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AUTOMOÇÃO\Baixados\"/>
    </mc:Choice>
  </mc:AlternateContent>
  <bookViews>
    <workbookView xWindow="0" yWindow="0" windowWidth="28800" windowHeight="11835" tabRatio="919" firstSheet="2" activeTab="2"/>
  </bookViews>
  <sheets>
    <sheet name="Fechamento" sheetId="1" state="hidden" r:id="rId1"/>
    <sheet name="SIMULADOR" sheetId="2" r:id="rId2"/>
    <sheet name="Colar PACKET" sheetId="3" r:id="rId3"/>
    <sheet name="Colar PRIME" sheetId="4" r:id="rId4"/>
    <sheet name="Controle" sheetId="5" state="hidden" r:id="rId5"/>
    <sheet name="Gerencial" sheetId="6" r:id="rId6"/>
    <sheet name="Relatorio" sheetId="7" r:id="rId7"/>
    <sheet name="Produtividade Raio X" sheetId="8" r:id="rId8"/>
    <sheet name="Produtividade IPS" sheetId="9" r:id="rId9"/>
    <sheet name="RAIO_X" sheetId="10" r:id="rId10"/>
    <sheet name="IPS" sheetId="11" r:id="rId11"/>
  </sheets>
  <definedNames>
    <definedName name="_xlnm.Print_Area" localSheetId="7">'Produtividade Raio X'!$A$9:$L$68</definedName>
  </definedNames>
  <calcPr calcId="152511"/>
</workbook>
</file>

<file path=xl/calcChain.xml><?xml version="1.0" encoding="utf-8"?>
<calcChain xmlns="http://schemas.openxmlformats.org/spreadsheetml/2006/main">
  <c r="C67" i="11" l="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B14" i="11"/>
  <c r="C88" i="10"/>
  <c r="C87" i="10"/>
  <c r="C86" i="10"/>
  <c r="C85" i="10"/>
  <c r="E84" i="10"/>
  <c r="D84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B18" i="10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AO12" i="9"/>
  <c r="AA12" i="9"/>
  <c r="M12" i="9"/>
  <c r="AO11" i="9"/>
  <c r="AA11" i="9"/>
  <c r="M11" i="9"/>
  <c r="AO10" i="9"/>
  <c r="AA10" i="9"/>
  <c r="M10" i="9"/>
  <c r="AO9" i="9"/>
  <c r="AA9" i="9"/>
  <c r="M9" i="9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AO16" i="8"/>
  <c r="AA16" i="8"/>
  <c r="M16" i="8"/>
  <c r="AO15" i="8"/>
  <c r="AA15" i="8"/>
  <c r="M15" i="8"/>
  <c r="AO14" i="8"/>
  <c r="AA14" i="8"/>
  <c r="M14" i="8"/>
  <c r="AO13" i="8"/>
  <c r="AA13" i="8"/>
  <c r="M13" i="8"/>
  <c r="AO12" i="8"/>
  <c r="AA12" i="8"/>
  <c r="M12" i="8"/>
  <c r="AA11" i="8"/>
  <c r="Z11" i="8"/>
  <c r="M11" i="8"/>
  <c r="AA10" i="8"/>
  <c r="M10" i="8"/>
  <c r="AH98" i="7"/>
  <c r="AH97" i="7"/>
  <c r="AZ96" i="7"/>
  <c r="AY96" i="7"/>
  <c r="Y95" i="5" s="1"/>
  <c r="AH86" i="8" s="1"/>
  <c r="AX96" i="7"/>
  <c r="AW96" i="7"/>
  <c r="AV96" i="7"/>
  <c r="AU96" i="7"/>
  <c r="W95" i="5" s="1"/>
  <c r="Z86" i="8" s="1"/>
  <c r="AT96" i="7"/>
  <c r="AS96" i="7"/>
  <c r="AR96" i="7"/>
  <c r="AQ96" i="7"/>
  <c r="U95" i="5" s="1"/>
  <c r="X86" i="8" s="1"/>
  <c r="AP96" i="7"/>
  <c r="AO96" i="7"/>
  <c r="AN96" i="7"/>
  <c r="AM96" i="7"/>
  <c r="S95" i="5" s="1"/>
  <c r="V86" i="8" s="1"/>
  <c r="AL96" i="7"/>
  <c r="AK96" i="7"/>
  <c r="AJ96" i="7"/>
  <c r="AI96" i="7"/>
  <c r="Q95" i="5" s="1"/>
  <c r="T86" i="8" s="1"/>
  <c r="AH96" i="7"/>
  <c r="AG96" i="7"/>
  <c r="AF96" i="7"/>
  <c r="AE96" i="7"/>
  <c r="O95" i="5" s="1"/>
  <c r="L86" i="8" s="1"/>
  <c r="AD96" i="7"/>
  <c r="AC96" i="7"/>
  <c r="AB96" i="7"/>
  <c r="AA96" i="7"/>
  <c r="M95" i="5" s="1"/>
  <c r="J86" i="8" s="1"/>
  <c r="Z96" i="7"/>
  <c r="Y96" i="7"/>
  <c r="X96" i="7"/>
  <c r="W96" i="7"/>
  <c r="K95" i="5" s="1"/>
  <c r="H86" i="8" s="1"/>
  <c r="V96" i="7"/>
  <c r="U96" i="7"/>
  <c r="T96" i="7"/>
  <c r="S96" i="7"/>
  <c r="I95" i="5" s="1"/>
  <c r="F86" i="8" s="1"/>
  <c r="R96" i="7"/>
  <c r="Q96" i="7"/>
  <c r="P96" i="7"/>
  <c r="O96" i="7"/>
  <c r="G95" i="5" s="1"/>
  <c r="AN86" i="8" s="1"/>
  <c r="N96" i="7"/>
  <c r="M96" i="7"/>
  <c r="L96" i="7"/>
  <c r="K96" i="7"/>
  <c r="E95" i="5" s="1"/>
  <c r="AL86" i="8" s="1"/>
  <c r="J96" i="7"/>
  <c r="I96" i="7"/>
  <c r="H96" i="7"/>
  <c r="G96" i="7"/>
  <c r="C95" i="5" s="1"/>
  <c r="AJ86" i="8" s="1"/>
  <c r="F96" i="7"/>
  <c r="E96" i="7"/>
  <c r="AZ95" i="7"/>
  <c r="AY95" i="7"/>
  <c r="Y94" i="5" s="1"/>
  <c r="AH85" i="8" s="1"/>
  <c r="AX95" i="7"/>
  <c r="AW95" i="7"/>
  <c r="AV95" i="7"/>
  <c r="AU95" i="7"/>
  <c r="W94" i="5" s="1"/>
  <c r="Z85" i="8" s="1"/>
  <c r="AT95" i="7"/>
  <c r="AS95" i="7"/>
  <c r="AR95" i="7"/>
  <c r="AQ95" i="7"/>
  <c r="U94" i="5" s="1"/>
  <c r="X85" i="8" s="1"/>
  <c r="AP95" i="7"/>
  <c r="AO95" i="7"/>
  <c r="AN95" i="7"/>
  <c r="AM95" i="7"/>
  <c r="S94" i="5" s="1"/>
  <c r="V85" i="8" s="1"/>
  <c r="AL95" i="7"/>
  <c r="AK95" i="7"/>
  <c r="AJ95" i="7"/>
  <c r="AI95" i="7"/>
  <c r="Q94" i="5" s="1"/>
  <c r="T85" i="8" s="1"/>
  <c r="AH95" i="7"/>
  <c r="AG95" i="7"/>
  <c r="AF95" i="7"/>
  <c r="AE95" i="7"/>
  <c r="O94" i="5" s="1"/>
  <c r="L85" i="8" s="1"/>
  <c r="AD95" i="7"/>
  <c r="AC95" i="7"/>
  <c r="AB95" i="7"/>
  <c r="AA95" i="7"/>
  <c r="M94" i="5" s="1"/>
  <c r="J85" i="8" s="1"/>
  <c r="Z95" i="7"/>
  <c r="Y95" i="7"/>
  <c r="X95" i="7"/>
  <c r="W95" i="7"/>
  <c r="K94" i="5" s="1"/>
  <c r="H85" i="8" s="1"/>
  <c r="V95" i="7"/>
  <c r="U95" i="7"/>
  <c r="T95" i="7"/>
  <c r="S95" i="7"/>
  <c r="I94" i="5" s="1"/>
  <c r="F85" i="8" s="1"/>
  <c r="R95" i="7"/>
  <c r="Q95" i="7"/>
  <c r="P95" i="7"/>
  <c r="O95" i="7"/>
  <c r="G94" i="5" s="1"/>
  <c r="AN85" i="8" s="1"/>
  <c r="N95" i="7"/>
  <c r="M95" i="7"/>
  <c r="L95" i="7"/>
  <c r="K95" i="7"/>
  <c r="E94" i="5" s="1"/>
  <c r="AL85" i="8" s="1"/>
  <c r="J95" i="7"/>
  <c r="I95" i="7"/>
  <c r="H95" i="7"/>
  <c r="G95" i="7"/>
  <c r="F95" i="7"/>
  <c r="E95" i="7"/>
  <c r="AZ94" i="7"/>
  <c r="AY94" i="7"/>
  <c r="Y93" i="5" s="1"/>
  <c r="AH84" i="8" s="1"/>
  <c r="AX94" i="7"/>
  <c r="AW94" i="7"/>
  <c r="AV94" i="7"/>
  <c r="AU94" i="7"/>
  <c r="W93" i="5" s="1"/>
  <c r="Z84" i="8" s="1"/>
  <c r="AT94" i="7"/>
  <c r="AS94" i="7"/>
  <c r="AR94" i="7"/>
  <c r="AQ94" i="7"/>
  <c r="U93" i="5" s="1"/>
  <c r="X84" i="8" s="1"/>
  <c r="AP94" i="7"/>
  <c r="AO94" i="7"/>
  <c r="AN94" i="7"/>
  <c r="AM94" i="7"/>
  <c r="S93" i="5" s="1"/>
  <c r="V84" i="8" s="1"/>
  <c r="AL94" i="7"/>
  <c r="AK94" i="7"/>
  <c r="AJ94" i="7"/>
  <c r="AI94" i="7"/>
  <c r="Q93" i="5" s="1"/>
  <c r="T84" i="8" s="1"/>
  <c r="AH94" i="7"/>
  <c r="AG94" i="7"/>
  <c r="AF94" i="7"/>
  <c r="AE94" i="7"/>
  <c r="O93" i="5" s="1"/>
  <c r="L84" i="8" s="1"/>
  <c r="AD94" i="7"/>
  <c r="AC94" i="7"/>
  <c r="AB94" i="7"/>
  <c r="AA94" i="7"/>
  <c r="M93" i="5" s="1"/>
  <c r="J84" i="8" s="1"/>
  <c r="Z94" i="7"/>
  <c r="Y94" i="7"/>
  <c r="X94" i="7"/>
  <c r="W94" i="7"/>
  <c r="K93" i="5" s="1"/>
  <c r="H84" i="8" s="1"/>
  <c r="V94" i="7"/>
  <c r="U94" i="7"/>
  <c r="T94" i="7"/>
  <c r="S94" i="7"/>
  <c r="I93" i="5" s="1"/>
  <c r="F84" i="8" s="1"/>
  <c r="R94" i="7"/>
  <c r="Q94" i="7"/>
  <c r="P94" i="7"/>
  <c r="O94" i="7"/>
  <c r="G93" i="5" s="1"/>
  <c r="AN84" i="8" s="1"/>
  <c r="N94" i="7"/>
  <c r="M94" i="7"/>
  <c r="L94" i="7"/>
  <c r="K94" i="7"/>
  <c r="E93" i="5" s="1"/>
  <c r="AL84" i="8" s="1"/>
  <c r="J94" i="7"/>
  <c r="I94" i="7"/>
  <c r="H94" i="7"/>
  <c r="G94" i="7"/>
  <c r="C93" i="5" s="1"/>
  <c r="AJ84" i="8" s="1"/>
  <c r="F94" i="7"/>
  <c r="E94" i="7"/>
  <c r="AZ93" i="7"/>
  <c r="AY93" i="7"/>
  <c r="Y92" i="5" s="1"/>
  <c r="AH83" i="8" s="1"/>
  <c r="AX93" i="7"/>
  <c r="AW93" i="7"/>
  <c r="AV93" i="7"/>
  <c r="AU93" i="7"/>
  <c r="W92" i="5" s="1"/>
  <c r="Z83" i="8" s="1"/>
  <c r="AT93" i="7"/>
  <c r="AS93" i="7"/>
  <c r="AR93" i="7"/>
  <c r="AQ93" i="7"/>
  <c r="U92" i="5" s="1"/>
  <c r="X83" i="8" s="1"/>
  <c r="AP93" i="7"/>
  <c r="AO93" i="7"/>
  <c r="AN93" i="7"/>
  <c r="AM93" i="7"/>
  <c r="S92" i="5" s="1"/>
  <c r="V83" i="8" s="1"/>
  <c r="AL93" i="7"/>
  <c r="AK93" i="7"/>
  <c r="AJ93" i="7"/>
  <c r="AI93" i="7"/>
  <c r="Q92" i="5" s="1"/>
  <c r="T83" i="8" s="1"/>
  <c r="AH93" i="7"/>
  <c r="AG93" i="7"/>
  <c r="AF93" i="7"/>
  <c r="AE93" i="7"/>
  <c r="O92" i="5" s="1"/>
  <c r="L83" i="8" s="1"/>
  <c r="AD93" i="7"/>
  <c r="AC93" i="7"/>
  <c r="AB93" i="7"/>
  <c r="AA93" i="7"/>
  <c r="M92" i="5" s="1"/>
  <c r="J83" i="8" s="1"/>
  <c r="Z93" i="7"/>
  <c r="Y93" i="7"/>
  <c r="X93" i="7"/>
  <c r="W93" i="7"/>
  <c r="K92" i="5" s="1"/>
  <c r="H83" i="8" s="1"/>
  <c r="V93" i="7"/>
  <c r="U93" i="7"/>
  <c r="T93" i="7"/>
  <c r="S93" i="7"/>
  <c r="I92" i="5" s="1"/>
  <c r="F83" i="8" s="1"/>
  <c r="R93" i="7"/>
  <c r="Q93" i="7"/>
  <c r="P93" i="7"/>
  <c r="O93" i="7"/>
  <c r="G92" i="5" s="1"/>
  <c r="AN83" i="8" s="1"/>
  <c r="N93" i="7"/>
  <c r="M93" i="7"/>
  <c r="L93" i="7"/>
  <c r="K93" i="7"/>
  <c r="E92" i="5" s="1"/>
  <c r="AL83" i="8" s="1"/>
  <c r="J93" i="7"/>
  <c r="I93" i="7"/>
  <c r="H93" i="7"/>
  <c r="G93" i="7"/>
  <c r="C92" i="5" s="1"/>
  <c r="AJ83" i="8" s="1"/>
  <c r="F93" i="7"/>
  <c r="E93" i="7"/>
  <c r="AZ92" i="7"/>
  <c r="AY92" i="7"/>
  <c r="Y91" i="5" s="1"/>
  <c r="AH82" i="8" s="1"/>
  <c r="AX92" i="7"/>
  <c r="AW92" i="7"/>
  <c r="AV92" i="7"/>
  <c r="AU92" i="7"/>
  <c r="W91" i="5" s="1"/>
  <c r="Z82" i="8" s="1"/>
  <c r="AT92" i="7"/>
  <c r="AS92" i="7"/>
  <c r="AR92" i="7"/>
  <c r="AQ92" i="7"/>
  <c r="U91" i="5" s="1"/>
  <c r="X82" i="8" s="1"/>
  <c r="AP92" i="7"/>
  <c r="AO92" i="7"/>
  <c r="AN92" i="7"/>
  <c r="AM92" i="7"/>
  <c r="S91" i="5" s="1"/>
  <c r="V82" i="8" s="1"/>
  <c r="AL92" i="7"/>
  <c r="AK92" i="7"/>
  <c r="AJ92" i="7"/>
  <c r="AI92" i="7"/>
  <c r="Q91" i="5" s="1"/>
  <c r="T82" i="8" s="1"/>
  <c r="AH92" i="7"/>
  <c r="AG92" i="7"/>
  <c r="AF92" i="7"/>
  <c r="AE92" i="7"/>
  <c r="O91" i="5" s="1"/>
  <c r="L82" i="8" s="1"/>
  <c r="AD92" i="7"/>
  <c r="AC92" i="7"/>
  <c r="AB92" i="7"/>
  <c r="AA92" i="7"/>
  <c r="M91" i="5" s="1"/>
  <c r="J82" i="8" s="1"/>
  <c r="Z92" i="7"/>
  <c r="Y92" i="7"/>
  <c r="X92" i="7"/>
  <c r="W92" i="7"/>
  <c r="K91" i="5" s="1"/>
  <c r="H82" i="8" s="1"/>
  <c r="V92" i="7"/>
  <c r="U92" i="7"/>
  <c r="T92" i="7"/>
  <c r="S92" i="7"/>
  <c r="I91" i="5" s="1"/>
  <c r="F82" i="8" s="1"/>
  <c r="R92" i="7"/>
  <c r="Q92" i="7"/>
  <c r="P92" i="7"/>
  <c r="O92" i="7"/>
  <c r="G91" i="5" s="1"/>
  <c r="AN82" i="8" s="1"/>
  <c r="N92" i="7"/>
  <c r="M92" i="7"/>
  <c r="L92" i="7"/>
  <c r="K92" i="7"/>
  <c r="E91" i="5" s="1"/>
  <c r="AL82" i="8" s="1"/>
  <c r="J92" i="7"/>
  <c r="I92" i="7"/>
  <c r="H92" i="7"/>
  <c r="G92" i="7"/>
  <c r="C91" i="5" s="1"/>
  <c r="AJ82" i="8" s="1"/>
  <c r="F92" i="7"/>
  <c r="E92" i="7"/>
  <c r="AZ91" i="7"/>
  <c r="AY91" i="7"/>
  <c r="Y90" i="5" s="1"/>
  <c r="AH81" i="8" s="1"/>
  <c r="AX91" i="7"/>
  <c r="AW91" i="7"/>
  <c r="AV91" i="7"/>
  <c r="AU91" i="7"/>
  <c r="W90" i="5" s="1"/>
  <c r="Z81" i="8" s="1"/>
  <c r="AT91" i="7"/>
  <c r="AS91" i="7"/>
  <c r="AR91" i="7"/>
  <c r="AQ91" i="7"/>
  <c r="U90" i="5" s="1"/>
  <c r="X81" i="8" s="1"/>
  <c r="AP91" i="7"/>
  <c r="AO91" i="7"/>
  <c r="AN91" i="7"/>
  <c r="AM91" i="7"/>
  <c r="S90" i="5" s="1"/>
  <c r="V81" i="8" s="1"/>
  <c r="AL91" i="7"/>
  <c r="AK91" i="7"/>
  <c r="AJ91" i="7"/>
  <c r="AI91" i="7"/>
  <c r="Q90" i="5" s="1"/>
  <c r="T81" i="8" s="1"/>
  <c r="AH91" i="7"/>
  <c r="AG91" i="7"/>
  <c r="AF91" i="7"/>
  <c r="AE91" i="7"/>
  <c r="O90" i="5" s="1"/>
  <c r="L81" i="8" s="1"/>
  <c r="AD91" i="7"/>
  <c r="AC91" i="7"/>
  <c r="AB91" i="7"/>
  <c r="AA91" i="7"/>
  <c r="M90" i="5" s="1"/>
  <c r="J81" i="8" s="1"/>
  <c r="Z91" i="7"/>
  <c r="Y91" i="7"/>
  <c r="X91" i="7"/>
  <c r="W91" i="7"/>
  <c r="K90" i="5" s="1"/>
  <c r="H81" i="8" s="1"/>
  <c r="V91" i="7"/>
  <c r="U91" i="7"/>
  <c r="T91" i="7"/>
  <c r="S91" i="7"/>
  <c r="I90" i="5" s="1"/>
  <c r="F81" i="8" s="1"/>
  <c r="R91" i="7"/>
  <c r="Q91" i="7"/>
  <c r="P91" i="7"/>
  <c r="O91" i="7"/>
  <c r="G90" i="5" s="1"/>
  <c r="AN81" i="8" s="1"/>
  <c r="N91" i="7"/>
  <c r="M91" i="7"/>
  <c r="L91" i="7"/>
  <c r="K91" i="7"/>
  <c r="E90" i="5" s="1"/>
  <c r="AL81" i="8" s="1"/>
  <c r="J91" i="7"/>
  <c r="I91" i="7"/>
  <c r="H91" i="7"/>
  <c r="G91" i="7"/>
  <c r="C90" i="5" s="1"/>
  <c r="AJ81" i="8" s="1"/>
  <c r="F91" i="7"/>
  <c r="E91" i="7"/>
  <c r="AZ90" i="7"/>
  <c r="AY90" i="7"/>
  <c r="Y89" i="5" s="1"/>
  <c r="AH80" i="8" s="1"/>
  <c r="AX90" i="7"/>
  <c r="AW90" i="7"/>
  <c r="AV90" i="7"/>
  <c r="AU90" i="7"/>
  <c r="W89" i="5" s="1"/>
  <c r="Z80" i="8" s="1"/>
  <c r="AT90" i="7"/>
  <c r="AS90" i="7"/>
  <c r="AR90" i="7"/>
  <c r="AQ90" i="7"/>
  <c r="U89" i="5" s="1"/>
  <c r="X80" i="8" s="1"/>
  <c r="AP90" i="7"/>
  <c r="AO90" i="7"/>
  <c r="AN90" i="7"/>
  <c r="AM90" i="7"/>
  <c r="S89" i="5" s="1"/>
  <c r="V80" i="8" s="1"/>
  <c r="AL90" i="7"/>
  <c r="AK90" i="7"/>
  <c r="AJ90" i="7"/>
  <c r="AI90" i="7"/>
  <c r="Q89" i="5" s="1"/>
  <c r="T80" i="8" s="1"/>
  <c r="AH90" i="7"/>
  <c r="AG90" i="7"/>
  <c r="AF90" i="7"/>
  <c r="AE90" i="7"/>
  <c r="O89" i="5" s="1"/>
  <c r="L80" i="8" s="1"/>
  <c r="AD90" i="7"/>
  <c r="AC90" i="7"/>
  <c r="AB90" i="7"/>
  <c r="AA90" i="7"/>
  <c r="M89" i="5" s="1"/>
  <c r="J80" i="8" s="1"/>
  <c r="Z90" i="7"/>
  <c r="Y90" i="7"/>
  <c r="X90" i="7"/>
  <c r="W90" i="7"/>
  <c r="K89" i="5" s="1"/>
  <c r="H80" i="8" s="1"/>
  <c r="V90" i="7"/>
  <c r="U90" i="7"/>
  <c r="T90" i="7"/>
  <c r="S90" i="7"/>
  <c r="I89" i="5" s="1"/>
  <c r="F80" i="8" s="1"/>
  <c r="R90" i="7"/>
  <c r="Q90" i="7"/>
  <c r="P90" i="7"/>
  <c r="O90" i="7"/>
  <c r="G89" i="5" s="1"/>
  <c r="AN80" i="8" s="1"/>
  <c r="N90" i="7"/>
  <c r="M90" i="7"/>
  <c r="L90" i="7"/>
  <c r="K90" i="7"/>
  <c r="E89" i="5" s="1"/>
  <c r="AL80" i="8" s="1"/>
  <c r="J90" i="7"/>
  <c r="I90" i="7"/>
  <c r="H90" i="7"/>
  <c r="G90" i="7"/>
  <c r="C89" i="5" s="1"/>
  <c r="AJ80" i="8" s="1"/>
  <c r="F90" i="7"/>
  <c r="E90" i="7"/>
  <c r="AZ89" i="7"/>
  <c r="AY89" i="7"/>
  <c r="Y88" i="5" s="1"/>
  <c r="AH79" i="8" s="1"/>
  <c r="AX89" i="7"/>
  <c r="AW89" i="7"/>
  <c r="AV89" i="7"/>
  <c r="AU89" i="7"/>
  <c r="W88" i="5" s="1"/>
  <c r="Z79" i="8" s="1"/>
  <c r="AT89" i="7"/>
  <c r="AS89" i="7"/>
  <c r="AR89" i="7"/>
  <c r="AQ89" i="7"/>
  <c r="U88" i="5" s="1"/>
  <c r="X79" i="8" s="1"/>
  <c r="AP89" i="7"/>
  <c r="AO89" i="7"/>
  <c r="AN89" i="7"/>
  <c r="AM89" i="7"/>
  <c r="S88" i="5" s="1"/>
  <c r="V79" i="8" s="1"/>
  <c r="AL89" i="7"/>
  <c r="AK89" i="7"/>
  <c r="AJ89" i="7"/>
  <c r="AI89" i="7"/>
  <c r="Q88" i="5" s="1"/>
  <c r="T79" i="8" s="1"/>
  <c r="AH89" i="7"/>
  <c r="AG89" i="7"/>
  <c r="AF89" i="7"/>
  <c r="AE89" i="7"/>
  <c r="O88" i="5" s="1"/>
  <c r="L79" i="8" s="1"/>
  <c r="AD89" i="7"/>
  <c r="AC89" i="7"/>
  <c r="AB89" i="7"/>
  <c r="AA89" i="7"/>
  <c r="M88" i="5" s="1"/>
  <c r="J79" i="8" s="1"/>
  <c r="Z89" i="7"/>
  <c r="Y89" i="7"/>
  <c r="X89" i="7"/>
  <c r="W89" i="7"/>
  <c r="K88" i="5" s="1"/>
  <c r="H79" i="8" s="1"/>
  <c r="V89" i="7"/>
  <c r="U89" i="7"/>
  <c r="T89" i="7"/>
  <c r="S89" i="7"/>
  <c r="I88" i="5" s="1"/>
  <c r="F79" i="8" s="1"/>
  <c r="R89" i="7"/>
  <c r="Q89" i="7"/>
  <c r="P89" i="7"/>
  <c r="O89" i="7"/>
  <c r="G88" i="5" s="1"/>
  <c r="AN79" i="8" s="1"/>
  <c r="N89" i="7"/>
  <c r="M89" i="7"/>
  <c r="L89" i="7"/>
  <c r="K89" i="7"/>
  <c r="E88" i="5" s="1"/>
  <c r="AL79" i="8" s="1"/>
  <c r="J89" i="7"/>
  <c r="I89" i="7"/>
  <c r="H89" i="7"/>
  <c r="G89" i="7"/>
  <c r="C88" i="5" s="1"/>
  <c r="AJ79" i="8" s="1"/>
  <c r="F89" i="7"/>
  <c r="E89" i="7"/>
  <c r="AZ88" i="7"/>
  <c r="AY88" i="7"/>
  <c r="Y87" i="5" s="1"/>
  <c r="AH78" i="8" s="1"/>
  <c r="AX88" i="7"/>
  <c r="AW88" i="7"/>
  <c r="AV88" i="7"/>
  <c r="AU88" i="7"/>
  <c r="W87" i="5" s="1"/>
  <c r="Z78" i="8" s="1"/>
  <c r="AT88" i="7"/>
  <c r="AS88" i="7"/>
  <c r="AR88" i="7"/>
  <c r="AQ88" i="7"/>
  <c r="U87" i="5" s="1"/>
  <c r="X78" i="8" s="1"/>
  <c r="AP88" i="7"/>
  <c r="AO88" i="7"/>
  <c r="AN88" i="7"/>
  <c r="AM88" i="7"/>
  <c r="S87" i="5" s="1"/>
  <c r="V78" i="8" s="1"/>
  <c r="AL88" i="7"/>
  <c r="AK88" i="7"/>
  <c r="AJ88" i="7"/>
  <c r="AI88" i="7"/>
  <c r="Q87" i="5" s="1"/>
  <c r="T78" i="8" s="1"/>
  <c r="AH88" i="7"/>
  <c r="AG88" i="7"/>
  <c r="AF88" i="7"/>
  <c r="AE88" i="7"/>
  <c r="O87" i="5" s="1"/>
  <c r="L78" i="8" s="1"/>
  <c r="AD88" i="7"/>
  <c r="AC88" i="7"/>
  <c r="AB88" i="7"/>
  <c r="AA88" i="7"/>
  <c r="M87" i="5" s="1"/>
  <c r="J78" i="8" s="1"/>
  <c r="Z88" i="7"/>
  <c r="Y88" i="7"/>
  <c r="X88" i="7"/>
  <c r="W88" i="7"/>
  <c r="K87" i="5" s="1"/>
  <c r="H78" i="8" s="1"/>
  <c r="V88" i="7"/>
  <c r="U88" i="7"/>
  <c r="T88" i="7"/>
  <c r="S88" i="7"/>
  <c r="I87" i="5" s="1"/>
  <c r="F78" i="8" s="1"/>
  <c r="R88" i="7"/>
  <c r="Q88" i="7"/>
  <c r="P88" i="7"/>
  <c r="O88" i="7"/>
  <c r="G87" i="5" s="1"/>
  <c r="AN78" i="8" s="1"/>
  <c r="N88" i="7"/>
  <c r="M88" i="7"/>
  <c r="L88" i="7"/>
  <c r="K88" i="7"/>
  <c r="E87" i="5" s="1"/>
  <c r="AL78" i="8" s="1"/>
  <c r="J88" i="7"/>
  <c r="I88" i="7"/>
  <c r="H88" i="7"/>
  <c r="G88" i="7"/>
  <c r="C87" i="5" s="1"/>
  <c r="AJ78" i="8" s="1"/>
  <c r="F88" i="7"/>
  <c r="E88" i="7"/>
  <c r="AZ87" i="7"/>
  <c r="AY87" i="7"/>
  <c r="Y86" i="5" s="1"/>
  <c r="AH77" i="8" s="1"/>
  <c r="AX87" i="7"/>
  <c r="AW87" i="7"/>
  <c r="AV87" i="7"/>
  <c r="AU87" i="7"/>
  <c r="W86" i="5" s="1"/>
  <c r="Z77" i="8" s="1"/>
  <c r="AT87" i="7"/>
  <c r="AS87" i="7"/>
  <c r="AR87" i="7"/>
  <c r="AQ87" i="7"/>
  <c r="U86" i="5" s="1"/>
  <c r="X77" i="8" s="1"/>
  <c r="AP87" i="7"/>
  <c r="AO87" i="7"/>
  <c r="AN87" i="7"/>
  <c r="AM87" i="7"/>
  <c r="S86" i="5" s="1"/>
  <c r="V77" i="8" s="1"/>
  <c r="AL87" i="7"/>
  <c r="AK87" i="7"/>
  <c r="AJ87" i="7"/>
  <c r="AI87" i="7"/>
  <c r="Q86" i="5" s="1"/>
  <c r="T77" i="8" s="1"/>
  <c r="AH87" i="7"/>
  <c r="AG87" i="7"/>
  <c r="AF87" i="7"/>
  <c r="AE87" i="7"/>
  <c r="O86" i="5" s="1"/>
  <c r="L77" i="8" s="1"/>
  <c r="AD87" i="7"/>
  <c r="AC87" i="7"/>
  <c r="AB87" i="7"/>
  <c r="AA87" i="7"/>
  <c r="M86" i="5" s="1"/>
  <c r="J77" i="8" s="1"/>
  <c r="Z87" i="7"/>
  <c r="Y87" i="7"/>
  <c r="X87" i="7"/>
  <c r="W87" i="7"/>
  <c r="K86" i="5" s="1"/>
  <c r="H77" i="8" s="1"/>
  <c r="V87" i="7"/>
  <c r="U87" i="7"/>
  <c r="T87" i="7"/>
  <c r="S87" i="7"/>
  <c r="I86" i="5" s="1"/>
  <c r="F77" i="8" s="1"/>
  <c r="R87" i="7"/>
  <c r="Q87" i="7"/>
  <c r="P87" i="7"/>
  <c r="O87" i="7"/>
  <c r="G86" i="5" s="1"/>
  <c r="AN77" i="8" s="1"/>
  <c r="N87" i="7"/>
  <c r="M87" i="7"/>
  <c r="L87" i="7"/>
  <c r="K87" i="7"/>
  <c r="E86" i="5" s="1"/>
  <c r="AL77" i="8" s="1"/>
  <c r="J87" i="7"/>
  <c r="I87" i="7"/>
  <c r="H87" i="7"/>
  <c r="G87" i="7"/>
  <c r="C86" i="5" s="1"/>
  <c r="AJ77" i="8" s="1"/>
  <c r="F87" i="7"/>
  <c r="E87" i="7"/>
  <c r="AZ86" i="7"/>
  <c r="AY86" i="7"/>
  <c r="Y85" i="5" s="1"/>
  <c r="AH76" i="8" s="1"/>
  <c r="AX86" i="7"/>
  <c r="AW86" i="7"/>
  <c r="AV86" i="7"/>
  <c r="AU86" i="7"/>
  <c r="W85" i="5" s="1"/>
  <c r="Z76" i="8" s="1"/>
  <c r="AT86" i="7"/>
  <c r="AS86" i="7"/>
  <c r="AR86" i="7"/>
  <c r="AQ86" i="7"/>
  <c r="U85" i="5" s="1"/>
  <c r="X76" i="8" s="1"/>
  <c r="AP86" i="7"/>
  <c r="AO86" i="7"/>
  <c r="AN86" i="7"/>
  <c r="AM86" i="7"/>
  <c r="S85" i="5" s="1"/>
  <c r="V76" i="8" s="1"/>
  <c r="AL86" i="7"/>
  <c r="AK86" i="7"/>
  <c r="AJ86" i="7"/>
  <c r="AI86" i="7"/>
  <c r="Q85" i="5" s="1"/>
  <c r="T76" i="8" s="1"/>
  <c r="AH86" i="7"/>
  <c r="AG86" i="7"/>
  <c r="AF86" i="7"/>
  <c r="AE86" i="7"/>
  <c r="O85" i="5" s="1"/>
  <c r="L76" i="8" s="1"/>
  <c r="AD86" i="7"/>
  <c r="AC86" i="7"/>
  <c r="AB86" i="7"/>
  <c r="AA86" i="7"/>
  <c r="M85" i="5" s="1"/>
  <c r="J76" i="8" s="1"/>
  <c r="Z86" i="7"/>
  <c r="Y86" i="7"/>
  <c r="X86" i="7"/>
  <c r="W86" i="7"/>
  <c r="K85" i="5" s="1"/>
  <c r="H76" i="8" s="1"/>
  <c r="V86" i="7"/>
  <c r="U86" i="7"/>
  <c r="T86" i="7"/>
  <c r="S86" i="7"/>
  <c r="I85" i="5" s="1"/>
  <c r="F76" i="8" s="1"/>
  <c r="R86" i="7"/>
  <c r="Q86" i="7"/>
  <c r="P86" i="7"/>
  <c r="O86" i="7"/>
  <c r="G85" i="5" s="1"/>
  <c r="AN76" i="8" s="1"/>
  <c r="N86" i="7"/>
  <c r="M86" i="7"/>
  <c r="L86" i="7"/>
  <c r="K86" i="7"/>
  <c r="E85" i="5" s="1"/>
  <c r="AL76" i="8" s="1"/>
  <c r="J86" i="7"/>
  <c r="I86" i="7"/>
  <c r="H86" i="7"/>
  <c r="G86" i="7"/>
  <c r="C85" i="5" s="1"/>
  <c r="AJ76" i="8" s="1"/>
  <c r="F86" i="7"/>
  <c r="E86" i="7"/>
  <c r="AZ85" i="7"/>
  <c r="AY85" i="7"/>
  <c r="Y84" i="5" s="1"/>
  <c r="AH75" i="8" s="1"/>
  <c r="AX85" i="7"/>
  <c r="AW85" i="7"/>
  <c r="AV85" i="7"/>
  <c r="AU85" i="7"/>
  <c r="W84" i="5" s="1"/>
  <c r="Z75" i="8" s="1"/>
  <c r="AT85" i="7"/>
  <c r="AS85" i="7"/>
  <c r="AR85" i="7"/>
  <c r="AQ85" i="7"/>
  <c r="U84" i="5" s="1"/>
  <c r="X75" i="8" s="1"/>
  <c r="AP85" i="7"/>
  <c r="AO85" i="7"/>
  <c r="AN85" i="7"/>
  <c r="AM85" i="7"/>
  <c r="S84" i="5" s="1"/>
  <c r="V75" i="8" s="1"/>
  <c r="AL85" i="7"/>
  <c r="AK85" i="7"/>
  <c r="AJ85" i="7"/>
  <c r="AI85" i="7"/>
  <c r="Q84" i="5" s="1"/>
  <c r="T75" i="8" s="1"/>
  <c r="AH85" i="7"/>
  <c r="AG85" i="7"/>
  <c r="AF85" i="7"/>
  <c r="AE85" i="7"/>
  <c r="O84" i="5" s="1"/>
  <c r="L75" i="8" s="1"/>
  <c r="AD85" i="7"/>
  <c r="AC85" i="7"/>
  <c r="AB85" i="7"/>
  <c r="AA85" i="7"/>
  <c r="M84" i="5" s="1"/>
  <c r="J75" i="8" s="1"/>
  <c r="Z85" i="7"/>
  <c r="Y85" i="7"/>
  <c r="X85" i="7"/>
  <c r="W85" i="7"/>
  <c r="K84" i="5" s="1"/>
  <c r="H75" i="8" s="1"/>
  <c r="V85" i="7"/>
  <c r="U85" i="7"/>
  <c r="T85" i="7"/>
  <c r="S85" i="7"/>
  <c r="I84" i="5" s="1"/>
  <c r="F75" i="8" s="1"/>
  <c r="R85" i="7"/>
  <c r="Q85" i="7"/>
  <c r="P85" i="7"/>
  <c r="O85" i="7"/>
  <c r="G84" i="5" s="1"/>
  <c r="AN75" i="8" s="1"/>
  <c r="N85" i="7"/>
  <c r="M85" i="7"/>
  <c r="L85" i="7"/>
  <c r="K85" i="7"/>
  <c r="E84" i="5" s="1"/>
  <c r="AL75" i="8" s="1"/>
  <c r="J85" i="7"/>
  <c r="I85" i="7"/>
  <c r="H85" i="7"/>
  <c r="G85" i="7"/>
  <c r="C84" i="5" s="1"/>
  <c r="AJ75" i="8" s="1"/>
  <c r="F85" i="7"/>
  <c r="E85" i="7"/>
  <c r="AZ84" i="7"/>
  <c r="AY84" i="7"/>
  <c r="Y83" i="5" s="1"/>
  <c r="AH74" i="8" s="1"/>
  <c r="AX84" i="7"/>
  <c r="AW84" i="7"/>
  <c r="AV84" i="7"/>
  <c r="AU84" i="7"/>
  <c r="W83" i="5" s="1"/>
  <c r="Z74" i="8" s="1"/>
  <c r="AT84" i="7"/>
  <c r="AS84" i="7"/>
  <c r="AR84" i="7"/>
  <c r="AQ84" i="7"/>
  <c r="U83" i="5" s="1"/>
  <c r="X74" i="8" s="1"/>
  <c r="AP84" i="7"/>
  <c r="AO84" i="7"/>
  <c r="AN84" i="7"/>
  <c r="AM84" i="7"/>
  <c r="S83" i="5" s="1"/>
  <c r="V74" i="8" s="1"/>
  <c r="AL84" i="7"/>
  <c r="AK84" i="7"/>
  <c r="AJ84" i="7"/>
  <c r="AI84" i="7"/>
  <c r="Q83" i="5" s="1"/>
  <c r="T74" i="8" s="1"/>
  <c r="AH84" i="7"/>
  <c r="AG84" i="7"/>
  <c r="AF84" i="7"/>
  <c r="AE84" i="7"/>
  <c r="O83" i="5" s="1"/>
  <c r="L74" i="8" s="1"/>
  <c r="AD84" i="7"/>
  <c r="AC84" i="7"/>
  <c r="AB84" i="7"/>
  <c r="AA84" i="7"/>
  <c r="M83" i="5" s="1"/>
  <c r="J74" i="8" s="1"/>
  <c r="Z84" i="7"/>
  <c r="Y84" i="7"/>
  <c r="X84" i="7"/>
  <c r="W84" i="7"/>
  <c r="K83" i="5" s="1"/>
  <c r="H74" i="8" s="1"/>
  <c r="V84" i="7"/>
  <c r="U84" i="7"/>
  <c r="T84" i="7"/>
  <c r="S84" i="7"/>
  <c r="I83" i="5" s="1"/>
  <c r="F74" i="8" s="1"/>
  <c r="R84" i="7"/>
  <c r="Q84" i="7"/>
  <c r="P84" i="7"/>
  <c r="O84" i="7"/>
  <c r="G83" i="5" s="1"/>
  <c r="AN74" i="8" s="1"/>
  <c r="N84" i="7"/>
  <c r="M84" i="7"/>
  <c r="L84" i="7"/>
  <c r="K84" i="7"/>
  <c r="E83" i="5" s="1"/>
  <c r="AL74" i="8" s="1"/>
  <c r="J84" i="7"/>
  <c r="I84" i="7"/>
  <c r="H84" i="7"/>
  <c r="G84" i="7"/>
  <c r="C83" i="5" s="1"/>
  <c r="AJ74" i="8" s="1"/>
  <c r="F84" i="7"/>
  <c r="E84" i="7"/>
  <c r="AZ83" i="7"/>
  <c r="AY83" i="7"/>
  <c r="Y82" i="5" s="1"/>
  <c r="AH73" i="8" s="1"/>
  <c r="AX83" i="7"/>
  <c r="AW83" i="7"/>
  <c r="AV83" i="7"/>
  <c r="AU83" i="7"/>
  <c r="W82" i="5" s="1"/>
  <c r="Z73" i="8" s="1"/>
  <c r="AT83" i="7"/>
  <c r="AS83" i="7"/>
  <c r="AR83" i="7"/>
  <c r="AQ83" i="7"/>
  <c r="U82" i="5" s="1"/>
  <c r="X73" i="8" s="1"/>
  <c r="AP83" i="7"/>
  <c r="AO83" i="7"/>
  <c r="AN83" i="7"/>
  <c r="AM83" i="7"/>
  <c r="S82" i="5" s="1"/>
  <c r="V73" i="8" s="1"/>
  <c r="AL83" i="7"/>
  <c r="AK83" i="7"/>
  <c r="AJ83" i="7"/>
  <c r="AI83" i="7"/>
  <c r="Q82" i="5" s="1"/>
  <c r="T73" i="8" s="1"/>
  <c r="AH83" i="7"/>
  <c r="AG83" i="7"/>
  <c r="AF83" i="7"/>
  <c r="AE83" i="7"/>
  <c r="O82" i="5" s="1"/>
  <c r="L73" i="8" s="1"/>
  <c r="AD83" i="7"/>
  <c r="AC83" i="7"/>
  <c r="AB83" i="7"/>
  <c r="AA83" i="7"/>
  <c r="M82" i="5" s="1"/>
  <c r="J73" i="8" s="1"/>
  <c r="Z83" i="7"/>
  <c r="Y83" i="7"/>
  <c r="X83" i="7"/>
  <c r="W83" i="7"/>
  <c r="K82" i="5" s="1"/>
  <c r="H73" i="8" s="1"/>
  <c r="V83" i="7"/>
  <c r="U83" i="7"/>
  <c r="T83" i="7"/>
  <c r="S83" i="7"/>
  <c r="I82" i="5" s="1"/>
  <c r="F73" i="8" s="1"/>
  <c r="R83" i="7"/>
  <c r="Q83" i="7"/>
  <c r="P83" i="7"/>
  <c r="O83" i="7"/>
  <c r="G82" i="5" s="1"/>
  <c r="AN73" i="8" s="1"/>
  <c r="N83" i="7"/>
  <c r="M83" i="7"/>
  <c r="L83" i="7"/>
  <c r="K83" i="7"/>
  <c r="E82" i="5" s="1"/>
  <c r="AL73" i="8" s="1"/>
  <c r="J83" i="7"/>
  <c r="I83" i="7"/>
  <c r="H83" i="7"/>
  <c r="G83" i="7"/>
  <c r="C82" i="5" s="1"/>
  <c r="AJ73" i="8" s="1"/>
  <c r="F83" i="7"/>
  <c r="E83" i="7"/>
  <c r="AZ82" i="7"/>
  <c r="AY82" i="7"/>
  <c r="Y81" i="5" s="1"/>
  <c r="AH72" i="8" s="1"/>
  <c r="AX82" i="7"/>
  <c r="AW82" i="7"/>
  <c r="AV82" i="7"/>
  <c r="AU82" i="7"/>
  <c r="W81" i="5" s="1"/>
  <c r="Z72" i="8" s="1"/>
  <c r="AT82" i="7"/>
  <c r="AS82" i="7"/>
  <c r="AR82" i="7"/>
  <c r="AQ82" i="7"/>
  <c r="U81" i="5" s="1"/>
  <c r="X72" i="8" s="1"/>
  <c r="AP82" i="7"/>
  <c r="AO82" i="7"/>
  <c r="AN82" i="7"/>
  <c r="AM82" i="7"/>
  <c r="S81" i="5" s="1"/>
  <c r="V72" i="8" s="1"/>
  <c r="AL82" i="7"/>
  <c r="AK82" i="7"/>
  <c r="AJ82" i="7"/>
  <c r="AI82" i="7"/>
  <c r="Q81" i="5" s="1"/>
  <c r="T72" i="8" s="1"/>
  <c r="AH82" i="7"/>
  <c r="AG82" i="7"/>
  <c r="AF82" i="7"/>
  <c r="AE82" i="7"/>
  <c r="O81" i="5" s="1"/>
  <c r="L72" i="8" s="1"/>
  <c r="AD82" i="7"/>
  <c r="AC82" i="7"/>
  <c r="AB82" i="7"/>
  <c r="AA82" i="7"/>
  <c r="M81" i="5" s="1"/>
  <c r="J72" i="8" s="1"/>
  <c r="Z82" i="7"/>
  <c r="Y82" i="7"/>
  <c r="X82" i="7"/>
  <c r="W82" i="7"/>
  <c r="K81" i="5" s="1"/>
  <c r="H72" i="8" s="1"/>
  <c r="V82" i="7"/>
  <c r="U82" i="7"/>
  <c r="T82" i="7"/>
  <c r="S82" i="7"/>
  <c r="I81" i="5" s="1"/>
  <c r="F72" i="8" s="1"/>
  <c r="R82" i="7"/>
  <c r="Q82" i="7"/>
  <c r="P82" i="7"/>
  <c r="O82" i="7"/>
  <c r="G81" i="5" s="1"/>
  <c r="AN72" i="8" s="1"/>
  <c r="N82" i="7"/>
  <c r="M82" i="7"/>
  <c r="L82" i="7"/>
  <c r="K82" i="7"/>
  <c r="E81" i="5" s="1"/>
  <c r="AL72" i="8" s="1"/>
  <c r="J82" i="7"/>
  <c r="I82" i="7"/>
  <c r="H82" i="7"/>
  <c r="G82" i="7"/>
  <c r="C81" i="5" s="1"/>
  <c r="AJ72" i="8" s="1"/>
  <c r="F82" i="7"/>
  <c r="E82" i="7"/>
  <c r="AZ81" i="7"/>
  <c r="AY81" i="7"/>
  <c r="Y80" i="5" s="1"/>
  <c r="AH71" i="8" s="1"/>
  <c r="AX81" i="7"/>
  <c r="AW81" i="7"/>
  <c r="AV81" i="7"/>
  <c r="AU81" i="7"/>
  <c r="W80" i="5" s="1"/>
  <c r="Z71" i="8" s="1"/>
  <c r="AT81" i="7"/>
  <c r="AS81" i="7"/>
  <c r="AR81" i="7"/>
  <c r="AQ81" i="7"/>
  <c r="U80" i="5" s="1"/>
  <c r="X71" i="8" s="1"/>
  <c r="AP81" i="7"/>
  <c r="AO81" i="7"/>
  <c r="AN81" i="7"/>
  <c r="AM81" i="7"/>
  <c r="S80" i="5" s="1"/>
  <c r="V71" i="8" s="1"/>
  <c r="AL81" i="7"/>
  <c r="AK81" i="7"/>
  <c r="AJ81" i="7"/>
  <c r="AI81" i="7"/>
  <c r="Q80" i="5" s="1"/>
  <c r="T71" i="8" s="1"/>
  <c r="AH81" i="7"/>
  <c r="AG81" i="7"/>
  <c r="AF81" i="7"/>
  <c r="AE81" i="7"/>
  <c r="O80" i="5" s="1"/>
  <c r="L71" i="8" s="1"/>
  <c r="AD81" i="7"/>
  <c r="AC81" i="7"/>
  <c r="AB81" i="7"/>
  <c r="AA81" i="7"/>
  <c r="M80" i="5" s="1"/>
  <c r="J71" i="8" s="1"/>
  <c r="Z81" i="7"/>
  <c r="Y81" i="7"/>
  <c r="X81" i="7"/>
  <c r="W81" i="7"/>
  <c r="K80" i="5" s="1"/>
  <c r="H71" i="8" s="1"/>
  <c r="V81" i="7"/>
  <c r="U81" i="7"/>
  <c r="T81" i="7"/>
  <c r="S81" i="7"/>
  <c r="I80" i="5" s="1"/>
  <c r="F71" i="8" s="1"/>
  <c r="R81" i="7"/>
  <c r="Q81" i="7"/>
  <c r="P81" i="7"/>
  <c r="O81" i="7"/>
  <c r="G80" i="5" s="1"/>
  <c r="AN71" i="8" s="1"/>
  <c r="N81" i="7"/>
  <c r="M81" i="7"/>
  <c r="L81" i="7"/>
  <c r="K81" i="7"/>
  <c r="E80" i="5" s="1"/>
  <c r="AL71" i="8" s="1"/>
  <c r="J81" i="7"/>
  <c r="I81" i="7"/>
  <c r="H81" i="7"/>
  <c r="G81" i="7"/>
  <c r="C80" i="5" s="1"/>
  <c r="AJ71" i="8" s="1"/>
  <c r="F81" i="7"/>
  <c r="E81" i="7"/>
  <c r="AZ80" i="7"/>
  <c r="AY80" i="7"/>
  <c r="Y79" i="5" s="1"/>
  <c r="AH70" i="8" s="1"/>
  <c r="AX80" i="7"/>
  <c r="AW80" i="7"/>
  <c r="AV80" i="7"/>
  <c r="AU80" i="7"/>
  <c r="W79" i="5" s="1"/>
  <c r="Z70" i="8" s="1"/>
  <c r="AT80" i="7"/>
  <c r="AS80" i="7"/>
  <c r="AR80" i="7"/>
  <c r="AQ80" i="7"/>
  <c r="U79" i="5" s="1"/>
  <c r="X70" i="8" s="1"/>
  <c r="AP80" i="7"/>
  <c r="AO80" i="7"/>
  <c r="AN80" i="7"/>
  <c r="AM80" i="7"/>
  <c r="S79" i="5" s="1"/>
  <c r="V70" i="8" s="1"/>
  <c r="AL80" i="7"/>
  <c r="AK80" i="7"/>
  <c r="AJ80" i="7"/>
  <c r="AI80" i="7"/>
  <c r="Q79" i="5" s="1"/>
  <c r="T70" i="8" s="1"/>
  <c r="AH80" i="7"/>
  <c r="AG80" i="7"/>
  <c r="AF80" i="7"/>
  <c r="AE80" i="7"/>
  <c r="O79" i="5" s="1"/>
  <c r="L70" i="8" s="1"/>
  <c r="AD80" i="7"/>
  <c r="AC80" i="7"/>
  <c r="AB80" i="7"/>
  <c r="AA80" i="7"/>
  <c r="M79" i="5" s="1"/>
  <c r="J70" i="8" s="1"/>
  <c r="Z80" i="7"/>
  <c r="Y80" i="7"/>
  <c r="X80" i="7"/>
  <c r="W80" i="7"/>
  <c r="K79" i="5" s="1"/>
  <c r="H70" i="8" s="1"/>
  <c r="V80" i="7"/>
  <c r="U80" i="7"/>
  <c r="T80" i="7"/>
  <c r="S80" i="7"/>
  <c r="I79" i="5" s="1"/>
  <c r="F70" i="8" s="1"/>
  <c r="R80" i="7"/>
  <c r="Q80" i="7"/>
  <c r="P80" i="7"/>
  <c r="O80" i="7"/>
  <c r="G79" i="5" s="1"/>
  <c r="AN70" i="8" s="1"/>
  <c r="N80" i="7"/>
  <c r="M80" i="7"/>
  <c r="L80" i="7"/>
  <c r="K80" i="7"/>
  <c r="E79" i="5" s="1"/>
  <c r="AL70" i="8" s="1"/>
  <c r="J80" i="7"/>
  <c r="I80" i="7"/>
  <c r="H80" i="7"/>
  <c r="G80" i="7"/>
  <c r="C79" i="5" s="1"/>
  <c r="AJ70" i="8" s="1"/>
  <c r="F80" i="7"/>
  <c r="E80" i="7"/>
  <c r="AZ79" i="7"/>
  <c r="AY79" i="7"/>
  <c r="Y78" i="5" s="1"/>
  <c r="AH69" i="8" s="1"/>
  <c r="AX79" i="7"/>
  <c r="AW79" i="7"/>
  <c r="AV79" i="7"/>
  <c r="AU79" i="7"/>
  <c r="W78" i="5" s="1"/>
  <c r="Z69" i="8" s="1"/>
  <c r="AT79" i="7"/>
  <c r="AS79" i="7"/>
  <c r="AR79" i="7"/>
  <c r="AQ79" i="7"/>
  <c r="U78" i="5" s="1"/>
  <c r="X69" i="8" s="1"/>
  <c r="AP79" i="7"/>
  <c r="AO79" i="7"/>
  <c r="AN79" i="7"/>
  <c r="AM79" i="7"/>
  <c r="S78" i="5" s="1"/>
  <c r="V69" i="8" s="1"/>
  <c r="AL79" i="7"/>
  <c r="AK79" i="7"/>
  <c r="AJ79" i="7"/>
  <c r="AI79" i="7"/>
  <c r="Q78" i="5" s="1"/>
  <c r="T69" i="8" s="1"/>
  <c r="AH79" i="7"/>
  <c r="AG79" i="7"/>
  <c r="AF79" i="7"/>
  <c r="AE79" i="7"/>
  <c r="O78" i="5" s="1"/>
  <c r="L69" i="8" s="1"/>
  <c r="AD79" i="7"/>
  <c r="AC79" i="7"/>
  <c r="AB79" i="7"/>
  <c r="AA79" i="7"/>
  <c r="M78" i="5" s="1"/>
  <c r="J69" i="8" s="1"/>
  <c r="Z79" i="7"/>
  <c r="Y79" i="7"/>
  <c r="X79" i="7"/>
  <c r="W79" i="7"/>
  <c r="K78" i="5" s="1"/>
  <c r="H69" i="8" s="1"/>
  <c r="V79" i="7"/>
  <c r="U79" i="7"/>
  <c r="T79" i="7"/>
  <c r="S79" i="7"/>
  <c r="I78" i="5" s="1"/>
  <c r="F69" i="8" s="1"/>
  <c r="R79" i="7"/>
  <c r="Q79" i="7"/>
  <c r="P79" i="7"/>
  <c r="O79" i="7"/>
  <c r="G78" i="5" s="1"/>
  <c r="AN69" i="8" s="1"/>
  <c r="N79" i="7"/>
  <c r="M79" i="7"/>
  <c r="L79" i="7"/>
  <c r="K79" i="7"/>
  <c r="E78" i="5" s="1"/>
  <c r="AL69" i="8" s="1"/>
  <c r="J79" i="7"/>
  <c r="I79" i="7"/>
  <c r="H79" i="7"/>
  <c r="G79" i="7"/>
  <c r="C78" i="5" s="1"/>
  <c r="AJ69" i="8" s="1"/>
  <c r="F79" i="7"/>
  <c r="E79" i="7"/>
  <c r="AZ78" i="7"/>
  <c r="AY78" i="7"/>
  <c r="AX78" i="7"/>
  <c r="AW78" i="7"/>
  <c r="AV78" i="7"/>
  <c r="AU78" i="7"/>
  <c r="W77" i="5" s="1"/>
  <c r="Z68" i="8" s="1"/>
  <c r="AT78" i="7"/>
  <c r="AS78" i="7"/>
  <c r="AR78" i="7"/>
  <c r="AQ78" i="7"/>
  <c r="U77" i="5" s="1"/>
  <c r="X68" i="8" s="1"/>
  <c r="AP78" i="7"/>
  <c r="AO78" i="7"/>
  <c r="AN78" i="7"/>
  <c r="AM78" i="7"/>
  <c r="S77" i="5" s="1"/>
  <c r="V68" i="8" s="1"/>
  <c r="AL78" i="7"/>
  <c r="AK78" i="7"/>
  <c r="AJ78" i="7"/>
  <c r="AI78" i="7"/>
  <c r="Q77" i="5" s="1"/>
  <c r="T68" i="8" s="1"/>
  <c r="AH78" i="7"/>
  <c r="AG78" i="7"/>
  <c r="AF78" i="7"/>
  <c r="AE78" i="7"/>
  <c r="O77" i="5" s="1"/>
  <c r="L68" i="8" s="1"/>
  <c r="AD78" i="7"/>
  <c r="AC78" i="7"/>
  <c r="AB78" i="7"/>
  <c r="AA78" i="7"/>
  <c r="M77" i="5" s="1"/>
  <c r="J68" i="8" s="1"/>
  <c r="Z78" i="7"/>
  <c r="Y78" i="7"/>
  <c r="X78" i="7"/>
  <c r="W78" i="7"/>
  <c r="K77" i="5" s="1"/>
  <c r="H68" i="8" s="1"/>
  <c r="V78" i="7"/>
  <c r="U78" i="7"/>
  <c r="T78" i="7"/>
  <c r="S78" i="7"/>
  <c r="I77" i="5" s="1"/>
  <c r="F68" i="8" s="1"/>
  <c r="R78" i="7"/>
  <c r="Q78" i="7"/>
  <c r="P78" i="7"/>
  <c r="O78" i="7"/>
  <c r="G77" i="5" s="1"/>
  <c r="AN68" i="8" s="1"/>
  <c r="N78" i="7"/>
  <c r="M78" i="7"/>
  <c r="L78" i="7"/>
  <c r="K78" i="7"/>
  <c r="E77" i="5" s="1"/>
  <c r="AL68" i="8" s="1"/>
  <c r="J78" i="7"/>
  <c r="I78" i="7"/>
  <c r="H78" i="7"/>
  <c r="G78" i="7"/>
  <c r="C77" i="5" s="1"/>
  <c r="AJ68" i="8" s="1"/>
  <c r="F78" i="7"/>
  <c r="E78" i="7"/>
  <c r="AZ77" i="7"/>
  <c r="AY77" i="7"/>
  <c r="Y76" i="5" s="1"/>
  <c r="AH67" i="8" s="1"/>
  <c r="AX77" i="7"/>
  <c r="AW77" i="7"/>
  <c r="AV77" i="7"/>
  <c r="AU77" i="7"/>
  <c r="W76" i="5" s="1"/>
  <c r="Z67" i="8" s="1"/>
  <c r="AT77" i="7"/>
  <c r="AS77" i="7"/>
  <c r="AR77" i="7"/>
  <c r="AQ77" i="7"/>
  <c r="U76" i="5" s="1"/>
  <c r="X67" i="8" s="1"/>
  <c r="AP77" i="7"/>
  <c r="AO77" i="7"/>
  <c r="AN77" i="7"/>
  <c r="AM77" i="7"/>
  <c r="S76" i="5" s="1"/>
  <c r="V67" i="8" s="1"/>
  <c r="AL77" i="7"/>
  <c r="AK77" i="7"/>
  <c r="AJ77" i="7"/>
  <c r="AI77" i="7"/>
  <c r="Q76" i="5" s="1"/>
  <c r="T67" i="8" s="1"/>
  <c r="AH77" i="7"/>
  <c r="AG77" i="7"/>
  <c r="AF77" i="7"/>
  <c r="AE77" i="7"/>
  <c r="O76" i="5" s="1"/>
  <c r="L67" i="8" s="1"/>
  <c r="AD77" i="7"/>
  <c r="AC77" i="7"/>
  <c r="AB77" i="7"/>
  <c r="AA77" i="7"/>
  <c r="M76" i="5" s="1"/>
  <c r="J67" i="8" s="1"/>
  <c r="Z77" i="7"/>
  <c r="Y77" i="7"/>
  <c r="X77" i="7"/>
  <c r="W77" i="7"/>
  <c r="K76" i="5" s="1"/>
  <c r="H67" i="8" s="1"/>
  <c r="V77" i="7"/>
  <c r="U77" i="7"/>
  <c r="T77" i="7"/>
  <c r="S77" i="7"/>
  <c r="I76" i="5" s="1"/>
  <c r="F67" i="8" s="1"/>
  <c r="R77" i="7"/>
  <c r="Q77" i="7"/>
  <c r="P77" i="7"/>
  <c r="O77" i="7"/>
  <c r="G76" i="5" s="1"/>
  <c r="AN67" i="8" s="1"/>
  <c r="N77" i="7"/>
  <c r="M77" i="7"/>
  <c r="L77" i="7"/>
  <c r="K77" i="7"/>
  <c r="E76" i="5" s="1"/>
  <c r="AL67" i="8" s="1"/>
  <c r="J77" i="7"/>
  <c r="I77" i="7"/>
  <c r="H77" i="7"/>
  <c r="G77" i="7"/>
  <c r="C76" i="5" s="1"/>
  <c r="AJ67" i="8" s="1"/>
  <c r="F77" i="7"/>
  <c r="E77" i="7"/>
  <c r="AZ76" i="7"/>
  <c r="AY76" i="7"/>
  <c r="Y75" i="5" s="1"/>
  <c r="AH66" i="8" s="1"/>
  <c r="AX76" i="7"/>
  <c r="AW76" i="7"/>
  <c r="AV76" i="7"/>
  <c r="AU76" i="7"/>
  <c r="W75" i="5" s="1"/>
  <c r="Z66" i="8" s="1"/>
  <c r="AT76" i="7"/>
  <c r="AS76" i="7"/>
  <c r="AR76" i="7"/>
  <c r="AQ76" i="7"/>
  <c r="U75" i="5" s="1"/>
  <c r="X66" i="8" s="1"/>
  <c r="AP76" i="7"/>
  <c r="AO76" i="7"/>
  <c r="AN76" i="7"/>
  <c r="AM76" i="7"/>
  <c r="S75" i="5" s="1"/>
  <c r="V66" i="8" s="1"/>
  <c r="AL76" i="7"/>
  <c r="AK76" i="7"/>
  <c r="AJ76" i="7"/>
  <c r="AI76" i="7"/>
  <c r="Q75" i="5" s="1"/>
  <c r="T66" i="8" s="1"/>
  <c r="AH76" i="7"/>
  <c r="AG76" i="7"/>
  <c r="AF76" i="7"/>
  <c r="AE76" i="7"/>
  <c r="O75" i="5" s="1"/>
  <c r="L66" i="8" s="1"/>
  <c r="AD76" i="7"/>
  <c r="AC76" i="7"/>
  <c r="AB76" i="7"/>
  <c r="AA76" i="7"/>
  <c r="M75" i="5" s="1"/>
  <c r="J66" i="8" s="1"/>
  <c r="Z76" i="7"/>
  <c r="Y76" i="7"/>
  <c r="X76" i="7"/>
  <c r="W76" i="7"/>
  <c r="K75" i="5" s="1"/>
  <c r="H66" i="8" s="1"/>
  <c r="V76" i="7"/>
  <c r="U76" i="7"/>
  <c r="T76" i="7"/>
  <c r="S76" i="7"/>
  <c r="I75" i="5" s="1"/>
  <c r="F66" i="8" s="1"/>
  <c r="R76" i="7"/>
  <c r="Q76" i="7"/>
  <c r="P76" i="7"/>
  <c r="O76" i="7"/>
  <c r="G75" i="5" s="1"/>
  <c r="AN66" i="8" s="1"/>
  <c r="N76" i="7"/>
  <c r="M76" i="7"/>
  <c r="L76" i="7"/>
  <c r="K76" i="7"/>
  <c r="E75" i="5" s="1"/>
  <c r="AL66" i="8" s="1"/>
  <c r="J76" i="7"/>
  <c r="I76" i="7"/>
  <c r="H76" i="7"/>
  <c r="G76" i="7"/>
  <c r="C75" i="5" s="1"/>
  <c r="AJ66" i="8" s="1"/>
  <c r="F76" i="7"/>
  <c r="E76" i="7"/>
  <c r="AZ75" i="7"/>
  <c r="AY75" i="7"/>
  <c r="Y74" i="5" s="1"/>
  <c r="AH65" i="8" s="1"/>
  <c r="AX75" i="7"/>
  <c r="AW75" i="7"/>
  <c r="AV75" i="7"/>
  <c r="AU75" i="7"/>
  <c r="W74" i="5" s="1"/>
  <c r="Z65" i="8" s="1"/>
  <c r="AT75" i="7"/>
  <c r="AS75" i="7"/>
  <c r="AR75" i="7"/>
  <c r="AQ75" i="7"/>
  <c r="U74" i="5" s="1"/>
  <c r="X65" i="8" s="1"/>
  <c r="AP75" i="7"/>
  <c r="AO75" i="7"/>
  <c r="AN75" i="7"/>
  <c r="AM75" i="7"/>
  <c r="S74" i="5" s="1"/>
  <c r="V65" i="8" s="1"/>
  <c r="AL75" i="7"/>
  <c r="AK75" i="7"/>
  <c r="AJ75" i="7"/>
  <c r="AI75" i="7"/>
  <c r="Q74" i="5" s="1"/>
  <c r="T65" i="8" s="1"/>
  <c r="AH75" i="7"/>
  <c r="AG75" i="7"/>
  <c r="AF75" i="7"/>
  <c r="AE75" i="7"/>
  <c r="O74" i="5" s="1"/>
  <c r="L65" i="8" s="1"/>
  <c r="AD75" i="7"/>
  <c r="AC75" i="7"/>
  <c r="AB75" i="7"/>
  <c r="AA75" i="7"/>
  <c r="M74" i="5" s="1"/>
  <c r="J65" i="8" s="1"/>
  <c r="Z75" i="7"/>
  <c r="Y75" i="7"/>
  <c r="X75" i="7"/>
  <c r="W75" i="7"/>
  <c r="K74" i="5" s="1"/>
  <c r="H65" i="8" s="1"/>
  <c r="V75" i="7"/>
  <c r="U75" i="7"/>
  <c r="T75" i="7"/>
  <c r="S75" i="7"/>
  <c r="I74" i="5" s="1"/>
  <c r="F65" i="8" s="1"/>
  <c r="R75" i="7"/>
  <c r="Q75" i="7"/>
  <c r="P75" i="7"/>
  <c r="O75" i="7"/>
  <c r="G74" i="5" s="1"/>
  <c r="AN65" i="8" s="1"/>
  <c r="N75" i="7"/>
  <c r="M75" i="7"/>
  <c r="L75" i="7"/>
  <c r="K75" i="7"/>
  <c r="E74" i="5" s="1"/>
  <c r="AL65" i="8" s="1"/>
  <c r="J75" i="7"/>
  <c r="I75" i="7"/>
  <c r="H75" i="7"/>
  <c r="G75" i="7"/>
  <c r="C74" i="5" s="1"/>
  <c r="AJ65" i="8" s="1"/>
  <c r="F75" i="7"/>
  <c r="E75" i="7"/>
  <c r="AZ74" i="7"/>
  <c r="AY74" i="7"/>
  <c r="Y73" i="5" s="1"/>
  <c r="AH64" i="8" s="1"/>
  <c r="AX74" i="7"/>
  <c r="AW74" i="7"/>
  <c r="AV74" i="7"/>
  <c r="AU74" i="7"/>
  <c r="W73" i="5" s="1"/>
  <c r="Z64" i="8" s="1"/>
  <c r="AT74" i="7"/>
  <c r="AS74" i="7"/>
  <c r="AR74" i="7"/>
  <c r="AQ74" i="7"/>
  <c r="U73" i="5" s="1"/>
  <c r="X64" i="8" s="1"/>
  <c r="AP74" i="7"/>
  <c r="AO74" i="7"/>
  <c r="AN74" i="7"/>
  <c r="AM74" i="7"/>
  <c r="S73" i="5" s="1"/>
  <c r="V64" i="8" s="1"/>
  <c r="AL74" i="7"/>
  <c r="AK74" i="7"/>
  <c r="AJ74" i="7"/>
  <c r="AI74" i="7"/>
  <c r="Q73" i="5" s="1"/>
  <c r="T64" i="8" s="1"/>
  <c r="AH74" i="7"/>
  <c r="AG74" i="7"/>
  <c r="AF74" i="7"/>
  <c r="AE74" i="7"/>
  <c r="O73" i="5" s="1"/>
  <c r="L64" i="8" s="1"/>
  <c r="AD74" i="7"/>
  <c r="AC74" i="7"/>
  <c r="AB74" i="7"/>
  <c r="AA74" i="7"/>
  <c r="M73" i="5" s="1"/>
  <c r="J64" i="8" s="1"/>
  <c r="Z74" i="7"/>
  <c r="Y74" i="7"/>
  <c r="X74" i="7"/>
  <c r="W74" i="7"/>
  <c r="K73" i="5" s="1"/>
  <c r="H64" i="8" s="1"/>
  <c r="V74" i="7"/>
  <c r="U74" i="7"/>
  <c r="T74" i="7"/>
  <c r="S74" i="7"/>
  <c r="I73" i="5" s="1"/>
  <c r="F64" i="8" s="1"/>
  <c r="R74" i="7"/>
  <c r="Q74" i="7"/>
  <c r="P74" i="7"/>
  <c r="O74" i="7"/>
  <c r="G73" i="5" s="1"/>
  <c r="AN64" i="8" s="1"/>
  <c r="N74" i="7"/>
  <c r="M74" i="7"/>
  <c r="L74" i="7"/>
  <c r="K74" i="7"/>
  <c r="E73" i="5" s="1"/>
  <c r="AL64" i="8" s="1"/>
  <c r="J74" i="7"/>
  <c r="I74" i="7"/>
  <c r="H74" i="7"/>
  <c r="G74" i="7"/>
  <c r="C73" i="5" s="1"/>
  <c r="AJ64" i="8" s="1"/>
  <c r="F74" i="7"/>
  <c r="E74" i="7"/>
  <c r="AZ73" i="7"/>
  <c r="AY73" i="7"/>
  <c r="Y72" i="5" s="1"/>
  <c r="AH63" i="8" s="1"/>
  <c r="AX73" i="7"/>
  <c r="AW73" i="7"/>
  <c r="AV73" i="7"/>
  <c r="AU73" i="7"/>
  <c r="W72" i="5" s="1"/>
  <c r="Z63" i="8" s="1"/>
  <c r="AT73" i="7"/>
  <c r="AS73" i="7"/>
  <c r="AR73" i="7"/>
  <c r="AQ73" i="7"/>
  <c r="U72" i="5" s="1"/>
  <c r="X63" i="8" s="1"/>
  <c r="AP73" i="7"/>
  <c r="AO73" i="7"/>
  <c r="AN73" i="7"/>
  <c r="AM73" i="7"/>
  <c r="S72" i="5" s="1"/>
  <c r="V63" i="8" s="1"/>
  <c r="AL73" i="7"/>
  <c r="AK73" i="7"/>
  <c r="AJ73" i="7"/>
  <c r="AI73" i="7"/>
  <c r="Q72" i="5" s="1"/>
  <c r="T63" i="8" s="1"/>
  <c r="AH73" i="7"/>
  <c r="AG73" i="7"/>
  <c r="AF73" i="7"/>
  <c r="AE73" i="7"/>
  <c r="O72" i="5" s="1"/>
  <c r="L63" i="8" s="1"/>
  <c r="AD73" i="7"/>
  <c r="AC73" i="7"/>
  <c r="AB73" i="7"/>
  <c r="AA73" i="7"/>
  <c r="M72" i="5" s="1"/>
  <c r="J63" i="8" s="1"/>
  <c r="Z73" i="7"/>
  <c r="Y73" i="7"/>
  <c r="X73" i="7"/>
  <c r="W73" i="7"/>
  <c r="K72" i="5" s="1"/>
  <c r="H63" i="8" s="1"/>
  <c r="V73" i="7"/>
  <c r="U73" i="7"/>
  <c r="T73" i="7"/>
  <c r="S73" i="7"/>
  <c r="I72" i="5" s="1"/>
  <c r="F63" i="8" s="1"/>
  <c r="R73" i="7"/>
  <c r="Q73" i="7"/>
  <c r="P73" i="7"/>
  <c r="O73" i="7"/>
  <c r="G72" i="5" s="1"/>
  <c r="AN63" i="8" s="1"/>
  <c r="N73" i="7"/>
  <c r="M73" i="7"/>
  <c r="L73" i="7"/>
  <c r="K73" i="7"/>
  <c r="E72" i="5" s="1"/>
  <c r="AL63" i="8" s="1"/>
  <c r="J73" i="7"/>
  <c r="I73" i="7"/>
  <c r="H73" i="7"/>
  <c r="G73" i="7"/>
  <c r="C72" i="5" s="1"/>
  <c r="AJ63" i="8" s="1"/>
  <c r="F73" i="7"/>
  <c r="E73" i="7"/>
  <c r="AZ72" i="7"/>
  <c r="AY72" i="7"/>
  <c r="Y71" i="5" s="1"/>
  <c r="AH62" i="8" s="1"/>
  <c r="AX72" i="7"/>
  <c r="AW72" i="7"/>
  <c r="AV72" i="7"/>
  <c r="AU72" i="7"/>
  <c r="W71" i="5" s="1"/>
  <c r="Z62" i="8" s="1"/>
  <c r="AT72" i="7"/>
  <c r="AS72" i="7"/>
  <c r="AR72" i="7"/>
  <c r="AQ72" i="7"/>
  <c r="U71" i="5" s="1"/>
  <c r="X62" i="8" s="1"/>
  <c r="AP72" i="7"/>
  <c r="AO72" i="7"/>
  <c r="AN72" i="7"/>
  <c r="AM72" i="7"/>
  <c r="S71" i="5" s="1"/>
  <c r="V62" i="8" s="1"/>
  <c r="AL72" i="7"/>
  <c r="AK72" i="7"/>
  <c r="AJ72" i="7"/>
  <c r="AI72" i="7"/>
  <c r="Q71" i="5" s="1"/>
  <c r="T62" i="8" s="1"/>
  <c r="AH72" i="7"/>
  <c r="AG72" i="7"/>
  <c r="AF72" i="7"/>
  <c r="AE72" i="7"/>
  <c r="O71" i="5" s="1"/>
  <c r="L62" i="8" s="1"/>
  <c r="AD72" i="7"/>
  <c r="AC72" i="7"/>
  <c r="AB72" i="7"/>
  <c r="AA72" i="7"/>
  <c r="M71" i="5" s="1"/>
  <c r="J62" i="8" s="1"/>
  <c r="Z72" i="7"/>
  <c r="Y72" i="7"/>
  <c r="X72" i="7"/>
  <c r="W72" i="7"/>
  <c r="K71" i="5" s="1"/>
  <c r="H62" i="8" s="1"/>
  <c r="V72" i="7"/>
  <c r="U72" i="7"/>
  <c r="T72" i="7"/>
  <c r="S72" i="7"/>
  <c r="I71" i="5" s="1"/>
  <c r="F62" i="8" s="1"/>
  <c r="R72" i="7"/>
  <c r="Q72" i="7"/>
  <c r="P72" i="7"/>
  <c r="O72" i="7"/>
  <c r="G71" i="5" s="1"/>
  <c r="AN62" i="8" s="1"/>
  <c r="N72" i="7"/>
  <c r="M72" i="7"/>
  <c r="L72" i="7"/>
  <c r="K72" i="7"/>
  <c r="E71" i="5" s="1"/>
  <c r="AL62" i="8" s="1"/>
  <c r="J72" i="7"/>
  <c r="I72" i="7"/>
  <c r="H72" i="7"/>
  <c r="G72" i="7"/>
  <c r="C71" i="5" s="1"/>
  <c r="AJ62" i="8" s="1"/>
  <c r="F72" i="7"/>
  <c r="E72" i="7"/>
  <c r="AZ71" i="7"/>
  <c r="AY71" i="7"/>
  <c r="Y70" i="5" s="1"/>
  <c r="AH61" i="8" s="1"/>
  <c r="AX71" i="7"/>
  <c r="AW71" i="7"/>
  <c r="AV71" i="7"/>
  <c r="AU71" i="7"/>
  <c r="W70" i="5" s="1"/>
  <c r="Z61" i="8" s="1"/>
  <c r="AT71" i="7"/>
  <c r="AS71" i="7"/>
  <c r="AR71" i="7"/>
  <c r="AQ71" i="7"/>
  <c r="U70" i="5" s="1"/>
  <c r="X61" i="8" s="1"/>
  <c r="AP71" i="7"/>
  <c r="AO71" i="7"/>
  <c r="AN71" i="7"/>
  <c r="AM71" i="7"/>
  <c r="S70" i="5" s="1"/>
  <c r="V61" i="8" s="1"/>
  <c r="AL71" i="7"/>
  <c r="AK71" i="7"/>
  <c r="AJ71" i="7"/>
  <c r="AI71" i="7"/>
  <c r="Q70" i="5" s="1"/>
  <c r="T61" i="8" s="1"/>
  <c r="AH71" i="7"/>
  <c r="AG71" i="7"/>
  <c r="AF71" i="7"/>
  <c r="AE71" i="7"/>
  <c r="O70" i="5" s="1"/>
  <c r="L61" i="8" s="1"/>
  <c r="AD71" i="7"/>
  <c r="AC71" i="7"/>
  <c r="AB71" i="7"/>
  <c r="AA71" i="7"/>
  <c r="M70" i="5" s="1"/>
  <c r="J61" i="8" s="1"/>
  <c r="Z71" i="7"/>
  <c r="Y71" i="7"/>
  <c r="X71" i="7"/>
  <c r="W71" i="7"/>
  <c r="K70" i="5" s="1"/>
  <c r="H61" i="8" s="1"/>
  <c r="V71" i="7"/>
  <c r="U71" i="7"/>
  <c r="T71" i="7"/>
  <c r="S71" i="7"/>
  <c r="I70" i="5" s="1"/>
  <c r="F61" i="8" s="1"/>
  <c r="R71" i="7"/>
  <c r="Q71" i="7"/>
  <c r="P71" i="7"/>
  <c r="O71" i="7"/>
  <c r="G70" i="5" s="1"/>
  <c r="AN61" i="8" s="1"/>
  <c r="N71" i="7"/>
  <c r="M71" i="7"/>
  <c r="L71" i="7"/>
  <c r="K71" i="7"/>
  <c r="E70" i="5" s="1"/>
  <c r="AL61" i="8" s="1"/>
  <c r="J71" i="7"/>
  <c r="I71" i="7"/>
  <c r="H71" i="7"/>
  <c r="G71" i="7"/>
  <c r="C70" i="5" s="1"/>
  <c r="AJ61" i="8" s="1"/>
  <c r="F71" i="7"/>
  <c r="E71" i="7"/>
  <c r="AZ70" i="7"/>
  <c r="AY70" i="7"/>
  <c r="Y69" i="5" s="1"/>
  <c r="AH60" i="8" s="1"/>
  <c r="AX70" i="7"/>
  <c r="AW70" i="7"/>
  <c r="AV70" i="7"/>
  <c r="AU70" i="7"/>
  <c r="W69" i="5" s="1"/>
  <c r="Z60" i="8" s="1"/>
  <c r="AT70" i="7"/>
  <c r="AS70" i="7"/>
  <c r="AR70" i="7"/>
  <c r="AQ70" i="7"/>
  <c r="U69" i="5" s="1"/>
  <c r="X60" i="8" s="1"/>
  <c r="AP70" i="7"/>
  <c r="AO70" i="7"/>
  <c r="AN70" i="7"/>
  <c r="AM70" i="7"/>
  <c r="S69" i="5" s="1"/>
  <c r="V60" i="8" s="1"/>
  <c r="AL70" i="7"/>
  <c r="AK70" i="7"/>
  <c r="AJ70" i="7"/>
  <c r="AI70" i="7"/>
  <c r="Q69" i="5" s="1"/>
  <c r="T60" i="8" s="1"/>
  <c r="AH70" i="7"/>
  <c r="AG70" i="7"/>
  <c r="AF70" i="7"/>
  <c r="AE70" i="7"/>
  <c r="O69" i="5" s="1"/>
  <c r="L60" i="8" s="1"/>
  <c r="AD70" i="7"/>
  <c r="AC70" i="7"/>
  <c r="AB70" i="7"/>
  <c r="AA70" i="7"/>
  <c r="M69" i="5" s="1"/>
  <c r="J60" i="8" s="1"/>
  <c r="Z70" i="7"/>
  <c r="Y70" i="7"/>
  <c r="X70" i="7"/>
  <c r="W70" i="7"/>
  <c r="K69" i="5" s="1"/>
  <c r="H60" i="8" s="1"/>
  <c r="V70" i="7"/>
  <c r="U70" i="7"/>
  <c r="T70" i="7"/>
  <c r="S70" i="7"/>
  <c r="I69" i="5" s="1"/>
  <c r="F60" i="8" s="1"/>
  <c r="R70" i="7"/>
  <c r="Q70" i="7"/>
  <c r="P70" i="7"/>
  <c r="O70" i="7"/>
  <c r="G69" i="5" s="1"/>
  <c r="AN60" i="8" s="1"/>
  <c r="N70" i="7"/>
  <c r="M70" i="7"/>
  <c r="L70" i="7"/>
  <c r="K70" i="7"/>
  <c r="E69" i="5" s="1"/>
  <c r="AL60" i="8" s="1"/>
  <c r="J70" i="7"/>
  <c r="I70" i="7"/>
  <c r="H70" i="7"/>
  <c r="G70" i="7"/>
  <c r="C69" i="5" s="1"/>
  <c r="AJ60" i="8" s="1"/>
  <c r="F70" i="7"/>
  <c r="E70" i="7"/>
  <c r="AZ69" i="7"/>
  <c r="AY69" i="7"/>
  <c r="Y68" i="5" s="1"/>
  <c r="AH59" i="8" s="1"/>
  <c r="AX69" i="7"/>
  <c r="AW69" i="7"/>
  <c r="AV69" i="7"/>
  <c r="AU69" i="7"/>
  <c r="W68" i="5" s="1"/>
  <c r="Z59" i="8" s="1"/>
  <c r="AT69" i="7"/>
  <c r="AS69" i="7"/>
  <c r="AR69" i="7"/>
  <c r="AQ69" i="7"/>
  <c r="U68" i="5" s="1"/>
  <c r="X59" i="8" s="1"/>
  <c r="AP69" i="7"/>
  <c r="AO69" i="7"/>
  <c r="AN69" i="7"/>
  <c r="AM69" i="7"/>
  <c r="S68" i="5" s="1"/>
  <c r="V59" i="8" s="1"/>
  <c r="AL69" i="7"/>
  <c r="AK69" i="7"/>
  <c r="AJ69" i="7"/>
  <c r="AI69" i="7"/>
  <c r="Q68" i="5" s="1"/>
  <c r="T59" i="8" s="1"/>
  <c r="AH69" i="7"/>
  <c r="AG69" i="7"/>
  <c r="AF69" i="7"/>
  <c r="AE69" i="7"/>
  <c r="O68" i="5" s="1"/>
  <c r="L59" i="8" s="1"/>
  <c r="AD69" i="7"/>
  <c r="AC69" i="7"/>
  <c r="AB69" i="7"/>
  <c r="AA69" i="7"/>
  <c r="M68" i="5" s="1"/>
  <c r="J59" i="8" s="1"/>
  <c r="Z69" i="7"/>
  <c r="Y69" i="7"/>
  <c r="X69" i="7"/>
  <c r="W69" i="7"/>
  <c r="K68" i="5" s="1"/>
  <c r="H59" i="8" s="1"/>
  <c r="V69" i="7"/>
  <c r="U69" i="7"/>
  <c r="T69" i="7"/>
  <c r="S69" i="7"/>
  <c r="I68" i="5" s="1"/>
  <c r="F59" i="8" s="1"/>
  <c r="R69" i="7"/>
  <c r="Q69" i="7"/>
  <c r="P69" i="7"/>
  <c r="O69" i="7"/>
  <c r="G68" i="5" s="1"/>
  <c r="AN59" i="8" s="1"/>
  <c r="N69" i="7"/>
  <c r="M69" i="7"/>
  <c r="L69" i="7"/>
  <c r="K69" i="7"/>
  <c r="E68" i="5" s="1"/>
  <c r="AL59" i="8" s="1"/>
  <c r="J69" i="7"/>
  <c r="I69" i="7"/>
  <c r="H69" i="7"/>
  <c r="G69" i="7"/>
  <c r="C68" i="5" s="1"/>
  <c r="AJ59" i="8" s="1"/>
  <c r="F69" i="7"/>
  <c r="E69" i="7"/>
  <c r="AZ68" i="7"/>
  <c r="AY68" i="7"/>
  <c r="Y67" i="5" s="1"/>
  <c r="AH58" i="8" s="1"/>
  <c r="AX68" i="7"/>
  <c r="AW68" i="7"/>
  <c r="AV68" i="7"/>
  <c r="AU68" i="7"/>
  <c r="W67" i="5" s="1"/>
  <c r="Z58" i="8" s="1"/>
  <c r="AT68" i="7"/>
  <c r="AS68" i="7"/>
  <c r="AR68" i="7"/>
  <c r="AQ68" i="7"/>
  <c r="U67" i="5" s="1"/>
  <c r="X58" i="8" s="1"/>
  <c r="AP68" i="7"/>
  <c r="AO68" i="7"/>
  <c r="AN68" i="7"/>
  <c r="AM68" i="7"/>
  <c r="S67" i="5" s="1"/>
  <c r="V58" i="8" s="1"/>
  <c r="AL68" i="7"/>
  <c r="AK68" i="7"/>
  <c r="AJ68" i="7"/>
  <c r="AI68" i="7"/>
  <c r="Q67" i="5" s="1"/>
  <c r="T58" i="8" s="1"/>
  <c r="AH68" i="7"/>
  <c r="AG68" i="7"/>
  <c r="AF68" i="7"/>
  <c r="AE68" i="7"/>
  <c r="O67" i="5" s="1"/>
  <c r="L58" i="8" s="1"/>
  <c r="AD68" i="7"/>
  <c r="AC68" i="7"/>
  <c r="AB68" i="7"/>
  <c r="AA68" i="7"/>
  <c r="M67" i="5" s="1"/>
  <c r="J58" i="8" s="1"/>
  <c r="Z68" i="7"/>
  <c r="Y68" i="7"/>
  <c r="X68" i="7"/>
  <c r="W68" i="7"/>
  <c r="K67" i="5" s="1"/>
  <c r="H58" i="8" s="1"/>
  <c r="V68" i="7"/>
  <c r="U68" i="7"/>
  <c r="T68" i="7"/>
  <c r="S68" i="7"/>
  <c r="I67" i="5" s="1"/>
  <c r="F58" i="8" s="1"/>
  <c r="R68" i="7"/>
  <c r="Q68" i="7"/>
  <c r="P68" i="7"/>
  <c r="O68" i="7"/>
  <c r="G67" i="5" s="1"/>
  <c r="AN58" i="8" s="1"/>
  <c r="N68" i="7"/>
  <c r="M68" i="7"/>
  <c r="L68" i="7"/>
  <c r="K68" i="7"/>
  <c r="E67" i="5" s="1"/>
  <c r="AL58" i="8" s="1"/>
  <c r="J68" i="7"/>
  <c r="I68" i="7"/>
  <c r="H68" i="7"/>
  <c r="G68" i="7"/>
  <c r="C67" i="5" s="1"/>
  <c r="AJ58" i="8" s="1"/>
  <c r="F68" i="7"/>
  <c r="E68" i="7"/>
  <c r="AZ67" i="7"/>
  <c r="AY67" i="7"/>
  <c r="Y66" i="5" s="1"/>
  <c r="AH57" i="8" s="1"/>
  <c r="AX67" i="7"/>
  <c r="AW67" i="7"/>
  <c r="AV67" i="7"/>
  <c r="AU67" i="7"/>
  <c r="W66" i="5" s="1"/>
  <c r="Z57" i="8" s="1"/>
  <c r="AT67" i="7"/>
  <c r="AS67" i="7"/>
  <c r="AR67" i="7"/>
  <c r="AQ67" i="7"/>
  <c r="U66" i="5" s="1"/>
  <c r="X57" i="8" s="1"/>
  <c r="AP67" i="7"/>
  <c r="AO67" i="7"/>
  <c r="AN67" i="7"/>
  <c r="AM67" i="7"/>
  <c r="S66" i="5" s="1"/>
  <c r="V57" i="8" s="1"/>
  <c r="AL67" i="7"/>
  <c r="AK67" i="7"/>
  <c r="AJ67" i="7"/>
  <c r="AI67" i="7"/>
  <c r="Q66" i="5" s="1"/>
  <c r="T57" i="8" s="1"/>
  <c r="AH67" i="7"/>
  <c r="AG67" i="7"/>
  <c r="AF67" i="7"/>
  <c r="AE67" i="7"/>
  <c r="O66" i="5" s="1"/>
  <c r="L57" i="8" s="1"/>
  <c r="AD67" i="7"/>
  <c r="AC67" i="7"/>
  <c r="AB67" i="7"/>
  <c r="AA67" i="7"/>
  <c r="M66" i="5" s="1"/>
  <c r="J57" i="8" s="1"/>
  <c r="Z67" i="7"/>
  <c r="Y67" i="7"/>
  <c r="X67" i="7"/>
  <c r="W67" i="7"/>
  <c r="K66" i="5" s="1"/>
  <c r="H57" i="8" s="1"/>
  <c r="V67" i="7"/>
  <c r="U67" i="7"/>
  <c r="T67" i="7"/>
  <c r="S67" i="7"/>
  <c r="I66" i="5" s="1"/>
  <c r="F57" i="8" s="1"/>
  <c r="R67" i="7"/>
  <c r="Q67" i="7"/>
  <c r="P67" i="7"/>
  <c r="O67" i="7"/>
  <c r="G66" i="5" s="1"/>
  <c r="AN57" i="8" s="1"/>
  <c r="N67" i="7"/>
  <c r="M67" i="7"/>
  <c r="L67" i="7"/>
  <c r="K67" i="7"/>
  <c r="J67" i="7"/>
  <c r="I67" i="7"/>
  <c r="H67" i="7"/>
  <c r="G67" i="7"/>
  <c r="C66" i="5" s="1"/>
  <c r="AJ57" i="8" s="1"/>
  <c r="F67" i="7"/>
  <c r="E67" i="7"/>
  <c r="AZ66" i="7"/>
  <c r="AY66" i="7"/>
  <c r="Y65" i="5" s="1"/>
  <c r="AH56" i="8" s="1"/>
  <c r="AX66" i="7"/>
  <c r="AW66" i="7"/>
  <c r="AV66" i="7"/>
  <c r="AU66" i="7"/>
  <c r="W65" i="5" s="1"/>
  <c r="Z56" i="8" s="1"/>
  <c r="AT66" i="7"/>
  <c r="AS66" i="7"/>
  <c r="AR66" i="7"/>
  <c r="AQ66" i="7"/>
  <c r="U65" i="5" s="1"/>
  <c r="X56" i="8" s="1"/>
  <c r="AP66" i="7"/>
  <c r="AO66" i="7"/>
  <c r="AN66" i="7"/>
  <c r="AM66" i="7"/>
  <c r="S65" i="5" s="1"/>
  <c r="V56" i="8" s="1"/>
  <c r="AL66" i="7"/>
  <c r="AK66" i="7"/>
  <c r="AJ66" i="7"/>
  <c r="AI66" i="7"/>
  <c r="Q65" i="5" s="1"/>
  <c r="T56" i="8" s="1"/>
  <c r="AH66" i="7"/>
  <c r="AG66" i="7"/>
  <c r="AF66" i="7"/>
  <c r="AE66" i="7"/>
  <c r="O65" i="5" s="1"/>
  <c r="L56" i="8" s="1"/>
  <c r="AD66" i="7"/>
  <c r="AC66" i="7"/>
  <c r="AB66" i="7"/>
  <c r="AA66" i="7"/>
  <c r="M65" i="5" s="1"/>
  <c r="J56" i="8" s="1"/>
  <c r="Z66" i="7"/>
  <c r="Y66" i="7"/>
  <c r="X66" i="7"/>
  <c r="W66" i="7"/>
  <c r="K65" i="5" s="1"/>
  <c r="H56" i="8" s="1"/>
  <c r="V66" i="7"/>
  <c r="U66" i="7"/>
  <c r="T66" i="7"/>
  <c r="S66" i="7"/>
  <c r="I65" i="5" s="1"/>
  <c r="F56" i="8" s="1"/>
  <c r="R66" i="7"/>
  <c r="Q66" i="7"/>
  <c r="P66" i="7"/>
  <c r="O66" i="7"/>
  <c r="G65" i="5" s="1"/>
  <c r="AN56" i="8" s="1"/>
  <c r="N66" i="7"/>
  <c r="M66" i="7"/>
  <c r="L66" i="7"/>
  <c r="K66" i="7"/>
  <c r="E65" i="5" s="1"/>
  <c r="AL56" i="8" s="1"/>
  <c r="J66" i="7"/>
  <c r="I66" i="7"/>
  <c r="H66" i="7"/>
  <c r="G66" i="7"/>
  <c r="C65" i="5" s="1"/>
  <c r="AJ56" i="8" s="1"/>
  <c r="F66" i="7"/>
  <c r="E66" i="7"/>
  <c r="AZ65" i="7"/>
  <c r="AY65" i="7"/>
  <c r="Y64" i="5" s="1"/>
  <c r="AH55" i="8" s="1"/>
  <c r="AX65" i="7"/>
  <c r="AW65" i="7"/>
  <c r="AV65" i="7"/>
  <c r="AU65" i="7"/>
  <c r="W64" i="5" s="1"/>
  <c r="Z55" i="8" s="1"/>
  <c r="AT65" i="7"/>
  <c r="AS65" i="7"/>
  <c r="AR65" i="7"/>
  <c r="AQ65" i="7"/>
  <c r="U64" i="5" s="1"/>
  <c r="X55" i="8" s="1"/>
  <c r="AP65" i="7"/>
  <c r="AO65" i="7"/>
  <c r="AN65" i="7"/>
  <c r="AM65" i="7"/>
  <c r="S64" i="5" s="1"/>
  <c r="V55" i="8" s="1"/>
  <c r="AL65" i="7"/>
  <c r="AK65" i="7"/>
  <c r="AJ65" i="7"/>
  <c r="AI65" i="7"/>
  <c r="Q64" i="5" s="1"/>
  <c r="T55" i="8" s="1"/>
  <c r="AH65" i="7"/>
  <c r="AG65" i="7"/>
  <c r="AF65" i="7"/>
  <c r="AE65" i="7"/>
  <c r="O64" i="5" s="1"/>
  <c r="L55" i="8" s="1"/>
  <c r="AD65" i="7"/>
  <c r="AC65" i="7"/>
  <c r="AB65" i="7"/>
  <c r="AA65" i="7"/>
  <c r="M64" i="5" s="1"/>
  <c r="J55" i="8" s="1"/>
  <c r="Z65" i="7"/>
  <c r="Y65" i="7"/>
  <c r="X65" i="7"/>
  <c r="W65" i="7"/>
  <c r="K64" i="5" s="1"/>
  <c r="H55" i="8" s="1"/>
  <c r="V65" i="7"/>
  <c r="U65" i="7"/>
  <c r="T65" i="7"/>
  <c r="S65" i="7"/>
  <c r="I64" i="5" s="1"/>
  <c r="F55" i="8" s="1"/>
  <c r="R65" i="7"/>
  <c r="Q65" i="7"/>
  <c r="P65" i="7"/>
  <c r="O65" i="7"/>
  <c r="G64" i="5" s="1"/>
  <c r="AN55" i="8" s="1"/>
  <c r="N65" i="7"/>
  <c r="M65" i="7"/>
  <c r="L65" i="7"/>
  <c r="K65" i="7"/>
  <c r="E64" i="5" s="1"/>
  <c r="AL55" i="8" s="1"/>
  <c r="J65" i="7"/>
  <c r="I65" i="7"/>
  <c r="H65" i="7"/>
  <c r="G65" i="7"/>
  <c r="C64" i="5" s="1"/>
  <c r="AJ55" i="8" s="1"/>
  <c r="F65" i="7"/>
  <c r="E65" i="7"/>
  <c r="AZ64" i="7"/>
  <c r="AY64" i="7"/>
  <c r="Y63" i="5" s="1"/>
  <c r="AH54" i="8" s="1"/>
  <c r="AX64" i="7"/>
  <c r="AW64" i="7"/>
  <c r="AV64" i="7"/>
  <c r="AU64" i="7"/>
  <c r="W63" i="5" s="1"/>
  <c r="Z54" i="8" s="1"/>
  <c r="AT64" i="7"/>
  <c r="AS64" i="7"/>
  <c r="AR64" i="7"/>
  <c r="AQ64" i="7"/>
  <c r="U63" i="5" s="1"/>
  <c r="X54" i="8" s="1"/>
  <c r="AP64" i="7"/>
  <c r="AO64" i="7"/>
  <c r="AN64" i="7"/>
  <c r="AM64" i="7"/>
  <c r="S63" i="5" s="1"/>
  <c r="V54" i="8" s="1"/>
  <c r="AL64" i="7"/>
  <c r="AK64" i="7"/>
  <c r="AJ64" i="7"/>
  <c r="AI64" i="7"/>
  <c r="Q63" i="5" s="1"/>
  <c r="T54" i="8" s="1"/>
  <c r="AH64" i="7"/>
  <c r="AG64" i="7"/>
  <c r="AF64" i="7"/>
  <c r="AE64" i="7"/>
  <c r="O63" i="5" s="1"/>
  <c r="L54" i="8" s="1"/>
  <c r="AD64" i="7"/>
  <c r="AC64" i="7"/>
  <c r="AB64" i="7"/>
  <c r="AA64" i="7"/>
  <c r="Z64" i="7"/>
  <c r="Y64" i="7"/>
  <c r="X64" i="7"/>
  <c r="W64" i="7"/>
  <c r="K63" i="5" s="1"/>
  <c r="H54" i="8" s="1"/>
  <c r="V64" i="7"/>
  <c r="U64" i="7"/>
  <c r="T64" i="7"/>
  <c r="S64" i="7"/>
  <c r="I63" i="5" s="1"/>
  <c r="F54" i="8" s="1"/>
  <c r="R64" i="7"/>
  <c r="Q64" i="7"/>
  <c r="P64" i="7"/>
  <c r="O64" i="7"/>
  <c r="G63" i="5" s="1"/>
  <c r="AN54" i="8" s="1"/>
  <c r="N64" i="7"/>
  <c r="M64" i="7"/>
  <c r="L64" i="7"/>
  <c r="K64" i="7"/>
  <c r="E63" i="5" s="1"/>
  <c r="AL54" i="8" s="1"/>
  <c r="J64" i="7"/>
  <c r="I64" i="7"/>
  <c r="H64" i="7"/>
  <c r="G64" i="7"/>
  <c r="C63" i="5" s="1"/>
  <c r="AJ54" i="8" s="1"/>
  <c r="F64" i="7"/>
  <c r="E64" i="7"/>
  <c r="AZ63" i="7"/>
  <c r="AY63" i="7"/>
  <c r="Y62" i="5" s="1"/>
  <c r="AH53" i="8" s="1"/>
  <c r="AX63" i="7"/>
  <c r="AW63" i="7"/>
  <c r="AV63" i="7"/>
  <c r="AU63" i="7"/>
  <c r="W62" i="5" s="1"/>
  <c r="Z53" i="8" s="1"/>
  <c r="AT63" i="7"/>
  <c r="AS63" i="7"/>
  <c r="AR63" i="7"/>
  <c r="AQ63" i="7"/>
  <c r="U62" i="5" s="1"/>
  <c r="X53" i="8" s="1"/>
  <c r="AP63" i="7"/>
  <c r="AO63" i="7"/>
  <c r="AN63" i="7"/>
  <c r="AM63" i="7"/>
  <c r="S62" i="5" s="1"/>
  <c r="V53" i="8" s="1"/>
  <c r="AL63" i="7"/>
  <c r="AK63" i="7"/>
  <c r="AJ63" i="7"/>
  <c r="AI63" i="7"/>
  <c r="Q62" i="5" s="1"/>
  <c r="T53" i="8" s="1"/>
  <c r="AH63" i="7"/>
  <c r="AG63" i="7"/>
  <c r="AF63" i="7"/>
  <c r="AE63" i="7"/>
  <c r="O62" i="5" s="1"/>
  <c r="L53" i="8" s="1"/>
  <c r="AD63" i="7"/>
  <c r="AC63" i="7"/>
  <c r="AB63" i="7"/>
  <c r="AA63" i="7"/>
  <c r="M62" i="5" s="1"/>
  <c r="J53" i="8" s="1"/>
  <c r="Z63" i="7"/>
  <c r="Y63" i="7"/>
  <c r="X63" i="7"/>
  <c r="W63" i="7"/>
  <c r="K62" i="5" s="1"/>
  <c r="H53" i="8" s="1"/>
  <c r="V63" i="7"/>
  <c r="U63" i="7"/>
  <c r="T63" i="7"/>
  <c r="S63" i="7"/>
  <c r="I62" i="5" s="1"/>
  <c r="F53" i="8" s="1"/>
  <c r="R63" i="7"/>
  <c r="Q63" i="7"/>
  <c r="P63" i="7"/>
  <c r="O63" i="7"/>
  <c r="G62" i="5" s="1"/>
  <c r="AN53" i="8" s="1"/>
  <c r="N63" i="7"/>
  <c r="M63" i="7"/>
  <c r="L63" i="7"/>
  <c r="K63" i="7"/>
  <c r="J63" i="7"/>
  <c r="I63" i="7"/>
  <c r="H63" i="7"/>
  <c r="G63" i="7"/>
  <c r="C62" i="5" s="1"/>
  <c r="AJ53" i="8" s="1"/>
  <c r="F63" i="7"/>
  <c r="E63" i="7"/>
  <c r="AZ62" i="7"/>
  <c r="AY62" i="7"/>
  <c r="Y61" i="5" s="1"/>
  <c r="AH52" i="8" s="1"/>
  <c r="AX62" i="7"/>
  <c r="AW62" i="7"/>
  <c r="AV62" i="7"/>
  <c r="AU62" i="7"/>
  <c r="W61" i="5" s="1"/>
  <c r="Z52" i="8" s="1"/>
  <c r="AT62" i="7"/>
  <c r="AS62" i="7"/>
  <c r="AR62" i="7"/>
  <c r="AQ62" i="7"/>
  <c r="U61" i="5" s="1"/>
  <c r="X52" i="8" s="1"/>
  <c r="AP62" i="7"/>
  <c r="AO62" i="7"/>
  <c r="AN62" i="7"/>
  <c r="AM62" i="7"/>
  <c r="S61" i="5" s="1"/>
  <c r="V52" i="8" s="1"/>
  <c r="AL62" i="7"/>
  <c r="AK62" i="7"/>
  <c r="AJ62" i="7"/>
  <c r="AI62" i="7"/>
  <c r="Q61" i="5" s="1"/>
  <c r="T52" i="8" s="1"/>
  <c r="AH62" i="7"/>
  <c r="AG62" i="7"/>
  <c r="AF62" i="7"/>
  <c r="AE62" i="7"/>
  <c r="O61" i="5" s="1"/>
  <c r="L52" i="8" s="1"/>
  <c r="AD62" i="7"/>
  <c r="AC62" i="7"/>
  <c r="AB62" i="7"/>
  <c r="AA62" i="7"/>
  <c r="M61" i="5" s="1"/>
  <c r="J52" i="8" s="1"/>
  <c r="Z62" i="7"/>
  <c r="Y62" i="7"/>
  <c r="X62" i="7"/>
  <c r="W62" i="7"/>
  <c r="K61" i="5" s="1"/>
  <c r="H52" i="8" s="1"/>
  <c r="V62" i="7"/>
  <c r="U62" i="7"/>
  <c r="T62" i="7"/>
  <c r="S62" i="7"/>
  <c r="I61" i="5" s="1"/>
  <c r="F52" i="8" s="1"/>
  <c r="R62" i="7"/>
  <c r="Q62" i="7"/>
  <c r="P62" i="7"/>
  <c r="O62" i="7"/>
  <c r="G61" i="5" s="1"/>
  <c r="AN52" i="8" s="1"/>
  <c r="N62" i="7"/>
  <c r="M62" i="7"/>
  <c r="L62" i="7"/>
  <c r="K62" i="7"/>
  <c r="E61" i="5" s="1"/>
  <c r="AL52" i="8" s="1"/>
  <c r="J62" i="7"/>
  <c r="I62" i="7"/>
  <c r="H62" i="7"/>
  <c r="G62" i="7"/>
  <c r="C61" i="5" s="1"/>
  <c r="AJ52" i="8" s="1"/>
  <c r="F62" i="7"/>
  <c r="E62" i="7"/>
  <c r="AZ61" i="7"/>
  <c r="AY61" i="7"/>
  <c r="Y60" i="5" s="1"/>
  <c r="AH51" i="8" s="1"/>
  <c r="AX61" i="7"/>
  <c r="AW61" i="7"/>
  <c r="AV61" i="7"/>
  <c r="AU61" i="7"/>
  <c r="W60" i="5" s="1"/>
  <c r="Z51" i="8" s="1"/>
  <c r="AT61" i="7"/>
  <c r="AS61" i="7"/>
  <c r="AR61" i="7"/>
  <c r="AQ61" i="7"/>
  <c r="AP61" i="7"/>
  <c r="AO61" i="7"/>
  <c r="AN61" i="7"/>
  <c r="AM61" i="7"/>
  <c r="S60" i="5" s="1"/>
  <c r="V51" i="8" s="1"/>
  <c r="AL61" i="7"/>
  <c r="AK61" i="7"/>
  <c r="AJ61" i="7"/>
  <c r="AI61" i="7"/>
  <c r="Q60" i="5" s="1"/>
  <c r="T51" i="8" s="1"/>
  <c r="AH61" i="7"/>
  <c r="AG61" i="7"/>
  <c r="AF61" i="7"/>
  <c r="AE61" i="7"/>
  <c r="O60" i="5" s="1"/>
  <c r="L51" i="8" s="1"/>
  <c r="AD61" i="7"/>
  <c r="AC61" i="7"/>
  <c r="AB61" i="7"/>
  <c r="AA61" i="7"/>
  <c r="M60" i="5" s="1"/>
  <c r="J51" i="8" s="1"/>
  <c r="Z61" i="7"/>
  <c r="Y61" i="7"/>
  <c r="X61" i="7"/>
  <c r="W61" i="7"/>
  <c r="K60" i="5" s="1"/>
  <c r="H51" i="8" s="1"/>
  <c r="V61" i="7"/>
  <c r="U61" i="7"/>
  <c r="T61" i="7"/>
  <c r="S61" i="7"/>
  <c r="I60" i="5" s="1"/>
  <c r="F51" i="8" s="1"/>
  <c r="R61" i="7"/>
  <c r="Q61" i="7"/>
  <c r="P61" i="7"/>
  <c r="O61" i="7"/>
  <c r="G60" i="5" s="1"/>
  <c r="AN51" i="8" s="1"/>
  <c r="N61" i="7"/>
  <c r="M61" i="7"/>
  <c r="L61" i="7"/>
  <c r="K61" i="7"/>
  <c r="E60" i="5" s="1"/>
  <c r="AL51" i="8" s="1"/>
  <c r="J61" i="7"/>
  <c r="I61" i="7"/>
  <c r="H61" i="7"/>
  <c r="G61" i="7"/>
  <c r="C60" i="5" s="1"/>
  <c r="AJ51" i="8" s="1"/>
  <c r="F61" i="7"/>
  <c r="E61" i="7"/>
  <c r="AZ60" i="7"/>
  <c r="AY60" i="7"/>
  <c r="Y59" i="5" s="1"/>
  <c r="AH50" i="8" s="1"/>
  <c r="AX60" i="7"/>
  <c r="AW60" i="7"/>
  <c r="AV60" i="7"/>
  <c r="AU60" i="7"/>
  <c r="W59" i="5" s="1"/>
  <c r="Z50" i="8" s="1"/>
  <c r="AT60" i="7"/>
  <c r="AS60" i="7"/>
  <c r="AR60" i="7"/>
  <c r="AQ60" i="7"/>
  <c r="U59" i="5" s="1"/>
  <c r="X50" i="8" s="1"/>
  <c r="AP60" i="7"/>
  <c r="AO60" i="7"/>
  <c r="AN60" i="7"/>
  <c r="AM60" i="7"/>
  <c r="S59" i="5" s="1"/>
  <c r="V50" i="8" s="1"/>
  <c r="AL60" i="7"/>
  <c r="AK60" i="7"/>
  <c r="AJ60" i="7"/>
  <c r="AI60" i="7"/>
  <c r="Q59" i="5" s="1"/>
  <c r="T50" i="8" s="1"/>
  <c r="AH60" i="7"/>
  <c r="AG60" i="7"/>
  <c r="AF60" i="7"/>
  <c r="AE60" i="7"/>
  <c r="O59" i="5" s="1"/>
  <c r="L50" i="8" s="1"/>
  <c r="AD60" i="7"/>
  <c r="AC60" i="7"/>
  <c r="AB60" i="7"/>
  <c r="AA60" i="7"/>
  <c r="Z60" i="7"/>
  <c r="Y60" i="7"/>
  <c r="X60" i="7"/>
  <c r="W60" i="7"/>
  <c r="K59" i="5" s="1"/>
  <c r="H50" i="8" s="1"/>
  <c r="V60" i="7"/>
  <c r="U60" i="7"/>
  <c r="T60" i="7"/>
  <c r="S60" i="7"/>
  <c r="I59" i="5" s="1"/>
  <c r="F50" i="8" s="1"/>
  <c r="R60" i="7"/>
  <c r="Q60" i="7"/>
  <c r="P60" i="7"/>
  <c r="O60" i="7"/>
  <c r="G59" i="5" s="1"/>
  <c r="AN50" i="8" s="1"/>
  <c r="N60" i="7"/>
  <c r="M60" i="7"/>
  <c r="L60" i="7"/>
  <c r="K60" i="7"/>
  <c r="E59" i="5" s="1"/>
  <c r="AL50" i="8" s="1"/>
  <c r="J60" i="7"/>
  <c r="I60" i="7"/>
  <c r="H60" i="7"/>
  <c r="G60" i="7"/>
  <c r="C59" i="5" s="1"/>
  <c r="AJ50" i="8" s="1"/>
  <c r="F60" i="7"/>
  <c r="E60" i="7"/>
  <c r="AZ59" i="7"/>
  <c r="AY59" i="7"/>
  <c r="Y58" i="5" s="1"/>
  <c r="AH49" i="8" s="1"/>
  <c r="AX59" i="7"/>
  <c r="AW59" i="7"/>
  <c r="AV59" i="7"/>
  <c r="AU59" i="7"/>
  <c r="W58" i="5" s="1"/>
  <c r="Z49" i="8" s="1"/>
  <c r="AT59" i="7"/>
  <c r="AS59" i="7"/>
  <c r="AR59" i="7"/>
  <c r="AQ59" i="7"/>
  <c r="U58" i="5" s="1"/>
  <c r="X49" i="8" s="1"/>
  <c r="AP59" i="7"/>
  <c r="AO59" i="7"/>
  <c r="AN59" i="7"/>
  <c r="AM59" i="7"/>
  <c r="S58" i="5" s="1"/>
  <c r="V49" i="8" s="1"/>
  <c r="AL59" i="7"/>
  <c r="AK59" i="7"/>
  <c r="AJ59" i="7"/>
  <c r="AI59" i="7"/>
  <c r="Q58" i="5" s="1"/>
  <c r="T49" i="8" s="1"/>
  <c r="AH59" i="7"/>
  <c r="AG59" i="7"/>
  <c r="AF59" i="7"/>
  <c r="AE59" i="7"/>
  <c r="O58" i="5" s="1"/>
  <c r="L49" i="8" s="1"/>
  <c r="AD59" i="7"/>
  <c r="AC59" i="7"/>
  <c r="AB59" i="7"/>
  <c r="AA59" i="7"/>
  <c r="M58" i="5" s="1"/>
  <c r="J49" i="8" s="1"/>
  <c r="Z59" i="7"/>
  <c r="Y59" i="7"/>
  <c r="X59" i="7"/>
  <c r="W59" i="7"/>
  <c r="K58" i="5" s="1"/>
  <c r="H49" i="8" s="1"/>
  <c r="V59" i="7"/>
  <c r="U59" i="7"/>
  <c r="T59" i="7"/>
  <c r="S59" i="7"/>
  <c r="I58" i="5" s="1"/>
  <c r="F49" i="8" s="1"/>
  <c r="R59" i="7"/>
  <c r="Q59" i="7"/>
  <c r="P59" i="7"/>
  <c r="O59" i="7"/>
  <c r="G58" i="5" s="1"/>
  <c r="AN49" i="8" s="1"/>
  <c r="N59" i="7"/>
  <c r="M59" i="7"/>
  <c r="L59" i="7"/>
  <c r="K59" i="7"/>
  <c r="J59" i="7"/>
  <c r="I59" i="7"/>
  <c r="H59" i="7"/>
  <c r="G59" i="7"/>
  <c r="C58" i="5" s="1"/>
  <c r="AJ49" i="8" s="1"/>
  <c r="F59" i="7"/>
  <c r="E59" i="7"/>
  <c r="AZ58" i="7"/>
  <c r="AY58" i="7"/>
  <c r="Y57" i="5" s="1"/>
  <c r="AH48" i="8" s="1"/>
  <c r="AX58" i="7"/>
  <c r="AW58" i="7"/>
  <c r="AV58" i="7"/>
  <c r="AU58" i="7"/>
  <c r="W57" i="5" s="1"/>
  <c r="Z48" i="8" s="1"/>
  <c r="AT58" i="7"/>
  <c r="AS58" i="7"/>
  <c r="AR58" i="7"/>
  <c r="AQ58" i="7"/>
  <c r="U57" i="5" s="1"/>
  <c r="X48" i="8" s="1"/>
  <c r="AP58" i="7"/>
  <c r="AO58" i="7"/>
  <c r="AN58" i="7"/>
  <c r="AM58" i="7"/>
  <c r="S57" i="5" s="1"/>
  <c r="V48" i="8" s="1"/>
  <c r="AL58" i="7"/>
  <c r="AK58" i="7"/>
  <c r="AJ58" i="7"/>
  <c r="AI58" i="7"/>
  <c r="Q57" i="5" s="1"/>
  <c r="T48" i="8" s="1"/>
  <c r="AH58" i="7"/>
  <c r="AG58" i="7"/>
  <c r="AF58" i="7"/>
  <c r="AE58" i="7"/>
  <c r="O57" i="5" s="1"/>
  <c r="L48" i="8" s="1"/>
  <c r="AD58" i="7"/>
  <c r="AC58" i="7"/>
  <c r="AB58" i="7"/>
  <c r="AA58" i="7"/>
  <c r="M57" i="5" s="1"/>
  <c r="J48" i="8" s="1"/>
  <c r="Z58" i="7"/>
  <c r="Y58" i="7"/>
  <c r="X58" i="7"/>
  <c r="W58" i="7"/>
  <c r="V58" i="7"/>
  <c r="U58" i="7"/>
  <c r="T58" i="7"/>
  <c r="S58" i="7"/>
  <c r="I57" i="5" s="1"/>
  <c r="F48" i="8" s="1"/>
  <c r="R58" i="7"/>
  <c r="Q58" i="7"/>
  <c r="P58" i="7"/>
  <c r="O58" i="7"/>
  <c r="G57" i="5" s="1"/>
  <c r="AN48" i="8" s="1"/>
  <c r="N58" i="7"/>
  <c r="M58" i="7"/>
  <c r="L58" i="7"/>
  <c r="K58" i="7"/>
  <c r="E57" i="5" s="1"/>
  <c r="AL48" i="8" s="1"/>
  <c r="J58" i="7"/>
  <c r="I58" i="7"/>
  <c r="H58" i="7"/>
  <c r="G58" i="7"/>
  <c r="C57" i="5" s="1"/>
  <c r="AJ48" i="8" s="1"/>
  <c r="F58" i="7"/>
  <c r="E58" i="7"/>
  <c r="AZ57" i="7"/>
  <c r="AY57" i="7"/>
  <c r="Y56" i="5" s="1"/>
  <c r="AH47" i="8" s="1"/>
  <c r="AX57" i="7"/>
  <c r="AW57" i="7"/>
  <c r="AV57" i="7"/>
  <c r="AU57" i="7"/>
  <c r="W56" i="5" s="1"/>
  <c r="Z47" i="8" s="1"/>
  <c r="AT57" i="7"/>
  <c r="AS57" i="7"/>
  <c r="AR57" i="7"/>
  <c r="AQ57" i="7"/>
  <c r="U56" i="5" s="1"/>
  <c r="X47" i="8" s="1"/>
  <c r="AP57" i="7"/>
  <c r="AO57" i="7"/>
  <c r="AN57" i="7"/>
  <c r="AM57" i="7"/>
  <c r="AL57" i="7"/>
  <c r="AK57" i="7"/>
  <c r="AJ57" i="7"/>
  <c r="AI57" i="7"/>
  <c r="Q56" i="5" s="1"/>
  <c r="T47" i="8" s="1"/>
  <c r="AH57" i="7"/>
  <c r="AG57" i="7"/>
  <c r="AF57" i="7"/>
  <c r="AE57" i="7"/>
  <c r="O56" i="5" s="1"/>
  <c r="L47" i="8" s="1"/>
  <c r="AD57" i="7"/>
  <c r="AC57" i="7"/>
  <c r="AB57" i="7"/>
  <c r="AA57" i="7"/>
  <c r="M56" i="5" s="1"/>
  <c r="J47" i="8" s="1"/>
  <c r="Z57" i="7"/>
  <c r="Y57" i="7"/>
  <c r="X57" i="7"/>
  <c r="W57" i="7"/>
  <c r="K56" i="5" s="1"/>
  <c r="H47" i="8" s="1"/>
  <c r="V57" i="7"/>
  <c r="U57" i="7"/>
  <c r="T57" i="7"/>
  <c r="S57" i="7"/>
  <c r="I56" i="5" s="1"/>
  <c r="F47" i="8" s="1"/>
  <c r="R57" i="7"/>
  <c r="Q57" i="7"/>
  <c r="P57" i="7"/>
  <c r="O57" i="7"/>
  <c r="G56" i="5" s="1"/>
  <c r="AN47" i="8" s="1"/>
  <c r="N57" i="7"/>
  <c r="M57" i="7"/>
  <c r="L57" i="7"/>
  <c r="K57" i="7"/>
  <c r="E56" i="5" s="1"/>
  <c r="AL47" i="8" s="1"/>
  <c r="J57" i="7"/>
  <c r="I57" i="7"/>
  <c r="H57" i="7"/>
  <c r="G57" i="7"/>
  <c r="F57" i="7"/>
  <c r="E57" i="7"/>
  <c r="AZ56" i="7"/>
  <c r="AY56" i="7"/>
  <c r="Y55" i="5" s="1"/>
  <c r="AH46" i="8" s="1"/>
  <c r="AX56" i="7"/>
  <c r="AW56" i="7"/>
  <c r="AV56" i="7"/>
  <c r="AU56" i="7"/>
  <c r="W55" i="5" s="1"/>
  <c r="Z46" i="8" s="1"/>
  <c r="AT56" i="7"/>
  <c r="AS56" i="7"/>
  <c r="AR56" i="7"/>
  <c r="AQ56" i="7"/>
  <c r="U55" i="5" s="1"/>
  <c r="X46" i="8" s="1"/>
  <c r="AP56" i="7"/>
  <c r="AO56" i="7"/>
  <c r="AN56" i="7"/>
  <c r="AM56" i="7"/>
  <c r="S55" i="5" s="1"/>
  <c r="V46" i="8" s="1"/>
  <c r="AL56" i="7"/>
  <c r="AK56" i="7"/>
  <c r="AJ56" i="7"/>
  <c r="AI56" i="7"/>
  <c r="Q55" i="5" s="1"/>
  <c r="T46" i="8" s="1"/>
  <c r="AH56" i="7"/>
  <c r="AG56" i="7"/>
  <c r="AF56" i="7"/>
  <c r="AE56" i="7"/>
  <c r="O55" i="5" s="1"/>
  <c r="L46" i="8" s="1"/>
  <c r="AD56" i="7"/>
  <c r="AC56" i="7"/>
  <c r="AB56" i="7"/>
  <c r="AA56" i="7"/>
  <c r="M55" i="5" s="1"/>
  <c r="J46" i="8" s="1"/>
  <c r="Z56" i="7"/>
  <c r="Y56" i="7"/>
  <c r="X56" i="7"/>
  <c r="W56" i="7"/>
  <c r="V56" i="7"/>
  <c r="U56" i="7"/>
  <c r="T56" i="7"/>
  <c r="S56" i="7"/>
  <c r="I55" i="5" s="1"/>
  <c r="F46" i="8" s="1"/>
  <c r="R56" i="7"/>
  <c r="Q56" i="7"/>
  <c r="P56" i="7"/>
  <c r="O56" i="7"/>
  <c r="G55" i="5" s="1"/>
  <c r="AN46" i="8" s="1"/>
  <c r="N56" i="7"/>
  <c r="M56" i="7"/>
  <c r="L56" i="7"/>
  <c r="K56" i="7"/>
  <c r="E55" i="5" s="1"/>
  <c r="AL46" i="8" s="1"/>
  <c r="J56" i="7"/>
  <c r="I56" i="7"/>
  <c r="H56" i="7"/>
  <c r="G56" i="7"/>
  <c r="C55" i="5" s="1"/>
  <c r="AJ46" i="8" s="1"/>
  <c r="F56" i="7"/>
  <c r="E56" i="7"/>
  <c r="AZ55" i="7"/>
  <c r="AY55" i="7"/>
  <c r="Y54" i="5" s="1"/>
  <c r="AH45" i="8" s="1"/>
  <c r="AX55" i="7"/>
  <c r="AW55" i="7"/>
  <c r="AV55" i="7"/>
  <c r="AU55" i="7"/>
  <c r="W54" i="5" s="1"/>
  <c r="Z45" i="8" s="1"/>
  <c r="AT55" i="7"/>
  <c r="AS55" i="7"/>
  <c r="AR55" i="7"/>
  <c r="AQ55" i="7"/>
  <c r="U54" i="5" s="1"/>
  <c r="X45" i="8" s="1"/>
  <c r="AP55" i="7"/>
  <c r="AO55" i="7"/>
  <c r="AN55" i="7"/>
  <c r="AM55" i="7"/>
  <c r="AL55" i="7"/>
  <c r="AK55" i="7"/>
  <c r="AJ55" i="7"/>
  <c r="AI55" i="7"/>
  <c r="Q54" i="5" s="1"/>
  <c r="T45" i="8" s="1"/>
  <c r="AH55" i="7"/>
  <c r="AG55" i="7"/>
  <c r="AF55" i="7"/>
  <c r="AE55" i="7"/>
  <c r="O54" i="5" s="1"/>
  <c r="L45" i="8" s="1"/>
  <c r="AD55" i="7"/>
  <c r="AC55" i="7"/>
  <c r="AB55" i="7"/>
  <c r="AA55" i="7"/>
  <c r="M54" i="5" s="1"/>
  <c r="J45" i="8" s="1"/>
  <c r="Z55" i="7"/>
  <c r="Y55" i="7"/>
  <c r="X55" i="7"/>
  <c r="W55" i="7"/>
  <c r="K54" i="5" s="1"/>
  <c r="H45" i="8" s="1"/>
  <c r="V55" i="7"/>
  <c r="U55" i="7"/>
  <c r="T55" i="7"/>
  <c r="S55" i="7"/>
  <c r="I54" i="5" s="1"/>
  <c r="F45" i="8" s="1"/>
  <c r="R55" i="7"/>
  <c r="Q55" i="7"/>
  <c r="P55" i="7"/>
  <c r="O55" i="7"/>
  <c r="G54" i="5" s="1"/>
  <c r="AN45" i="8" s="1"/>
  <c r="N55" i="7"/>
  <c r="M55" i="7"/>
  <c r="L55" i="7"/>
  <c r="K55" i="7"/>
  <c r="E54" i="5" s="1"/>
  <c r="AL45" i="8" s="1"/>
  <c r="J55" i="7"/>
  <c r="I55" i="7"/>
  <c r="H55" i="7"/>
  <c r="G55" i="7"/>
  <c r="F55" i="7"/>
  <c r="E55" i="7"/>
  <c r="AZ54" i="7"/>
  <c r="AY54" i="7"/>
  <c r="Y53" i="5" s="1"/>
  <c r="AH44" i="8" s="1"/>
  <c r="AX54" i="7"/>
  <c r="AW54" i="7"/>
  <c r="AV54" i="7"/>
  <c r="AU54" i="7"/>
  <c r="W53" i="5" s="1"/>
  <c r="Z44" i="8" s="1"/>
  <c r="AT54" i="7"/>
  <c r="AS54" i="7"/>
  <c r="AR54" i="7"/>
  <c r="AQ54" i="7"/>
  <c r="U53" i="5" s="1"/>
  <c r="X44" i="8" s="1"/>
  <c r="AP54" i="7"/>
  <c r="AO54" i="7"/>
  <c r="AN54" i="7"/>
  <c r="AM54" i="7"/>
  <c r="S53" i="5" s="1"/>
  <c r="V44" i="8" s="1"/>
  <c r="AL54" i="7"/>
  <c r="AK54" i="7"/>
  <c r="AJ54" i="7"/>
  <c r="AI54" i="7"/>
  <c r="Q53" i="5" s="1"/>
  <c r="T44" i="8" s="1"/>
  <c r="AH54" i="7"/>
  <c r="AG54" i="7"/>
  <c r="AF54" i="7"/>
  <c r="AE54" i="7"/>
  <c r="O53" i="5" s="1"/>
  <c r="L44" i="8" s="1"/>
  <c r="AD54" i="7"/>
  <c r="AC54" i="7"/>
  <c r="AB54" i="7"/>
  <c r="AA54" i="7"/>
  <c r="M53" i="5" s="1"/>
  <c r="J44" i="8" s="1"/>
  <c r="Z54" i="7"/>
  <c r="Y54" i="7"/>
  <c r="X54" i="7"/>
  <c r="W54" i="7"/>
  <c r="V54" i="7"/>
  <c r="U54" i="7"/>
  <c r="T54" i="7"/>
  <c r="S54" i="7"/>
  <c r="I53" i="5" s="1"/>
  <c r="F44" i="8" s="1"/>
  <c r="R54" i="7"/>
  <c r="Q54" i="7"/>
  <c r="P54" i="7"/>
  <c r="O54" i="7"/>
  <c r="G53" i="5" s="1"/>
  <c r="AN44" i="8" s="1"/>
  <c r="N54" i="7"/>
  <c r="M54" i="7"/>
  <c r="L54" i="7"/>
  <c r="K54" i="7"/>
  <c r="E53" i="5" s="1"/>
  <c r="AL44" i="8" s="1"/>
  <c r="J54" i="7"/>
  <c r="I54" i="7"/>
  <c r="H54" i="7"/>
  <c r="G54" i="7"/>
  <c r="C53" i="5" s="1"/>
  <c r="AJ44" i="8" s="1"/>
  <c r="F54" i="7"/>
  <c r="E54" i="7"/>
  <c r="AZ53" i="7"/>
  <c r="AY53" i="7"/>
  <c r="Y52" i="5" s="1"/>
  <c r="AH43" i="8" s="1"/>
  <c r="AX53" i="7"/>
  <c r="AW53" i="7"/>
  <c r="AV53" i="7"/>
  <c r="AU53" i="7"/>
  <c r="W52" i="5" s="1"/>
  <c r="Z43" i="8" s="1"/>
  <c r="AT53" i="7"/>
  <c r="AS53" i="7"/>
  <c r="AR53" i="7"/>
  <c r="AQ53" i="7"/>
  <c r="U52" i="5" s="1"/>
  <c r="X43" i="8" s="1"/>
  <c r="AP53" i="7"/>
  <c r="AO53" i="7"/>
  <c r="AN53" i="7"/>
  <c r="AM53" i="7"/>
  <c r="AL53" i="7"/>
  <c r="AK53" i="7"/>
  <c r="AJ53" i="7"/>
  <c r="AI53" i="7"/>
  <c r="Q52" i="5" s="1"/>
  <c r="T43" i="8" s="1"/>
  <c r="AH53" i="7"/>
  <c r="AG53" i="7"/>
  <c r="AF53" i="7"/>
  <c r="AE53" i="7"/>
  <c r="O52" i="5" s="1"/>
  <c r="L43" i="8" s="1"/>
  <c r="AD53" i="7"/>
  <c r="AC53" i="7"/>
  <c r="AB53" i="7"/>
  <c r="AA53" i="7"/>
  <c r="M52" i="5" s="1"/>
  <c r="J43" i="8" s="1"/>
  <c r="Z53" i="7"/>
  <c r="Y53" i="7"/>
  <c r="X53" i="7"/>
  <c r="W53" i="7"/>
  <c r="K52" i="5" s="1"/>
  <c r="H43" i="8" s="1"/>
  <c r="V53" i="7"/>
  <c r="U53" i="7"/>
  <c r="T53" i="7"/>
  <c r="S53" i="7"/>
  <c r="I52" i="5" s="1"/>
  <c r="F43" i="8" s="1"/>
  <c r="R53" i="7"/>
  <c r="Q53" i="7"/>
  <c r="P53" i="7"/>
  <c r="O53" i="7"/>
  <c r="G52" i="5" s="1"/>
  <c r="AN43" i="8" s="1"/>
  <c r="N53" i="7"/>
  <c r="M53" i="7"/>
  <c r="L53" i="7"/>
  <c r="K53" i="7"/>
  <c r="E52" i="5" s="1"/>
  <c r="AL43" i="8" s="1"/>
  <c r="J53" i="7"/>
  <c r="I53" i="7"/>
  <c r="H53" i="7"/>
  <c r="G53" i="7"/>
  <c r="F53" i="7"/>
  <c r="E53" i="7"/>
  <c r="AZ52" i="7"/>
  <c r="AY52" i="7"/>
  <c r="Y51" i="5" s="1"/>
  <c r="AH42" i="8" s="1"/>
  <c r="AX52" i="7"/>
  <c r="AW52" i="7"/>
  <c r="AV52" i="7"/>
  <c r="AU52" i="7"/>
  <c r="W51" i="5" s="1"/>
  <c r="Z42" i="8" s="1"/>
  <c r="AT52" i="7"/>
  <c r="AS52" i="7"/>
  <c r="AR52" i="7"/>
  <c r="AQ52" i="7"/>
  <c r="U51" i="5" s="1"/>
  <c r="X42" i="8" s="1"/>
  <c r="AP52" i="7"/>
  <c r="AO52" i="7"/>
  <c r="AN52" i="7"/>
  <c r="AM52" i="7"/>
  <c r="S51" i="5" s="1"/>
  <c r="V42" i="8" s="1"/>
  <c r="AL52" i="7"/>
  <c r="AK52" i="7"/>
  <c r="AJ52" i="7"/>
  <c r="AI52" i="7"/>
  <c r="Q51" i="5" s="1"/>
  <c r="T42" i="8" s="1"/>
  <c r="AH52" i="7"/>
  <c r="AG52" i="7"/>
  <c r="AF52" i="7"/>
  <c r="AE52" i="7"/>
  <c r="O51" i="5" s="1"/>
  <c r="L42" i="8" s="1"/>
  <c r="AD52" i="7"/>
  <c r="AC52" i="7"/>
  <c r="AB52" i="7"/>
  <c r="AA52" i="7"/>
  <c r="M51" i="5" s="1"/>
  <c r="J42" i="8" s="1"/>
  <c r="Z52" i="7"/>
  <c r="Y52" i="7"/>
  <c r="X52" i="7"/>
  <c r="W52" i="7"/>
  <c r="V52" i="7"/>
  <c r="U52" i="7"/>
  <c r="T52" i="7"/>
  <c r="S52" i="7"/>
  <c r="I51" i="5" s="1"/>
  <c r="F42" i="8" s="1"/>
  <c r="R52" i="7"/>
  <c r="Q52" i="7"/>
  <c r="P52" i="7"/>
  <c r="O52" i="7"/>
  <c r="G51" i="5" s="1"/>
  <c r="AN42" i="8" s="1"/>
  <c r="N52" i="7"/>
  <c r="M52" i="7"/>
  <c r="L52" i="7"/>
  <c r="K52" i="7"/>
  <c r="E51" i="5" s="1"/>
  <c r="AL42" i="8" s="1"/>
  <c r="J52" i="7"/>
  <c r="I52" i="7"/>
  <c r="H52" i="7"/>
  <c r="G52" i="7"/>
  <c r="C51" i="5" s="1"/>
  <c r="AJ42" i="8" s="1"/>
  <c r="F52" i="7"/>
  <c r="E52" i="7"/>
  <c r="AZ51" i="7"/>
  <c r="AY51" i="7"/>
  <c r="Y50" i="5" s="1"/>
  <c r="AH41" i="8" s="1"/>
  <c r="AX51" i="7"/>
  <c r="AW51" i="7"/>
  <c r="AV51" i="7"/>
  <c r="AU51" i="7"/>
  <c r="W50" i="5" s="1"/>
  <c r="Z41" i="8" s="1"/>
  <c r="AT51" i="7"/>
  <c r="AS51" i="7"/>
  <c r="AR51" i="7"/>
  <c r="AQ51" i="7"/>
  <c r="U50" i="5" s="1"/>
  <c r="X41" i="8" s="1"/>
  <c r="AP51" i="7"/>
  <c r="AO51" i="7"/>
  <c r="AN51" i="7"/>
  <c r="AM51" i="7"/>
  <c r="AL51" i="7"/>
  <c r="AK51" i="7"/>
  <c r="AJ51" i="7"/>
  <c r="AI51" i="7"/>
  <c r="Q50" i="5" s="1"/>
  <c r="T41" i="8" s="1"/>
  <c r="AH51" i="7"/>
  <c r="AG51" i="7"/>
  <c r="AF51" i="7"/>
  <c r="AE51" i="7"/>
  <c r="O50" i="5" s="1"/>
  <c r="L41" i="8" s="1"/>
  <c r="AD51" i="7"/>
  <c r="AC51" i="7"/>
  <c r="AB51" i="7"/>
  <c r="AA51" i="7"/>
  <c r="M50" i="5" s="1"/>
  <c r="J41" i="8" s="1"/>
  <c r="Z51" i="7"/>
  <c r="Y51" i="7"/>
  <c r="X51" i="7"/>
  <c r="W51" i="7"/>
  <c r="K50" i="5" s="1"/>
  <c r="H41" i="8" s="1"/>
  <c r="V51" i="7"/>
  <c r="U51" i="7"/>
  <c r="T51" i="7"/>
  <c r="S51" i="7"/>
  <c r="I50" i="5" s="1"/>
  <c r="F41" i="8" s="1"/>
  <c r="R51" i="7"/>
  <c r="Q51" i="7"/>
  <c r="P51" i="7"/>
  <c r="O51" i="7"/>
  <c r="G50" i="5" s="1"/>
  <c r="AN41" i="8" s="1"/>
  <c r="N51" i="7"/>
  <c r="M51" i="7"/>
  <c r="L51" i="7"/>
  <c r="K51" i="7"/>
  <c r="E50" i="5" s="1"/>
  <c r="AL41" i="8" s="1"/>
  <c r="J51" i="7"/>
  <c r="I51" i="7"/>
  <c r="H51" i="7"/>
  <c r="G51" i="7"/>
  <c r="F51" i="7"/>
  <c r="E51" i="7"/>
  <c r="AZ50" i="7"/>
  <c r="AY50" i="7"/>
  <c r="Y49" i="5" s="1"/>
  <c r="AH40" i="8" s="1"/>
  <c r="AX50" i="7"/>
  <c r="AW50" i="7"/>
  <c r="AV50" i="7"/>
  <c r="AU50" i="7"/>
  <c r="W49" i="5" s="1"/>
  <c r="Z40" i="8" s="1"/>
  <c r="AT50" i="7"/>
  <c r="AS50" i="7"/>
  <c r="AR50" i="7"/>
  <c r="AQ50" i="7"/>
  <c r="U49" i="5" s="1"/>
  <c r="X40" i="8" s="1"/>
  <c r="AP50" i="7"/>
  <c r="AO50" i="7"/>
  <c r="AN50" i="7"/>
  <c r="AM50" i="7"/>
  <c r="S49" i="5" s="1"/>
  <c r="V40" i="8" s="1"/>
  <c r="AL50" i="7"/>
  <c r="AK50" i="7"/>
  <c r="AJ50" i="7"/>
  <c r="AI50" i="7"/>
  <c r="Q49" i="5" s="1"/>
  <c r="T40" i="8" s="1"/>
  <c r="AH50" i="7"/>
  <c r="AG50" i="7"/>
  <c r="AF50" i="7"/>
  <c r="AE50" i="7"/>
  <c r="O49" i="5" s="1"/>
  <c r="L40" i="8" s="1"/>
  <c r="AD50" i="7"/>
  <c r="AC50" i="7"/>
  <c r="AB50" i="7"/>
  <c r="AA50" i="7"/>
  <c r="M49" i="5" s="1"/>
  <c r="J40" i="8" s="1"/>
  <c r="Z50" i="7"/>
  <c r="Y50" i="7"/>
  <c r="X50" i="7"/>
  <c r="W50" i="7"/>
  <c r="V50" i="7"/>
  <c r="U50" i="7"/>
  <c r="T50" i="7"/>
  <c r="S50" i="7"/>
  <c r="I49" i="5" s="1"/>
  <c r="F40" i="8" s="1"/>
  <c r="R50" i="7"/>
  <c r="Q50" i="7"/>
  <c r="P50" i="7"/>
  <c r="O50" i="7"/>
  <c r="G49" i="5" s="1"/>
  <c r="AN40" i="8" s="1"/>
  <c r="N50" i="7"/>
  <c r="M50" i="7"/>
  <c r="L50" i="7"/>
  <c r="K50" i="7"/>
  <c r="E49" i="5" s="1"/>
  <c r="AL40" i="8" s="1"/>
  <c r="J50" i="7"/>
  <c r="I50" i="7"/>
  <c r="H50" i="7"/>
  <c r="G50" i="7"/>
  <c r="C49" i="5" s="1"/>
  <c r="AJ40" i="8" s="1"/>
  <c r="F50" i="7"/>
  <c r="E50" i="7"/>
  <c r="AZ49" i="7"/>
  <c r="AY49" i="7"/>
  <c r="Y48" i="5" s="1"/>
  <c r="AH39" i="8" s="1"/>
  <c r="AX49" i="7"/>
  <c r="AW49" i="7"/>
  <c r="AV49" i="7"/>
  <c r="AU49" i="7"/>
  <c r="W48" i="5" s="1"/>
  <c r="Z39" i="8" s="1"/>
  <c r="AT49" i="7"/>
  <c r="AS49" i="7"/>
  <c r="AR49" i="7"/>
  <c r="AQ49" i="7"/>
  <c r="U48" i="5" s="1"/>
  <c r="X39" i="8" s="1"/>
  <c r="AP49" i="7"/>
  <c r="AO49" i="7"/>
  <c r="AN49" i="7"/>
  <c r="AM49" i="7"/>
  <c r="AL49" i="7"/>
  <c r="AK49" i="7"/>
  <c r="AJ49" i="7"/>
  <c r="AI49" i="7"/>
  <c r="Q48" i="5" s="1"/>
  <c r="T39" i="8" s="1"/>
  <c r="AH49" i="7"/>
  <c r="AG49" i="7"/>
  <c r="AF49" i="7"/>
  <c r="AE49" i="7"/>
  <c r="O48" i="5" s="1"/>
  <c r="L39" i="8" s="1"/>
  <c r="AD49" i="7"/>
  <c r="AC49" i="7"/>
  <c r="AB49" i="7"/>
  <c r="AA49" i="7"/>
  <c r="M48" i="5" s="1"/>
  <c r="J39" i="8" s="1"/>
  <c r="Z49" i="7"/>
  <c r="Y49" i="7"/>
  <c r="X49" i="7"/>
  <c r="W49" i="7"/>
  <c r="K48" i="5" s="1"/>
  <c r="H39" i="8" s="1"/>
  <c r="V49" i="7"/>
  <c r="U49" i="7"/>
  <c r="T49" i="7"/>
  <c r="S49" i="7"/>
  <c r="I48" i="5" s="1"/>
  <c r="F39" i="8" s="1"/>
  <c r="R49" i="7"/>
  <c r="Q49" i="7"/>
  <c r="P49" i="7"/>
  <c r="O49" i="7"/>
  <c r="G48" i="5" s="1"/>
  <c r="AN39" i="8" s="1"/>
  <c r="N49" i="7"/>
  <c r="M49" i="7"/>
  <c r="L49" i="7"/>
  <c r="K49" i="7"/>
  <c r="E48" i="5" s="1"/>
  <c r="AL39" i="8" s="1"/>
  <c r="J49" i="7"/>
  <c r="I49" i="7"/>
  <c r="H49" i="7"/>
  <c r="G49" i="7"/>
  <c r="F49" i="7"/>
  <c r="E49" i="7"/>
  <c r="AZ48" i="7"/>
  <c r="AY48" i="7"/>
  <c r="Y47" i="5" s="1"/>
  <c r="AH38" i="8" s="1"/>
  <c r="AX48" i="7"/>
  <c r="AW48" i="7"/>
  <c r="AV48" i="7"/>
  <c r="AU48" i="7"/>
  <c r="W47" i="5" s="1"/>
  <c r="Z38" i="8" s="1"/>
  <c r="AT48" i="7"/>
  <c r="AS48" i="7"/>
  <c r="AR48" i="7"/>
  <c r="AQ48" i="7"/>
  <c r="U47" i="5" s="1"/>
  <c r="X38" i="8" s="1"/>
  <c r="AP48" i="7"/>
  <c r="AO48" i="7"/>
  <c r="AN48" i="7"/>
  <c r="AM48" i="7"/>
  <c r="S47" i="5" s="1"/>
  <c r="V38" i="8" s="1"/>
  <c r="AL48" i="7"/>
  <c r="AK48" i="7"/>
  <c r="AJ48" i="7"/>
  <c r="AI48" i="7"/>
  <c r="Q47" i="5" s="1"/>
  <c r="T38" i="8" s="1"/>
  <c r="AH48" i="7"/>
  <c r="AG48" i="7"/>
  <c r="AF48" i="7"/>
  <c r="AE48" i="7"/>
  <c r="O47" i="5" s="1"/>
  <c r="L38" i="8" s="1"/>
  <c r="AD48" i="7"/>
  <c r="AC48" i="7"/>
  <c r="AB48" i="7"/>
  <c r="AA48" i="7"/>
  <c r="M47" i="5" s="1"/>
  <c r="J38" i="8" s="1"/>
  <c r="Z48" i="7"/>
  <c r="Y48" i="7"/>
  <c r="X48" i="7"/>
  <c r="W48" i="7"/>
  <c r="V48" i="7"/>
  <c r="U48" i="7"/>
  <c r="T48" i="7"/>
  <c r="S48" i="7"/>
  <c r="I47" i="5" s="1"/>
  <c r="F38" i="8" s="1"/>
  <c r="R48" i="7"/>
  <c r="Q48" i="7"/>
  <c r="P48" i="7"/>
  <c r="O48" i="7"/>
  <c r="G47" i="5" s="1"/>
  <c r="AN38" i="8" s="1"/>
  <c r="N48" i="7"/>
  <c r="M48" i="7"/>
  <c r="L48" i="7"/>
  <c r="K48" i="7"/>
  <c r="E47" i="5" s="1"/>
  <c r="AL38" i="8" s="1"/>
  <c r="J48" i="7"/>
  <c r="I48" i="7"/>
  <c r="H48" i="7"/>
  <c r="G48" i="7"/>
  <c r="C47" i="5" s="1"/>
  <c r="AJ38" i="8" s="1"/>
  <c r="F48" i="7"/>
  <c r="E48" i="7"/>
  <c r="AZ47" i="7"/>
  <c r="AY47" i="7"/>
  <c r="AX47" i="7"/>
  <c r="AW47" i="7"/>
  <c r="AV47" i="7"/>
  <c r="AU47" i="7"/>
  <c r="W46" i="5" s="1"/>
  <c r="Z37" i="8" s="1"/>
  <c r="AT47" i="7"/>
  <c r="AS47" i="7"/>
  <c r="AR47" i="7"/>
  <c r="AQ47" i="7"/>
  <c r="AP47" i="7"/>
  <c r="AO47" i="7"/>
  <c r="AN47" i="7"/>
  <c r="AM47" i="7"/>
  <c r="S46" i="5" s="1"/>
  <c r="V37" i="8" s="1"/>
  <c r="AL47" i="7"/>
  <c r="AK47" i="7"/>
  <c r="AJ47" i="7"/>
  <c r="AI47" i="7"/>
  <c r="AH47" i="7"/>
  <c r="AG47" i="7"/>
  <c r="AF47" i="7"/>
  <c r="AE47" i="7"/>
  <c r="O46" i="5" s="1"/>
  <c r="L37" i="8" s="1"/>
  <c r="AD47" i="7"/>
  <c r="AC47" i="7"/>
  <c r="AB47" i="7"/>
  <c r="AA47" i="7"/>
  <c r="Z47" i="7"/>
  <c r="Y47" i="7"/>
  <c r="X47" i="7"/>
  <c r="W47" i="7"/>
  <c r="K46" i="5" s="1"/>
  <c r="H37" i="8" s="1"/>
  <c r="V47" i="7"/>
  <c r="U47" i="7"/>
  <c r="T47" i="7"/>
  <c r="S47" i="7"/>
  <c r="R47" i="7"/>
  <c r="Q47" i="7"/>
  <c r="P47" i="7"/>
  <c r="O47" i="7"/>
  <c r="G46" i="5" s="1"/>
  <c r="AN37" i="8" s="1"/>
  <c r="N47" i="7"/>
  <c r="M47" i="7"/>
  <c r="L47" i="7"/>
  <c r="K47" i="7"/>
  <c r="J47" i="7"/>
  <c r="I47" i="7"/>
  <c r="H47" i="7"/>
  <c r="G47" i="7"/>
  <c r="C46" i="5" s="1"/>
  <c r="AJ37" i="8" s="1"/>
  <c r="F47" i="7"/>
  <c r="E47" i="7"/>
  <c r="AZ46" i="7"/>
  <c r="AY46" i="7"/>
  <c r="AX46" i="7"/>
  <c r="AW46" i="7"/>
  <c r="AV46" i="7"/>
  <c r="AU46" i="7"/>
  <c r="W45" i="5" s="1"/>
  <c r="Z36" i="8" s="1"/>
  <c r="AT46" i="7"/>
  <c r="AS46" i="7"/>
  <c r="AR46" i="7"/>
  <c r="AQ46" i="7"/>
  <c r="AP46" i="7"/>
  <c r="AO46" i="7"/>
  <c r="AN46" i="7"/>
  <c r="AM46" i="7"/>
  <c r="S45" i="5" s="1"/>
  <c r="V36" i="8" s="1"/>
  <c r="AL46" i="7"/>
  <c r="AK46" i="7"/>
  <c r="AJ46" i="7"/>
  <c r="AI46" i="7"/>
  <c r="AH46" i="7"/>
  <c r="AG46" i="7"/>
  <c r="AF46" i="7"/>
  <c r="AE46" i="7"/>
  <c r="O45" i="5" s="1"/>
  <c r="L36" i="8" s="1"/>
  <c r="AD46" i="7"/>
  <c r="AC46" i="7"/>
  <c r="AB46" i="7"/>
  <c r="AA46" i="7"/>
  <c r="Z46" i="7"/>
  <c r="Y46" i="7"/>
  <c r="X46" i="7"/>
  <c r="W46" i="7"/>
  <c r="K45" i="5" s="1"/>
  <c r="H36" i="8" s="1"/>
  <c r="V46" i="7"/>
  <c r="U46" i="7"/>
  <c r="T46" i="7"/>
  <c r="S46" i="7"/>
  <c r="R46" i="7"/>
  <c r="Q46" i="7"/>
  <c r="P46" i="7"/>
  <c r="O46" i="7"/>
  <c r="G45" i="5" s="1"/>
  <c r="AN36" i="8" s="1"/>
  <c r="N46" i="7"/>
  <c r="M46" i="7"/>
  <c r="L46" i="7"/>
  <c r="K46" i="7"/>
  <c r="J46" i="7"/>
  <c r="I46" i="7"/>
  <c r="H46" i="7"/>
  <c r="G46" i="7"/>
  <c r="C45" i="5" s="1"/>
  <c r="AJ36" i="8" s="1"/>
  <c r="F46" i="7"/>
  <c r="E46" i="7"/>
  <c r="AZ45" i="7"/>
  <c r="AY45" i="7"/>
  <c r="AX45" i="7"/>
  <c r="AW45" i="7"/>
  <c r="AV45" i="7"/>
  <c r="AU45" i="7"/>
  <c r="W44" i="5" s="1"/>
  <c r="Z35" i="8" s="1"/>
  <c r="AT45" i="7"/>
  <c r="AS45" i="7"/>
  <c r="AR45" i="7"/>
  <c r="AQ45" i="7"/>
  <c r="AP45" i="7"/>
  <c r="AO45" i="7"/>
  <c r="AN45" i="7"/>
  <c r="AM45" i="7"/>
  <c r="S44" i="5" s="1"/>
  <c r="V35" i="8" s="1"/>
  <c r="AL45" i="7"/>
  <c r="AK45" i="7"/>
  <c r="AJ45" i="7"/>
  <c r="AI45" i="7"/>
  <c r="AH45" i="7"/>
  <c r="AG45" i="7"/>
  <c r="AF45" i="7"/>
  <c r="AE45" i="7"/>
  <c r="O44" i="5" s="1"/>
  <c r="L35" i="8" s="1"/>
  <c r="AD45" i="7"/>
  <c r="AC45" i="7"/>
  <c r="AB45" i="7"/>
  <c r="AA45" i="7"/>
  <c r="Z45" i="7"/>
  <c r="Y45" i="7"/>
  <c r="X45" i="7"/>
  <c r="W45" i="7"/>
  <c r="K44" i="5" s="1"/>
  <c r="H35" i="8" s="1"/>
  <c r="V45" i="7"/>
  <c r="U45" i="7"/>
  <c r="T45" i="7"/>
  <c r="S45" i="7"/>
  <c r="R45" i="7"/>
  <c r="Q45" i="7"/>
  <c r="P45" i="7"/>
  <c r="O45" i="7"/>
  <c r="G44" i="5" s="1"/>
  <c r="AN35" i="8" s="1"/>
  <c r="N45" i="7"/>
  <c r="M45" i="7"/>
  <c r="L45" i="7"/>
  <c r="K45" i="7"/>
  <c r="J45" i="7"/>
  <c r="I45" i="7"/>
  <c r="H45" i="7"/>
  <c r="G45" i="7"/>
  <c r="C44" i="5" s="1"/>
  <c r="AJ35" i="8" s="1"/>
  <c r="F45" i="7"/>
  <c r="E45" i="7"/>
  <c r="AZ44" i="7"/>
  <c r="AY44" i="7"/>
  <c r="AX44" i="7"/>
  <c r="AW44" i="7"/>
  <c r="AV44" i="7"/>
  <c r="AU44" i="7"/>
  <c r="W43" i="5" s="1"/>
  <c r="Z34" i="8" s="1"/>
  <c r="AT44" i="7"/>
  <c r="AS44" i="7"/>
  <c r="AR44" i="7"/>
  <c r="AQ44" i="7"/>
  <c r="AP44" i="7"/>
  <c r="AO44" i="7"/>
  <c r="AN44" i="7"/>
  <c r="AM44" i="7"/>
  <c r="S43" i="5" s="1"/>
  <c r="V34" i="8" s="1"/>
  <c r="AL44" i="7"/>
  <c r="AK44" i="7"/>
  <c r="AJ44" i="7"/>
  <c r="AI44" i="7"/>
  <c r="AH44" i="7"/>
  <c r="AG44" i="7"/>
  <c r="AF44" i="7"/>
  <c r="AE44" i="7"/>
  <c r="O43" i="5" s="1"/>
  <c r="L34" i="8" s="1"/>
  <c r="AD44" i="7"/>
  <c r="AC44" i="7"/>
  <c r="AB44" i="7"/>
  <c r="AA44" i="7"/>
  <c r="Z44" i="7"/>
  <c r="Y44" i="7"/>
  <c r="X44" i="7"/>
  <c r="W44" i="7"/>
  <c r="K43" i="5" s="1"/>
  <c r="H34" i="8" s="1"/>
  <c r="V44" i="7"/>
  <c r="U44" i="7"/>
  <c r="T44" i="7"/>
  <c r="S44" i="7"/>
  <c r="R44" i="7"/>
  <c r="Q44" i="7"/>
  <c r="P44" i="7"/>
  <c r="O44" i="7"/>
  <c r="G43" i="5" s="1"/>
  <c r="AN34" i="8" s="1"/>
  <c r="N44" i="7"/>
  <c r="M44" i="7"/>
  <c r="L44" i="7"/>
  <c r="K44" i="7"/>
  <c r="J44" i="7"/>
  <c r="I44" i="7"/>
  <c r="H44" i="7"/>
  <c r="G44" i="7"/>
  <c r="C43" i="5" s="1"/>
  <c r="AJ34" i="8" s="1"/>
  <c r="F44" i="7"/>
  <c r="E44" i="7"/>
  <c r="AZ43" i="7"/>
  <c r="AY43" i="7"/>
  <c r="AX43" i="7"/>
  <c r="AW43" i="7"/>
  <c r="AV43" i="7"/>
  <c r="AU43" i="7"/>
  <c r="W42" i="5" s="1"/>
  <c r="Z33" i="8" s="1"/>
  <c r="Z90" i="8" s="1"/>
  <c r="AT43" i="7"/>
  <c r="AS43" i="7"/>
  <c r="AR43" i="7"/>
  <c r="AQ43" i="7"/>
  <c r="AP43" i="7"/>
  <c r="AO43" i="7"/>
  <c r="AN43" i="7"/>
  <c r="AM43" i="7"/>
  <c r="S42" i="5" s="1"/>
  <c r="V33" i="8" s="1"/>
  <c r="V90" i="8" s="1"/>
  <c r="AL43" i="7"/>
  <c r="AK43" i="7"/>
  <c r="AJ43" i="7"/>
  <c r="AI43" i="7"/>
  <c r="AH43" i="7"/>
  <c r="AG43" i="7"/>
  <c r="AF43" i="7"/>
  <c r="AE43" i="7"/>
  <c r="O42" i="5" s="1"/>
  <c r="L33" i="8" s="1"/>
  <c r="AD43" i="7"/>
  <c r="AC43" i="7"/>
  <c r="AB43" i="7"/>
  <c r="AA43" i="7"/>
  <c r="Z43" i="7"/>
  <c r="Y43" i="7"/>
  <c r="X43" i="7"/>
  <c r="W43" i="7"/>
  <c r="K42" i="5" s="1"/>
  <c r="H33" i="8" s="1"/>
  <c r="V43" i="7"/>
  <c r="U43" i="7"/>
  <c r="T43" i="7"/>
  <c r="S43" i="7"/>
  <c r="R43" i="7"/>
  <c r="Q43" i="7"/>
  <c r="P43" i="7"/>
  <c r="O43" i="7"/>
  <c r="G42" i="5" s="1"/>
  <c r="AN33" i="8" s="1"/>
  <c r="N43" i="7"/>
  <c r="M43" i="7"/>
  <c r="L43" i="7"/>
  <c r="K43" i="7"/>
  <c r="J43" i="7"/>
  <c r="I43" i="7"/>
  <c r="H43" i="7"/>
  <c r="G43" i="7"/>
  <c r="C42" i="5" s="1"/>
  <c r="AJ33" i="8" s="1"/>
  <c r="F43" i="7"/>
  <c r="E43" i="7"/>
  <c r="AZ42" i="7"/>
  <c r="AY42" i="7"/>
  <c r="AX42" i="7"/>
  <c r="AW42" i="7"/>
  <c r="AV42" i="7"/>
  <c r="AU42" i="7"/>
  <c r="W41" i="5" s="1"/>
  <c r="Z32" i="8" s="1"/>
  <c r="AT42" i="7"/>
  <c r="AS42" i="7"/>
  <c r="AR42" i="7"/>
  <c r="AQ42" i="7"/>
  <c r="AP42" i="7"/>
  <c r="AO42" i="7"/>
  <c r="AN42" i="7"/>
  <c r="AM42" i="7"/>
  <c r="S41" i="5" s="1"/>
  <c r="V32" i="8" s="1"/>
  <c r="AL42" i="7"/>
  <c r="AK42" i="7"/>
  <c r="AJ42" i="7"/>
  <c r="AI42" i="7"/>
  <c r="AH42" i="7"/>
  <c r="AG42" i="7"/>
  <c r="AF42" i="7"/>
  <c r="AE42" i="7"/>
  <c r="O41" i="5" s="1"/>
  <c r="L32" i="8" s="1"/>
  <c r="AD42" i="7"/>
  <c r="AC42" i="7"/>
  <c r="AB42" i="7"/>
  <c r="AA42" i="7"/>
  <c r="Z42" i="7"/>
  <c r="Y42" i="7"/>
  <c r="X42" i="7"/>
  <c r="W42" i="7"/>
  <c r="K41" i="5" s="1"/>
  <c r="H32" i="8" s="1"/>
  <c r="V42" i="7"/>
  <c r="U42" i="7"/>
  <c r="T42" i="7"/>
  <c r="S42" i="7"/>
  <c r="R42" i="7"/>
  <c r="Q42" i="7"/>
  <c r="P42" i="7"/>
  <c r="O42" i="7"/>
  <c r="G41" i="5" s="1"/>
  <c r="AN32" i="8" s="1"/>
  <c r="N42" i="7"/>
  <c r="M42" i="7"/>
  <c r="L42" i="7"/>
  <c r="K42" i="7"/>
  <c r="J42" i="7"/>
  <c r="I42" i="7"/>
  <c r="H42" i="7"/>
  <c r="G42" i="7"/>
  <c r="C41" i="5" s="1"/>
  <c r="AJ32" i="8" s="1"/>
  <c r="F42" i="7"/>
  <c r="E42" i="7"/>
  <c r="AZ41" i="7"/>
  <c r="AY41" i="7"/>
  <c r="AX41" i="7"/>
  <c r="AW41" i="7"/>
  <c r="AV41" i="7"/>
  <c r="AU41" i="7"/>
  <c r="W40" i="5" s="1"/>
  <c r="Z31" i="8" s="1"/>
  <c r="AT41" i="7"/>
  <c r="AS41" i="7"/>
  <c r="AR41" i="7"/>
  <c r="AQ41" i="7"/>
  <c r="AP41" i="7"/>
  <c r="AO41" i="7"/>
  <c r="AN41" i="7"/>
  <c r="AM41" i="7"/>
  <c r="S40" i="5" s="1"/>
  <c r="V31" i="8" s="1"/>
  <c r="AL41" i="7"/>
  <c r="AK41" i="7"/>
  <c r="AJ41" i="7"/>
  <c r="AI41" i="7"/>
  <c r="AH41" i="7"/>
  <c r="AG41" i="7"/>
  <c r="AF41" i="7"/>
  <c r="AE41" i="7"/>
  <c r="O40" i="5" s="1"/>
  <c r="L31" i="8" s="1"/>
  <c r="AD41" i="7"/>
  <c r="AC41" i="7"/>
  <c r="AB41" i="7"/>
  <c r="AA41" i="7"/>
  <c r="Z41" i="7"/>
  <c r="Y41" i="7"/>
  <c r="X41" i="7"/>
  <c r="W41" i="7"/>
  <c r="K40" i="5" s="1"/>
  <c r="H31" i="8" s="1"/>
  <c r="V41" i="7"/>
  <c r="U41" i="7"/>
  <c r="T41" i="7"/>
  <c r="S41" i="7"/>
  <c r="R41" i="7"/>
  <c r="Q41" i="7"/>
  <c r="P41" i="7"/>
  <c r="O41" i="7"/>
  <c r="G40" i="5" s="1"/>
  <c r="AN31" i="8" s="1"/>
  <c r="N41" i="7"/>
  <c r="M41" i="7"/>
  <c r="L41" i="7"/>
  <c r="K41" i="7"/>
  <c r="J41" i="7"/>
  <c r="I41" i="7"/>
  <c r="H41" i="7"/>
  <c r="G41" i="7"/>
  <c r="C40" i="5" s="1"/>
  <c r="AJ31" i="8" s="1"/>
  <c r="F41" i="7"/>
  <c r="E41" i="7"/>
  <c r="AZ40" i="7"/>
  <c r="AY40" i="7"/>
  <c r="AX40" i="7"/>
  <c r="AW40" i="7"/>
  <c r="AV40" i="7"/>
  <c r="AU40" i="7"/>
  <c r="W39" i="5" s="1"/>
  <c r="Z30" i="8" s="1"/>
  <c r="AT40" i="7"/>
  <c r="AS40" i="7"/>
  <c r="AR40" i="7"/>
  <c r="AQ40" i="7"/>
  <c r="AP40" i="7"/>
  <c r="AO40" i="7"/>
  <c r="AN40" i="7"/>
  <c r="AM40" i="7"/>
  <c r="S39" i="5" s="1"/>
  <c r="V30" i="8" s="1"/>
  <c r="AL40" i="7"/>
  <c r="AK40" i="7"/>
  <c r="AJ40" i="7"/>
  <c r="AI40" i="7"/>
  <c r="AH40" i="7"/>
  <c r="AG40" i="7"/>
  <c r="AF40" i="7"/>
  <c r="AE40" i="7"/>
  <c r="O39" i="5" s="1"/>
  <c r="L30" i="8" s="1"/>
  <c r="AD40" i="7"/>
  <c r="AC40" i="7"/>
  <c r="AB40" i="7"/>
  <c r="AA40" i="7"/>
  <c r="Z40" i="7"/>
  <c r="Y40" i="7"/>
  <c r="X40" i="7"/>
  <c r="W40" i="7"/>
  <c r="K39" i="5" s="1"/>
  <c r="H30" i="8" s="1"/>
  <c r="V40" i="7"/>
  <c r="U40" i="7"/>
  <c r="T40" i="7"/>
  <c r="S40" i="7"/>
  <c r="R40" i="7"/>
  <c r="Q40" i="7"/>
  <c r="P40" i="7"/>
  <c r="O40" i="7"/>
  <c r="G39" i="5" s="1"/>
  <c r="AN30" i="8" s="1"/>
  <c r="N40" i="7"/>
  <c r="M40" i="7"/>
  <c r="L40" i="7"/>
  <c r="K40" i="7"/>
  <c r="J40" i="7"/>
  <c r="I40" i="7"/>
  <c r="H40" i="7"/>
  <c r="G40" i="7"/>
  <c r="C39" i="5" s="1"/>
  <c r="AJ30" i="8" s="1"/>
  <c r="F40" i="7"/>
  <c r="E40" i="7"/>
  <c r="AZ39" i="7"/>
  <c r="AY39" i="7"/>
  <c r="AX39" i="7"/>
  <c r="AW39" i="7"/>
  <c r="AV39" i="7"/>
  <c r="AU39" i="7"/>
  <c r="W38" i="5" s="1"/>
  <c r="Z29" i="8" s="1"/>
  <c r="AT39" i="7"/>
  <c r="AS39" i="7"/>
  <c r="AR39" i="7"/>
  <c r="AQ39" i="7"/>
  <c r="AP39" i="7"/>
  <c r="AO39" i="7"/>
  <c r="AN39" i="7"/>
  <c r="AM39" i="7"/>
  <c r="S38" i="5" s="1"/>
  <c r="V29" i="8" s="1"/>
  <c r="AL39" i="7"/>
  <c r="AK39" i="7"/>
  <c r="AJ39" i="7"/>
  <c r="AI39" i="7"/>
  <c r="AH39" i="7"/>
  <c r="AG39" i="7"/>
  <c r="AF39" i="7"/>
  <c r="AE39" i="7"/>
  <c r="O38" i="5" s="1"/>
  <c r="L29" i="8" s="1"/>
  <c r="AD39" i="7"/>
  <c r="AC39" i="7"/>
  <c r="AB39" i="7"/>
  <c r="AA39" i="7"/>
  <c r="Z39" i="7"/>
  <c r="Y39" i="7"/>
  <c r="X39" i="7"/>
  <c r="W39" i="7"/>
  <c r="K38" i="5" s="1"/>
  <c r="H29" i="8" s="1"/>
  <c r="V39" i="7"/>
  <c r="U39" i="7"/>
  <c r="T39" i="7"/>
  <c r="S39" i="7"/>
  <c r="R39" i="7"/>
  <c r="Q39" i="7"/>
  <c r="P39" i="7"/>
  <c r="O39" i="7"/>
  <c r="G38" i="5" s="1"/>
  <c r="AN29" i="8" s="1"/>
  <c r="N39" i="7"/>
  <c r="M39" i="7"/>
  <c r="L39" i="7"/>
  <c r="K39" i="7"/>
  <c r="J39" i="7"/>
  <c r="I39" i="7"/>
  <c r="H39" i="7"/>
  <c r="G39" i="7"/>
  <c r="C38" i="5" s="1"/>
  <c r="AJ29" i="8" s="1"/>
  <c r="F39" i="7"/>
  <c r="E39" i="7"/>
  <c r="AZ38" i="7"/>
  <c r="AY38" i="7"/>
  <c r="AX38" i="7"/>
  <c r="AW38" i="7"/>
  <c r="AV38" i="7"/>
  <c r="AU38" i="7"/>
  <c r="W37" i="5" s="1"/>
  <c r="Z28" i="8" s="1"/>
  <c r="AT38" i="7"/>
  <c r="AS38" i="7"/>
  <c r="AR38" i="7"/>
  <c r="AQ38" i="7"/>
  <c r="AP38" i="7"/>
  <c r="AO38" i="7"/>
  <c r="AN38" i="7"/>
  <c r="AM38" i="7"/>
  <c r="S37" i="5" s="1"/>
  <c r="V28" i="8" s="1"/>
  <c r="AL38" i="7"/>
  <c r="AK38" i="7"/>
  <c r="AJ38" i="7"/>
  <c r="AI38" i="7"/>
  <c r="AH38" i="7"/>
  <c r="AG38" i="7"/>
  <c r="AF38" i="7"/>
  <c r="AE38" i="7"/>
  <c r="O37" i="5" s="1"/>
  <c r="L28" i="8" s="1"/>
  <c r="AD38" i="7"/>
  <c r="AC38" i="7"/>
  <c r="AB38" i="7"/>
  <c r="AA38" i="7"/>
  <c r="Z38" i="7"/>
  <c r="Y38" i="7"/>
  <c r="X38" i="7"/>
  <c r="W38" i="7"/>
  <c r="K37" i="5" s="1"/>
  <c r="H28" i="8" s="1"/>
  <c r="V38" i="7"/>
  <c r="U38" i="7"/>
  <c r="T38" i="7"/>
  <c r="S38" i="7"/>
  <c r="R38" i="7"/>
  <c r="Q38" i="7"/>
  <c r="P38" i="7"/>
  <c r="O38" i="7"/>
  <c r="G37" i="5" s="1"/>
  <c r="AN28" i="8" s="1"/>
  <c r="N38" i="7"/>
  <c r="M38" i="7"/>
  <c r="L38" i="7"/>
  <c r="K38" i="7"/>
  <c r="J38" i="7"/>
  <c r="I38" i="7"/>
  <c r="H38" i="7"/>
  <c r="G38" i="7"/>
  <c r="C37" i="5" s="1"/>
  <c r="AJ28" i="8" s="1"/>
  <c r="F38" i="7"/>
  <c r="E38" i="7"/>
  <c r="AZ37" i="7"/>
  <c r="AY37" i="7"/>
  <c r="AX37" i="7"/>
  <c r="AW37" i="7"/>
  <c r="AV37" i="7"/>
  <c r="AU37" i="7"/>
  <c r="W36" i="5" s="1"/>
  <c r="Z27" i="8" s="1"/>
  <c r="AT37" i="7"/>
  <c r="AS37" i="7"/>
  <c r="AR37" i="7"/>
  <c r="AQ37" i="7"/>
  <c r="AP37" i="7"/>
  <c r="AO37" i="7"/>
  <c r="AN37" i="7"/>
  <c r="AM37" i="7"/>
  <c r="S36" i="5" s="1"/>
  <c r="V27" i="8" s="1"/>
  <c r="AL37" i="7"/>
  <c r="AK37" i="7"/>
  <c r="AJ37" i="7"/>
  <c r="AI37" i="7"/>
  <c r="AH37" i="7"/>
  <c r="AG37" i="7"/>
  <c r="AF37" i="7"/>
  <c r="AE37" i="7"/>
  <c r="O36" i="5" s="1"/>
  <c r="L27" i="8" s="1"/>
  <c r="AD37" i="7"/>
  <c r="AC37" i="7"/>
  <c r="AB37" i="7"/>
  <c r="AA37" i="7"/>
  <c r="Z37" i="7"/>
  <c r="Y37" i="7"/>
  <c r="X37" i="7"/>
  <c r="W37" i="7"/>
  <c r="K36" i="5" s="1"/>
  <c r="H27" i="8" s="1"/>
  <c r="V37" i="7"/>
  <c r="U37" i="7"/>
  <c r="T37" i="7"/>
  <c r="S37" i="7"/>
  <c r="R37" i="7"/>
  <c r="Q37" i="7"/>
  <c r="P37" i="7"/>
  <c r="O37" i="7"/>
  <c r="G36" i="5" s="1"/>
  <c r="AN27" i="8" s="1"/>
  <c r="N37" i="7"/>
  <c r="M37" i="7"/>
  <c r="L37" i="7"/>
  <c r="K37" i="7"/>
  <c r="J37" i="7"/>
  <c r="I37" i="7"/>
  <c r="H37" i="7"/>
  <c r="G37" i="7"/>
  <c r="C36" i="5" s="1"/>
  <c r="AJ27" i="8" s="1"/>
  <c r="F37" i="7"/>
  <c r="E37" i="7"/>
  <c r="AZ36" i="7"/>
  <c r="AY36" i="7"/>
  <c r="AX36" i="7"/>
  <c r="AW36" i="7"/>
  <c r="AV36" i="7"/>
  <c r="AU36" i="7"/>
  <c r="W35" i="5" s="1"/>
  <c r="Z26" i="8" s="1"/>
  <c r="AT36" i="7"/>
  <c r="AS36" i="7"/>
  <c r="AR36" i="7"/>
  <c r="AQ36" i="7"/>
  <c r="AP36" i="7"/>
  <c r="AO36" i="7"/>
  <c r="AN36" i="7"/>
  <c r="AM36" i="7"/>
  <c r="S35" i="5" s="1"/>
  <c r="V26" i="8" s="1"/>
  <c r="AL36" i="7"/>
  <c r="AK36" i="7"/>
  <c r="AJ36" i="7"/>
  <c r="AI36" i="7"/>
  <c r="AH36" i="7"/>
  <c r="AG36" i="7"/>
  <c r="AF36" i="7"/>
  <c r="AE36" i="7"/>
  <c r="O35" i="5" s="1"/>
  <c r="L26" i="8" s="1"/>
  <c r="AD36" i="7"/>
  <c r="AC36" i="7"/>
  <c r="AB36" i="7"/>
  <c r="AA36" i="7"/>
  <c r="Z36" i="7"/>
  <c r="Y36" i="7"/>
  <c r="X36" i="7"/>
  <c r="W36" i="7"/>
  <c r="K35" i="5" s="1"/>
  <c r="H26" i="8" s="1"/>
  <c r="V36" i="7"/>
  <c r="U36" i="7"/>
  <c r="T36" i="7"/>
  <c r="S36" i="7"/>
  <c r="R36" i="7"/>
  <c r="Q36" i="7"/>
  <c r="P36" i="7"/>
  <c r="O36" i="7"/>
  <c r="G35" i="5" s="1"/>
  <c r="AN26" i="8" s="1"/>
  <c r="N36" i="7"/>
  <c r="M36" i="7"/>
  <c r="L36" i="7"/>
  <c r="K36" i="7"/>
  <c r="J36" i="7"/>
  <c r="I36" i="7"/>
  <c r="H36" i="7"/>
  <c r="G36" i="7"/>
  <c r="C35" i="5" s="1"/>
  <c r="AJ26" i="8" s="1"/>
  <c r="F36" i="7"/>
  <c r="E36" i="7"/>
  <c r="AZ35" i="7"/>
  <c r="AY35" i="7"/>
  <c r="AX35" i="7"/>
  <c r="AW35" i="7"/>
  <c r="AV35" i="7"/>
  <c r="AU35" i="7"/>
  <c r="W34" i="5" s="1"/>
  <c r="Z25" i="8" s="1"/>
  <c r="AT35" i="7"/>
  <c r="AS35" i="7"/>
  <c r="AR35" i="7"/>
  <c r="AQ35" i="7"/>
  <c r="AP35" i="7"/>
  <c r="AO35" i="7"/>
  <c r="AN35" i="7"/>
  <c r="AM35" i="7"/>
  <c r="S34" i="5" s="1"/>
  <c r="V25" i="8" s="1"/>
  <c r="AL35" i="7"/>
  <c r="AK35" i="7"/>
  <c r="AJ35" i="7"/>
  <c r="AI35" i="7"/>
  <c r="AH35" i="7"/>
  <c r="AG35" i="7"/>
  <c r="AF35" i="7"/>
  <c r="AE35" i="7"/>
  <c r="O34" i="5" s="1"/>
  <c r="L25" i="8" s="1"/>
  <c r="AD35" i="7"/>
  <c r="AC35" i="7"/>
  <c r="AB35" i="7"/>
  <c r="AA35" i="7"/>
  <c r="Z35" i="7"/>
  <c r="Y35" i="7"/>
  <c r="X35" i="7"/>
  <c r="W35" i="7"/>
  <c r="K34" i="5" s="1"/>
  <c r="H25" i="8" s="1"/>
  <c r="V35" i="7"/>
  <c r="U35" i="7"/>
  <c r="T35" i="7"/>
  <c r="S35" i="7"/>
  <c r="R35" i="7"/>
  <c r="Q35" i="7"/>
  <c r="P35" i="7"/>
  <c r="O35" i="7"/>
  <c r="G34" i="5" s="1"/>
  <c r="AN25" i="8" s="1"/>
  <c r="N35" i="7"/>
  <c r="M35" i="7"/>
  <c r="L35" i="7"/>
  <c r="K35" i="7"/>
  <c r="J35" i="7"/>
  <c r="I35" i="7"/>
  <c r="H35" i="7"/>
  <c r="G35" i="7"/>
  <c r="C34" i="5" s="1"/>
  <c r="AJ25" i="8" s="1"/>
  <c r="F35" i="7"/>
  <c r="E35" i="7"/>
  <c r="AZ34" i="7"/>
  <c r="AY34" i="7"/>
  <c r="AX34" i="7"/>
  <c r="AW34" i="7"/>
  <c r="AV34" i="7"/>
  <c r="AU34" i="7"/>
  <c r="W33" i="5" s="1"/>
  <c r="Z24" i="8" s="1"/>
  <c r="AT34" i="7"/>
  <c r="AS34" i="7"/>
  <c r="AR34" i="7"/>
  <c r="AQ34" i="7"/>
  <c r="AP34" i="7"/>
  <c r="AO34" i="7"/>
  <c r="AN34" i="7"/>
  <c r="AM34" i="7"/>
  <c r="S33" i="5" s="1"/>
  <c r="V24" i="8" s="1"/>
  <c r="AL34" i="7"/>
  <c r="AK34" i="7"/>
  <c r="AJ34" i="7"/>
  <c r="AI34" i="7"/>
  <c r="AH34" i="7"/>
  <c r="AG34" i="7"/>
  <c r="AF34" i="7"/>
  <c r="AE34" i="7"/>
  <c r="O33" i="5" s="1"/>
  <c r="L24" i="8" s="1"/>
  <c r="AD34" i="7"/>
  <c r="AC34" i="7"/>
  <c r="AB34" i="7"/>
  <c r="AA34" i="7"/>
  <c r="Z34" i="7"/>
  <c r="Y34" i="7"/>
  <c r="X34" i="7"/>
  <c r="W34" i="7"/>
  <c r="K33" i="5" s="1"/>
  <c r="H24" i="8" s="1"/>
  <c r="V34" i="7"/>
  <c r="U34" i="7"/>
  <c r="T34" i="7"/>
  <c r="S34" i="7"/>
  <c r="R34" i="7"/>
  <c r="Q34" i="7"/>
  <c r="P34" i="7"/>
  <c r="O34" i="7"/>
  <c r="G33" i="5" s="1"/>
  <c r="AN24" i="8" s="1"/>
  <c r="N34" i="7"/>
  <c r="M34" i="7"/>
  <c r="L34" i="7"/>
  <c r="K34" i="7"/>
  <c r="J34" i="7"/>
  <c r="I34" i="7"/>
  <c r="H34" i="7"/>
  <c r="G34" i="7"/>
  <c r="C33" i="5" s="1"/>
  <c r="AJ24" i="8" s="1"/>
  <c r="F34" i="7"/>
  <c r="E34" i="7"/>
  <c r="AZ33" i="7"/>
  <c r="AY33" i="7"/>
  <c r="AX33" i="7"/>
  <c r="AW33" i="7"/>
  <c r="AV33" i="7"/>
  <c r="AU33" i="7"/>
  <c r="W32" i="5" s="1"/>
  <c r="Z23" i="8" s="1"/>
  <c r="AT33" i="7"/>
  <c r="AS33" i="7"/>
  <c r="AR33" i="7"/>
  <c r="AQ33" i="7"/>
  <c r="AP33" i="7"/>
  <c r="AO33" i="7"/>
  <c r="AN33" i="7"/>
  <c r="AM33" i="7"/>
  <c r="S32" i="5" s="1"/>
  <c r="V23" i="8" s="1"/>
  <c r="AL33" i="7"/>
  <c r="AK33" i="7"/>
  <c r="AJ33" i="7"/>
  <c r="AI33" i="7"/>
  <c r="AH33" i="7"/>
  <c r="AG33" i="7"/>
  <c r="AF33" i="7"/>
  <c r="AE33" i="7"/>
  <c r="O32" i="5" s="1"/>
  <c r="L23" i="8" s="1"/>
  <c r="AD33" i="7"/>
  <c r="AC33" i="7"/>
  <c r="AB33" i="7"/>
  <c r="AA33" i="7"/>
  <c r="Z33" i="7"/>
  <c r="Y33" i="7"/>
  <c r="X33" i="7"/>
  <c r="W33" i="7"/>
  <c r="K32" i="5" s="1"/>
  <c r="H23" i="8" s="1"/>
  <c r="V33" i="7"/>
  <c r="U33" i="7"/>
  <c r="T33" i="7"/>
  <c r="S33" i="7"/>
  <c r="R33" i="7"/>
  <c r="Q33" i="7"/>
  <c r="P33" i="7"/>
  <c r="O33" i="7"/>
  <c r="G32" i="5" s="1"/>
  <c r="AN23" i="8" s="1"/>
  <c r="N33" i="7"/>
  <c r="M33" i="7"/>
  <c r="L33" i="7"/>
  <c r="K33" i="7"/>
  <c r="J33" i="7"/>
  <c r="I33" i="7"/>
  <c r="H33" i="7"/>
  <c r="G33" i="7"/>
  <c r="C32" i="5" s="1"/>
  <c r="AJ23" i="8" s="1"/>
  <c r="F33" i="7"/>
  <c r="E33" i="7"/>
  <c r="AZ32" i="7"/>
  <c r="AY32" i="7"/>
  <c r="AX32" i="7"/>
  <c r="AW32" i="7"/>
  <c r="AV32" i="7"/>
  <c r="AU32" i="7"/>
  <c r="W31" i="5" s="1"/>
  <c r="Z22" i="8" s="1"/>
  <c r="AT32" i="7"/>
  <c r="AS32" i="7"/>
  <c r="AR32" i="7"/>
  <c r="AQ32" i="7"/>
  <c r="AP32" i="7"/>
  <c r="AO32" i="7"/>
  <c r="AN32" i="7"/>
  <c r="AM32" i="7"/>
  <c r="S31" i="5" s="1"/>
  <c r="V22" i="8" s="1"/>
  <c r="AL32" i="7"/>
  <c r="AK32" i="7"/>
  <c r="AJ32" i="7"/>
  <c r="AI32" i="7"/>
  <c r="AH32" i="7"/>
  <c r="AG32" i="7"/>
  <c r="AF32" i="7"/>
  <c r="AE32" i="7"/>
  <c r="O31" i="5" s="1"/>
  <c r="L22" i="8" s="1"/>
  <c r="AD32" i="7"/>
  <c r="AC32" i="7"/>
  <c r="AB32" i="7"/>
  <c r="AA32" i="7"/>
  <c r="Z32" i="7"/>
  <c r="Y32" i="7"/>
  <c r="X32" i="7"/>
  <c r="W32" i="7"/>
  <c r="K31" i="5" s="1"/>
  <c r="H22" i="8" s="1"/>
  <c r="V32" i="7"/>
  <c r="U32" i="7"/>
  <c r="T32" i="7"/>
  <c r="S32" i="7"/>
  <c r="R32" i="7"/>
  <c r="Q32" i="7"/>
  <c r="P32" i="7"/>
  <c r="O32" i="7"/>
  <c r="G31" i="5" s="1"/>
  <c r="AN22" i="8" s="1"/>
  <c r="N32" i="7"/>
  <c r="M32" i="7"/>
  <c r="L32" i="7"/>
  <c r="K32" i="7"/>
  <c r="J32" i="7"/>
  <c r="I32" i="7"/>
  <c r="H32" i="7"/>
  <c r="G32" i="7"/>
  <c r="C31" i="5" s="1"/>
  <c r="AJ22" i="8" s="1"/>
  <c r="F32" i="7"/>
  <c r="E32" i="7"/>
  <c r="AZ31" i="7"/>
  <c r="AY31" i="7"/>
  <c r="AX31" i="7"/>
  <c r="AW31" i="7"/>
  <c r="AV31" i="7"/>
  <c r="AU31" i="7"/>
  <c r="W30" i="5" s="1"/>
  <c r="Z21" i="8" s="1"/>
  <c r="AT31" i="7"/>
  <c r="AS31" i="7"/>
  <c r="AR31" i="7"/>
  <c r="AQ31" i="7"/>
  <c r="AP31" i="7"/>
  <c r="AO31" i="7"/>
  <c r="AN31" i="7"/>
  <c r="AM31" i="7"/>
  <c r="S30" i="5" s="1"/>
  <c r="V21" i="8" s="1"/>
  <c r="AL31" i="7"/>
  <c r="AK31" i="7"/>
  <c r="AJ31" i="7"/>
  <c r="AI31" i="7"/>
  <c r="AH31" i="7"/>
  <c r="AG31" i="7"/>
  <c r="AF31" i="7"/>
  <c r="AE31" i="7"/>
  <c r="O30" i="5" s="1"/>
  <c r="L21" i="8" s="1"/>
  <c r="AD31" i="7"/>
  <c r="AC31" i="7"/>
  <c r="AB31" i="7"/>
  <c r="AA31" i="7"/>
  <c r="Z31" i="7"/>
  <c r="Y31" i="7"/>
  <c r="X31" i="7"/>
  <c r="W31" i="7"/>
  <c r="K30" i="5" s="1"/>
  <c r="H21" i="8" s="1"/>
  <c r="V31" i="7"/>
  <c r="U31" i="7"/>
  <c r="T31" i="7"/>
  <c r="S31" i="7"/>
  <c r="R31" i="7"/>
  <c r="Q31" i="7"/>
  <c r="P31" i="7"/>
  <c r="O31" i="7"/>
  <c r="G30" i="5" s="1"/>
  <c r="AN21" i="8" s="1"/>
  <c r="N31" i="7"/>
  <c r="M31" i="7"/>
  <c r="L31" i="7"/>
  <c r="K31" i="7"/>
  <c r="J31" i="7"/>
  <c r="I31" i="7"/>
  <c r="H31" i="7"/>
  <c r="G31" i="7"/>
  <c r="C30" i="5" s="1"/>
  <c r="AJ21" i="8" s="1"/>
  <c r="F31" i="7"/>
  <c r="E31" i="7"/>
  <c r="AZ30" i="7"/>
  <c r="AY30" i="7"/>
  <c r="AX30" i="7"/>
  <c r="AW30" i="7"/>
  <c r="AV30" i="7"/>
  <c r="AU30" i="7"/>
  <c r="W29" i="5" s="1"/>
  <c r="Z20" i="8" s="1"/>
  <c r="AT30" i="7"/>
  <c r="AS30" i="7"/>
  <c r="AR30" i="7"/>
  <c r="AQ30" i="7"/>
  <c r="AP30" i="7"/>
  <c r="AO30" i="7"/>
  <c r="AN30" i="7"/>
  <c r="AM30" i="7"/>
  <c r="S29" i="5" s="1"/>
  <c r="V20" i="8" s="1"/>
  <c r="AL30" i="7"/>
  <c r="AK30" i="7"/>
  <c r="AJ30" i="7"/>
  <c r="AI30" i="7"/>
  <c r="AH30" i="7"/>
  <c r="AG30" i="7"/>
  <c r="AF30" i="7"/>
  <c r="AE30" i="7"/>
  <c r="O29" i="5" s="1"/>
  <c r="L20" i="8" s="1"/>
  <c r="AD30" i="7"/>
  <c r="AC30" i="7"/>
  <c r="AB30" i="7"/>
  <c r="AA30" i="7"/>
  <c r="Z30" i="7"/>
  <c r="Y30" i="7"/>
  <c r="X30" i="7"/>
  <c r="W30" i="7"/>
  <c r="K29" i="5" s="1"/>
  <c r="H20" i="8" s="1"/>
  <c r="V30" i="7"/>
  <c r="U30" i="7"/>
  <c r="T30" i="7"/>
  <c r="S30" i="7"/>
  <c r="R30" i="7"/>
  <c r="Q30" i="7"/>
  <c r="P30" i="7"/>
  <c r="O30" i="7"/>
  <c r="G29" i="5" s="1"/>
  <c r="AN20" i="8" s="1"/>
  <c r="N30" i="7"/>
  <c r="M30" i="7"/>
  <c r="L30" i="7"/>
  <c r="K30" i="7"/>
  <c r="J30" i="7"/>
  <c r="I30" i="7"/>
  <c r="H30" i="7"/>
  <c r="G30" i="7"/>
  <c r="C29" i="5" s="1"/>
  <c r="AJ20" i="8" s="1"/>
  <c r="F30" i="7"/>
  <c r="E30" i="7"/>
  <c r="AZ29" i="7"/>
  <c r="AY29" i="7"/>
  <c r="AX29" i="7"/>
  <c r="AW29" i="7"/>
  <c r="AV29" i="7"/>
  <c r="AU29" i="7"/>
  <c r="W28" i="5" s="1"/>
  <c r="Z19" i="8" s="1"/>
  <c r="AT29" i="7"/>
  <c r="AS29" i="7"/>
  <c r="AR29" i="7"/>
  <c r="AQ29" i="7"/>
  <c r="AP29" i="7"/>
  <c r="AO29" i="7"/>
  <c r="AN29" i="7"/>
  <c r="AM29" i="7"/>
  <c r="S28" i="5" s="1"/>
  <c r="V19" i="8" s="1"/>
  <c r="AL29" i="7"/>
  <c r="AK29" i="7"/>
  <c r="AJ29" i="7"/>
  <c r="AI29" i="7"/>
  <c r="AH29" i="7"/>
  <c r="AG29" i="7"/>
  <c r="AF29" i="7"/>
  <c r="AE29" i="7"/>
  <c r="O28" i="5" s="1"/>
  <c r="L19" i="8" s="1"/>
  <c r="AD29" i="7"/>
  <c r="AC29" i="7"/>
  <c r="AB29" i="7"/>
  <c r="AA29" i="7"/>
  <c r="Z29" i="7"/>
  <c r="Y29" i="7"/>
  <c r="X29" i="7"/>
  <c r="W29" i="7"/>
  <c r="K28" i="5" s="1"/>
  <c r="H19" i="8" s="1"/>
  <c r="V29" i="7"/>
  <c r="U29" i="7"/>
  <c r="T29" i="7"/>
  <c r="S29" i="7"/>
  <c r="R29" i="7"/>
  <c r="Q29" i="7"/>
  <c r="P29" i="7"/>
  <c r="O29" i="7"/>
  <c r="G28" i="5" s="1"/>
  <c r="AN19" i="8" s="1"/>
  <c r="N29" i="7"/>
  <c r="M29" i="7"/>
  <c r="L29" i="7"/>
  <c r="K29" i="7"/>
  <c r="J29" i="7"/>
  <c r="I29" i="7"/>
  <c r="H29" i="7"/>
  <c r="G29" i="7"/>
  <c r="C28" i="5" s="1"/>
  <c r="AJ19" i="8" s="1"/>
  <c r="F29" i="7"/>
  <c r="E29" i="7"/>
  <c r="AZ28" i="7"/>
  <c r="AY28" i="7"/>
  <c r="AX28" i="7"/>
  <c r="AW28" i="7"/>
  <c r="AV28" i="7"/>
  <c r="AU28" i="7"/>
  <c r="W27" i="5" s="1"/>
  <c r="Z18" i="8" s="1"/>
  <c r="AT28" i="7"/>
  <c r="AS28" i="7"/>
  <c r="AR28" i="7"/>
  <c r="AQ28" i="7"/>
  <c r="AP28" i="7"/>
  <c r="AO28" i="7"/>
  <c r="AN28" i="7"/>
  <c r="AM28" i="7"/>
  <c r="S27" i="5" s="1"/>
  <c r="V18" i="8" s="1"/>
  <c r="AL28" i="7"/>
  <c r="AK28" i="7"/>
  <c r="AJ28" i="7"/>
  <c r="AI28" i="7"/>
  <c r="AH28" i="7"/>
  <c r="AG28" i="7"/>
  <c r="AF28" i="7"/>
  <c r="AE28" i="7"/>
  <c r="O27" i="5" s="1"/>
  <c r="L18" i="8" s="1"/>
  <c r="AD28" i="7"/>
  <c r="AC28" i="7"/>
  <c r="AB28" i="7"/>
  <c r="AA28" i="7"/>
  <c r="Z28" i="7"/>
  <c r="Y28" i="7"/>
  <c r="X28" i="7"/>
  <c r="W28" i="7"/>
  <c r="K27" i="5" s="1"/>
  <c r="H18" i="8" s="1"/>
  <c r="V28" i="7"/>
  <c r="U28" i="7"/>
  <c r="T28" i="7"/>
  <c r="S28" i="7"/>
  <c r="R28" i="7"/>
  <c r="Q28" i="7"/>
  <c r="P28" i="7"/>
  <c r="O28" i="7"/>
  <c r="G27" i="5" s="1"/>
  <c r="AN18" i="8" s="1"/>
  <c r="N28" i="7"/>
  <c r="M28" i="7"/>
  <c r="L28" i="7"/>
  <c r="K28" i="7"/>
  <c r="J28" i="7"/>
  <c r="I28" i="7"/>
  <c r="H28" i="7"/>
  <c r="G28" i="7"/>
  <c r="C27" i="5" s="1"/>
  <c r="AJ18" i="8" s="1"/>
  <c r="F28" i="7"/>
  <c r="E28" i="7"/>
  <c r="AZ27" i="7"/>
  <c r="AY27" i="7"/>
  <c r="AX27" i="7"/>
  <c r="AW27" i="7"/>
  <c r="AV27" i="7"/>
  <c r="AU27" i="7"/>
  <c r="W26" i="5" s="1"/>
  <c r="Z17" i="8" s="1"/>
  <c r="Z91" i="8" s="1"/>
  <c r="AT27" i="7"/>
  <c r="AS27" i="7"/>
  <c r="AR27" i="7"/>
  <c r="AQ27" i="7"/>
  <c r="AP27" i="7"/>
  <c r="AO27" i="7"/>
  <c r="AN27" i="7"/>
  <c r="AM27" i="7"/>
  <c r="S26" i="5" s="1"/>
  <c r="V17" i="8" s="1"/>
  <c r="V91" i="8" s="1"/>
  <c r="AL27" i="7"/>
  <c r="AK27" i="7"/>
  <c r="AJ27" i="7"/>
  <c r="AI27" i="7"/>
  <c r="AH27" i="7"/>
  <c r="AG27" i="7"/>
  <c r="AF27" i="7"/>
  <c r="AE27" i="7"/>
  <c r="O26" i="5" s="1"/>
  <c r="L17" i="8" s="1"/>
  <c r="AD27" i="7"/>
  <c r="AC27" i="7"/>
  <c r="AB27" i="7"/>
  <c r="AA27" i="7"/>
  <c r="Z27" i="7"/>
  <c r="Y27" i="7"/>
  <c r="X27" i="7"/>
  <c r="W27" i="7"/>
  <c r="K26" i="5" s="1"/>
  <c r="H17" i="8" s="1"/>
  <c r="V27" i="7"/>
  <c r="U27" i="7"/>
  <c r="T27" i="7"/>
  <c r="S27" i="7"/>
  <c r="R27" i="7"/>
  <c r="Q27" i="7"/>
  <c r="P27" i="7"/>
  <c r="O27" i="7"/>
  <c r="G26" i="5" s="1"/>
  <c r="AN17" i="8" s="1"/>
  <c r="N27" i="7"/>
  <c r="M27" i="7"/>
  <c r="L27" i="7"/>
  <c r="K27" i="7"/>
  <c r="J27" i="7"/>
  <c r="I27" i="7"/>
  <c r="H27" i="7"/>
  <c r="G27" i="7"/>
  <c r="C26" i="5" s="1"/>
  <c r="AJ17" i="8" s="1"/>
  <c r="F27" i="7"/>
  <c r="E27" i="7"/>
  <c r="AZ26" i="7"/>
  <c r="AY26" i="7"/>
  <c r="AX26" i="7"/>
  <c r="AW26" i="7"/>
  <c r="AV26" i="7"/>
  <c r="AU26" i="7"/>
  <c r="W25" i="5" s="1"/>
  <c r="Z40" i="9" s="1"/>
  <c r="AT26" i="7"/>
  <c r="AS26" i="7"/>
  <c r="AR26" i="7"/>
  <c r="AQ26" i="7"/>
  <c r="AP26" i="7"/>
  <c r="AO26" i="7"/>
  <c r="AN26" i="7"/>
  <c r="AM26" i="7"/>
  <c r="S25" i="5" s="1"/>
  <c r="V40" i="9" s="1"/>
  <c r="AL26" i="7"/>
  <c r="AK26" i="7"/>
  <c r="AJ26" i="7"/>
  <c r="AI26" i="7"/>
  <c r="AH26" i="7"/>
  <c r="AG26" i="7"/>
  <c r="AF26" i="7"/>
  <c r="AE26" i="7"/>
  <c r="O25" i="5" s="1"/>
  <c r="L40" i="9" s="1"/>
  <c r="AD26" i="7"/>
  <c r="AC26" i="7"/>
  <c r="AB26" i="7"/>
  <c r="AA26" i="7"/>
  <c r="Z26" i="7"/>
  <c r="Y26" i="7"/>
  <c r="X26" i="7"/>
  <c r="W26" i="7"/>
  <c r="K25" i="5" s="1"/>
  <c r="H40" i="9" s="1"/>
  <c r="V26" i="7"/>
  <c r="U26" i="7"/>
  <c r="T26" i="7"/>
  <c r="S26" i="7"/>
  <c r="R26" i="7"/>
  <c r="Q26" i="7"/>
  <c r="P26" i="7"/>
  <c r="O26" i="7"/>
  <c r="G25" i="5" s="1"/>
  <c r="AN40" i="9" s="1"/>
  <c r="N26" i="7"/>
  <c r="M26" i="7"/>
  <c r="L26" i="7"/>
  <c r="K26" i="7"/>
  <c r="J26" i="7"/>
  <c r="I26" i="7"/>
  <c r="H26" i="7"/>
  <c r="G26" i="7"/>
  <c r="C25" i="5" s="1"/>
  <c r="AJ40" i="9" s="1"/>
  <c r="F26" i="7"/>
  <c r="E26" i="7"/>
  <c r="AZ25" i="7"/>
  <c r="AY25" i="7"/>
  <c r="AX25" i="7"/>
  <c r="AW25" i="7"/>
  <c r="AV25" i="7"/>
  <c r="AU25" i="7"/>
  <c r="W24" i="5" s="1"/>
  <c r="Z39" i="9" s="1"/>
  <c r="AT25" i="7"/>
  <c r="AS25" i="7"/>
  <c r="AR25" i="7"/>
  <c r="AQ25" i="7"/>
  <c r="AP25" i="7"/>
  <c r="AO25" i="7"/>
  <c r="AN25" i="7"/>
  <c r="AM25" i="7"/>
  <c r="S24" i="5" s="1"/>
  <c r="V39" i="9" s="1"/>
  <c r="AL25" i="7"/>
  <c r="AK25" i="7"/>
  <c r="AJ25" i="7"/>
  <c r="AI25" i="7"/>
  <c r="AH25" i="7"/>
  <c r="AG25" i="7"/>
  <c r="AF25" i="7"/>
  <c r="AE25" i="7"/>
  <c r="O24" i="5" s="1"/>
  <c r="L39" i="9" s="1"/>
  <c r="AD25" i="7"/>
  <c r="AC25" i="7"/>
  <c r="AB25" i="7"/>
  <c r="AA25" i="7"/>
  <c r="Z25" i="7"/>
  <c r="Y25" i="7"/>
  <c r="X25" i="7"/>
  <c r="W25" i="7"/>
  <c r="K24" i="5" s="1"/>
  <c r="H39" i="9" s="1"/>
  <c r="V25" i="7"/>
  <c r="U25" i="7"/>
  <c r="T25" i="7"/>
  <c r="S25" i="7"/>
  <c r="R25" i="7"/>
  <c r="Q25" i="7"/>
  <c r="P25" i="7"/>
  <c r="O25" i="7"/>
  <c r="G24" i="5" s="1"/>
  <c r="AN39" i="9" s="1"/>
  <c r="N25" i="7"/>
  <c r="M25" i="7"/>
  <c r="L25" i="7"/>
  <c r="K25" i="7"/>
  <c r="J25" i="7"/>
  <c r="I25" i="7"/>
  <c r="H25" i="7"/>
  <c r="G25" i="7"/>
  <c r="C24" i="5" s="1"/>
  <c r="AJ39" i="9" s="1"/>
  <c r="F25" i="7"/>
  <c r="E25" i="7"/>
  <c r="AZ24" i="7"/>
  <c r="AY24" i="7"/>
  <c r="AX24" i="7"/>
  <c r="AW24" i="7"/>
  <c r="AV24" i="7"/>
  <c r="AU24" i="7"/>
  <c r="W23" i="5" s="1"/>
  <c r="Z38" i="9" s="1"/>
  <c r="AT24" i="7"/>
  <c r="AS24" i="7"/>
  <c r="AR24" i="7"/>
  <c r="AQ24" i="7"/>
  <c r="AP24" i="7"/>
  <c r="AO24" i="7"/>
  <c r="AN24" i="7"/>
  <c r="AM24" i="7"/>
  <c r="S23" i="5" s="1"/>
  <c r="V38" i="9" s="1"/>
  <c r="AL24" i="7"/>
  <c r="AK24" i="7"/>
  <c r="AJ24" i="7"/>
  <c r="AI24" i="7"/>
  <c r="AH24" i="7"/>
  <c r="AG24" i="7"/>
  <c r="AF24" i="7"/>
  <c r="AE24" i="7"/>
  <c r="O23" i="5" s="1"/>
  <c r="L38" i="9" s="1"/>
  <c r="AD24" i="7"/>
  <c r="AC24" i="7"/>
  <c r="AB24" i="7"/>
  <c r="AA24" i="7"/>
  <c r="Z24" i="7"/>
  <c r="Y24" i="7"/>
  <c r="X24" i="7"/>
  <c r="W24" i="7"/>
  <c r="K23" i="5" s="1"/>
  <c r="H38" i="9" s="1"/>
  <c r="V24" i="7"/>
  <c r="U24" i="7"/>
  <c r="T24" i="7"/>
  <c r="S24" i="7"/>
  <c r="R24" i="7"/>
  <c r="Q24" i="7"/>
  <c r="P24" i="7"/>
  <c r="O24" i="7"/>
  <c r="G23" i="5" s="1"/>
  <c r="AN38" i="9" s="1"/>
  <c r="N24" i="7"/>
  <c r="M24" i="7"/>
  <c r="L24" i="7"/>
  <c r="K24" i="7"/>
  <c r="J24" i="7"/>
  <c r="I24" i="7"/>
  <c r="H24" i="7"/>
  <c r="G24" i="7"/>
  <c r="C23" i="5" s="1"/>
  <c r="AJ38" i="9" s="1"/>
  <c r="F24" i="7"/>
  <c r="E24" i="7"/>
  <c r="AZ23" i="7"/>
  <c r="AY23" i="7"/>
  <c r="AX23" i="7"/>
  <c r="AW23" i="7"/>
  <c r="AV23" i="7"/>
  <c r="AU23" i="7"/>
  <c r="W22" i="5" s="1"/>
  <c r="Z37" i="9" s="1"/>
  <c r="AT23" i="7"/>
  <c r="AS23" i="7"/>
  <c r="AR23" i="7"/>
  <c r="AQ23" i="7"/>
  <c r="AP23" i="7"/>
  <c r="AO23" i="7"/>
  <c r="AN23" i="7"/>
  <c r="AM23" i="7"/>
  <c r="S22" i="5" s="1"/>
  <c r="V37" i="9" s="1"/>
  <c r="AL23" i="7"/>
  <c r="AK23" i="7"/>
  <c r="AJ23" i="7"/>
  <c r="AI23" i="7"/>
  <c r="AH23" i="7"/>
  <c r="AG23" i="7"/>
  <c r="AF23" i="7"/>
  <c r="AE23" i="7"/>
  <c r="O22" i="5" s="1"/>
  <c r="L37" i="9" s="1"/>
  <c r="AD23" i="7"/>
  <c r="AC23" i="7"/>
  <c r="AB23" i="7"/>
  <c r="AA23" i="7"/>
  <c r="Z23" i="7"/>
  <c r="Y23" i="7"/>
  <c r="X23" i="7"/>
  <c r="W23" i="7"/>
  <c r="K22" i="5" s="1"/>
  <c r="H37" i="9" s="1"/>
  <c r="V23" i="7"/>
  <c r="U23" i="7"/>
  <c r="T23" i="7"/>
  <c r="S23" i="7"/>
  <c r="R23" i="7"/>
  <c r="Q23" i="7"/>
  <c r="P23" i="7"/>
  <c r="O23" i="7"/>
  <c r="G22" i="5" s="1"/>
  <c r="AN37" i="9" s="1"/>
  <c r="N23" i="7"/>
  <c r="M23" i="7"/>
  <c r="L23" i="7"/>
  <c r="K23" i="7"/>
  <c r="J23" i="7"/>
  <c r="I23" i="7"/>
  <c r="H23" i="7"/>
  <c r="G23" i="7"/>
  <c r="C22" i="5" s="1"/>
  <c r="AJ37" i="9" s="1"/>
  <c r="F23" i="7"/>
  <c r="E23" i="7"/>
  <c r="AZ22" i="7"/>
  <c r="AY22" i="7"/>
  <c r="AX22" i="7"/>
  <c r="AW22" i="7"/>
  <c r="AV22" i="7"/>
  <c r="AU22" i="7"/>
  <c r="W21" i="5" s="1"/>
  <c r="Z36" i="9" s="1"/>
  <c r="AT22" i="7"/>
  <c r="AS22" i="7"/>
  <c r="AR22" i="7"/>
  <c r="AQ22" i="7"/>
  <c r="AP22" i="7"/>
  <c r="AO22" i="7"/>
  <c r="AN22" i="7"/>
  <c r="AM22" i="7"/>
  <c r="S21" i="5" s="1"/>
  <c r="V36" i="9" s="1"/>
  <c r="AL22" i="7"/>
  <c r="AK22" i="7"/>
  <c r="AJ22" i="7"/>
  <c r="AI22" i="7"/>
  <c r="AH22" i="7"/>
  <c r="AG22" i="7"/>
  <c r="AF22" i="7"/>
  <c r="AE22" i="7"/>
  <c r="O21" i="5" s="1"/>
  <c r="L36" i="9" s="1"/>
  <c r="AD22" i="7"/>
  <c r="AC22" i="7"/>
  <c r="AB22" i="7"/>
  <c r="AA22" i="7"/>
  <c r="Z22" i="7"/>
  <c r="Y22" i="7"/>
  <c r="X22" i="7"/>
  <c r="W22" i="7"/>
  <c r="K21" i="5" s="1"/>
  <c r="H36" i="9" s="1"/>
  <c r="V22" i="7"/>
  <c r="U22" i="7"/>
  <c r="T22" i="7"/>
  <c r="S22" i="7"/>
  <c r="R22" i="7"/>
  <c r="Q22" i="7"/>
  <c r="P22" i="7"/>
  <c r="O22" i="7"/>
  <c r="G21" i="5" s="1"/>
  <c r="AN36" i="9" s="1"/>
  <c r="N22" i="7"/>
  <c r="M22" i="7"/>
  <c r="L22" i="7"/>
  <c r="K22" i="7"/>
  <c r="J22" i="7"/>
  <c r="I22" i="7"/>
  <c r="H22" i="7"/>
  <c r="G22" i="7"/>
  <c r="C21" i="5" s="1"/>
  <c r="AJ36" i="9" s="1"/>
  <c r="F22" i="7"/>
  <c r="E22" i="7"/>
  <c r="AZ21" i="7"/>
  <c r="AY21" i="7"/>
  <c r="AX21" i="7"/>
  <c r="AW21" i="7"/>
  <c r="AV21" i="7"/>
  <c r="AU21" i="7"/>
  <c r="W20" i="5" s="1"/>
  <c r="Z35" i="9" s="1"/>
  <c r="AT21" i="7"/>
  <c r="AS21" i="7"/>
  <c r="AR21" i="7"/>
  <c r="AQ21" i="7"/>
  <c r="AP21" i="7"/>
  <c r="AO21" i="7"/>
  <c r="AN21" i="7"/>
  <c r="AM21" i="7"/>
  <c r="S20" i="5" s="1"/>
  <c r="V35" i="9" s="1"/>
  <c r="AL21" i="7"/>
  <c r="AK21" i="7"/>
  <c r="AJ21" i="7"/>
  <c r="AI21" i="7"/>
  <c r="AH21" i="7"/>
  <c r="AG21" i="7"/>
  <c r="AF21" i="7"/>
  <c r="AE21" i="7"/>
  <c r="O20" i="5" s="1"/>
  <c r="L35" i="9" s="1"/>
  <c r="AD21" i="7"/>
  <c r="AC21" i="7"/>
  <c r="AB21" i="7"/>
  <c r="AA21" i="7"/>
  <c r="Z21" i="7"/>
  <c r="Y21" i="7"/>
  <c r="X21" i="7"/>
  <c r="W21" i="7"/>
  <c r="K20" i="5" s="1"/>
  <c r="H35" i="9" s="1"/>
  <c r="V21" i="7"/>
  <c r="U21" i="7"/>
  <c r="T21" i="7"/>
  <c r="S21" i="7"/>
  <c r="R21" i="7"/>
  <c r="Q21" i="7"/>
  <c r="P21" i="7"/>
  <c r="O21" i="7"/>
  <c r="G20" i="5" s="1"/>
  <c r="AN35" i="9" s="1"/>
  <c r="N21" i="7"/>
  <c r="M21" i="7"/>
  <c r="L21" i="7"/>
  <c r="K21" i="7"/>
  <c r="J21" i="7"/>
  <c r="I21" i="7"/>
  <c r="H21" i="7"/>
  <c r="G21" i="7"/>
  <c r="C20" i="5" s="1"/>
  <c r="AJ35" i="9" s="1"/>
  <c r="F21" i="7"/>
  <c r="E21" i="7"/>
  <c r="AZ20" i="7"/>
  <c r="AY20" i="7"/>
  <c r="AX20" i="7"/>
  <c r="AW20" i="7"/>
  <c r="AV20" i="7"/>
  <c r="AU20" i="7"/>
  <c r="W19" i="5" s="1"/>
  <c r="Z34" i="9" s="1"/>
  <c r="AT20" i="7"/>
  <c r="AS20" i="7"/>
  <c r="AR20" i="7"/>
  <c r="AQ20" i="7"/>
  <c r="AP20" i="7"/>
  <c r="AO20" i="7"/>
  <c r="AN20" i="7"/>
  <c r="AM20" i="7"/>
  <c r="S19" i="5" s="1"/>
  <c r="V34" i="9" s="1"/>
  <c r="AL20" i="7"/>
  <c r="AK20" i="7"/>
  <c r="AJ20" i="7"/>
  <c r="AI20" i="7"/>
  <c r="AH20" i="7"/>
  <c r="AG20" i="7"/>
  <c r="AF20" i="7"/>
  <c r="AE20" i="7"/>
  <c r="O19" i="5" s="1"/>
  <c r="L34" i="9" s="1"/>
  <c r="AD20" i="7"/>
  <c r="AC20" i="7"/>
  <c r="AB20" i="7"/>
  <c r="AA20" i="7"/>
  <c r="Z20" i="7"/>
  <c r="Y20" i="7"/>
  <c r="X20" i="7"/>
  <c r="W20" i="7"/>
  <c r="K19" i="5" s="1"/>
  <c r="H34" i="9" s="1"/>
  <c r="V20" i="7"/>
  <c r="U20" i="7"/>
  <c r="T20" i="7"/>
  <c r="S20" i="7"/>
  <c r="R20" i="7"/>
  <c r="Q20" i="7"/>
  <c r="P20" i="7"/>
  <c r="O20" i="7"/>
  <c r="G19" i="5" s="1"/>
  <c r="AN34" i="9" s="1"/>
  <c r="N20" i="7"/>
  <c r="M20" i="7"/>
  <c r="L20" i="7"/>
  <c r="K20" i="7"/>
  <c r="J20" i="7"/>
  <c r="I20" i="7"/>
  <c r="H20" i="7"/>
  <c r="G20" i="7"/>
  <c r="C19" i="5" s="1"/>
  <c r="AJ34" i="9" s="1"/>
  <c r="F20" i="7"/>
  <c r="E20" i="7"/>
  <c r="AZ19" i="7"/>
  <c r="AY19" i="7"/>
  <c r="AX19" i="7"/>
  <c r="AW19" i="7"/>
  <c r="AV19" i="7"/>
  <c r="AU19" i="7"/>
  <c r="W18" i="5" s="1"/>
  <c r="Z33" i="9" s="1"/>
  <c r="AT19" i="7"/>
  <c r="AS19" i="7"/>
  <c r="AR19" i="7"/>
  <c r="AQ19" i="7"/>
  <c r="AP19" i="7"/>
  <c r="AO19" i="7"/>
  <c r="AN19" i="7"/>
  <c r="AM19" i="7"/>
  <c r="S18" i="5" s="1"/>
  <c r="V33" i="9" s="1"/>
  <c r="AL19" i="7"/>
  <c r="AK19" i="7"/>
  <c r="AJ19" i="7"/>
  <c r="AI19" i="7"/>
  <c r="AH19" i="7"/>
  <c r="AG19" i="7"/>
  <c r="AF19" i="7"/>
  <c r="AE19" i="7"/>
  <c r="O18" i="5" s="1"/>
  <c r="L33" i="9" s="1"/>
  <c r="AD19" i="7"/>
  <c r="AC19" i="7"/>
  <c r="AB19" i="7"/>
  <c r="AA19" i="7"/>
  <c r="Z19" i="7"/>
  <c r="Y19" i="7"/>
  <c r="X19" i="7"/>
  <c r="W19" i="7"/>
  <c r="K18" i="5" s="1"/>
  <c r="H33" i="9" s="1"/>
  <c r="V19" i="7"/>
  <c r="U19" i="7"/>
  <c r="T19" i="7"/>
  <c r="S19" i="7"/>
  <c r="R19" i="7"/>
  <c r="Q19" i="7"/>
  <c r="P19" i="7"/>
  <c r="O19" i="7"/>
  <c r="G18" i="5" s="1"/>
  <c r="AN33" i="9" s="1"/>
  <c r="N19" i="7"/>
  <c r="M19" i="7"/>
  <c r="L19" i="7"/>
  <c r="K19" i="7"/>
  <c r="J19" i="7"/>
  <c r="I19" i="7"/>
  <c r="H19" i="7"/>
  <c r="G19" i="7"/>
  <c r="C18" i="5" s="1"/>
  <c r="AJ33" i="9" s="1"/>
  <c r="F19" i="7"/>
  <c r="E19" i="7"/>
  <c r="AZ18" i="7"/>
  <c r="AY18" i="7"/>
  <c r="AX18" i="7"/>
  <c r="AW18" i="7"/>
  <c r="AV18" i="7"/>
  <c r="AU18" i="7"/>
  <c r="W17" i="5" s="1"/>
  <c r="Z32" i="9" s="1"/>
  <c r="AT18" i="7"/>
  <c r="AS18" i="7"/>
  <c r="AR18" i="7"/>
  <c r="AQ18" i="7"/>
  <c r="AP18" i="7"/>
  <c r="AO18" i="7"/>
  <c r="AN18" i="7"/>
  <c r="AM18" i="7"/>
  <c r="S17" i="5" s="1"/>
  <c r="V32" i="9" s="1"/>
  <c r="AL18" i="7"/>
  <c r="AK18" i="7"/>
  <c r="AJ18" i="7"/>
  <c r="AI18" i="7"/>
  <c r="AH18" i="7"/>
  <c r="AG18" i="7"/>
  <c r="AF18" i="7"/>
  <c r="AE18" i="7"/>
  <c r="O17" i="5" s="1"/>
  <c r="L32" i="9" s="1"/>
  <c r="AD18" i="7"/>
  <c r="AC18" i="7"/>
  <c r="AB18" i="7"/>
  <c r="AA18" i="7"/>
  <c r="Z18" i="7"/>
  <c r="Y18" i="7"/>
  <c r="X18" i="7"/>
  <c r="W18" i="7"/>
  <c r="K17" i="5" s="1"/>
  <c r="H32" i="9" s="1"/>
  <c r="V18" i="7"/>
  <c r="U18" i="7"/>
  <c r="T18" i="7"/>
  <c r="S18" i="7"/>
  <c r="R18" i="7"/>
  <c r="Q18" i="7"/>
  <c r="P18" i="7"/>
  <c r="O18" i="7"/>
  <c r="G17" i="5" s="1"/>
  <c r="AN32" i="9" s="1"/>
  <c r="N18" i="7"/>
  <c r="M18" i="7"/>
  <c r="L18" i="7"/>
  <c r="K18" i="7"/>
  <c r="J18" i="7"/>
  <c r="I18" i="7"/>
  <c r="H18" i="7"/>
  <c r="G18" i="7"/>
  <c r="C17" i="5" s="1"/>
  <c r="AJ32" i="9" s="1"/>
  <c r="F18" i="7"/>
  <c r="E18" i="7"/>
  <c r="AZ17" i="7"/>
  <c r="AY17" i="7"/>
  <c r="AX17" i="7"/>
  <c r="AW17" i="7"/>
  <c r="AV17" i="7"/>
  <c r="AU17" i="7"/>
  <c r="W16" i="5" s="1"/>
  <c r="Z31" i="9" s="1"/>
  <c r="AT17" i="7"/>
  <c r="AS17" i="7"/>
  <c r="AR17" i="7"/>
  <c r="AQ17" i="7"/>
  <c r="AP17" i="7"/>
  <c r="AO17" i="7"/>
  <c r="AN17" i="7"/>
  <c r="AM17" i="7"/>
  <c r="S16" i="5" s="1"/>
  <c r="V31" i="9" s="1"/>
  <c r="AL17" i="7"/>
  <c r="AK17" i="7"/>
  <c r="AJ17" i="7"/>
  <c r="AI17" i="7"/>
  <c r="AH17" i="7"/>
  <c r="AG17" i="7"/>
  <c r="AF17" i="7"/>
  <c r="AE17" i="7"/>
  <c r="O16" i="5" s="1"/>
  <c r="L31" i="9" s="1"/>
  <c r="AD17" i="7"/>
  <c r="AC17" i="7"/>
  <c r="AB17" i="7"/>
  <c r="AA17" i="7"/>
  <c r="Z17" i="7"/>
  <c r="Y17" i="7"/>
  <c r="X17" i="7"/>
  <c r="W17" i="7"/>
  <c r="K16" i="5" s="1"/>
  <c r="H31" i="9" s="1"/>
  <c r="V17" i="7"/>
  <c r="U17" i="7"/>
  <c r="T17" i="7"/>
  <c r="S17" i="7"/>
  <c r="R17" i="7"/>
  <c r="Q17" i="7"/>
  <c r="P17" i="7"/>
  <c r="O17" i="7"/>
  <c r="G16" i="5" s="1"/>
  <c r="AN31" i="9" s="1"/>
  <c r="N17" i="7"/>
  <c r="M17" i="7"/>
  <c r="L17" i="7"/>
  <c r="K17" i="7"/>
  <c r="J17" i="7"/>
  <c r="I17" i="7"/>
  <c r="H17" i="7"/>
  <c r="G17" i="7"/>
  <c r="C16" i="5" s="1"/>
  <c r="AJ31" i="9" s="1"/>
  <c r="F17" i="7"/>
  <c r="E17" i="7"/>
  <c r="AZ16" i="7"/>
  <c r="AY16" i="7"/>
  <c r="AX16" i="7"/>
  <c r="AW16" i="7"/>
  <c r="AV16" i="7"/>
  <c r="AU16" i="7"/>
  <c r="W15" i="5" s="1"/>
  <c r="Z30" i="9" s="1"/>
  <c r="AT16" i="7"/>
  <c r="AS16" i="7"/>
  <c r="AR16" i="7"/>
  <c r="AQ16" i="7"/>
  <c r="AP16" i="7"/>
  <c r="AO16" i="7"/>
  <c r="AN16" i="7"/>
  <c r="AM16" i="7"/>
  <c r="S15" i="5" s="1"/>
  <c r="V30" i="9" s="1"/>
  <c r="AL16" i="7"/>
  <c r="AK16" i="7"/>
  <c r="AJ16" i="7"/>
  <c r="AI16" i="7"/>
  <c r="AH16" i="7"/>
  <c r="AG16" i="7"/>
  <c r="AF16" i="7"/>
  <c r="AE16" i="7"/>
  <c r="O15" i="5" s="1"/>
  <c r="L30" i="9" s="1"/>
  <c r="AD16" i="7"/>
  <c r="AC16" i="7"/>
  <c r="AB16" i="7"/>
  <c r="AA16" i="7"/>
  <c r="Z16" i="7"/>
  <c r="Y16" i="7"/>
  <c r="X16" i="7"/>
  <c r="W16" i="7"/>
  <c r="K15" i="5" s="1"/>
  <c r="H30" i="9" s="1"/>
  <c r="V16" i="7"/>
  <c r="U16" i="7"/>
  <c r="T16" i="7"/>
  <c r="S16" i="7"/>
  <c r="R16" i="7"/>
  <c r="Q16" i="7"/>
  <c r="P16" i="7"/>
  <c r="O16" i="7"/>
  <c r="G15" i="5" s="1"/>
  <c r="AN30" i="9" s="1"/>
  <c r="N16" i="7"/>
  <c r="M16" i="7"/>
  <c r="L16" i="7"/>
  <c r="K16" i="7"/>
  <c r="J16" i="7"/>
  <c r="I16" i="7"/>
  <c r="H16" i="7"/>
  <c r="G16" i="7"/>
  <c r="C15" i="5" s="1"/>
  <c r="AJ30" i="9" s="1"/>
  <c r="F16" i="7"/>
  <c r="E16" i="7"/>
  <c r="AZ15" i="7"/>
  <c r="AY15" i="7"/>
  <c r="AX15" i="7"/>
  <c r="AW15" i="7"/>
  <c r="AV15" i="7"/>
  <c r="AU15" i="7"/>
  <c r="W14" i="5" s="1"/>
  <c r="Z29" i="9" s="1"/>
  <c r="AT15" i="7"/>
  <c r="AS15" i="7"/>
  <c r="AR15" i="7"/>
  <c r="AQ15" i="7"/>
  <c r="AP15" i="7"/>
  <c r="AO15" i="7"/>
  <c r="AN15" i="7"/>
  <c r="AM15" i="7"/>
  <c r="S14" i="5" s="1"/>
  <c r="V29" i="9" s="1"/>
  <c r="AL15" i="7"/>
  <c r="AK15" i="7"/>
  <c r="AJ15" i="7"/>
  <c r="AI15" i="7"/>
  <c r="AH15" i="7"/>
  <c r="AG15" i="7"/>
  <c r="AF15" i="7"/>
  <c r="AE15" i="7"/>
  <c r="O14" i="5" s="1"/>
  <c r="L29" i="9" s="1"/>
  <c r="AD15" i="7"/>
  <c r="AC15" i="7"/>
  <c r="AB15" i="7"/>
  <c r="AA15" i="7"/>
  <c r="Z15" i="7"/>
  <c r="Y15" i="7"/>
  <c r="X15" i="7"/>
  <c r="W15" i="7"/>
  <c r="K14" i="5" s="1"/>
  <c r="H29" i="9" s="1"/>
  <c r="V15" i="7"/>
  <c r="U15" i="7"/>
  <c r="T15" i="7"/>
  <c r="S15" i="7"/>
  <c r="R15" i="7"/>
  <c r="Q15" i="7"/>
  <c r="P15" i="7"/>
  <c r="O15" i="7"/>
  <c r="G14" i="5" s="1"/>
  <c r="AN29" i="9" s="1"/>
  <c r="N15" i="7"/>
  <c r="M15" i="7"/>
  <c r="L15" i="7"/>
  <c r="K15" i="7"/>
  <c r="J15" i="7"/>
  <c r="I15" i="7"/>
  <c r="H15" i="7"/>
  <c r="G15" i="7"/>
  <c r="C14" i="5" s="1"/>
  <c r="AJ29" i="9" s="1"/>
  <c r="F15" i="7"/>
  <c r="E15" i="7"/>
  <c r="AZ14" i="7"/>
  <c r="AY14" i="7"/>
  <c r="AX14" i="7"/>
  <c r="AW14" i="7"/>
  <c r="AV14" i="7"/>
  <c r="AU14" i="7"/>
  <c r="W13" i="5" s="1"/>
  <c r="Z28" i="9" s="1"/>
  <c r="AT14" i="7"/>
  <c r="AS14" i="7"/>
  <c r="AR14" i="7"/>
  <c r="AQ14" i="7"/>
  <c r="AP14" i="7"/>
  <c r="AO14" i="7"/>
  <c r="AN14" i="7"/>
  <c r="AM14" i="7"/>
  <c r="S13" i="5" s="1"/>
  <c r="V28" i="9" s="1"/>
  <c r="AL14" i="7"/>
  <c r="AK14" i="7"/>
  <c r="AJ14" i="7"/>
  <c r="AI14" i="7"/>
  <c r="AH14" i="7"/>
  <c r="AG14" i="7"/>
  <c r="AF14" i="7"/>
  <c r="AE14" i="7"/>
  <c r="O13" i="5" s="1"/>
  <c r="L28" i="9" s="1"/>
  <c r="AD14" i="7"/>
  <c r="AC14" i="7"/>
  <c r="AB14" i="7"/>
  <c r="AA14" i="7"/>
  <c r="Z14" i="7"/>
  <c r="Y14" i="7"/>
  <c r="X14" i="7"/>
  <c r="W14" i="7"/>
  <c r="K13" i="5" s="1"/>
  <c r="H28" i="9" s="1"/>
  <c r="V14" i="7"/>
  <c r="U14" i="7"/>
  <c r="T14" i="7"/>
  <c r="S14" i="7"/>
  <c r="R14" i="7"/>
  <c r="Q14" i="7"/>
  <c r="P14" i="7"/>
  <c r="O14" i="7"/>
  <c r="G13" i="5" s="1"/>
  <c r="AN28" i="9" s="1"/>
  <c r="N14" i="7"/>
  <c r="M14" i="7"/>
  <c r="L14" i="7"/>
  <c r="K14" i="7"/>
  <c r="J14" i="7"/>
  <c r="I14" i="7"/>
  <c r="H14" i="7"/>
  <c r="G14" i="7"/>
  <c r="C13" i="5" s="1"/>
  <c r="AJ28" i="9" s="1"/>
  <c r="F14" i="7"/>
  <c r="E14" i="7"/>
  <c r="AZ13" i="7"/>
  <c r="AY13" i="7"/>
  <c r="AX13" i="7"/>
  <c r="AW13" i="7"/>
  <c r="AV13" i="7"/>
  <c r="AU13" i="7"/>
  <c r="W12" i="5" s="1"/>
  <c r="Z27" i="9" s="1"/>
  <c r="AT13" i="7"/>
  <c r="AS13" i="7"/>
  <c r="AR13" i="7"/>
  <c r="AQ13" i="7"/>
  <c r="AP13" i="7"/>
  <c r="AO13" i="7"/>
  <c r="AN13" i="7"/>
  <c r="AM13" i="7"/>
  <c r="S12" i="5" s="1"/>
  <c r="V27" i="9" s="1"/>
  <c r="AL13" i="7"/>
  <c r="AK13" i="7"/>
  <c r="AJ13" i="7"/>
  <c r="AI13" i="7"/>
  <c r="AH13" i="7"/>
  <c r="AG13" i="7"/>
  <c r="AF13" i="7"/>
  <c r="AE13" i="7"/>
  <c r="O12" i="5" s="1"/>
  <c r="L27" i="9" s="1"/>
  <c r="AD13" i="7"/>
  <c r="AC13" i="7"/>
  <c r="AB13" i="7"/>
  <c r="AA13" i="7"/>
  <c r="Z13" i="7"/>
  <c r="Y13" i="7"/>
  <c r="X13" i="7"/>
  <c r="W13" i="7"/>
  <c r="K12" i="5" s="1"/>
  <c r="H27" i="9" s="1"/>
  <c r="V13" i="7"/>
  <c r="U13" i="7"/>
  <c r="T13" i="7"/>
  <c r="S13" i="7"/>
  <c r="R13" i="7"/>
  <c r="Q13" i="7"/>
  <c r="P13" i="7"/>
  <c r="O13" i="7"/>
  <c r="G12" i="5" s="1"/>
  <c r="AN27" i="9" s="1"/>
  <c r="N13" i="7"/>
  <c r="M13" i="7"/>
  <c r="L13" i="7"/>
  <c r="K13" i="7"/>
  <c r="J13" i="7"/>
  <c r="I13" i="7"/>
  <c r="H13" i="7"/>
  <c r="G13" i="7"/>
  <c r="C12" i="5" s="1"/>
  <c r="AJ27" i="9" s="1"/>
  <c r="F13" i="7"/>
  <c r="E13" i="7"/>
  <c r="AZ12" i="7"/>
  <c r="AY12" i="7"/>
  <c r="AX12" i="7"/>
  <c r="AW12" i="7"/>
  <c r="AV12" i="7"/>
  <c r="AU12" i="7"/>
  <c r="W11" i="5" s="1"/>
  <c r="Z26" i="9" s="1"/>
  <c r="AT12" i="7"/>
  <c r="AS12" i="7"/>
  <c r="AR12" i="7"/>
  <c r="AQ12" i="7"/>
  <c r="AP12" i="7"/>
  <c r="T11" i="5" s="1"/>
  <c r="W26" i="9" s="1"/>
  <c r="AO12" i="7"/>
  <c r="AN12" i="7"/>
  <c r="AM12" i="7"/>
  <c r="S11" i="5" s="1"/>
  <c r="V26" i="9" s="1"/>
  <c r="AL12" i="7"/>
  <c r="AK12" i="7"/>
  <c r="AJ12" i="7"/>
  <c r="AI12" i="7"/>
  <c r="Q11" i="5" s="1"/>
  <c r="T26" i="9" s="1"/>
  <c r="AH12" i="7"/>
  <c r="P11" i="5" s="1"/>
  <c r="AG12" i="7"/>
  <c r="AF12" i="7"/>
  <c r="AE12" i="7"/>
  <c r="O11" i="5" s="1"/>
  <c r="L26" i="9" s="1"/>
  <c r="AD12" i="7"/>
  <c r="AC12" i="7"/>
  <c r="AB12" i="7"/>
  <c r="AA12" i="7"/>
  <c r="M11" i="5" s="1"/>
  <c r="J26" i="9" s="1"/>
  <c r="Z12" i="7"/>
  <c r="L11" i="5" s="1"/>
  <c r="I26" i="9" s="1"/>
  <c r="Y12" i="7"/>
  <c r="X12" i="7"/>
  <c r="W12" i="7"/>
  <c r="K11" i="5" s="1"/>
  <c r="H26" i="9" s="1"/>
  <c r="V12" i="7"/>
  <c r="U12" i="7"/>
  <c r="T12" i="7"/>
  <c r="S12" i="7"/>
  <c r="I11" i="5" s="1"/>
  <c r="F26" i="9" s="1"/>
  <c r="R12" i="7"/>
  <c r="H11" i="5" s="1"/>
  <c r="Q12" i="7"/>
  <c r="P12" i="7"/>
  <c r="O12" i="7"/>
  <c r="G11" i="5" s="1"/>
  <c r="AN26" i="9" s="1"/>
  <c r="N12" i="7"/>
  <c r="M12" i="7"/>
  <c r="L12" i="7"/>
  <c r="K12" i="7"/>
  <c r="E11" i="5" s="1"/>
  <c r="AL26" i="9" s="1"/>
  <c r="J12" i="7"/>
  <c r="D11" i="5" s="1"/>
  <c r="AK26" i="9" s="1"/>
  <c r="I12" i="7"/>
  <c r="H12" i="7"/>
  <c r="G12" i="7"/>
  <c r="C11" i="5" s="1"/>
  <c r="AJ26" i="9" s="1"/>
  <c r="F12" i="7"/>
  <c r="E12" i="7"/>
  <c r="AZ11" i="7"/>
  <c r="AY11" i="7"/>
  <c r="Y10" i="5" s="1"/>
  <c r="AH25" i="9" s="1"/>
  <c r="AX11" i="7"/>
  <c r="X10" i="5" s="1"/>
  <c r="AG25" i="9" s="1"/>
  <c r="AW11" i="7"/>
  <c r="AV11" i="7"/>
  <c r="AU11" i="7"/>
  <c r="W10" i="5" s="1"/>
  <c r="Z25" i="9" s="1"/>
  <c r="AT11" i="7"/>
  <c r="AS11" i="7"/>
  <c r="AR11" i="7"/>
  <c r="AQ11" i="7"/>
  <c r="U10" i="5" s="1"/>
  <c r="X25" i="9" s="1"/>
  <c r="AP11" i="7"/>
  <c r="T10" i="5" s="1"/>
  <c r="W25" i="9" s="1"/>
  <c r="AO11" i="7"/>
  <c r="AN11" i="7"/>
  <c r="AM11" i="7"/>
  <c r="S10" i="5" s="1"/>
  <c r="V25" i="9" s="1"/>
  <c r="AL11" i="7"/>
  <c r="AK11" i="7"/>
  <c r="AJ11" i="7"/>
  <c r="AI11" i="7"/>
  <c r="AH11" i="7"/>
  <c r="P10" i="5" s="1"/>
  <c r="S25" i="9" s="1"/>
  <c r="AG11" i="7"/>
  <c r="AF11" i="7"/>
  <c r="AE11" i="7"/>
  <c r="O10" i="5" s="1"/>
  <c r="L25" i="9" s="1"/>
  <c r="AD11" i="7"/>
  <c r="AC11" i="7"/>
  <c r="AB11" i="7"/>
  <c r="AA11" i="7"/>
  <c r="M10" i="5" s="1"/>
  <c r="J25" i="9" s="1"/>
  <c r="Z11" i="7"/>
  <c r="L10" i="5" s="1"/>
  <c r="I25" i="9" s="1"/>
  <c r="Y11" i="7"/>
  <c r="X11" i="7"/>
  <c r="W11" i="7"/>
  <c r="K10" i="5" s="1"/>
  <c r="H25" i="9" s="1"/>
  <c r="V11" i="7"/>
  <c r="U11" i="7"/>
  <c r="T11" i="7"/>
  <c r="S11" i="7"/>
  <c r="I10" i="5" s="1"/>
  <c r="F25" i="9" s="1"/>
  <c r="R11" i="7"/>
  <c r="H10" i="5" s="1"/>
  <c r="E25" i="9" s="1"/>
  <c r="Q11" i="7"/>
  <c r="P11" i="7"/>
  <c r="O11" i="7"/>
  <c r="G10" i="5" s="1"/>
  <c r="AN25" i="9" s="1"/>
  <c r="N11" i="7"/>
  <c r="M11" i="7"/>
  <c r="L11" i="7"/>
  <c r="K11" i="7"/>
  <c r="E10" i="5" s="1"/>
  <c r="AL25" i="9" s="1"/>
  <c r="J11" i="7"/>
  <c r="D10" i="5" s="1"/>
  <c r="AK25" i="9" s="1"/>
  <c r="I11" i="7"/>
  <c r="H11" i="7"/>
  <c r="G11" i="7"/>
  <c r="F11" i="7"/>
  <c r="E11" i="7"/>
  <c r="AZ10" i="7"/>
  <c r="AY10" i="7"/>
  <c r="Y9" i="5" s="1"/>
  <c r="AH24" i="9" s="1"/>
  <c r="AX10" i="7"/>
  <c r="X9" i="5" s="1"/>
  <c r="AG24" i="9" s="1"/>
  <c r="AW10" i="7"/>
  <c r="AV10" i="7"/>
  <c r="AU10" i="7"/>
  <c r="W9" i="5" s="1"/>
  <c r="Z24" i="9" s="1"/>
  <c r="AT10" i="7"/>
  <c r="AS10" i="7"/>
  <c r="AR10" i="7"/>
  <c r="AQ10" i="7"/>
  <c r="U9" i="5" s="1"/>
  <c r="X24" i="9" s="1"/>
  <c r="AP10" i="7"/>
  <c r="T9" i="5" s="1"/>
  <c r="W24" i="9" s="1"/>
  <c r="AO10" i="7"/>
  <c r="AN10" i="7"/>
  <c r="AM10" i="7"/>
  <c r="S9" i="5" s="1"/>
  <c r="V24" i="9" s="1"/>
  <c r="AL10" i="7"/>
  <c r="AK10" i="7"/>
  <c r="AJ10" i="7"/>
  <c r="AI10" i="7"/>
  <c r="Q9" i="5" s="1"/>
  <c r="T24" i="9" s="1"/>
  <c r="AH10" i="7"/>
  <c r="P9" i="5" s="1"/>
  <c r="AG10" i="7"/>
  <c r="AF10" i="7"/>
  <c r="AE10" i="7"/>
  <c r="O9" i="5" s="1"/>
  <c r="L24" i="9" s="1"/>
  <c r="AD10" i="7"/>
  <c r="AC10" i="7"/>
  <c r="AB10" i="7"/>
  <c r="AA10" i="7"/>
  <c r="M9" i="5" s="1"/>
  <c r="J24" i="9" s="1"/>
  <c r="Z10" i="7"/>
  <c r="L9" i="5" s="1"/>
  <c r="I24" i="9" s="1"/>
  <c r="Y10" i="7"/>
  <c r="X10" i="7"/>
  <c r="W10" i="7"/>
  <c r="K9" i="5" s="1"/>
  <c r="H24" i="9" s="1"/>
  <c r="V10" i="7"/>
  <c r="U10" i="7"/>
  <c r="T10" i="7"/>
  <c r="S10" i="7"/>
  <c r="R10" i="7"/>
  <c r="H9" i="5" s="1"/>
  <c r="Q10" i="7"/>
  <c r="P10" i="7"/>
  <c r="O10" i="7"/>
  <c r="G9" i="5" s="1"/>
  <c r="AN24" i="9" s="1"/>
  <c r="N10" i="7"/>
  <c r="M10" i="7"/>
  <c r="L10" i="7"/>
  <c r="K10" i="7"/>
  <c r="E9" i="5" s="1"/>
  <c r="AL24" i="9" s="1"/>
  <c r="J10" i="7"/>
  <c r="D9" i="5" s="1"/>
  <c r="AK24" i="9" s="1"/>
  <c r="I10" i="7"/>
  <c r="H10" i="7"/>
  <c r="G10" i="7"/>
  <c r="C9" i="5" s="1"/>
  <c r="AJ24" i="9" s="1"/>
  <c r="F10" i="7"/>
  <c r="E10" i="7"/>
  <c r="AZ9" i="7"/>
  <c r="AY9" i="7"/>
  <c r="Y8" i="5" s="1"/>
  <c r="AH23" i="9" s="1"/>
  <c r="AX9" i="7"/>
  <c r="X8" i="5" s="1"/>
  <c r="AG23" i="9" s="1"/>
  <c r="AW9" i="7"/>
  <c r="AV9" i="7"/>
  <c r="AU9" i="7"/>
  <c r="W8" i="5" s="1"/>
  <c r="Z23" i="9" s="1"/>
  <c r="AT9" i="7"/>
  <c r="AS9" i="7"/>
  <c r="AR9" i="7"/>
  <c r="AQ9" i="7"/>
  <c r="U8" i="5" s="1"/>
  <c r="X23" i="9" s="1"/>
  <c r="AP9" i="7"/>
  <c r="T8" i="5" s="1"/>
  <c r="W23" i="9" s="1"/>
  <c r="AO9" i="7"/>
  <c r="AN9" i="7"/>
  <c r="AM9" i="7"/>
  <c r="AL9" i="7"/>
  <c r="AK9" i="7"/>
  <c r="AJ9" i="7"/>
  <c r="AI9" i="7"/>
  <c r="Q8" i="5" s="1"/>
  <c r="T23" i="9" s="1"/>
  <c r="AH9" i="7"/>
  <c r="P8" i="5" s="1"/>
  <c r="S23" i="9" s="1"/>
  <c r="AG9" i="7"/>
  <c r="AF9" i="7"/>
  <c r="AE9" i="7"/>
  <c r="O8" i="5" s="1"/>
  <c r="L23" i="9" s="1"/>
  <c r="AD9" i="7"/>
  <c r="AC9" i="7"/>
  <c r="AB9" i="7"/>
  <c r="AA9" i="7"/>
  <c r="M8" i="5" s="1"/>
  <c r="J23" i="9" s="1"/>
  <c r="Z9" i="7"/>
  <c r="L8" i="5" s="1"/>
  <c r="I23" i="9" s="1"/>
  <c r="Y9" i="7"/>
  <c r="X9" i="7"/>
  <c r="W9" i="7"/>
  <c r="K8" i="5" s="1"/>
  <c r="H23" i="9" s="1"/>
  <c r="V9" i="7"/>
  <c r="U9" i="7"/>
  <c r="T9" i="7"/>
  <c r="S9" i="7"/>
  <c r="I8" i="5" s="1"/>
  <c r="F23" i="9" s="1"/>
  <c r="R9" i="7"/>
  <c r="H8" i="5" s="1"/>
  <c r="E23" i="9" s="1"/>
  <c r="Q9" i="7"/>
  <c r="P9" i="7"/>
  <c r="O9" i="7"/>
  <c r="G8" i="5" s="1"/>
  <c r="AN23" i="9" s="1"/>
  <c r="N9" i="7"/>
  <c r="M9" i="7"/>
  <c r="L9" i="7"/>
  <c r="K9" i="7"/>
  <c r="E8" i="5" s="1"/>
  <c r="AL23" i="9" s="1"/>
  <c r="J9" i="7"/>
  <c r="D8" i="5" s="1"/>
  <c r="AK23" i="9" s="1"/>
  <c r="I9" i="7"/>
  <c r="H9" i="7"/>
  <c r="G9" i="7"/>
  <c r="C8" i="5" s="1"/>
  <c r="AJ23" i="9" s="1"/>
  <c r="F9" i="7"/>
  <c r="E9" i="7"/>
  <c r="AZ8" i="7"/>
  <c r="AY8" i="7"/>
  <c r="AX8" i="7"/>
  <c r="X7" i="5" s="1"/>
  <c r="AG22" i="9" s="1"/>
  <c r="AW8" i="7"/>
  <c r="AV8" i="7"/>
  <c r="AU8" i="7"/>
  <c r="W7" i="5" s="1"/>
  <c r="Z22" i="9" s="1"/>
  <c r="AT8" i="7"/>
  <c r="AS8" i="7"/>
  <c r="AR8" i="7"/>
  <c r="AQ8" i="7"/>
  <c r="U7" i="5" s="1"/>
  <c r="X22" i="9" s="1"/>
  <c r="AP8" i="7"/>
  <c r="T7" i="5" s="1"/>
  <c r="W22" i="9" s="1"/>
  <c r="AO8" i="7"/>
  <c r="AN8" i="7"/>
  <c r="AM8" i="7"/>
  <c r="S7" i="5" s="1"/>
  <c r="V22" i="9" s="1"/>
  <c r="AL8" i="7"/>
  <c r="AK8" i="7"/>
  <c r="AJ8" i="7"/>
  <c r="AI8" i="7"/>
  <c r="Q7" i="5" s="1"/>
  <c r="T22" i="9" s="1"/>
  <c r="AH8" i="7"/>
  <c r="P7" i="5" s="1"/>
  <c r="AG8" i="7"/>
  <c r="AF8" i="7"/>
  <c r="AE8" i="7"/>
  <c r="O7" i="5" s="1"/>
  <c r="L22" i="9" s="1"/>
  <c r="AD8" i="7"/>
  <c r="AC8" i="7"/>
  <c r="AB8" i="7"/>
  <c r="AA8" i="7"/>
  <c r="M7" i="5" s="1"/>
  <c r="J22" i="9" s="1"/>
  <c r="Z8" i="7"/>
  <c r="L7" i="5" s="1"/>
  <c r="I22" i="9" s="1"/>
  <c r="Y8" i="7"/>
  <c r="X8" i="7"/>
  <c r="W8" i="7"/>
  <c r="V8" i="7"/>
  <c r="U8" i="7"/>
  <c r="T8" i="7"/>
  <c r="S8" i="7"/>
  <c r="I7" i="5" s="1"/>
  <c r="F22" i="9" s="1"/>
  <c r="R8" i="7"/>
  <c r="H7" i="5" s="1"/>
  <c r="Q8" i="7"/>
  <c r="P8" i="7"/>
  <c r="O8" i="7"/>
  <c r="G7" i="5" s="1"/>
  <c r="AN22" i="9" s="1"/>
  <c r="N8" i="7"/>
  <c r="M8" i="7"/>
  <c r="L8" i="7"/>
  <c r="K8" i="7"/>
  <c r="E7" i="5" s="1"/>
  <c r="AL22" i="9" s="1"/>
  <c r="J8" i="7"/>
  <c r="D7" i="5" s="1"/>
  <c r="AK22" i="9" s="1"/>
  <c r="I8" i="7"/>
  <c r="H8" i="7"/>
  <c r="G8" i="7"/>
  <c r="C7" i="5" s="1"/>
  <c r="AJ22" i="9" s="1"/>
  <c r="F8" i="7"/>
  <c r="E8" i="7"/>
  <c r="AZ7" i="7"/>
  <c r="AY7" i="7"/>
  <c r="Y6" i="5" s="1"/>
  <c r="AH21" i="9" s="1"/>
  <c r="AX7" i="7"/>
  <c r="X6" i="5" s="1"/>
  <c r="AG21" i="9" s="1"/>
  <c r="AW7" i="7"/>
  <c r="AV7" i="7"/>
  <c r="AU7" i="7"/>
  <c r="W6" i="5" s="1"/>
  <c r="Z21" i="9" s="1"/>
  <c r="AT7" i="7"/>
  <c r="AS7" i="7"/>
  <c r="AR7" i="7"/>
  <c r="AQ7" i="7"/>
  <c r="U6" i="5" s="1"/>
  <c r="X21" i="9" s="1"/>
  <c r="AP7" i="7"/>
  <c r="T6" i="5" s="1"/>
  <c r="W21" i="9" s="1"/>
  <c r="AO7" i="7"/>
  <c r="AN7" i="7"/>
  <c r="AM7" i="7"/>
  <c r="S6" i="5" s="1"/>
  <c r="V21" i="9" s="1"/>
  <c r="AL7" i="7"/>
  <c r="AK7" i="7"/>
  <c r="AJ7" i="7"/>
  <c r="AI7" i="7"/>
  <c r="AH7" i="7"/>
  <c r="P6" i="5" s="1"/>
  <c r="S21" i="9" s="1"/>
  <c r="AG7" i="7"/>
  <c r="AF7" i="7"/>
  <c r="AE7" i="7"/>
  <c r="O6" i="5" s="1"/>
  <c r="L21" i="9" s="1"/>
  <c r="AD7" i="7"/>
  <c r="AC7" i="7"/>
  <c r="AB7" i="7"/>
  <c r="AA7" i="7"/>
  <c r="M6" i="5" s="1"/>
  <c r="J21" i="9" s="1"/>
  <c r="Z7" i="7"/>
  <c r="L6" i="5" s="1"/>
  <c r="I21" i="9" s="1"/>
  <c r="Y7" i="7"/>
  <c r="X7" i="7"/>
  <c r="W7" i="7"/>
  <c r="K6" i="5" s="1"/>
  <c r="H21" i="9" s="1"/>
  <c r="V7" i="7"/>
  <c r="U7" i="7"/>
  <c r="T7" i="7"/>
  <c r="S7" i="7"/>
  <c r="I6" i="5" s="1"/>
  <c r="F21" i="9" s="1"/>
  <c r="R7" i="7"/>
  <c r="H6" i="5" s="1"/>
  <c r="E21" i="9" s="1"/>
  <c r="Q7" i="7"/>
  <c r="P7" i="7"/>
  <c r="O7" i="7"/>
  <c r="G6" i="5" s="1"/>
  <c r="AN21" i="9" s="1"/>
  <c r="N7" i="7"/>
  <c r="M7" i="7"/>
  <c r="L7" i="7"/>
  <c r="K7" i="7"/>
  <c r="E6" i="5" s="1"/>
  <c r="AL21" i="9" s="1"/>
  <c r="J7" i="7"/>
  <c r="D6" i="5" s="1"/>
  <c r="AK21" i="9" s="1"/>
  <c r="I7" i="7"/>
  <c r="H7" i="7"/>
  <c r="G7" i="7"/>
  <c r="F7" i="7"/>
  <c r="E7" i="7"/>
  <c r="AZ6" i="7"/>
  <c r="AY6" i="7"/>
  <c r="Y5" i="5" s="1"/>
  <c r="AH20" i="9" s="1"/>
  <c r="AX6" i="7"/>
  <c r="X5" i="5" s="1"/>
  <c r="AG20" i="9" s="1"/>
  <c r="AW6" i="7"/>
  <c r="AV6" i="7"/>
  <c r="AU6" i="7"/>
  <c r="W5" i="5" s="1"/>
  <c r="Z20" i="9" s="1"/>
  <c r="AT6" i="7"/>
  <c r="AS6" i="7"/>
  <c r="AR6" i="7"/>
  <c r="AQ6" i="7"/>
  <c r="U5" i="5" s="1"/>
  <c r="X20" i="9" s="1"/>
  <c r="AP6" i="7"/>
  <c r="T5" i="5" s="1"/>
  <c r="W20" i="9" s="1"/>
  <c r="AO6" i="7"/>
  <c r="AN6" i="7"/>
  <c r="AM6" i="7"/>
  <c r="S5" i="5" s="1"/>
  <c r="V20" i="9" s="1"/>
  <c r="AL6" i="7"/>
  <c r="AK6" i="7"/>
  <c r="AJ6" i="7"/>
  <c r="AI6" i="7"/>
  <c r="Q5" i="5" s="1"/>
  <c r="T20" i="9" s="1"/>
  <c r="AH6" i="7"/>
  <c r="P5" i="5" s="1"/>
  <c r="AG6" i="7"/>
  <c r="AF6" i="7"/>
  <c r="AE6" i="7"/>
  <c r="O5" i="5" s="1"/>
  <c r="L20" i="9" s="1"/>
  <c r="AD6" i="7"/>
  <c r="AC6" i="7"/>
  <c r="AB6" i="7"/>
  <c r="AA6" i="7"/>
  <c r="M5" i="5" s="1"/>
  <c r="J20" i="9" s="1"/>
  <c r="Z6" i="7"/>
  <c r="L5" i="5" s="1"/>
  <c r="I20" i="9" s="1"/>
  <c r="Y6" i="7"/>
  <c r="X6" i="7"/>
  <c r="W6" i="7"/>
  <c r="K5" i="5" s="1"/>
  <c r="H20" i="9" s="1"/>
  <c r="V6" i="7"/>
  <c r="U6" i="7"/>
  <c r="T6" i="7"/>
  <c r="S6" i="7"/>
  <c r="R6" i="7"/>
  <c r="H5" i="5" s="1"/>
  <c r="Q6" i="7"/>
  <c r="P6" i="7"/>
  <c r="O6" i="7"/>
  <c r="G5" i="5" s="1"/>
  <c r="AN20" i="9" s="1"/>
  <c r="N6" i="7"/>
  <c r="M6" i="7"/>
  <c r="L6" i="7"/>
  <c r="K6" i="7"/>
  <c r="E5" i="5" s="1"/>
  <c r="AL20" i="9" s="1"/>
  <c r="J6" i="7"/>
  <c r="D5" i="5" s="1"/>
  <c r="AK20" i="9" s="1"/>
  <c r="I6" i="7"/>
  <c r="H6" i="7"/>
  <c r="G6" i="7"/>
  <c r="C5" i="5" s="1"/>
  <c r="AJ20" i="9" s="1"/>
  <c r="F6" i="7"/>
  <c r="E6" i="7"/>
  <c r="AZ5" i="7"/>
  <c r="AY5" i="7"/>
  <c r="Y4" i="5" s="1"/>
  <c r="AH19" i="9" s="1"/>
  <c r="AX5" i="7"/>
  <c r="X4" i="5" s="1"/>
  <c r="AG19" i="9" s="1"/>
  <c r="AW5" i="7"/>
  <c r="AV5" i="7"/>
  <c r="AU5" i="7"/>
  <c r="W4" i="5" s="1"/>
  <c r="Z19" i="9" s="1"/>
  <c r="AT5" i="7"/>
  <c r="AS5" i="7"/>
  <c r="AR5" i="7"/>
  <c r="AQ5" i="7"/>
  <c r="U4" i="5" s="1"/>
  <c r="X19" i="9" s="1"/>
  <c r="AP5" i="7"/>
  <c r="T4" i="5" s="1"/>
  <c r="W19" i="9" s="1"/>
  <c r="AO5" i="7"/>
  <c r="AN5" i="7"/>
  <c r="AM5" i="7"/>
  <c r="AL5" i="7"/>
  <c r="AK5" i="7"/>
  <c r="AJ5" i="7"/>
  <c r="AI5" i="7"/>
  <c r="Q4" i="5" s="1"/>
  <c r="T19" i="9" s="1"/>
  <c r="AH5" i="7"/>
  <c r="P4" i="5" s="1"/>
  <c r="S19" i="9" s="1"/>
  <c r="AG5" i="7"/>
  <c r="AF5" i="7"/>
  <c r="AE5" i="7"/>
  <c r="O4" i="5" s="1"/>
  <c r="L19" i="9" s="1"/>
  <c r="AD5" i="7"/>
  <c r="AC5" i="7"/>
  <c r="AB5" i="7"/>
  <c r="AA5" i="7"/>
  <c r="M4" i="5" s="1"/>
  <c r="J19" i="9" s="1"/>
  <c r="Z5" i="7"/>
  <c r="L4" i="5" s="1"/>
  <c r="I19" i="9" s="1"/>
  <c r="Y5" i="7"/>
  <c r="X5" i="7"/>
  <c r="W5" i="7"/>
  <c r="K4" i="5" s="1"/>
  <c r="H19" i="9" s="1"/>
  <c r="V5" i="7"/>
  <c r="U5" i="7"/>
  <c r="T5" i="7"/>
  <c r="S5" i="7"/>
  <c r="I4" i="5" s="1"/>
  <c r="F19" i="9" s="1"/>
  <c r="R5" i="7"/>
  <c r="H4" i="5" s="1"/>
  <c r="E19" i="9" s="1"/>
  <c r="Q5" i="7"/>
  <c r="P5" i="7"/>
  <c r="O5" i="7"/>
  <c r="G4" i="5" s="1"/>
  <c r="AN19" i="9" s="1"/>
  <c r="N5" i="7"/>
  <c r="M5" i="7"/>
  <c r="L5" i="7"/>
  <c r="K5" i="7"/>
  <c r="E4" i="5" s="1"/>
  <c r="AL19" i="9" s="1"/>
  <c r="J5" i="7"/>
  <c r="D4" i="5" s="1"/>
  <c r="AK19" i="9" s="1"/>
  <c r="I5" i="7"/>
  <c r="H5" i="7"/>
  <c r="G5" i="7"/>
  <c r="C4" i="5" s="1"/>
  <c r="AJ19" i="9" s="1"/>
  <c r="F5" i="7"/>
  <c r="E5" i="7"/>
  <c r="AZ4" i="7"/>
  <c r="AY4" i="7"/>
  <c r="AX4" i="7"/>
  <c r="X3" i="5" s="1"/>
  <c r="AG18" i="9" s="1"/>
  <c r="AW4" i="7"/>
  <c r="AV4" i="7"/>
  <c r="AU4" i="7"/>
  <c r="W3" i="5" s="1"/>
  <c r="Z18" i="9" s="1"/>
  <c r="AT4" i="7"/>
  <c r="AS4" i="7"/>
  <c r="AR4" i="7"/>
  <c r="AQ4" i="7"/>
  <c r="U3" i="5" s="1"/>
  <c r="X18" i="9" s="1"/>
  <c r="AP4" i="7"/>
  <c r="T3" i="5" s="1"/>
  <c r="W18" i="9" s="1"/>
  <c r="AO4" i="7"/>
  <c r="AN4" i="7"/>
  <c r="AM4" i="7"/>
  <c r="S3" i="5" s="1"/>
  <c r="V18" i="9" s="1"/>
  <c r="AL4" i="7"/>
  <c r="AK4" i="7"/>
  <c r="AJ4" i="7"/>
  <c r="AI4" i="7"/>
  <c r="Q3" i="5" s="1"/>
  <c r="T18" i="9" s="1"/>
  <c r="AH4" i="7"/>
  <c r="P3" i="5" s="1"/>
  <c r="AG4" i="7"/>
  <c r="AF4" i="7"/>
  <c r="AE4" i="7"/>
  <c r="O3" i="5" s="1"/>
  <c r="L18" i="9" s="1"/>
  <c r="AD4" i="7"/>
  <c r="AC4" i="7"/>
  <c r="AB4" i="7"/>
  <c r="AA4" i="7"/>
  <c r="M3" i="5" s="1"/>
  <c r="J18" i="9" s="1"/>
  <c r="Z4" i="7"/>
  <c r="L3" i="5" s="1"/>
  <c r="I18" i="9" s="1"/>
  <c r="Y4" i="7"/>
  <c r="X4" i="7"/>
  <c r="W4" i="7"/>
  <c r="V4" i="7"/>
  <c r="U4" i="7"/>
  <c r="T4" i="7"/>
  <c r="S4" i="7"/>
  <c r="I3" i="5" s="1"/>
  <c r="F18" i="9" s="1"/>
  <c r="R4" i="7"/>
  <c r="H3" i="5" s="1"/>
  <c r="Q4" i="7"/>
  <c r="P4" i="7"/>
  <c r="O4" i="7"/>
  <c r="G3" i="5" s="1"/>
  <c r="AN18" i="9" s="1"/>
  <c r="N4" i="7"/>
  <c r="M4" i="7"/>
  <c r="L4" i="7"/>
  <c r="K4" i="7"/>
  <c r="E3" i="5" s="1"/>
  <c r="AL18" i="9" s="1"/>
  <c r="J4" i="7"/>
  <c r="D3" i="5" s="1"/>
  <c r="AK18" i="9" s="1"/>
  <c r="I4" i="7"/>
  <c r="H4" i="7"/>
  <c r="G4" i="7"/>
  <c r="C3" i="5" s="1"/>
  <c r="AJ18" i="9" s="1"/>
  <c r="F4" i="7"/>
  <c r="E4" i="7"/>
  <c r="AZ3" i="7"/>
  <c r="AY3" i="7"/>
  <c r="Y2" i="5" s="1"/>
  <c r="AH17" i="9" s="1"/>
  <c r="AX3" i="7"/>
  <c r="AX98" i="7" s="1"/>
  <c r="F24" i="6" s="1"/>
  <c r="AW3" i="7"/>
  <c r="AV3" i="7"/>
  <c r="AU3" i="7"/>
  <c r="AT3" i="7"/>
  <c r="AT98" i="7" s="1"/>
  <c r="F19" i="6" s="1"/>
  <c r="K19" i="6" s="1"/>
  <c r="AS3" i="7"/>
  <c r="AR3" i="7"/>
  <c r="AQ3" i="7"/>
  <c r="AQ98" i="7" s="1"/>
  <c r="E18" i="6" s="1"/>
  <c r="I18" i="6" s="1"/>
  <c r="AP3" i="7"/>
  <c r="AP98" i="7" s="1"/>
  <c r="F17" i="6" s="1"/>
  <c r="K17" i="6" s="1"/>
  <c r="AO3" i="7"/>
  <c r="AN3" i="7"/>
  <c r="AM3" i="7"/>
  <c r="AM98" i="7" s="1"/>
  <c r="E16" i="6" s="1"/>
  <c r="I16" i="6" s="1"/>
  <c r="AL3" i="7"/>
  <c r="AL98" i="7" s="1"/>
  <c r="F15" i="6" s="1"/>
  <c r="K15" i="6" s="1"/>
  <c r="AK3" i="7"/>
  <c r="AJ3" i="7"/>
  <c r="AI3" i="7"/>
  <c r="AI98" i="7" s="1"/>
  <c r="E14" i="6" s="1"/>
  <c r="I14" i="6" s="1"/>
  <c r="AH3" i="7"/>
  <c r="P2" i="5" s="1"/>
  <c r="S17" i="9" s="1"/>
  <c r="AG3" i="7"/>
  <c r="AF3" i="7"/>
  <c r="AE3" i="7"/>
  <c r="AE98" i="7" s="1"/>
  <c r="E9" i="6" s="1"/>
  <c r="I9" i="6" s="1"/>
  <c r="AD3" i="7"/>
  <c r="AD98" i="7" s="1"/>
  <c r="F8" i="6" s="1"/>
  <c r="K8" i="6" s="1"/>
  <c r="AC3" i="7"/>
  <c r="AB3" i="7"/>
  <c r="AA3" i="7"/>
  <c r="Z3" i="7"/>
  <c r="Z98" i="7" s="1"/>
  <c r="F6" i="6" s="1"/>
  <c r="K6" i="6" s="1"/>
  <c r="Y3" i="7"/>
  <c r="X3" i="7"/>
  <c r="W3" i="7"/>
  <c r="W98" i="7" s="1"/>
  <c r="E5" i="6" s="1"/>
  <c r="I5" i="6" s="1"/>
  <c r="V3" i="7"/>
  <c r="V98" i="7" s="1"/>
  <c r="F4" i="6" s="1"/>
  <c r="K4" i="6" s="1"/>
  <c r="U3" i="7"/>
  <c r="T3" i="7"/>
  <c r="S3" i="7"/>
  <c r="S98" i="7" s="1"/>
  <c r="E3" i="6" s="1"/>
  <c r="I3" i="6" s="1"/>
  <c r="R3" i="7"/>
  <c r="R98" i="7" s="1"/>
  <c r="F2" i="6" s="1"/>
  <c r="Q3" i="7"/>
  <c r="P3" i="7"/>
  <c r="O3" i="7"/>
  <c r="N3" i="7"/>
  <c r="N98" i="7" s="1"/>
  <c r="F30" i="6" s="1"/>
  <c r="K30" i="6" s="1"/>
  <c r="M3" i="7"/>
  <c r="L3" i="7"/>
  <c r="K3" i="7"/>
  <c r="K98" i="7" s="1"/>
  <c r="E29" i="6" s="1"/>
  <c r="I29" i="6" s="1"/>
  <c r="J3" i="7"/>
  <c r="J98" i="7" s="1"/>
  <c r="F28" i="6" s="1"/>
  <c r="K28" i="6" s="1"/>
  <c r="I3" i="7"/>
  <c r="H3" i="7"/>
  <c r="G3" i="7"/>
  <c r="G98" i="7" s="1"/>
  <c r="E27" i="6" s="1"/>
  <c r="I27" i="6" s="1"/>
  <c r="F3" i="7"/>
  <c r="F97" i="7" s="1"/>
  <c r="L26" i="6" s="1"/>
  <c r="E3" i="7"/>
  <c r="B42" i="6"/>
  <c r="B41" i="6"/>
  <c r="B40" i="6"/>
  <c r="B39" i="6"/>
  <c r="B38" i="6"/>
  <c r="B37" i="6"/>
  <c r="B36" i="6"/>
  <c r="B35" i="6"/>
  <c r="B31" i="6"/>
  <c r="B30" i="6"/>
  <c r="B29" i="6"/>
  <c r="B28" i="6"/>
  <c r="B27" i="6"/>
  <c r="B26" i="6"/>
  <c r="B25" i="6"/>
  <c r="B24" i="6"/>
  <c r="B20" i="6"/>
  <c r="B19" i="6"/>
  <c r="B18" i="6"/>
  <c r="B17" i="6"/>
  <c r="B16" i="6"/>
  <c r="B15" i="6"/>
  <c r="B14" i="6"/>
  <c r="L13" i="6"/>
  <c r="F13" i="6"/>
  <c r="K13" i="6" s="1"/>
  <c r="B13" i="6"/>
  <c r="B9" i="6"/>
  <c r="B8" i="6"/>
  <c r="B7" i="6"/>
  <c r="B6" i="6"/>
  <c r="B5" i="6"/>
  <c r="B4" i="6"/>
  <c r="B3" i="6"/>
  <c r="B2" i="6"/>
  <c r="X95" i="5"/>
  <c r="AG86" i="8" s="1"/>
  <c r="V95" i="5"/>
  <c r="Y86" i="8" s="1"/>
  <c r="T95" i="5"/>
  <c r="W86" i="8" s="1"/>
  <c r="R95" i="5"/>
  <c r="U86" i="8" s="1"/>
  <c r="P95" i="5"/>
  <c r="S86" i="8" s="1"/>
  <c r="N95" i="5"/>
  <c r="K86" i="8" s="1"/>
  <c r="L95" i="5"/>
  <c r="I86" i="8" s="1"/>
  <c r="J95" i="5"/>
  <c r="G86" i="8" s="1"/>
  <c r="H95" i="5"/>
  <c r="E86" i="8" s="1"/>
  <c r="F95" i="5"/>
  <c r="AM86" i="8" s="1"/>
  <c r="D95" i="5"/>
  <c r="AK86" i="8" s="1"/>
  <c r="B95" i="5"/>
  <c r="AI86" i="8" s="1"/>
  <c r="X94" i="5"/>
  <c r="AG85" i="8" s="1"/>
  <c r="V94" i="5"/>
  <c r="Y85" i="8" s="1"/>
  <c r="T94" i="5"/>
  <c r="W85" i="8" s="1"/>
  <c r="R94" i="5"/>
  <c r="U85" i="8" s="1"/>
  <c r="P94" i="5"/>
  <c r="S85" i="8" s="1"/>
  <c r="N94" i="5"/>
  <c r="K85" i="8" s="1"/>
  <c r="L94" i="5"/>
  <c r="I85" i="8" s="1"/>
  <c r="J94" i="5"/>
  <c r="G85" i="8" s="1"/>
  <c r="H94" i="5"/>
  <c r="E85" i="8" s="1"/>
  <c r="F94" i="5"/>
  <c r="AM85" i="8" s="1"/>
  <c r="D94" i="5"/>
  <c r="AK85" i="8" s="1"/>
  <c r="C94" i="5"/>
  <c r="AJ85" i="8" s="1"/>
  <c r="B94" i="5"/>
  <c r="AI85" i="8" s="1"/>
  <c r="X93" i="5"/>
  <c r="AG84" i="8" s="1"/>
  <c r="V93" i="5"/>
  <c r="Y84" i="8" s="1"/>
  <c r="T93" i="5"/>
  <c r="W84" i="8" s="1"/>
  <c r="R93" i="5"/>
  <c r="U84" i="8" s="1"/>
  <c r="P93" i="5"/>
  <c r="S84" i="8" s="1"/>
  <c r="N93" i="5"/>
  <c r="K84" i="8" s="1"/>
  <c r="L93" i="5"/>
  <c r="I84" i="8" s="1"/>
  <c r="J93" i="5"/>
  <c r="G84" i="8" s="1"/>
  <c r="H93" i="5"/>
  <c r="E84" i="8" s="1"/>
  <c r="F93" i="5"/>
  <c r="AM84" i="8" s="1"/>
  <c r="D93" i="5"/>
  <c r="AK84" i="8" s="1"/>
  <c r="B93" i="5"/>
  <c r="AI84" i="8" s="1"/>
  <c r="X92" i="5"/>
  <c r="AG83" i="8" s="1"/>
  <c r="V92" i="5"/>
  <c r="Y83" i="8" s="1"/>
  <c r="T92" i="5"/>
  <c r="W83" i="8" s="1"/>
  <c r="R92" i="5"/>
  <c r="U83" i="8" s="1"/>
  <c r="P92" i="5"/>
  <c r="S83" i="8" s="1"/>
  <c r="N92" i="5"/>
  <c r="K83" i="8" s="1"/>
  <c r="L92" i="5"/>
  <c r="I83" i="8" s="1"/>
  <c r="J92" i="5"/>
  <c r="G83" i="8" s="1"/>
  <c r="H92" i="5"/>
  <c r="E83" i="8" s="1"/>
  <c r="F92" i="5"/>
  <c r="AM83" i="8" s="1"/>
  <c r="D92" i="5"/>
  <c r="AK83" i="8" s="1"/>
  <c r="B92" i="5"/>
  <c r="AI83" i="8" s="1"/>
  <c r="X91" i="5"/>
  <c r="AG82" i="8" s="1"/>
  <c r="V91" i="5"/>
  <c r="Y82" i="8" s="1"/>
  <c r="T91" i="5"/>
  <c r="W82" i="8" s="1"/>
  <c r="R91" i="5"/>
  <c r="U82" i="8" s="1"/>
  <c r="P91" i="5"/>
  <c r="S82" i="8" s="1"/>
  <c r="N91" i="5"/>
  <c r="K82" i="8" s="1"/>
  <c r="L91" i="5"/>
  <c r="I82" i="8" s="1"/>
  <c r="J91" i="5"/>
  <c r="G82" i="8" s="1"/>
  <c r="H91" i="5"/>
  <c r="E82" i="8" s="1"/>
  <c r="F91" i="5"/>
  <c r="AM82" i="8" s="1"/>
  <c r="D91" i="5"/>
  <c r="AK82" i="8" s="1"/>
  <c r="B91" i="5"/>
  <c r="AI82" i="8" s="1"/>
  <c r="X90" i="5"/>
  <c r="AG81" i="8" s="1"/>
  <c r="V90" i="5"/>
  <c r="Y81" i="8" s="1"/>
  <c r="T90" i="5"/>
  <c r="W81" i="8" s="1"/>
  <c r="R90" i="5"/>
  <c r="U81" i="8" s="1"/>
  <c r="P90" i="5"/>
  <c r="S81" i="8" s="1"/>
  <c r="N90" i="5"/>
  <c r="K81" i="8" s="1"/>
  <c r="L90" i="5"/>
  <c r="I81" i="8" s="1"/>
  <c r="J90" i="5"/>
  <c r="G81" i="8" s="1"/>
  <c r="H90" i="5"/>
  <c r="E81" i="8" s="1"/>
  <c r="F90" i="5"/>
  <c r="AM81" i="8" s="1"/>
  <c r="D90" i="5"/>
  <c r="AK81" i="8" s="1"/>
  <c r="B90" i="5"/>
  <c r="AI81" i="8" s="1"/>
  <c r="X89" i="5"/>
  <c r="AG80" i="8" s="1"/>
  <c r="V89" i="5"/>
  <c r="Y80" i="8" s="1"/>
  <c r="T89" i="5"/>
  <c r="W80" i="8" s="1"/>
  <c r="R89" i="5"/>
  <c r="U80" i="8" s="1"/>
  <c r="P89" i="5"/>
  <c r="S80" i="8" s="1"/>
  <c r="N89" i="5"/>
  <c r="K80" i="8" s="1"/>
  <c r="L89" i="5"/>
  <c r="I80" i="8" s="1"/>
  <c r="J89" i="5"/>
  <c r="G80" i="8" s="1"/>
  <c r="H89" i="5"/>
  <c r="E80" i="8" s="1"/>
  <c r="F89" i="5"/>
  <c r="AM80" i="8" s="1"/>
  <c r="D89" i="5"/>
  <c r="AK80" i="8" s="1"/>
  <c r="B89" i="5"/>
  <c r="AI80" i="8" s="1"/>
  <c r="X88" i="5"/>
  <c r="AG79" i="8" s="1"/>
  <c r="V88" i="5"/>
  <c r="Y79" i="8" s="1"/>
  <c r="T88" i="5"/>
  <c r="W79" i="8" s="1"/>
  <c r="R88" i="5"/>
  <c r="U79" i="8" s="1"/>
  <c r="P88" i="5"/>
  <c r="S79" i="8" s="1"/>
  <c r="N88" i="5"/>
  <c r="K79" i="8" s="1"/>
  <c r="L88" i="5"/>
  <c r="I79" i="8" s="1"/>
  <c r="J88" i="5"/>
  <c r="G79" i="8" s="1"/>
  <c r="H88" i="5"/>
  <c r="E79" i="8" s="1"/>
  <c r="F88" i="5"/>
  <c r="AM79" i="8" s="1"/>
  <c r="D88" i="5"/>
  <c r="AK79" i="8" s="1"/>
  <c r="B88" i="5"/>
  <c r="AI79" i="8" s="1"/>
  <c r="X87" i="5"/>
  <c r="AG78" i="8" s="1"/>
  <c r="V87" i="5"/>
  <c r="Y78" i="8" s="1"/>
  <c r="T87" i="5"/>
  <c r="W78" i="8" s="1"/>
  <c r="R87" i="5"/>
  <c r="U78" i="8" s="1"/>
  <c r="P87" i="5"/>
  <c r="S78" i="8" s="1"/>
  <c r="N87" i="5"/>
  <c r="K78" i="8" s="1"/>
  <c r="L87" i="5"/>
  <c r="I78" i="8" s="1"/>
  <c r="J87" i="5"/>
  <c r="G78" i="8" s="1"/>
  <c r="H87" i="5"/>
  <c r="E78" i="8" s="1"/>
  <c r="F87" i="5"/>
  <c r="AM78" i="8" s="1"/>
  <c r="D87" i="5"/>
  <c r="AK78" i="8" s="1"/>
  <c r="B87" i="5"/>
  <c r="AI78" i="8" s="1"/>
  <c r="X86" i="5"/>
  <c r="AG77" i="8" s="1"/>
  <c r="V86" i="5"/>
  <c r="Y77" i="8" s="1"/>
  <c r="T86" i="5"/>
  <c r="W77" i="8" s="1"/>
  <c r="R86" i="5"/>
  <c r="U77" i="8" s="1"/>
  <c r="P86" i="5"/>
  <c r="S77" i="8" s="1"/>
  <c r="N86" i="5"/>
  <c r="K77" i="8" s="1"/>
  <c r="L86" i="5"/>
  <c r="I77" i="8" s="1"/>
  <c r="J86" i="5"/>
  <c r="G77" i="8" s="1"/>
  <c r="H86" i="5"/>
  <c r="E77" i="8" s="1"/>
  <c r="F86" i="5"/>
  <c r="AM77" i="8" s="1"/>
  <c r="D86" i="5"/>
  <c r="AK77" i="8" s="1"/>
  <c r="B86" i="5"/>
  <c r="AI77" i="8" s="1"/>
  <c r="X85" i="5"/>
  <c r="AG76" i="8" s="1"/>
  <c r="V85" i="5"/>
  <c r="Y76" i="8" s="1"/>
  <c r="T85" i="5"/>
  <c r="W76" i="8" s="1"/>
  <c r="R85" i="5"/>
  <c r="U76" i="8" s="1"/>
  <c r="P85" i="5"/>
  <c r="S76" i="8" s="1"/>
  <c r="N85" i="5"/>
  <c r="K76" i="8" s="1"/>
  <c r="L85" i="5"/>
  <c r="I76" i="8" s="1"/>
  <c r="J85" i="5"/>
  <c r="G76" i="8" s="1"/>
  <c r="H85" i="5"/>
  <c r="E76" i="8" s="1"/>
  <c r="F85" i="5"/>
  <c r="AM76" i="8" s="1"/>
  <c r="D85" i="5"/>
  <c r="AK76" i="8" s="1"/>
  <c r="B85" i="5"/>
  <c r="AI76" i="8" s="1"/>
  <c r="X84" i="5"/>
  <c r="AG75" i="8" s="1"/>
  <c r="V84" i="5"/>
  <c r="Y75" i="8" s="1"/>
  <c r="T84" i="5"/>
  <c r="W75" i="8" s="1"/>
  <c r="R84" i="5"/>
  <c r="U75" i="8" s="1"/>
  <c r="P84" i="5"/>
  <c r="S75" i="8" s="1"/>
  <c r="N84" i="5"/>
  <c r="K75" i="8" s="1"/>
  <c r="L84" i="5"/>
  <c r="I75" i="8" s="1"/>
  <c r="J84" i="5"/>
  <c r="G75" i="8" s="1"/>
  <c r="H84" i="5"/>
  <c r="E75" i="8" s="1"/>
  <c r="F84" i="5"/>
  <c r="AM75" i="8" s="1"/>
  <c r="D84" i="5"/>
  <c r="AK75" i="8" s="1"/>
  <c r="B84" i="5"/>
  <c r="AI75" i="8" s="1"/>
  <c r="X83" i="5"/>
  <c r="AG74" i="8" s="1"/>
  <c r="V83" i="5"/>
  <c r="Y74" i="8" s="1"/>
  <c r="T83" i="5"/>
  <c r="W74" i="8" s="1"/>
  <c r="R83" i="5"/>
  <c r="U74" i="8" s="1"/>
  <c r="P83" i="5"/>
  <c r="S74" i="8" s="1"/>
  <c r="N83" i="5"/>
  <c r="K74" i="8" s="1"/>
  <c r="L83" i="5"/>
  <c r="I74" i="8" s="1"/>
  <c r="J83" i="5"/>
  <c r="G74" i="8" s="1"/>
  <c r="H83" i="5"/>
  <c r="E74" i="8" s="1"/>
  <c r="F83" i="5"/>
  <c r="AM74" i="8" s="1"/>
  <c r="D83" i="5"/>
  <c r="AK74" i="8" s="1"/>
  <c r="B83" i="5"/>
  <c r="AI74" i="8" s="1"/>
  <c r="X82" i="5"/>
  <c r="AG73" i="8" s="1"/>
  <c r="V82" i="5"/>
  <c r="Y73" i="8" s="1"/>
  <c r="T82" i="5"/>
  <c r="W73" i="8" s="1"/>
  <c r="R82" i="5"/>
  <c r="U73" i="8" s="1"/>
  <c r="P82" i="5"/>
  <c r="S73" i="8" s="1"/>
  <c r="N82" i="5"/>
  <c r="K73" i="8" s="1"/>
  <c r="L82" i="5"/>
  <c r="I73" i="8" s="1"/>
  <c r="J82" i="5"/>
  <c r="G73" i="8" s="1"/>
  <c r="H82" i="5"/>
  <c r="E73" i="8" s="1"/>
  <c r="F82" i="5"/>
  <c r="AM73" i="8" s="1"/>
  <c r="D82" i="5"/>
  <c r="AK73" i="8" s="1"/>
  <c r="B82" i="5"/>
  <c r="AI73" i="8" s="1"/>
  <c r="X81" i="5"/>
  <c r="AG72" i="8" s="1"/>
  <c r="V81" i="5"/>
  <c r="Y72" i="8" s="1"/>
  <c r="T81" i="5"/>
  <c r="W72" i="8" s="1"/>
  <c r="R81" i="5"/>
  <c r="U72" i="8" s="1"/>
  <c r="P81" i="5"/>
  <c r="S72" i="8" s="1"/>
  <c r="N81" i="5"/>
  <c r="K72" i="8" s="1"/>
  <c r="L81" i="5"/>
  <c r="I72" i="8" s="1"/>
  <c r="J81" i="5"/>
  <c r="G72" i="8" s="1"/>
  <c r="H81" i="5"/>
  <c r="E72" i="8" s="1"/>
  <c r="F81" i="5"/>
  <c r="AM72" i="8" s="1"/>
  <c r="D81" i="5"/>
  <c r="AK72" i="8" s="1"/>
  <c r="B81" i="5"/>
  <c r="AI72" i="8" s="1"/>
  <c r="X80" i="5"/>
  <c r="AG71" i="8" s="1"/>
  <c r="V80" i="5"/>
  <c r="Y71" i="8" s="1"/>
  <c r="T80" i="5"/>
  <c r="W71" i="8" s="1"/>
  <c r="R80" i="5"/>
  <c r="U71" i="8" s="1"/>
  <c r="P80" i="5"/>
  <c r="S71" i="8" s="1"/>
  <c r="N80" i="5"/>
  <c r="K71" i="8" s="1"/>
  <c r="L80" i="5"/>
  <c r="I71" i="8" s="1"/>
  <c r="J80" i="5"/>
  <c r="G71" i="8" s="1"/>
  <c r="H80" i="5"/>
  <c r="E71" i="8" s="1"/>
  <c r="F80" i="5"/>
  <c r="AM71" i="8" s="1"/>
  <c r="D80" i="5"/>
  <c r="AK71" i="8" s="1"/>
  <c r="B80" i="5"/>
  <c r="AI71" i="8" s="1"/>
  <c r="X79" i="5"/>
  <c r="AG70" i="8" s="1"/>
  <c r="V79" i="5"/>
  <c r="Y70" i="8" s="1"/>
  <c r="T79" i="5"/>
  <c r="W70" i="8" s="1"/>
  <c r="R79" i="5"/>
  <c r="U70" i="8" s="1"/>
  <c r="P79" i="5"/>
  <c r="S70" i="8" s="1"/>
  <c r="N79" i="5"/>
  <c r="K70" i="8" s="1"/>
  <c r="L79" i="5"/>
  <c r="I70" i="8" s="1"/>
  <c r="J79" i="5"/>
  <c r="G70" i="8" s="1"/>
  <c r="H79" i="5"/>
  <c r="E70" i="8" s="1"/>
  <c r="F79" i="5"/>
  <c r="AM70" i="8" s="1"/>
  <c r="D79" i="5"/>
  <c r="AK70" i="8" s="1"/>
  <c r="B79" i="5"/>
  <c r="AI70" i="8" s="1"/>
  <c r="X78" i="5"/>
  <c r="AG69" i="8" s="1"/>
  <c r="V78" i="5"/>
  <c r="Y69" i="8" s="1"/>
  <c r="T78" i="5"/>
  <c r="W69" i="8" s="1"/>
  <c r="R78" i="5"/>
  <c r="U69" i="8" s="1"/>
  <c r="P78" i="5"/>
  <c r="S69" i="8" s="1"/>
  <c r="N78" i="5"/>
  <c r="K69" i="8" s="1"/>
  <c r="L78" i="5"/>
  <c r="I69" i="8" s="1"/>
  <c r="J78" i="5"/>
  <c r="G69" i="8" s="1"/>
  <c r="H78" i="5"/>
  <c r="E69" i="8" s="1"/>
  <c r="F78" i="5"/>
  <c r="AM69" i="8" s="1"/>
  <c r="D78" i="5"/>
  <c r="AK69" i="8" s="1"/>
  <c r="B78" i="5"/>
  <c r="AI69" i="8" s="1"/>
  <c r="Y77" i="5"/>
  <c r="AH68" i="8" s="1"/>
  <c r="X77" i="5"/>
  <c r="AG68" i="8" s="1"/>
  <c r="V77" i="5"/>
  <c r="Y68" i="8" s="1"/>
  <c r="T77" i="5"/>
  <c r="W68" i="8" s="1"/>
  <c r="R77" i="5"/>
  <c r="U68" i="8" s="1"/>
  <c r="P77" i="5"/>
  <c r="S68" i="8" s="1"/>
  <c r="N77" i="5"/>
  <c r="K68" i="8" s="1"/>
  <c r="L77" i="5"/>
  <c r="I68" i="8" s="1"/>
  <c r="J77" i="5"/>
  <c r="G68" i="8" s="1"/>
  <c r="H77" i="5"/>
  <c r="E68" i="8" s="1"/>
  <c r="F77" i="5"/>
  <c r="AM68" i="8" s="1"/>
  <c r="D77" i="5"/>
  <c r="AK68" i="8" s="1"/>
  <c r="B77" i="5"/>
  <c r="AI68" i="8" s="1"/>
  <c r="X76" i="5"/>
  <c r="AG67" i="8" s="1"/>
  <c r="V76" i="5"/>
  <c r="Y67" i="8" s="1"/>
  <c r="T76" i="5"/>
  <c r="W67" i="8" s="1"/>
  <c r="R76" i="5"/>
  <c r="U67" i="8" s="1"/>
  <c r="P76" i="5"/>
  <c r="S67" i="8" s="1"/>
  <c r="N76" i="5"/>
  <c r="K67" i="8" s="1"/>
  <c r="L76" i="5"/>
  <c r="I67" i="8" s="1"/>
  <c r="J76" i="5"/>
  <c r="G67" i="8" s="1"/>
  <c r="H76" i="5"/>
  <c r="E67" i="8" s="1"/>
  <c r="F76" i="5"/>
  <c r="AM67" i="8" s="1"/>
  <c r="D76" i="5"/>
  <c r="AK67" i="8" s="1"/>
  <c r="B76" i="5"/>
  <c r="AI67" i="8" s="1"/>
  <c r="X75" i="5"/>
  <c r="AG66" i="8" s="1"/>
  <c r="V75" i="5"/>
  <c r="Y66" i="8" s="1"/>
  <c r="T75" i="5"/>
  <c r="W66" i="8" s="1"/>
  <c r="R75" i="5"/>
  <c r="U66" i="8" s="1"/>
  <c r="P75" i="5"/>
  <c r="S66" i="8" s="1"/>
  <c r="N75" i="5"/>
  <c r="K66" i="8" s="1"/>
  <c r="L75" i="5"/>
  <c r="I66" i="8" s="1"/>
  <c r="J75" i="5"/>
  <c r="G66" i="8" s="1"/>
  <c r="H75" i="5"/>
  <c r="E66" i="8" s="1"/>
  <c r="F75" i="5"/>
  <c r="AM66" i="8" s="1"/>
  <c r="D75" i="5"/>
  <c r="AK66" i="8" s="1"/>
  <c r="B75" i="5"/>
  <c r="AI66" i="8" s="1"/>
  <c r="X74" i="5"/>
  <c r="AG65" i="8" s="1"/>
  <c r="V74" i="5"/>
  <c r="Y65" i="8" s="1"/>
  <c r="T74" i="5"/>
  <c r="W65" i="8" s="1"/>
  <c r="R74" i="5"/>
  <c r="U65" i="8" s="1"/>
  <c r="P74" i="5"/>
  <c r="S65" i="8" s="1"/>
  <c r="N74" i="5"/>
  <c r="K65" i="8" s="1"/>
  <c r="L74" i="5"/>
  <c r="I65" i="8" s="1"/>
  <c r="J74" i="5"/>
  <c r="G65" i="8" s="1"/>
  <c r="H74" i="5"/>
  <c r="E65" i="8" s="1"/>
  <c r="F74" i="5"/>
  <c r="AM65" i="8" s="1"/>
  <c r="D74" i="5"/>
  <c r="AK65" i="8" s="1"/>
  <c r="B74" i="5"/>
  <c r="AI65" i="8" s="1"/>
  <c r="X73" i="5"/>
  <c r="AG64" i="8" s="1"/>
  <c r="V73" i="5"/>
  <c r="Y64" i="8" s="1"/>
  <c r="T73" i="5"/>
  <c r="W64" i="8" s="1"/>
  <c r="R73" i="5"/>
  <c r="U64" i="8" s="1"/>
  <c r="P73" i="5"/>
  <c r="S64" i="8" s="1"/>
  <c r="N73" i="5"/>
  <c r="K64" i="8" s="1"/>
  <c r="L73" i="5"/>
  <c r="I64" i="8" s="1"/>
  <c r="J73" i="5"/>
  <c r="G64" i="8" s="1"/>
  <c r="H73" i="5"/>
  <c r="E64" i="8" s="1"/>
  <c r="F73" i="5"/>
  <c r="AM64" i="8" s="1"/>
  <c r="D73" i="5"/>
  <c r="AK64" i="8" s="1"/>
  <c r="B73" i="5"/>
  <c r="AI64" i="8" s="1"/>
  <c r="X72" i="5"/>
  <c r="AG63" i="8" s="1"/>
  <c r="V72" i="5"/>
  <c r="Y63" i="8" s="1"/>
  <c r="T72" i="5"/>
  <c r="W63" i="8" s="1"/>
  <c r="R72" i="5"/>
  <c r="U63" i="8" s="1"/>
  <c r="P72" i="5"/>
  <c r="S63" i="8" s="1"/>
  <c r="N72" i="5"/>
  <c r="K63" i="8" s="1"/>
  <c r="L72" i="5"/>
  <c r="I63" i="8" s="1"/>
  <c r="J72" i="5"/>
  <c r="G63" i="8" s="1"/>
  <c r="H72" i="5"/>
  <c r="E63" i="8" s="1"/>
  <c r="F72" i="5"/>
  <c r="AM63" i="8" s="1"/>
  <c r="D72" i="5"/>
  <c r="AK63" i="8" s="1"/>
  <c r="B72" i="5"/>
  <c r="AI63" i="8" s="1"/>
  <c r="X71" i="5"/>
  <c r="AG62" i="8" s="1"/>
  <c r="V71" i="5"/>
  <c r="Y62" i="8" s="1"/>
  <c r="T71" i="5"/>
  <c r="W62" i="8" s="1"/>
  <c r="R71" i="5"/>
  <c r="U62" i="8" s="1"/>
  <c r="P71" i="5"/>
  <c r="S62" i="8" s="1"/>
  <c r="N71" i="5"/>
  <c r="K62" i="8" s="1"/>
  <c r="L71" i="5"/>
  <c r="I62" i="8" s="1"/>
  <c r="J71" i="5"/>
  <c r="G62" i="8" s="1"/>
  <c r="H71" i="5"/>
  <c r="E62" i="8" s="1"/>
  <c r="F71" i="5"/>
  <c r="AM62" i="8" s="1"/>
  <c r="D71" i="5"/>
  <c r="AK62" i="8" s="1"/>
  <c r="B71" i="5"/>
  <c r="AI62" i="8" s="1"/>
  <c r="X70" i="5"/>
  <c r="AG61" i="8" s="1"/>
  <c r="V70" i="5"/>
  <c r="Y61" i="8" s="1"/>
  <c r="T70" i="5"/>
  <c r="W61" i="8" s="1"/>
  <c r="R70" i="5"/>
  <c r="U61" i="8" s="1"/>
  <c r="P70" i="5"/>
  <c r="S61" i="8" s="1"/>
  <c r="N70" i="5"/>
  <c r="K61" i="8" s="1"/>
  <c r="L70" i="5"/>
  <c r="I61" i="8" s="1"/>
  <c r="J70" i="5"/>
  <c r="G61" i="8" s="1"/>
  <c r="H70" i="5"/>
  <c r="E61" i="8" s="1"/>
  <c r="F70" i="5"/>
  <c r="AM61" i="8" s="1"/>
  <c r="D70" i="5"/>
  <c r="AK61" i="8" s="1"/>
  <c r="B70" i="5"/>
  <c r="AI61" i="8" s="1"/>
  <c r="X69" i="5"/>
  <c r="AG60" i="8" s="1"/>
  <c r="V69" i="5"/>
  <c r="Y60" i="8" s="1"/>
  <c r="T69" i="5"/>
  <c r="W60" i="8" s="1"/>
  <c r="R69" i="5"/>
  <c r="U60" i="8" s="1"/>
  <c r="P69" i="5"/>
  <c r="S60" i="8" s="1"/>
  <c r="N69" i="5"/>
  <c r="K60" i="8" s="1"/>
  <c r="L69" i="5"/>
  <c r="I60" i="8" s="1"/>
  <c r="J69" i="5"/>
  <c r="G60" i="8" s="1"/>
  <c r="H69" i="5"/>
  <c r="E60" i="8" s="1"/>
  <c r="F69" i="5"/>
  <c r="AM60" i="8" s="1"/>
  <c r="D69" i="5"/>
  <c r="AK60" i="8" s="1"/>
  <c r="B69" i="5"/>
  <c r="AI60" i="8" s="1"/>
  <c r="X68" i="5"/>
  <c r="AG59" i="8" s="1"/>
  <c r="V68" i="5"/>
  <c r="Y59" i="8" s="1"/>
  <c r="T68" i="5"/>
  <c r="W59" i="8" s="1"/>
  <c r="R68" i="5"/>
  <c r="U59" i="8" s="1"/>
  <c r="P68" i="5"/>
  <c r="S59" i="8" s="1"/>
  <c r="N68" i="5"/>
  <c r="K59" i="8" s="1"/>
  <c r="L68" i="5"/>
  <c r="I59" i="8" s="1"/>
  <c r="J68" i="5"/>
  <c r="G59" i="8" s="1"/>
  <c r="H68" i="5"/>
  <c r="E59" i="8" s="1"/>
  <c r="F68" i="5"/>
  <c r="AM59" i="8" s="1"/>
  <c r="D68" i="5"/>
  <c r="AK59" i="8" s="1"/>
  <c r="B68" i="5"/>
  <c r="AI59" i="8" s="1"/>
  <c r="X67" i="5"/>
  <c r="AG58" i="8" s="1"/>
  <c r="V67" i="5"/>
  <c r="Y58" i="8" s="1"/>
  <c r="T67" i="5"/>
  <c r="W58" i="8" s="1"/>
  <c r="R67" i="5"/>
  <c r="U58" i="8" s="1"/>
  <c r="P67" i="5"/>
  <c r="S58" i="8" s="1"/>
  <c r="N67" i="5"/>
  <c r="K58" i="8" s="1"/>
  <c r="L67" i="5"/>
  <c r="I58" i="8" s="1"/>
  <c r="J67" i="5"/>
  <c r="G58" i="8" s="1"/>
  <c r="H67" i="5"/>
  <c r="E58" i="8" s="1"/>
  <c r="F67" i="5"/>
  <c r="AM58" i="8" s="1"/>
  <c r="D67" i="5"/>
  <c r="AK58" i="8" s="1"/>
  <c r="B67" i="5"/>
  <c r="AI58" i="8" s="1"/>
  <c r="X66" i="5"/>
  <c r="AG57" i="8" s="1"/>
  <c r="V66" i="5"/>
  <c r="Y57" i="8" s="1"/>
  <c r="T66" i="5"/>
  <c r="W57" i="8" s="1"/>
  <c r="R66" i="5"/>
  <c r="U57" i="8" s="1"/>
  <c r="P66" i="5"/>
  <c r="S57" i="8" s="1"/>
  <c r="N66" i="5"/>
  <c r="K57" i="8" s="1"/>
  <c r="L66" i="5"/>
  <c r="I57" i="8" s="1"/>
  <c r="J66" i="5"/>
  <c r="G57" i="8" s="1"/>
  <c r="H66" i="5"/>
  <c r="E57" i="8" s="1"/>
  <c r="F66" i="5"/>
  <c r="AM57" i="8" s="1"/>
  <c r="E66" i="5"/>
  <c r="AL57" i="8" s="1"/>
  <c r="D66" i="5"/>
  <c r="AK57" i="8" s="1"/>
  <c r="B66" i="5"/>
  <c r="AI57" i="8" s="1"/>
  <c r="X65" i="5"/>
  <c r="AG56" i="8" s="1"/>
  <c r="V65" i="5"/>
  <c r="Y56" i="8" s="1"/>
  <c r="T65" i="5"/>
  <c r="W56" i="8" s="1"/>
  <c r="R65" i="5"/>
  <c r="U56" i="8" s="1"/>
  <c r="P65" i="5"/>
  <c r="S56" i="8" s="1"/>
  <c r="N65" i="5"/>
  <c r="K56" i="8" s="1"/>
  <c r="L65" i="5"/>
  <c r="I56" i="8" s="1"/>
  <c r="J65" i="5"/>
  <c r="G56" i="8" s="1"/>
  <c r="H65" i="5"/>
  <c r="E56" i="8" s="1"/>
  <c r="F65" i="5"/>
  <c r="AM56" i="8" s="1"/>
  <c r="D65" i="5"/>
  <c r="AK56" i="8" s="1"/>
  <c r="B65" i="5"/>
  <c r="AI56" i="8" s="1"/>
  <c r="X64" i="5"/>
  <c r="AG55" i="8" s="1"/>
  <c r="V64" i="5"/>
  <c r="Y55" i="8" s="1"/>
  <c r="T64" i="5"/>
  <c r="W55" i="8" s="1"/>
  <c r="R64" i="5"/>
  <c r="U55" i="8" s="1"/>
  <c r="P64" i="5"/>
  <c r="S55" i="8" s="1"/>
  <c r="N64" i="5"/>
  <c r="K55" i="8" s="1"/>
  <c r="L64" i="5"/>
  <c r="I55" i="8" s="1"/>
  <c r="J64" i="5"/>
  <c r="G55" i="8" s="1"/>
  <c r="H64" i="5"/>
  <c r="E55" i="8" s="1"/>
  <c r="F64" i="5"/>
  <c r="AM55" i="8" s="1"/>
  <c r="D64" i="5"/>
  <c r="AK55" i="8" s="1"/>
  <c r="B64" i="5"/>
  <c r="AI55" i="8" s="1"/>
  <c r="X63" i="5"/>
  <c r="AG54" i="8" s="1"/>
  <c r="V63" i="5"/>
  <c r="Y54" i="8" s="1"/>
  <c r="T63" i="5"/>
  <c r="W54" i="8" s="1"/>
  <c r="R63" i="5"/>
  <c r="U54" i="8" s="1"/>
  <c r="P63" i="5"/>
  <c r="S54" i="8" s="1"/>
  <c r="N63" i="5"/>
  <c r="K54" i="8" s="1"/>
  <c r="M63" i="5"/>
  <c r="J54" i="8" s="1"/>
  <c r="L63" i="5"/>
  <c r="I54" i="8" s="1"/>
  <c r="J63" i="5"/>
  <c r="G54" i="8" s="1"/>
  <c r="H63" i="5"/>
  <c r="E54" i="8" s="1"/>
  <c r="F63" i="5"/>
  <c r="AM54" i="8" s="1"/>
  <c r="D63" i="5"/>
  <c r="AK54" i="8" s="1"/>
  <c r="B63" i="5"/>
  <c r="AI54" i="8" s="1"/>
  <c r="X62" i="5"/>
  <c r="AG53" i="8" s="1"/>
  <c r="V62" i="5"/>
  <c r="Y53" i="8" s="1"/>
  <c r="T62" i="5"/>
  <c r="W53" i="8" s="1"/>
  <c r="R62" i="5"/>
  <c r="U53" i="8" s="1"/>
  <c r="P62" i="5"/>
  <c r="S53" i="8" s="1"/>
  <c r="N62" i="5"/>
  <c r="K53" i="8" s="1"/>
  <c r="L62" i="5"/>
  <c r="I53" i="8" s="1"/>
  <c r="J62" i="5"/>
  <c r="G53" i="8" s="1"/>
  <c r="H62" i="5"/>
  <c r="E53" i="8" s="1"/>
  <c r="F62" i="5"/>
  <c r="AM53" i="8" s="1"/>
  <c r="E62" i="5"/>
  <c r="AL53" i="8" s="1"/>
  <c r="D62" i="5"/>
  <c r="AK53" i="8" s="1"/>
  <c r="B62" i="5"/>
  <c r="AI53" i="8" s="1"/>
  <c r="X61" i="5"/>
  <c r="AG52" i="8" s="1"/>
  <c r="V61" i="5"/>
  <c r="Y52" i="8" s="1"/>
  <c r="T61" i="5"/>
  <c r="W52" i="8" s="1"/>
  <c r="R61" i="5"/>
  <c r="U52" i="8" s="1"/>
  <c r="P61" i="5"/>
  <c r="S52" i="8" s="1"/>
  <c r="N61" i="5"/>
  <c r="K52" i="8" s="1"/>
  <c r="L61" i="5"/>
  <c r="I52" i="8" s="1"/>
  <c r="J61" i="5"/>
  <c r="G52" i="8" s="1"/>
  <c r="H61" i="5"/>
  <c r="E52" i="8" s="1"/>
  <c r="F61" i="5"/>
  <c r="AM52" i="8" s="1"/>
  <c r="D61" i="5"/>
  <c r="AK52" i="8" s="1"/>
  <c r="B61" i="5"/>
  <c r="AI52" i="8" s="1"/>
  <c r="X60" i="5"/>
  <c r="AG51" i="8" s="1"/>
  <c r="V60" i="5"/>
  <c r="Y51" i="8" s="1"/>
  <c r="U60" i="5"/>
  <c r="X51" i="8" s="1"/>
  <c r="T60" i="5"/>
  <c r="W51" i="8" s="1"/>
  <c r="R60" i="5"/>
  <c r="U51" i="8" s="1"/>
  <c r="P60" i="5"/>
  <c r="S51" i="8" s="1"/>
  <c r="N60" i="5"/>
  <c r="K51" i="8" s="1"/>
  <c r="L60" i="5"/>
  <c r="I51" i="8" s="1"/>
  <c r="J60" i="5"/>
  <c r="G51" i="8" s="1"/>
  <c r="H60" i="5"/>
  <c r="E51" i="8" s="1"/>
  <c r="F60" i="5"/>
  <c r="AM51" i="8" s="1"/>
  <c r="D60" i="5"/>
  <c r="AK51" i="8" s="1"/>
  <c r="B60" i="5"/>
  <c r="AI51" i="8" s="1"/>
  <c r="X59" i="5"/>
  <c r="AG50" i="8" s="1"/>
  <c r="V59" i="5"/>
  <c r="Y50" i="8" s="1"/>
  <c r="T59" i="5"/>
  <c r="W50" i="8" s="1"/>
  <c r="R59" i="5"/>
  <c r="U50" i="8" s="1"/>
  <c r="P59" i="5"/>
  <c r="S50" i="8" s="1"/>
  <c r="N59" i="5"/>
  <c r="K50" i="8" s="1"/>
  <c r="M59" i="5"/>
  <c r="J50" i="8" s="1"/>
  <c r="L59" i="5"/>
  <c r="I50" i="8" s="1"/>
  <c r="J59" i="5"/>
  <c r="G50" i="8" s="1"/>
  <c r="H59" i="5"/>
  <c r="E50" i="8" s="1"/>
  <c r="F59" i="5"/>
  <c r="AM50" i="8" s="1"/>
  <c r="D59" i="5"/>
  <c r="AK50" i="8" s="1"/>
  <c r="B59" i="5"/>
  <c r="AI50" i="8" s="1"/>
  <c r="X58" i="5"/>
  <c r="AG49" i="8" s="1"/>
  <c r="V58" i="5"/>
  <c r="Y49" i="8" s="1"/>
  <c r="T58" i="5"/>
  <c r="W49" i="8" s="1"/>
  <c r="R58" i="5"/>
  <c r="U49" i="8" s="1"/>
  <c r="P58" i="5"/>
  <c r="S49" i="8" s="1"/>
  <c r="N58" i="5"/>
  <c r="K49" i="8" s="1"/>
  <c r="L58" i="5"/>
  <c r="I49" i="8" s="1"/>
  <c r="J58" i="5"/>
  <c r="G49" i="8" s="1"/>
  <c r="H58" i="5"/>
  <c r="E49" i="8" s="1"/>
  <c r="F58" i="5"/>
  <c r="AM49" i="8" s="1"/>
  <c r="E58" i="5"/>
  <c r="AL49" i="8" s="1"/>
  <c r="D58" i="5"/>
  <c r="AK49" i="8" s="1"/>
  <c r="B58" i="5"/>
  <c r="AI49" i="8" s="1"/>
  <c r="X57" i="5"/>
  <c r="AG48" i="8" s="1"/>
  <c r="V57" i="5"/>
  <c r="Y48" i="8" s="1"/>
  <c r="T57" i="5"/>
  <c r="W48" i="8" s="1"/>
  <c r="R57" i="5"/>
  <c r="U48" i="8" s="1"/>
  <c r="P57" i="5"/>
  <c r="S48" i="8" s="1"/>
  <c r="N57" i="5"/>
  <c r="K48" i="8" s="1"/>
  <c r="L57" i="5"/>
  <c r="I48" i="8" s="1"/>
  <c r="K57" i="5"/>
  <c r="H48" i="8" s="1"/>
  <c r="J57" i="5"/>
  <c r="G48" i="8" s="1"/>
  <c r="H57" i="5"/>
  <c r="E48" i="8" s="1"/>
  <c r="F57" i="5"/>
  <c r="AM48" i="8" s="1"/>
  <c r="D57" i="5"/>
  <c r="AK48" i="8" s="1"/>
  <c r="B57" i="5"/>
  <c r="AI48" i="8" s="1"/>
  <c r="X56" i="5"/>
  <c r="AG47" i="8" s="1"/>
  <c r="V56" i="5"/>
  <c r="Y47" i="8" s="1"/>
  <c r="T56" i="5"/>
  <c r="W47" i="8" s="1"/>
  <c r="S56" i="5"/>
  <c r="V47" i="8" s="1"/>
  <c r="R56" i="5"/>
  <c r="U47" i="8" s="1"/>
  <c r="P56" i="5"/>
  <c r="S47" i="8" s="1"/>
  <c r="N56" i="5"/>
  <c r="K47" i="8" s="1"/>
  <c r="L56" i="5"/>
  <c r="I47" i="8" s="1"/>
  <c r="J56" i="5"/>
  <c r="G47" i="8" s="1"/>
  <c r="H56" i="5"/>
  <c r="E47" i="8" s="1"/>
  <c r="F56" i="5"/>
  <c r="AM47" i="8" s="1"/>
  <c r="D56" i="5"/>
  <c r="AK47" i="8" s="1"/>
  <c r="C56" i="5"/>
  <c r="AJ47" i="8" s="1"/>
  <c r="B56" i="5"/>
  <c r="AI47" i="8" s="1"/>
  <c r="X55" i="5"/>
  <c r="AG46" i="8" s="1"/>
  <c r="V55" i="5"/>
  <c r="Y46" i="8" s="1"/>
  <c r="T55" i="5"/>
  <c r="W46" i="8" s="1"/>
  <c r="R55" i="5"/>
  <c r="U46" i="8" s="1"/>
  <c r="P55" i="5"/>
  <c r="S46" i="8" s="1"/>
  <c r="N55" i="5"/>
  <c r="K46" i="8" s="1"/>
  <c r="L55" i="5"/>
  <c r="I46" i="8" s="1"/>
  <c r="K55" i="5"/>
  <c r="H46" i="8" s="1"/>
  <c r="J55" i="5"/>
  <c r="G46" i="8" s="1"/>
  <c r="H55" i="5"/>
  <c r="E46" i="8" s="1"/>
  <c r="F55" i="5"/>
  <c r="AM46" i="8" s="1"/>
  <c r="D55" i="5"/>
  <c r="AK46" i="8" s="1"/>
  <c r="B55" i="5"/>
  <c r="AI46" i="8" s="1"/>
  <c r="X54" i="5"/>
  <c r="AG45" i="8" s="1"/>
  <c r="V54" i="5"/>
  <c r="Y45" i="8" s="1"/>
  <c r="T54" i="5"/>
  <c r="W45" i="8" s="1"/>
  <c r="S54" i="5"/>
  <c r="V45" i="8" s="1"/>
  <c r="R54" i="5"/>
  <c r="U45" i="8" s="1"/>
  <c r="P54" i="5"/>
  <c r="S45" i="8" s="1"/>
  <c r="N54" i="5"/>
  <c r="K45" i="8" s="1"/>
  <c r="L54" i="5"/>
  <c r="I45" i="8" s="1"/>
  <c r="J54" i="5"/>
  <c r="G45" i="8" s="1"/>
  <c r="H54" i="5"/>
  <c r="E45" i="8" s="1"/>
  <c r="F54" i="5"/>
  <c r="AM45" i="8" s="1"/>
  <c r="D54" i="5"/>
  <c r="AK45" i="8" s="1"/>
  <c r="C54" i="5"/>
  <c r="AJ45" i="8" s="1"/>
  <c r="B54" i="5"/>
  <c r="AI45" i="8" s="1"/>
  <c r="X53" i="5"/>
  <c r="AG44" i="8" s="1"/>
  <c r="V53" i="5"/>
  <c r="Y44" i="8" s="1"/>
  <c r="T53" i="5"/>
  <c r="W44" i="8" s="1"/>
  <c r="R53" i="5"/>
  <c r="U44" i="8" s="1"/>
  <c r="P53" i="5"/>
  <c r="S44" i="8" s="1"/>
  <c r="N53" i="5"/>
  <c r="K44" i="8" s="1"/>
  <c r="L53" i="5"/>
  <c r="I44" i="8" s="1"/>
  <c r="K53" i="5"/>
  <c r="H44" i="8" s="1"/>
  <c r="J53" i="5"/>
  <c r="G44" i="8" s="1"/>
  <c r="H53" i="5"/>
  <c r="E44" i="8" s="1"/>
  <c r="F53" i="5"/>
  <c r="AM44" i="8" s="1"/>
  <c r="D53" i="5"/>
  <c r="AK44" i="8" s="1"/>
  <c r="B53" i="5"/>
  <c r="AI44" i="8" s="1"/>
  <c r="X52" i="5"/>
  <c r="AG43" i="8" s="1"/>
  <c r="V52" i="5"/>
  <c r="Y43" i="8" s="1"/>
  <c r="T52" i="5"/>
  <c r="W43" i="8" s="1"/>
  <c r="S52" i="5"/>
  <c r="V43" i="8" s="1"/>
  <c r="R52" i="5"/>
  <c r="U43" i="8" s="1"/>
  <c r="P52" i="5"/>
  <c r="S43" i="8" s="1"/>
  <c r="N52" i="5"/>
  <c r="K43" i="8" s="1"/>
  <c r="L52" i="5"/>
  <c r="I43" i="8" s="1"/>
  <c r="J52" i="5"/>
  <c r="G43" i="8" s="1"/>
  <c r="H52" i="5"/>
  <c r="E43" i="8" s="1"/>
  <c r="F52" i="5"/>
  <c r="AM43" i="8" s="1"/>
  <c r="D52" i="5"/>
  <c r="AK43" i="8" s="1"/>
  <c r="C52" i="5"/>
  <c r="AJ43" i="8" s="1"/>
  <c r="B52" i="5"/>
  <c r="AI43" i="8" s="1"/>
  <c r="X51" i="5"/>
  <c r="AG42" i="8" s="1"/>
  <c r="V51" i="5"/>
  <c r="Y42" i="8" s="1"/>
  <c r="T51" i="5"/>
  <c r="W42" i="8" s="1"/>
  <c r="R51" i="5"/>
  <c r="U42" i="8" s="1"/>
  <c r="P51" i="5"/>
  <c r="S42" i="8" s="1"/>
  <c r="N51" i="5"/>
  <c r="K42" i="8" s="1"/>
  <c r="L51" i="5"/>
  <c r="I42" i="8" s="1"/>
  <c r="K51" i="5"/>
  <c r="H42" i="8" s="1"/>
  <c r="J51" i="5"/>
  <c r="G42" i="8" s="1"/>
  <c r="H51" i="5"/>
  <c r="E42" i="8" s="1"/>
  <c r="F51" i="5"/>
  <c r="AM42" i="8" s="1"/>
  <c r="D51" i="5"/>
  <c r="AK42" i="8" s="1"/>
  <c r="B51" i="5"/>
  <c r="AI42" i="8" s="1"/>
  <c r="X50" i="5"/>
  <c r="AG41" i="8" s="1"/>
  <c r="V50" i="5"/>
  <c r="Y41" i="8" s="1"/>
  <c r="T50" i="5"/>
  <c r="W41" i="8" s="1"/>
  <c r="S50" i="5"/>
  <c r="V41" i="8" s="1"/>
  <c r="R50" i="5"/>
  <c r="U41" i="8" s="1"/>
  <c r="P50" i="5"/>
  <c r="S41" i="8" s="1"/>
  <c r="N50" i="5"/>
  <c r="K41" i="8" s="1"/>
  <c r="L50" i="5"/>
  <c r="I41" i="8" s="1"/>
  <c r="J50" i="5"/>
  <c r="G41" i="8" s="1"/>
  <c r="H50" i="5"/>
  <c r="E41" i="8" s="1"/>
  <c r="F50" i="5"/>
  <c r="AM41" i="8" s="1"/>
  <c r="D50" i="5"/>
  <c r="AK41" i="8" s="1"/>
  <c r="C50" i="5"/>
  <c r="AJ41" i="8" s="1"/>
  <c r="B50" i="5"/>
  <c r="AI41" i="8" s="1"/>
  <c r="X49" i="5"/>
  <c r="AG40" i="8" s="1"/>
  <c r="V49" i="5"/>
  <c r="Y40" i="8" s="1"/>
  <c r="T49" i="5"/>
  <c r="W40" i="8" s="1"/>
  <c r="R49" i="5"/>
  <c r="U40" i="8" s="1"/>
  <c r="P49" i="5"/>
  <c r="S40" i="8" s="1"/>
  <c r="N49" i="5"/>
  <c r="K40" i="8" s="1"/>
  <c r="L49" i="5"/>
  <c r="I40" i="8" s="1"/>
  <c r="K49" i="5"/>
  <c r="H40" i="8" s="1"/>
  <c r="J49" i="5"/>
  <c r="G40" i="8" s="1"/>
  <c r="H49" i="5"/>
  <c r="E40" i="8" s="1"/>
  <c r="F49" i="5"/>
  <c r="AM40" i="8" s="1"/>
  <c r="D49" i="5"/>
  <c r="AK40" i="8" s="1"/>
  <c r="B49" i="5"/>
  <c r="AI40" i="8" s="1"/>
  <c r="X48" i="5"/>
  <c r="AG39" i="8" s="1"/>
  <c r="V48" i="5"/>
  <c r="Y39" i="8" s="1"/>
  <c r="T48" i="5"/>
  <c r="W39" i="8" s="1"/>
  <c r="S48" i="5"/>
  <c r="V39" i="8" s="1"/>
  <c r="R48" i="5"/>
  <c r="U39" i="8" s="1"/>
  <c r="P48" i="5"/>
  <c r="S39" i="8" s="1"/>
  <c r="N48" i="5"/>
  <c r="K39" i="8" s="1"/>
  <c r="L48" i="5"/>
  <c r="I39" i="8" s="1"/>
  <c r="J48" i="5"/>
  <c r="G39" i="8" s="1"/>
  <c r="H48" i="5"/>
  <c r="E39" i="8" s="1"/>
  <c r="F48" i="5"/>
  <c r="AM39" i="8" s="1"/>
  <c r="D48" i="5"/>
  <c r="AK39" i="8" s="1"/>
  <c r="C48" i="5"/>
  <c r="AJ39" i="8" s="1"/>
  <c r="B48" i="5"/>
  <c r="AI39" i="8" s="1"/>
  <c r="X47" i="5"/>
  <c r="AG38" i="8" s="1"/>
  <c r="V47" i="5"/>
  <c r="Y38" i="8" s="1"/>
  <c r="T47" i="5"/>
  <c r="W38" i="8" s="1"/>
  <c r="R47" i="5"/>
  <c r="U38" i="8" s="1"/>
  <c r="P47" i="5"/>
  <c r="S38" i="8" s="1"/>
  <c r="N47" i="5"/>
  <c r="K38" i="8" s="1"/>
  <c r="L47" i="5"/>
  <c r="I38" i="8" s="1"/>
  <c r="K47" i="5"/>
  <c r="H38" i="8" s="1"/>
  <c r="J47" i="5"/>
  <c r="G38" i="8" s="1"/>
  <c r="H47" i="5"/>
  <c r="E38" i="8" s="1"/>
  <c r="F47" i="5"/>
  <c r="AM38" i="8" s="1"/>
  <c r="D47" i="5"/>
  <c r="AK38" i="8" s="1"/>
  <c r="B47" i="5"/>
  <c r="AI38" i="8" s="1"/>
  <c r="Y46" i="5"/>
  <c r="AH37" i="8" s="1"/>
  <c r="X46" i="5"/>
  <c r="AG37" i="8" s="1"/>
  <c r="V46" i="5"/>
  <c r="Y37" i="8" s="1"/>
  <c r="U46" i="5"/>
  <c r="X37" i="8" s="1"/>
  <c r="T46" i="5"/>
  <c r="W37" i="8" s="1"/>
  <c r="R46" i="5"/>
  <c r="U37" i="8" s="1"/>
  <c r="Q46" i="5"/>
  <c r="T37" i="8" s="1"/>
  <c r="P46" i="5"/>
  <c r="S37" i="8" s="1"/>
  <c r="N46" i="5"/>
  <c r="K37" i="8" s="1"/>
  <c r="M46" i="5"/>
  <c r="J37" i="8" s="1"/>
  <c r="L46" i="5"/>
  <c r="I37" i="8" s="1"/>
  <c r="J46" i="5"/>
  <c r="G37" i="8" s="1"/>
  <c r="I46" i="5"/>
  <c r="F37" i="8" s="1"/>
  <c r="H46" i="5"/>
  <c r="E37" i="8" s="1"/>
  <c r="F46" i="5"/>
  <c r="AM37" i="8" s="1"/>
  <c r="E46" i="5"/>
  <c r="AL37" i="8" s="1"/>
  <c r="D46" i="5"/>
  <c r="AK37" i="8" s="1"/>
  <c r="B46" i="5"/>
  <c r="AI37" i="8" s="1"/>
  <c r="Y45" i="5"/>
  <c r="AH36" i="8" s="1"/>
  <c r="X45" i="5"/>
  <c r="AG36" i="8" s="1"/>
  <c r="V45" i="5"/>
  <c r="Y36" i="8" s="1"/>
  <c r="U45" i="5"/>
  <c r="X36" i="8" s="1"/>
  <c r="T45" i="5"/>
  <c r="W36" i="8" s="1"/>
  <c r="R45" i="5"/>
  <c r="U36" i="8" s="1"/>
  <c r="Q45" i="5"/>
  <c r="T36" i="8" s="1"/>
  <c r="P45" i="5"/>
  <c r="S36" i="8" s="1"/>
  <c r="N45" i="5"/>
  <c r="K36" i="8" s="1"/>
  <c r="M45" i="5"/>
  <c r="J36" i="8" s="1"/>
  <c r="L45" i="5"/>
  <c r="I36" i="8" s="1"/>
  <c r="J45" i="5"/>
  <c r="G36" i="8" s="1"/>
  <c r="I45" i="5"/>
  <c r="F36" i="8" s="1"/>
  <c r="H45" i="5"/>
  <c r="E36" i="8" s="1"/>
  <c r="F45" i="5"/>
  <c r="AM36" i="8" s="1"/>
  <c r="E45" i="5"/>
  <c r="AL36" i="8" s="1"/>
  <c r="D45" i="5"/>
  <c r="AK36" i="8" s="1"/>
  <c r="B45" i="5"/>
  <c r="AI36" i="8" s="1"/>
  <c r="Y44" i="5"/>
  <c r="AH35" i="8" s="1"/>
  <c r="X44" i="5"/>
  <c r="AG35" i="8" s="1"/>
  <c r="V44" i="5"/>
  <c r="Y35" i="8" s="1"/>
  <c r="U44" i="5"/>
  <c r="X35" i="8" s="1"/>
  <c r="T44" i="5"/>
  <c r="W35" i="8" s="1"/>
  <c r="R44" i="5"/>
  <c r="U35" i="8" s="1"/>
  <c r="Q44" i="5"/>
  <c r="T35" i="8" s="1"/>
  <c r="P44" i="5"/>
  <c r="S35" i="8" s="1"/>
  <c r="N44" i="5"/>
  <c r="K35" i="8" s="1"/>
  <c r="M44" i="5"/>
  <c r="J35" i="8" s="1"/>
  <c r="L44" i="5"/>
  <c r="I35" i="8" s="1"/>
  <c r="J44" i="5"/>
  <c r="G35" i="8" s="1"/>
  <c r="I44" i="5"/>
  <c r="F35" i="8" s="1"/>
  <c r="H44" i="5"/>
  <c r="E35" i="8" s="1"/>
  <c r="F44" i="5"/>
  <c r="AM35" i="8" s="1"/>
  <c r="E44" i="5"/>
  <c r="AL35" i="8" s="1"/>
  <c r="D44" i="5"/>
  <c r="AK35" i="8" s="1"/>
  <c r="B44" i="5"/>
  <c r="AI35" i="8" s="1"/>
  <c r="Y43" i="5"/>
  <c r="AH34" i="8" s="1"/>
  <c r="X43" i="5"/>
  <c r="AG34" i="8" s="1"/>
  <c r="V43" i="5"/>
  <c r="Y34" i="8" s="1"/>
  <c r="U43" i="5"/>
  <c r="X34" i="8" s="1"/>
  <c r="T43" i="5"/>
  <c r="W34" i="8" s="1"/>
  <c r="R43" i="5"/>
  <c r="U34" i="8" s="1"/>
  <c r="Q43" i="5"/>
  <c r="T34" i="8" s="1"/>
  <c r="P43" i="5"/>
  <c r="S34" i="8" s="1"/>
  <c r="N43" i="5"/>
  <c r="K34" i="8" s="1"/>
  <c r="M43" i="5"/>
  <c r="J34" i="8" s="1"/>
  <c r="L43" i="5"/>
  <c r="I34" i="8" s="1"/>
  <c r="J43" i="5"/>
  <c r="G34" i="8" s="1"/>
  <c r="I43" i="5"/>
  <c r="F34" i="8" s="1"/>
  <c r="H43" i="5"/>
  <c r="E34" i="8" s="1"/>
  <c r="F43" i="5"/>
  <c r="AM34" i="8" s="1"/>
  <c r="E43" i="5"/>
  <c r="AL34" i="8" s="1"/>
  <c r="D43" i="5"/>
  <c r="AK34" i="8" s="1"/>
  <c r="B43" i="5"/>
  <c r="AI34" i="8" s="1"/>
  <c r="Y42" i="5"/>
  <c r="AH33" i="8" s="1"/>
  <c r="X42" i="5"/>
  <c r="AG33" i="8" s="1"/>
  <c r="V42" i="5"/>
  <c r="Y33" i="8" s="1"/>
  <c r="U42" i="5"/>
  <c r="X33" i="8" s="1"/>
  <c r="T42" i="5"/>
  <c r="W33" i="8" s="1"/>
  <c r="R42" i="5"/>
  <c r="U33" i="8" s="1"/>
  <c r="U90" i="8" s="1"/>
  <c r="Q42" i="5"/>
  <c r="T33" i="8" s="1"/>
  <c r="P42" i="5"/>
  <c r="S33" i="8" s="1"/>
  <c r="N42" i="5"/>
  <c r="K33" i="8" s="1"/>
  <c r="M42" i="5"/>
  <c r="J33" i="8" s="1"/>
  <c r="L42" i="5"/>
  <c r="I33" i="8" s="1"/>
  <c r="J42" i="5"/>
  <c r="G33" i="8" s="1"/>
  <c r="I42" i="5"/>
  <c r="F33" i="8" s="1"/>
  <c r="H42" i="5"/>
  <c r="E33" i="8" s="1"/>
  <c r="F42" i="5"/>
  <c r="AM33" i="8" s="1"/>
  <c r="E42" i="5"/>
  <c r="AL33" i="8" s="1"/>
  <c r="D42" i="5"/>
  <c r="AK33" i="8" s="1"/>
  <c r="B42" i="5"/>
  <c r="AI33" i="8" s="1"/>
  <c r="Y41" i="5"/>
  <c r="AH32" i="8" s="1"/>
  <c r="X41" i="5"/>
  <c r="AG32" i="8" s="1"/>
  <c r="V41" i="5"/>
  <c r="Y32" i="8" s="1"/>
  <c r="U41" i="5"/>
  <c r="X32" i="8" s="1"/>
  <c r="T41" i="5"/>
  <c r="W32" i="8" s="1"/>
  <c r="R41" i="5"/>
  <c r="U32" i="8" s="1"/>
  <c r="Q41" i="5"/>
  <c r="T32" i="8" s="1"/>
  <c r="P41" i="5"/>
  <c r="S32" i="8" s="1"/>
  <c r="N41" i="5"/>
  <c r="K32" i="8" s="1"/>
  <c r="M41" i="5"/>
  <c r="J32" i="8" s="1"/>
  <c r="L41" i="5"/>
  <c r="I32" i="8" s="1"/>
  <c r="J41" i="5"/>
  <c r="G32" i="8" s="1"/>
  <c r="I41" i="5"/>
  <c r="F32" i="8" s="1"/>
  <c r="H41" i="5"/>
  <c r="E32" i="8" s="1"/>
  <c r="F41" i="5"/>
  <c r="AM32" i="8" s="1"/>
  <c r="E41" i="5"/>
  <c r="AL32" i="8" s="1"/>
  <c r="D41" i="5"/>
  <c r="AK32" i="8" s="1"/>
  <c r="B41" i="5"/>
  <c r="AI32" i="8" s="1"/>
  <c r="Y40" i="5"/>
  <c r="AH31" i="8" s="1"/>
  <c r="X40" i="5"/>
  <c r="AG31" i="8" s="1"/>
  <c r="V40" i="5"/>
  <c r="Y31" i="8" s="1"/>
  <c r="U40" i="5"/>
  <c r="X31" i="8" s="1"/>
  <c r="T40" i="5"/>
  <c r="W31" i="8" s="1"/>
  <c r="R40" i="5"/>
  <c r="U31" i="8" s="1"/>
  <c r="Q40" i="5"/>
  <c r="T31" i="8" s="1"/>
  <c r="P40" i="5"/>
  <c r="S31" i="8" s="1"/>
  <c r="N40" i="5"/>
  <c r="K31" i="8" s="1"/>
  <c r="M40" i="5"/>
  <c r="J31" i="8" s="1"/>
  <c r="L40" i="5"/>
  <c r="I31" i="8" s="1"/>
  <c r="J40" i="5"/>
  <c r="G31" i="8" s="1"/>
  <c r="I40" i="5"/>
  <c r="F31" i="8" s="1"/>
  <c r="H40" i="5"/>
  <c r="E31" i="8" s="1"/>
  <c r="F40" i="5"/>
  <c r="AM31" i="8" s="1"/>
  <c r="E40" i="5"/>
  <c r="AL31" i="8" s="1"/>
  <c r="D40" i="5"/>
  <c r="AK31" i="8" s="1"/>
  <c r="B40" i="5"/>
  <c r="AI31" i="8" s="1"/>
  <c r="Y39" i="5"/>
  <c r="AH30" i="8" s="1"/>
  <c r="X39" i="5"/>
  <c r="AG30" i="8" s="1"/>
  <c r="V39" i="5"/>
  <c r="Y30" i="8" s="1"/>
  <c r="U39" i="5"/>
  <c r="X30" i="8" s="1"/>
  <c r="T39" i="5"/>
  <c r="W30" i="8" s="1"/>
  <c r="R39" i="5"/>
  <c r="U30" i="8" s="1"/>
  <c r="Q39" i="5"/>
  <c r="T30" i="8" s="1"/>
  <c r="P39" i="5"/>
  <c r="S30" i="8" s="1"/>
  <c r="N39" i="5"/>
  <c r="K30" i="8" s="1"/>
  <c r="M39" i="5"/>
  <c r="J30" i="8" s="1"/>
  <c r="L39" i="5"/>
  <c r="I30" i="8" s="1"/>
  <c r="J39" i="5"/>
  <c r="G30" i="8" s="1"/>
  <c r="I39" i="5"/>
  <c r="F30" i="8" s="1"/>
  <c r="H39" i="5"/>
  <c r="E30" i="8" s="1"/>
  <c r="F39" i="5"/>
  <c r="AM30" i="8" s="1"/>
  <c r="E39" i="5"/>
  <c r="AL30" i="8" s="1"/>
  <c r="D39" i="5"/>
  <c r="AK30" i="8" s="1"/>
  <c r="B39" i="5"/>
  <c r="AI30" i="8" s="1"/>
  <c r="Y38" i="5"/>
  <c r="AH29" i="8" s="1"/>
  <c r="X38" i="5"/>
  <c r="AG29" i="8" s="1"/>
  <c r="V38" i="5"/>
  <c r="Y29" i="8" s="1"/>
  <c r="U38" i="5"/>
  <c r="X29" i="8" s="1"/>
  <c r="T38" i="5"/>
  <c r="W29" i="8" s="1"/>
  <c r="R38" i="5"/>
  <c r="U29" i="8" s="1"/>
  <c r="Q38" i="5"/>
  <c r="T29" i="8" s="1"/>
  <c r="P38" i="5"/>
  <c r="S29" i="8" s="1"/>
  <c r="N38" i="5"/>
  <c r="K29" i="8" s="1"/>
  <c r="M38" i="5"/>
  <c r="J29" i="8" s="1"/>
  <c r="L38" i="5"/>
  <c r="I29" i="8" s="1"/>
  <c r="J38" i="5"/>
  <c r="G29" i="8" s="1"/>
  <c r="I38" i="5"/>
  <c r="F29" i="8" s="1"/>
  <c r="H38" i="5"/>
  <c r="E29" i="8" s="1"/>
  <c r="F38" i="5"/>
  <c r="AM29" i="8" s="1"/>
  <c r="E38" i="5"/>
  <c r="AL29" i="8" s="1"/>
  <c r="D38" i="5"/>
  <c r="AK29" i="8" s="1"/>
  <c r="B38" i="5"/>
  <c r="AI29" i="8" s="1"/>
  <c r="Y37" i="5"/>
  <c r="AH28" i="8" s="1"/>
  <c r="X37" i="5"/>
  <c r="AG28" i="8" s="1"/>
  <c r="V37" i="5"/>
  <c r="Y28" i="8" s="1"/>
  <c r="U37" i="5"/>
  <c r="X28" i="8" s="1"/>
  <c r="T37" i="5"/>
  <c r="W28" i="8" s="1"/>
  <c r="R37" i="5"/>
  <c r="U28" i="8" s="1"/>
  <c r="Q37" i="5"/>
  <c r="T28" i="8" s="1"/>
  <c r="P37" i="5"/>
  <c r="S28" i="8" s="1"/>
  <c r="N37" i="5"/>
  <c r="K28" i="8" s="1"/>
  <c r="M37" i="5"/>
  <c r="J28" i="8" s="1"/>
  <c r="L37" i="5"/>
  <c r="I28" i="8" s="1"/>
  <c r="J37" i="5"/>
  <c r="G28" i="8" s="1"/>
  <c r="I37" i="5"/>
  <c r="F28" i="8" s="1"/>
  <c r="H37" i="5"/>
  <c r="E28" i="8" s="1"/>
  <c r="F37" i="5"/>
  <c r="AM28" i="8" s="1"/>
  <c r="E37" i="5"/>
  <c r="AL28" i="8" s="1"/>
  <c r="D37" i="5"/>
  <c r="AK28" i="8" s="1"/>
  <c r="B37" i="5"/>
  <c r="AI28" i="8" s="1"/>
  <c r="Y36" i="5"/>
  <c r="AH27" i="8" s="1"/>
  <c r="X36" i="5"/>
  <c r="AG27" i="8" s="1"/>
  <c r="V36" i="5"/>
  <c r="Y27" i="8" s="1"/>
  <c r="U36" i="5"/>
  <c r="X27" i="8" s="1"/>
  <c r="T36" i="5"/>
  <c r="W27" i="8" s="1"/>
  <c r="R36" i="5"/>
  <c r="U27" i="8" s="1"/>
  <c r="Q36" i="5"/>
  <c r="T27" i="8" s="1"/>
  <c r="P36" i="5"/>
  <c r="S27" i="8" s="1"/>
  <c r="N36" i="5"/>
  <c r="K27" i="8" s="1"/>
  <c r="M36" i="5"/>
  <c r="J27" i="8" s="1"/>
  <c r="L36" i="5"/>
  <c r="I27" i="8" s="1"/>
  <c r="J36" i="5"/>
  <c r="G27" i="8" s="1"/>
  <c r="I36" i="5"/>
  <c r="F27" i="8" s="1"/>
  <c r="H36" i="5"/>
  <c r="E27" i="8" s="1"/>
  <c r="F36" i="5"/>
  <c r="AM27" i="8" s="1"/>
  <c r="E36" i="5"/>
  <c r="AL27" i="8" s="1"/>
  <c r="D36" i="5"/>
  <c r="AK27" i="8" s="1"/>
  <c r="B36" i="5"/>
  <c r="AI27" i="8" s="1"/>
  <c r="Y35" i="5"/>
  <c r="AH26" i="8" s="1"/>
  <c r="X35" i="5"/>
  <c r="AG26" i="8" s="1"/>
  <c r="V35" i="5"/>
  <c r="Y26" i="8" s="1"/>
  <c r="U35" i="5"/>
  <c r="X26" i="8" s="1"/>
  <c r="T35" i="5"/>
  <c r="W26" i="8" s="1"/>
  <c r="R35" i="5"/>
  <c r="U26" i="8" s="1"/>
  <c r="Q35" i="5"/>
  <c r="T26" i="8" s="1"/>
  <c r="P35" i="5"/>
  <c r="S26" i="8" s="1"/>
  <c r="N35" i="5"/>
  <c r="K26" i="8" s="1"/>
  <c r="M35" i="5"/>
  <c r="J26" i="8" s="1"/>
  <c r="L35" i="5"/>
  <c r="I26" i="8" s="1"/>
  <c r="J35" i="5"/>
  <c r="G26" i="8" s="1"/>
  <c r="I35" i="5"/>
  <c r="F26" i="8" s="1"/>
  <c r="H35" i="5"/>
  <c r="E26" i="8" s="1"/>
  <c r="F35" i="5"/>
  <c r="AM26" i="8" s="1"/>
  <c r="E35" i="5"/>
  <c r="AL26" i="8" s="1"/>
  <c r="D35" i="5"/>
  <c r="AK26" i="8" s="1"/>
  <c r="B35" i="5"/>
  <c r="AI26" i="8" s="1"/>
  <c r="Y34" i="5"/>
  <c r="AH25" i="8" s="1"/>
  <c r="X34" i="5"/>
  <c r="AG25" i="8" s="1"/>
  <c r="V34" i="5"/>
  <c r="Y25" i="8" s="1"/>
  <c r="U34" i="5"/>
  <c r="X25" i="8" s="1"/>
  <c r="T34" i="5"/>
  <c r="W25" i="8" s="1"/>
  <c r="R34" i="5"/>
  <c r="U25" i="8" s="1"/>
  <c r="Q34" i="5"/>
  <c r="T25" i="8" s="1"/>
  <c r="P34" i="5"/>
  <c r="S25" i="8" s="1"/>
  <c r="N34" i="5"/>
  <c r="K25" i="8" s="1"/>
  <c r="M34" i="5"/>
  <c r="J25" i="8" s="1"/>
  <c r="L34" i="5"/>
  <c r="I25" i="8" s="1"/>
  <c r="J34" i="5"/>
  <c r="G25" i="8" s="1"/>
  <c r="I34" i="5"/>
  <c r="F25" i="8" s="1"/>
  <c r="H34" i="5"/>
  <c r="E25" i="8" s="1"/>
  <c r="F34" i="5"/>
  <c r="AM25" i="8" s="1"/>
  <c r="E34" i="5"/>
  <c r="AL25" i="8" s="1"/>
  <c r="D34" i="5"/>
  <c r="AK25" i="8" s="1"/>
  <c r="B34" i="5"/>
  <c r="AI25" i="8" s="1"/>
  <c r="Y33" i="5"/>
  <c r="AH24" i="8" s="1"/>
  <c r="X33" i="5"/>
  <c r="AG24" i="8" s="1"/>
  <c r="V33" i="5"/>
  <c r="Y24" i="8" s="1"/>
  <c r="U33" i="5"/>
  <c r="X24" i="8" s="1"/>
  <c r="T33" i="5"/>
  <c r="W24" i="8" s="1"/>
  <c r="R33" i="5"/>
  <c r="U24" i="8" s="1"/>
  <c r="Q33" i="5"/>
  <c r="T24" i="8" s="1"/>
  <c r="P33" i="5"/>
  <c r="S24" i="8" s="1"/>
  <c r="N33" i="5"/>
  <c r="K24" i="8" s="1"/>
  <c r="M33" i="5"/>
  <c r="J24" i="8" s="1"/>
  <c r="L33" i="5"/>
  <c r="I24" i="8" s="1"/>
  <c r="J33" i="5"/>
  <c r="G24" i="8" s="1"/>
  <c r="I33" i="5"/>
  <c r="F24" i="8" s="1"/>
  <c r="H33" i="5"/>
  <c r="E24" i="8" s="1"/>
  <c r="F33" i="5"/>
  <c r="AM24" i="8" s="1"/>
  <c r="E33" i="5"/>
  <c r="AL24" i="8" s="1"/>
  <c r="D33" i="5"/>
  <c r="AK24" i="8" s="1"/>
  <c r="B33" i="5"/>
  <c r="AI24" i="8" s="1"/>
  <c r="Y32" i="5"/>
  <c r="AH23" i="8" s="1"/>
  <c r="X32" i="5"/>
  <c r="AG23" i="8" s="1"/>
  <c r="V32" i="5"/>
  <c r="Y23" i="8" s="1"/>
  <c r="U32" i="5"/>
  <c r="X23" i="8" s="1"/>
  <c r="T32" i="5"/>
  <c r="W23" i="8" s="1"/>
  <c r="R32" i="5"/>
  <c r="U23" i="8" s="1"/>
  <c r="Q32" i="5"/>
  <c r="T23" i="8" s="1"/>
  <c r="P32" i="5"/>
  <c r="S23" i="8" s="1"/>
  <c r="N32" i="5"/>
  <c r="K23" i="8" s="1"/>
  <c r="M32" i="5"/>
  <c r="J23" i="8" s="1"/>
  <c r="L32" i="5"/>
  <c r="I23" i="8" s="1"/>
  <c r="J32" i="5"/>
  <c r="G23" i="8" s="1"/>
  <c r="I32" i="5"/>
  <c r="F23" i="8" s="1"/>
  <c r="H32" i="5"/>
  <c r="E23" i="8" s="1"/>
  <c r="F32" i="5"/>
  <c r="AM23" i="8" s="1"/>
  <c r="E32" i="5"/>
  <c r="AL23" i="8" s="1"/>
  <c r="D32" i="5"/>
  <c r="AK23" i="8" s="1"/>
  <c r="B32" i="5"/>
  <c r="AI23" i="8" s="1"/>
  <c r="Y31" i="5"/>
  <c r="AH22" i="8" s="1"/>
  <c r="X31" i="5"/>
  <c r="AG22" i="8" s="1"/>
  <c r="V31" i="5"/>
  <c r="Y22" i="8" s="1"/>
  <c r="U31" i="5"/>
  <c r="X22" i="8" s="1"/>
  <c r="T31" i="5"/>
  <c r="W22" i="8" s="1"/>
  <c r="R31" i="5"/>
  <c r="U22" i="8" s="1"/>
  <c r="Q31" i="5"/>
  <c r="T22" i="8" s="1"/>
  <c r="P31" i="5"/>
  <c r="S22" i="8" s="1"/>
  <c r="N31" i="5"/>
  <c r="K22" i="8" s="1"/>
  <c r="M31" i="5"/>
  <c r="J22" i="8" s="1"/>
  <c r="L31" i="5"/>
  <c r="I22" i="8" s="1"/>
  <c r="J31" i="5"/>
  <c r="G22" i="8" s="1"/>
  <c r="I31" i="5"/>
  <c r="F22" i="8" s="1"/>
  <c r="H31" i="5"/>
  <c r="E22" i="8" s="1"/>
  <c r="F31" i="5"/>
  <c r="AM22" i="8" s="1"/>
  <c r="E31" i="5"/>
  <c r="AL22" i="8" s="1"/>
  <c r="D31" i="5"/>
  <c r="AK22" i="8" s="1"/>
  <c r="B31" i="5"/>
  <c r="AI22" i="8" s="1"/>
  <c r="Y30" i="5"/>
  <c r="AH21" i="8" s="1"/>
  <c r="X30" i="5"/>
  <c r="AG21" i="8" s="1"/>
  <c r="V30" i="5"/>
  <c r="Y21" i="8" s="1"/>
  <c r="U30" i="5"/>
  <c r="X21" i="8" s="1"/>
  <c r="T30" i="5"/>
  <c r="W21" i="8" s="1"/>
  <c r="R30" i="5"/>
  <c r="U21" i="8" s="1"/>
  <c r="Q30" i="5"/>
  <c r="T21" i="8" s="1"/>
  <c r="P30" i="5"/>
  <c r="S21" i="8" s="1"/>
  <c r="N30" i="5"/>
  <c r="K21" i="8" s="1"/>
  <c r="M30" i="5"/>
  <c r="J21" i="8" s="1"/>
  <c r="L30" i="5"/>
  <c r="I21" i="8" s="1"/>
  <c r="J30" i="5"/>
  <c r="G21" i="8" s="1"/>
  <c r="I30" i="5"/>
  <c r="F21" i="8" s="1"/>
  <c r="H30" i="5"/>
  <c r="E21" i="8" s="1"/>
  <c r="F30" i="5"/>
  <c r="AM21" i="8" s="1"/>
  <c r="E30" i="5"/>
  <c r="AL21" i="8" s="1"/>
  <c r="D30" i="5"/>
  <c r="AK21" i="8" s="1"/>
  <c r="B30" i="5"/>
  <c r="AI21" i="8" s="1"/>
  <c r="Y29" i="5"/>
  <c r="AH20" i="8" s="1"/>
  <c r="X29" i="5"/>
  <c r="AG20" i="8" s="1"/>
  <c r="V29" i="5"/>
  <c r="Y20" i="8" s="1"/>
  <c r="U29" i="5"/>
  <c r="X20" i="8" s="1"/>
  <c r="T29" i="5"/>
  <c r="W20" i="8" s="1"/>
  <c r="R29" i="5"/>
  <c r="U20" i="8" s="1"/>
  <c r="Q29" i="5"/>
  <c r="T20" i="8" s="1"/>
  <c r="P29" i="5"/>
  <c r="S20" i="8" s="1"/>
  <c r="N29" i="5"/>
  <c r="K20" i="8" s="1"/>
  <c r="M29" i="5"/>
  <c r="J20" i="8" s="1"/>
  <c r="L29" i="5"/>
  <c r="I20" i="8" s="1"/>
  <c r="J29" i="5"/>
  <c r="G20" i="8" s="1"/>
  <c r="I29" i="5"/>
  <c r="F20" i="8" s="1"/>
  <c r="H29" i="5"/>
  <c r="E20" i="8" s="1"/>
  <c r="F29" i="5"/>
  <c r="AM20" i="8" s="1"/>
  <c r="E29" i="5"/>
  <c r="AL20" i="8" s="1"/>
  <c r="D29" i="5"/>
  <c r="AK20" i="8" s="1"/>
  <c r="B29" i="5"/>
  <c r="AI20" i="8" s="1"/>
  <c r="Y28" i="5"/>
  <c r="AH19" i="8" s="1"/>
  <c r="X28" i="5"/>
  <c r="AG19" i="8" s="1"/>
  <c r="V28" i="5"/>
  <c r="Y19" i="8" s="1"/>
  <c r="U28" i="5"/>
  <c r="X19" i="8" s="1"/>
  <c r="T28" i="5"/>
  <c r="W19" i="8" s="1"/>
  <c r="R28" i="5"/>
  <c r="U19" i="8" s="1"/>
  <c r="Q28" i="5"/>
  <c r="T19" i="8" s="1"/>
  <c r="P28" i="5"/>
  <c r="S19" i="8" s="1"/>
  <c r="N28" i="5"/>
  <c r="K19" i="8" s="1"/>
  <c r="M28" i="5"/>
  <c r="J19" i="8" s="1"/>
  <c r="L28" i="5"/>
  <c r="I19" i="8" s="1"/>
  <c r="J28" i="5"/>
  <c r="G19" i="8" s="1"/>
  <c r="I28" i="5"/>
  <c r="F19" i="8" s="1"/>
  <c r="H28" i="5"/>
  <c r="E19" i="8" s="1"/>
  <c r="F28" i="5"/>
  <c r="AM19" i="8" s="1"/>
  <c r="E28" i="5"/>
  <c r="AL19" i="8" s="1"/>
  <c r="D28" i="5"/>
  <c r="AK19" i="8" s="1"/>
  <c r="B28" i="5"/>
  <c r="AI19" i="8" s="1"/>
  <c r="Y27" i="5"/>
  <c r="AH18" i="8" s="1"/>
  <c r="X27" i="5"/>
  <c r="AG18" i="8" s="1"/>
  <c r="V27" i="5"/>
  <c r="Y18" i="8" s="1"/>
  <c r="U27" i="5"/>
  <c r="X18" i="8" s="1"/>
  <c r="T27" i="5"/>
  <c r="W18" i="8" s="1"/>
  <c r="R27" i="5"/>
  <c r="U18" i="8" s="1"/>
  <c r="Q27" i="5"/>
  <c r="T18" i="8" s="1"/>
  <c r="P27" i="5"/>
  <c r="S18" i="8" s="1"/>
  <c r="N27" i="5"/>
  <c r="K18" i="8" s="1"/>
  <c r="M27" i="5"/>
  <c r="J18" i="8" s="1"/>
  <c r="L27" i="5"/>
  <c r="I18" i="8" s="1"/>
  <c r="J27" i="5"/>
  <c r="G18" i="8" s="1"/>
  <c r="I27" i="5"/>
  <c r="F18" i="8" s="1"/>
  <c r="H27" i="5"/>
  <c r="E18" i="8" s="1"/>
  <c r="F27" i="5"/>
  <c r="AM18" i="8" s="1"/>
  <c r="E27" i="5"/>
  <c r="AL18" i="8" s="1"/>
  <c r="D27" i="5"/>
  <c r="AK18" i="8" s="1"/>
  <c r="B27" i="5"/>
  <c r="AI18" i="8" s="1"/>
  <c r="Y26" i="5"/>
  <c r="AH17" i="8" s="1"/>
  <c r="X26" i="5"/>
  <c r="AG17" i="8" s="1"/>
  <c r="V26" i="5"/>
  <c r="Y17" i="8" s="1"/>
  <c r="U26" i="5"/>
  <c r="X17" i="8" s="1"/>
  <c r="T26" i="5"/>
  <c r="W17" i="8" s="1"/>
  <c r="R26" i="5"/>
  <c r="U17" i="8" s="1"/>
  <c r="U91" i="8" s="1"/>
  <c r="Q26" i="5"/>
  <c r="T17" i="8" s="1"/>
  <c r="P26" i="5"/>
  <c r="S17" i="8" s="1"/>
  <c r="N26" i="5"/>
  <c r="K17" i="8" s="1"/>
  <c r="M26" i="5"/>
  <c r="J17" i="8" s="1"/>
  <c r="L26" i="5"/>
  <c r="I17" i="8" s="1"/>
  <c r="J26" i="5"/>
  <c r="G17" i="8" s="1"/>
  <c r="I26" i="5"/>
  <c r="F17" i="8" s="1"/>
  <c r="H26" i="5"/>
  <c r="E17" i="8" s="1"/>
  <c r="F26" i="5"/>
  <c r="AM17" i="8" s="1"/>
  <c r="E26" i="5"/>
  <c r="AL17" i="8" s="1"/>
  <c r="D26" i="5"/>
  <c r="AK17" i="8" s="1"/>
  <c r="B26" i="5"/>
  <c r="AI17" i="8" s="1"/>
  <c r="Y25" i="5"/>
  <c r="AH40" i="9" s="1"/>
  <c r="X25" i="5"/>
  <c r="AG40" i="9" s="1"/>
  <c r="V25" i="5"/>
  <c r="Y40" i="9" s="1"/>
  <c r="U25" i="5"/>
  <c r="X40" i="9" s="1"/>
  <c r="T25" i="5"/>
  <c r="W40" i="9" s="1"/>
  <c r="R25" i="5"/>
  <c r="U40" i="9" s="1"/>
  <c r="Q25" i="5"/>
  <c r="T40" i="9" s="1"/>
  <c r="P25" i="5"/>
  <c r="S40" i="9" s="1"/>
  <c r="N25" i="5"/>
  <c r="K40" i="9" s="1"/>
  <c r="M25" i="5"/>
  <c r="J40" i="9" s="1"/>
  <c r="L25" i="5"/>
  <c r="I40" i="9" s="1"/>
  <c r="J25" i="5"/>
  <c r="G40" i="9" s="1"/>
  <c r="I25" i="5"/>
  <c r="F40" i="9" s="1"/>
  <c r="H25" i="5"/>
  <c r="E40" i="9" s="1"/>
  <c r="F25" i="5"/>
  <c r="AM40" i="9" s="1"/>
  <c r="E25" i="5"/>
  <c r="AL40" i="9" s="1"/>
  <c r="D25" i="5"/>
  <c r="AK40" i="9" s="1"/>
  <c r="B25" i="5"/>
  <c r="AI40" i="9" s="1"/>
  <c r="Y24" i="5"/>
  <c r="AH39" i="9" s="1"/>
  <c r="X24" i="5"/>
  <c r="AG39" i="9" s="1"/>
  <c r="V24" i="5"/>
  <c r="Y39" i="9" s="1"/>
  <c r="U24" i="5"/>
  <c r="X39" i="9" s="1"/>
  <c r="T24" i="5"/>
  <c r="W39" i="9" s="1"/>
  <c r="R24" i="5"/>
  <c r="U39" i="9" s="1"/>
  <c r="Q24" i="5"/>
  <c r="T39" i="9" s="1"/>
  <c r="P24" i="5"/>
  <c r="S39" i="9" s="1"/>
  <c r="N24" i="5"/>
  <c r="K39" i="9" s="1"/>
  <c r="M24" i="5"/>
  <c r="J39" i="9" s="1"/>
  <c r="L24" i="5"/>
  <c r="I39" i="9" s="1"/>
  <c r="J24" i="5"/>
  <c r="G39" i="9" s="1"/>
  <c r="I24" i="5"/>
  <c r="F39" i="9" s="1"/>
  <c r="H24" i="5"/>
  <c r="E39" i="9" s="1"/>
  <c r="F24" i="5"/>
  <c r="AM39" i="9" s="1"/>
  <c r="E24" i="5"/>
  <c r="AL39" i="9" s="1"/>
  <c r="D24" i="5"/>
  <c r="AK39" i="9" s="1"/>
  <c r="B24" i="5"/>
  <c r="AI39" i="9" s="1"/>
  <c r="Y23" i="5"/>
  <c r="AH38" i="9" s="1"/>
  <c r="X23" i="5"/>
  <c r="AG38" i="9" s="1"/>
  <c r="V23" i="5"/>
  <c r="Y38" i="9" s="1"/>
  <c r="U23" i="5"/>
  <c r="X38" i="9" s="1"/>
  <c r="T23" i="5"/>
  <c r="W38" i="9" s="1"/>
  <c r="R23" i="5"/>
  <c r="U38" i="9" s="1"/>
  <c r="Q23" i="5"/>
  <c r="T38" i="9" s="1"/>
  <c r="P23" i="5"/>
  <c r="S38" i="9" s="1"/>
  <c r="N23" i="5"/>
  <c r="K38" i="9" s="1"/>
  <c r="M23" i="5"/>
  <c r="J38" i="9" s="1"/>
  <c r="L23" i="5"/>
  <c r="I38" i="9" s="1"/>
  <c r="J23" i="5"/>
  <c r="G38" i="9" s="1"/>
  <c r="I23" i="5"/>
  <c r="F38" i="9" s="1"/>
  <c r="H23" i="5"/>
  <c r="E38" i="9" s="1"/>
  <c r="F23" i="5"/>
  <c r="AM38" i="9" s="1"/>
  <c r="E23" i="5"/>
  <c r="AL38" i="9" s="1"/>
  <c r="D23" i="5"/>
  <c r="AK38" i="9" s="1"/>
  <c r="B23" i="5"/>
  <c r="AI38" i="9" s="1"/>
  <c r="Y22" i="5"/>
  <c r="AH37" i="9" s="1"/>
  <c r="X22" i="5"/>
  <c r="AG37" i="9" s="1"/>
  <c r="V22" i="5"/>
  <c r="Y37" i="9" s="1"/>
  <c r="U22" i="5"/>
  <c r="X37" i="9" s="1"/>
  <c r="T22" i="5"/>
  <c r="W37" i="9" s="1"/>
  <c r="R22" i="5"/>
  <c r="U37" i="9" s="1"/>
  <c r="Q22" i="5"/>
  <c r="T37" i="9" s="1"/>
  <c r="P22" i="5"/>
  <c r="S37" i="9" s="1"/>
  <c r="N22" i="5"/>
  <c r="K37" i="9" s="1"/>
  <c r="M22" i="5"/>
  <c r="J37" i="9" s="1"/>
  <c r="L22" i="5"/>
  <c r="I37" i="9" s="1"/>
  <c r="J22" i="5"/>
  <c r="G37" i="9" s="1"/>
  <c r="I22" i="5"/>
  <c r="F37" i="9" s="1"/>
  <c r="H22" i="5"/>
  <c r="E37" i="9" s="1"/>
  <c r="F22" i="5"/>
  <c r="AM37" i="9" s="1"/>
  <c r="E22" i="5"/>
  <c r="AL37" i="9" s="1"/>
  <c r="D22" i="5"/>
  <c r="AK37" i="9" s="1"/>
  <c r="B22" i="5"/>
  <c r="AI37" i="9" s="1"/>
  <c r="Y21" i="5"/>
  <c r="AH36" i="9" s="1"/>
  <c r="X21" i="5"/>
  <c r="AG36" i="9" s="1"/>
  <c r="V21" i="5"/>
  <c r="Y36" i="9" s="1"/>
  <c r="U21" i="5"/>
  <c r="X36" i="9" s="1"/>
  <c r="T21" i="5"/>
  <c r="W36" i="9" s="1"/>
  <c r="R21" i="5"/>
  <c r="U36" i="9" s="1"/>
  <c r="Q21" i="5"/>
  <c r="T36" i="9" s="1"/>
  <c r="P21" i="5"/>
  <c r="S36" i="9" s="1"/>
  <c r="N21" i="5"/>
  <c r="K36" i="9" s="1"/>
  <c r="M21" i="5"/>
  <c r="J36" i="9" s="1"/>
  <c r="L21" i="5"/>
  <c r="I36" i="9" s="1"/>
  <c r="J21" i="5"/>
  <c r="G36" i="9" s="1"/>
  <c r="I21" i="5"/>
  <c r="F36" i="9" s="1"/>
  <c r="H21" i="5"/>
  <c r="E36" i="9" s="1"/>
  <c r="F21" i="5"/>
  <c r="AM36" i="9" s="1"/>
  <c r="E21" i="5"/>
  <c r="AL36" i="9" s="1"/>
  <c r="D21" i="5"/>
  <c r="AK36" i="9" s="1"/>
  <c r="B21" i="5"/>
  <c r="AI36" i="9" s="1"/>
  <c r="Y20" i="5"/>
  <c r="AH35" i="9" s="1"/>
  <c r="X20" i="5"/>
  <c r="AG35" i="9" s="1"/>
  <c r="V20" i="5"/>
  <c r="Y35" i="9" s="1"/>
  <c r="U20" i="5"/>
  <c r="X35" i="9" s="1"/>
  <c r="T20" i="5"/>
  <c r="W35" i="9" s="1"/>
  <c r="R20" i="5"/>
  <c r="U35" i="9" s="1"/>
  <c r="Q20" i="5"/>
  <c r="T35" i="9" s="1"/>
  <c r="P20" i="5"/>
  <c r="S35" i="9" s="1"/>
  <c r="N20" i="5"/>
  <c r="K35" i="9" s="1"/>
  <c r="M20" i="5"/>
  <c r="J35" i="9" s="1"/>
  <c r="L20" i="5"/>
  <c r="I35" i="9" s="1"/>
  <c r="J20" i="5"/>
  <c r="G35" i="9" s="1"/>
  <c r="I20" i="5"/>
  <c r="F35" i="9" s="1"/>
  <c r="H20" i="5"/>
  <c r="E35" i="9" s="1"/>
  <c r="F20" i="5"/>
  <c r="AM35" i="9" s="1"/>
  <c r="E20" i="5"/>
  <c r="AL35" i="9" s="1"/>
  <c r="D20" i="5"/>
  <c r="AK35" i="9" s="1"/>
  <c r="B20" i="5"/>
  <c r="AI35" i="9" s="1"/>
  <c r="Y19" i="5"/>
  <c r="AH34" i="9" s="1"/>
  <c r="X19" i="5"/>
  <c r="AG34" i="9" s="1"/>
  <c r="V19" i="5"/>
  <c r="Y34" i="9" s="1"/>
  <c r="U19" i="5"/>
  <c r="X34" i="9" s="1"/>
  <c r="T19" i="5"/>
  <c r="W34" i="9" s="1"/>
  <c r="R19" i="5"/>
  <c r="U34" i="9" s="1"/>
  <c r="Q19" i="5"/>
  <c r="T34" i="9" s="1"/>
  <c r="P19" i="5"/>
  <c r="S34" i="9" s="1"/>
  <c r="N19" i="5"/>
  <c r="K34" i="9" s="1"/>
  <c r="M19" i="5"/>
  <c r="J34" i="9" s="1"/>
  <c r="L19" i="5"/>
  <c r="I34" i="9" s="1"/>
  <c r="J19" i="5"/>
  <c r="G34" i="9" s="1"/>
  <c r="I19" i="5"/>
  <c r="F34" i="9" s="1"/>
  <c r="H19" i="5"/>
  <c r="E34" i="9" s="1"/>
  <c r="F19" i="5"/>
  <c r="AM34" i="9" s="1"/>
  <c r="E19" i="5"/>
  <c r="AL34" i="9" s="1"/>
  <c r="D19" i="5"/>
  <c r="AK34" i="9" s="1"/>
  <c r="B19" i="5"/>
  <c r="AI34" i="9" s="1"/>
  <c r="Y18" i="5"/>
  <c r="AH33" i="9" s="1"/>
  <c r="X18" i="5"/>
  <c r="AG33" i="9" s="1"/>
  <c r="V18" i="5"/>
  <c r="Y33" i="9" s="1"/>
  <c r="U18" i="5"/>
  <c r="X33" i="9" s="1"/>
  <c r="T18" i="5"/>
  <c r="W33" i="9" s="1"/>
  <c r="R18" i="5"/>
  <c r="U33" i="9" s="1"/>
  <c r="Q18" i="5"/>
  <c r="T33" i="9" s="1"/>
  <c r="P18" i="5"/>
  <c r="S33" i="9" s="1"/>
  <c r="N18" i="5"/>
  <c r="K33" i="9" s="1"/>
  <c r="M18" i="5"/>
  <c r="J33" i="9" s="1"/>
  <c r="L18" i="5"/>
  <c r="I33" i="9" s="1"/>
  <c r="J18" i="5"/>
  <c r="G33" i="9" s="1"/>
  <c r="I18" i="5"/>
  <c r="F33" i="9" s="1"/>
  <c r="H18" i="5"/>
  <c r="E33" i="9" s="1"/>
  <c r="F18" i="5"/>
  <c r="AM33" i="9" s="1"/>
  <c r="E18" i="5"/>
  <c r="AL33" i="9" s="1"/>
  <c r="D18" i="5"/>
  <c r="AK33" i="9" s="1"/>
  <c r="B18" i="5"/>
  <c r="AI33" i="9" s="1"/>
  <c r="Y17" i="5"/>
  <c r="AH32" i="9" s="1"/>
  <c r="X17" i="5"/>
  <c r="AG32" i="9" s="1"/>
  <c r="V17" i="5"/>
  <c r="Y32" i="9" s="1"/>
  <c r="U17" i="5"/>
  <c r="X32" i="9" s="1"/>
  <c r="T17" i="5"/>
  <c r="W32" i="9" s="1"/>
  <c r="R17" i="5"/>
  <c r="U32" i="9" s="1"/>
  <c r="Q17" i="5"/>
  <c r="T32" i="9" s="1"/>
  <c r="P17" i="5"/>
  <c r="S32" i="9" s="1"/>
  <c r="N17" i="5"/>
  <c r="K32" i="9" s="1"/>
  <c r="M17" i="5"/>
  <c r="J32" i="9" s="1"/>
  <c r="L17" i="5"/>
  <c r="I32" i="9" s="1"/>
  <c r="J17" i="5"/>
  <c r="G32" i="9" s="1"/>
  <c r="I17" i="5"/>
  <c r="F32" i="9" s="1"/>
  <c r="H17" i="5"/>
  <c r="E32" i="9" s="1"/>
  <c r="F17" i="5"/>
  <c r="AM32" i="9" s="1"/>
  <c r="E17" i="5"/>
  <c r="AL32" i="9" s="1"/>
  <c r="D17" i="5"/>
  <c r="AK32" i="9" s="1"/>
  <c r="B17" i="5"/>
  <c r="AI32" i="9" s="1"/>
  <c r="Y16" i="5"/>
  <c r="AH31" i="9" s="1"/>
  <c r="X16" i="5"/>
  <c r="AG31" i="9" s="1"/>
  <c r="V16" i="5"/>
  <c r="Y31" i="9" s="1"/>
  <c r="U16" i="5"/>
  <c r="X31" i="9" s="1"/>
  <c r="T16" i="5"/>
  <c r="W31" i="9" s="1"/>
  <c r="R16" i="5"/>
  <c r="U31" i="9" s="1"/>
  <c r="Q16" i="5"/>
  <c r="T31" i="9" s="1"/>
  <c r="P16" i="5"/>
  <c r="S31" i="9" s="1"/>
  <c r="N16" i="5"/>
  <c r="K31" i="9" s="1"/>
  <c r="M16" i="5"/>
  <c r="J31" i="9" s="1"/>
  <c r="L16" i="5"/>
  <c r="I31" i="9" s="1"/>
  <c r="J16" i="5"/>
  <c r="G31" i="9" s="1"/>
  <c r="I16" i="5"/>
  <c r="F31" i="9" s="1"/>
  <c r="H16" i="5"/>
  <c r="E31" i="9" s="1"/>
  <c r="F16" i="5"/>
  <c r="AM31" i="9" s="1"/>
  <c r="E16" i="5"/>
  <c r="AL31" i="9" s="1"/>
  <c r="D16" i="5"/>
  <c r="AK31" i="9" s="1"/>
  <c r="B16" i="5"/>
  <c r="AI31" i="9" s="1"/>
  <c r="Y15" i="5"/>
  <c r="AH30" i="9" s="1"/>
  <c r="X15" i="5"/>
  <c r="AG30" i="9" s="1"/>
  <c r="V15" i="5"/>
  <c r="Y30" i="9" s="1"/>
  <c r="U15" i="5"/>
  <c r="X30" i="9" s="1"/>
  <c r="T15" i="5"/>
  <c r="W30" i="9" s="1"/>
  <c r="R15" i="5"/>
  <c r="U30" i="9" s="1"/>
  <c r="Q15" i="5"/>
  <c r="T30" i="9" s="1"/>
  <c r="P15" i="5"/>
  <c r="S30" i="9" s="1"/>
  <c r="N15" i="5"/>
  <c r="K30" i="9" s="1"/>
  <c r="M15" i="5"/>
  <c r="J30" i="9" s="1"/>
  <c r="L15" i="5"/>
  <c r="I30" i="9" s="1"/>
  <c r="J15" i="5"/>
  <c r="G30" i="9" s="1"/>
  <c r="I15" i="5"/>
  <c r="F30" i="9" s="1"/>
  <c r="H15" i="5"/>
  <c r="E30" i="9" s="1"/>
  <c r="F15" i="5"/>
  <c r="AM30" i="9" s="1"/>
  <c r="E15" i="5"/>
  <c r="AL30" i="9" s="1"/>
  <c r="D15" i="5"/>
  <c r="AK30" i="9" s="1"/>
  <c r="B15" i="5"/>
  <c r="AI30" i="9" s="1"/>
  <c r="Y14" i="5"/>
  <c r="AH29" i="9" s="1"/>
  <c r="X14" i="5"/>
  <c r="AG29" i="9" s="1"/>
  <c r="V14" i="5"/>
  <c r="Y29" i="9" s="1"/>
  <c r="U14" i="5"/>
  <c r="X29" i="9" s="1"/>
  <c r="T14" i="5"/>
  <c r="W29" i="9" s="1"/>
  <c r="R14" i="5"/>
  <c r="U29" i="9" s="1"/>
  <c r="Q14" i="5"/>
  <c r="T29" i="9" s="1"/>
  <c r="P14" i="5"/>
  <c r="S29" i="9" s="1"/>
  <c r="N14" i="5"/>
  <c r="K29" i="9" s="1"/>
  <c r="M14" i="5"/>
  <c r="J29" i="9" s="1"/>
  <c r="L14" i="5"/>
  <c r="I29" i="9" s="1"/>
  <c r="J14" i="5"/>
  <c r="G29" i="9" s="1"/>
  <c r="I14" i="5"/>
  <c r="F29" i="9" s="1"/>
  <c r="H14" i="5"/>
  <c r="E29" i="9" s="1"/>
  <c r="F14" i="5"/>
  <c r="AM29" i="9" s="1"/>
  <c r="E14" i="5"/>
  <c r="AL29" i="9" s="1"/>
  <c r="D14" i="5"/>
  <c r="AK29" i="9" s="1"/>
  <c r="B14" i="5"/>
  <c r="Y13" i="5"/>
  <c r="AH28" i="9" s="1"/>
  <c r="X13" i="5"/>
  <c r="AG28" i="9" s="1"/>
  <c r="V13" i="5"/>
  <c r="Y28" i="9" s="1"/>
  <c r="U13" i="5"/>
  <c r="X28" i="9" s="1"/>
  <c r="T13" i="5"/>
  <c r="W28" i="9" s="1"/>
  <c r="R13" i="5"/>
  <c r="U28" i="9" s="1"/>
  <c r="Q13" i="5"/>
  <c r="T28" i="9" s="1"/>
  <c r="P13" i="5"/>
  <c r="N13" i="5"/>
  <c r="K28" i="9" s="1"/>
  <c r="M13" i="5"/>
  <c r="J28" i="9" s="1"/>
  <c r="L13" i="5"/>
  <c r="I28" i="9" s="1"/>
  <c r="J13" i="5"/>
  <c r="G28" i="9" s="1"/>
  <c r="I13" i="5"/>
  <c r="F28" i="9" s="1"/>
  <c r="H13" i="5"/>
  <c r="F13" i="5"/>
  <c r="AM28" i="9" s="1"/>
  <c r="E13" i="5"/>
  <c r="AL28" i="9" s="1"/>
  <c r="D13" i="5"/>
  <c r="AK28" i="9" s="1"/>
  <c r="B13" i="5"/>
  <c r="AI28" i="9" s="1"/>
  <c r="Y12" i="5"/>
  <c r="AH27" i="9" s="1"/>
  <c r="X12" i="5"/>
  <c r="AG27" i="9" s="1"/>
  <c r="V12" i="5"/>
  <c r="Y27" i="9" s="1"/>
  <c r="U12" i="5"/>
  <c r="X27" i="9" s="1"/>
  <c r="T12" i="5"/>
  <c r="W27" i="9" s="1"/>
  <c r="R12" i="5"/>
  <c r="U27" i="9" s="1"/>
  <c r="Q12" i="5"/>
  <c r="T27" i="9" s="1"/>
  <c r="P12" i="5"/>
  <c r="S27" i="9" s="1"/>
  <c r="N12" i="5"/>
  <c r="K27" i="9" s="1"/>
  <c r="M12" i="5"/>
  <c r="J27" i="9" s="1"/>
  <c r="L12" i="5"/>
  <c r="I27" i="9" s="1"/>
  <c r="J12" i="5"/>
  <c r="G27" i="9" s="1"/>
  <c r="I12" i="5"/>
  <c r="F27" i="9" s="1"/>
  <c r="H12" i="5"/>
  <c r="E27" i="9" s="1"/>
  <c r="F12" i="5"/>
  <c r="AM27" i="9" s="1"/>
  <c r="E12" i="5"/>
  <c r="AL27" i="9" s="1"/>
  <c r="D12" i="5"/>
  <c r="AK27" i="9" s="1"/>
  <c r="B12" i="5"/>
  <c r="Y11" i="5"/>
  <c r="AH26" i="9" s="1"/>
  <c r="X11" i="5"/>
  <c r="AG26" i="9" s="1"/>
  <c r="V11" i="5"/>
  <c r="Y26" i="9" s="1"/>
  <c r="U11" i="5"/>
  <c r="X26" i="9" s="1"/>
  <c r="R11" i="5"/>
  <c r="U26" i="9" s="1"/>
  <c r="N11" i="5"/>
  <c r="K26" i="9" s="1"/>
  <c r="J11" i="5"/>
  <c r="G26" i="9" s="1"/>
  <c r="F11" i="5"/>
  <c r="AM26" i="9" s="1"/>
  <c r="B11" i="5"/>
  <c r="AI26" i="9" s="1"/>
  <c r="V10" i="5"/>
  <c r="Y25" i="9" s="1"/>
  <c r="R10" i="5"/>
  <c r="U25" i="9" s="1"/>
  <c r="Q10" i="5"/>
  <c r="T25" i="9" s="1"/>
  <c r="N10" i="5"/>
  <c r="K25" i="9" s="1"/>
  <c r="J10" i="5"/>
  <c r="G25" i="9" s="1"/>
  <c r="F10" i="5"/>
  <c r="AM25" i="9" s="1"/>
  <c r="C10" i="5"/>
  <c r="AJ25" i="9" s="1"/>
  <c r="B10" i="5"/>
  <c r="V9" i="5"/>
  <c r="Y24" i="9" s="1"/>
  <c r="R9" i="5"/>
  <c r="U24" i="9" s="1"/>
  <c r="N9" i="5"/>
  <c r="K24" i="9" s="1"/>
  <c r="J9" i="5"/>
  <c r="G24" i="9" s="1"/>
  <c r="I9" i="5"/>
  <c r="F24" i="9" s="1"/>
  <c r="F9" i="5"/>
  <c r="AM24" i="9" s="1"/>
  <c r="B9" i="5"/>
  <c r="AI24" i="9" s="1"/>
  <c r="V8" i="5"/>
  <c r="Y23" i="9" s="1"/>
  <c r="S8" i="5"/>
  <c r="V23" i="9" s="1"/>
  <c r="R8" i="5"/>
  <c r="U23" i="9" s="1"/>
  <c r="N8" i="5"/>
  <c r="K23" i="9" s="1"/>
  <c r="J8" i="5"/>
  <c r="G23" i="9" s="1"/>
  <c r="F8" i="5"/>
  <c r="AM23" i="9" s="1"/>
  <c r="B8" i="5"/>
  <c r="Y7" i="5"/>
  <c r="AH22" i="9" s="1"/>
  <c r="V7" i="5"/>
  <c r="Y22" i="9" s="1"/>
  <c r="R7" i="5"/>
  <c r="U22" i="9" s="1"/>
  <c r="N7" i="5"/>
  <c r="K22" i="9" s="1"/>
  <c r="K7" i="5"/>
  <c r="H22" i="9" s="1"/>
  <c r="J7" i="5"/>
  <c r="G22" i="9" s="1"/>
  <c r="F7" i="5"/>
  <c r="AM22" i="9" s="1"/>
  <c r="B7" i="5"/>
  <c r="AI22" i="9" s="1"/>
  <c r="V6" i="5"/>
  <c r="Y21" i="9" s="1"/>
  <c r="R6" i="5"/>
  <c r="U21" i="9" s="1"/>
  <c r="Q6" i="5"/>
  <c r="T21" i="9" s="1"/>
  <c r="N6" i="5"/>
  <c r="K21" i="9" s="1"/>
  <c r="J6" i="5"/>
  <c r="G21" i="9" s="1"/>
  <c r="F6" i="5"/>
  <c r="AM21" i="9" s="1"/>
  <c r="C6" i="5"/>
  <c r="AJ21" i="9" s="1"/>
  <c r="B6" i="5"/>
  <c r="V5" i="5"/>
  <c r="Y20" i="9" s="1"/>
  <c r="R5" i="5"/>
  <c r="U20" i="9" s="1"/>
  <c r="N5" i="5"/>
  <c r="K20" i="9" s="1"/>
  <c r="J5" i="5"/>
  <c r="G20" i="9" s="1"/>
  <c r="I5" i="5"/>
  <c r="F20" i="9" s="1"/>
  <c r="F5" i="5"/>
  <c r="AM20" i="9" s="1"/>
  <c r="B5" i="5"/>
  <c r="AI20" i="9" s="1"/>
  <c r="V4" i="5"/>
  <c r="Y19" i="9" s="1"/>
  <c r="S4" i="5"/>
  <c r="V19" i="9" s="1"/>
  <c r="R4" i="5"/>
  <c r="U19" i="9" s="1"/>
  <c r="N4" i="5"/>
  <c r="K19" i="9" s="1"/>
  <c r="J4" i="5"/>
  <c r="G19" i="9" s="1"/>
  <c r="F4" i="5"/>
  <c r="AM19" i="9" s="1"/>
  <c r="B4" i="5"/>
  <c r="Y3" i="5"/>
  <c r="AH18" i="9" s="1"/>
  <c r="V3" i="5"/>
  <c r="Y18" i="9" s="1"/>
  <c r="R3" i="5"/>
  <c r="U18" i="9" s="1"/>
  <c r="N3" i="5"/>
  <c r="K18" i="9" s="1"/>
  <c r="K3" i="5"/>
  <c r="H18" i="9" s="1"/>
  <c r="J3" i="5"/>
  <c r="G18" i="9" s="1"/>
  <c r="F3" i="5"/>
  <c r="AM18" i="9" s="1"/>
  <c r="B3" i="5"/>
  <c r="AI18" i="9" s="1"/>
  <c r="V2" i="5"/>
  <c r="Y17" i="9" s="1"/>
  <c r="R2" i="5"/>
  <c r="U17" i="9" s="1"/>
  <c r="Q2" i="5"/>
  <c r="T17" i="9" s="1"/>
  <c r="N2" i="5"/>
  <c r="K17" i="9" s="1"/>
  <c r="J2" i="5"/>
  <c r="G17" i="9" s="1"/>
  <c r="F2" i="5"/>
  <c r="AM17" i="9" s="1"/>
  <c r="C2" i="5"/>
  <c r="AJ17" i="9" s="1"/>
  <c r="B2" i="5"/>
  <c r="D24" i="2"/>
  <c r="D23" i="2"/>
  <c r="O21" i="2"/>
  <c r="O20" i="2"/>
  <c r="D19" i="2"/>
  <c r="D17" i="2"/>
  <c r="D20" i="2" s="1"/>
  <c r="K16" i="2"/>
  <c r="O15" i="2"/>
  <c r="K15" i="2"/>
  <c r="K12" i="2"/>
  <c r="D12" i="2"/>
  <c r="O11" i="2"/>
  <c r="K11" i="2"/>
  <c r="D11" i="2"/>
  <c r="K10" i="2"/>
  <c r="D10" i="2"/>
  <c r="D8" i="2"/>
  <c r="F28" i="1"/>
  <c r="C28" i="1"/>
  <c r="F27" i="1"/>
  <c r="C27" i="1"/>
  <c r="F26" i="1"/>
  <c r="C26" i="1"/>
  <c r="F25" i="1"/>
  <c r="J7" i="1" s="1"/>
  <c r="C25" i="1"/>
  <c r="F14" i="1"/>
  <c r="P11" i="1"/>
  <c r="E11" i="1"/>
  <c r="C11" i="1"/>
  <c r="B11" i="1"/>
  <c r="E10" i="1"/>
  <c r="C10" i="1"/>
  <c r="B10" i="1"/>
  <c r="P9" i="1"/>
  <c r="E9" i="1"/>
  <c r="C9" i="1"/>
  <c r="B9" i="1"/>
  <c r="P8" i="1"/>
  <c r="Q6" i="1" s="1"/>
  <c r="E8" i="1"/>
  <c r="C8" i="1"/>
  <c r="B8" i="1"/>
  <c r="P7" i="1"/>
  <c r="G7" i="1"/>
  <c r="F9" i="1" s="1"/>
  <c r="F7" i="1"/>
  <c r="E7" i="1"/>
  <c r="E12" i="1" s="1"/>
  <c r="C7" i="1"/>
  <c r="C12" i="1" s="1"/>
  <c r="B7" i="1"/>
  <c r="G2" i="1"/>
  <c r="Q2" i="1" s="1"/>
  <c r="AA98" i="7" l="1"/>
  <c r="E7" i="6" s="1"/>
  <c r="I7" i="6" s="1"/>
  <c r="M2" i="5"/>
  <c r="J17" i="9" s="1"/>
  <c r="AU98" i="7"/>
  <c r="E20" i="6" s="1"/>
  <c r="I20" i="6" s="1"/>
  <c r="W2" i="5"/>
  <c r="Z17" i="9" s="1"/>
  <c r="R17" i="9" s="1"/>
  <c r="E2" i="5"/>
  <c r="AL17" i="9" s="1"/>
  <c r="Y90" i="8"/>
  <c r="O98" i="7"/>
  <c r="E31" i="6" s="1"/>
  <c r="I31" i="6" s="1"/>
  <c r="G2" i="5"/>
  <c r="AN17" i="9" s="1"/>
  <c r="AF17" i="9" s="1"/>
  <c r="K2" i="5"/>
  <c r="H17" i="9" s="1"/>
  <c r="Y91" i="8"/>
  <c r="S2" i="5"/>
  <c r="V17" i="9" s="1"/>
  <c r="Q17" i="9" s="1"/>
  <c r="I2" i="5"/>
  <c r="F17" i="9" s="1"/>
  <c r="F45" i="9" s="1"/>
  <c r="O2" i="5"/>
  <c r="L17" i="9" s="1"/>
  <c r="U2" i="5"/>
  <c r="X17" i="9" s="1"/>
  <c r="D2" i="5"/>
  <c r="AK17" i="9" s="1"/>
  <c r="H2" i="5"/>
  <c r="E17" i="9" s="1"/>
  <c r="L2" i="5"/>
  <c r="I17" i="9" s="1"/>
  <c r="T2" i="5"/>
  <c r="W17" i="9" s="1"/>
  <c r="X2" i="5"/>
  <c r="AG17" i="9" s="1"/>
  <c r="AB5" i="5"/>
  <c r="B18" i="11" s="1"/>
  <c r="AB11" i="5"/>
  <c r="AB13" i="5"/>
  <c r="AB3" i="5"/>
  <c r="B16" i="11" s="1"/>
  <c r="F35" i="6"/>
  <c r="F39" i="6"/>
  <c r="AI21" i="9"/>
  <c r="AB6" i="5"/>
  <c r="AE6" i="5" s="1"/>
  <c r="Z14" i="5"/>
  <c r="AC14" i="5" s="1"/>
  <c r="D26" i="2"/>
  <c r="K19" i="2"/>
  <c r="D25" i="2"/>
  <c r="B24" i="11"/>
  <c r="AE11" i="5"/>
  <c r="AI29" i="9"/>
  <c r="AB14" i="5"/>
  <c r="AE14" i="5" s="1"/>
  <c r="AI19" i="9"/>
  <c r="AF19" i="9" s="1"/>
  <c r="AB4" i="5"/>
  <c r="AE4" i="5" s="1"/>
  <c r="Z4" i="5"/>
  <c r="AC4" i="5" s="1"/>
  <c r="E20" i="9"/>
  <c r="Z5" i="5"/>
  <c r="AC5" i="5" s="1"/>
  <c r="S20" i="9"/>
  <c r="AA5" i="5"/>
  <c r="AD5" i="5" s="1"/>
  <c r="AF20" i="9"/>
  <c r="AE20" i="9"/>
  <c r="AB9" i="5"/>
  <c r="AI27" i="9"/>
  <c r="AB12" i="5"/>
  <c r="AE12" i="5" s="1"/>
  <c r="Z12" i="5"/>
  <c r="AC12" i="5" s="1"/>
  <c r="E28" i="9"/>
  <c r="Z13" i="5"/>
  <c r="AC13" i="5" s="1"/>
  <c r="S28" i="9"/>
  <c r="AA13" i="5"/>
  <c r="AD13" i="5" s="1"/>
  <c r="AF28" i="9"/>
  <c r="AE28" i="9"/>
  <c r="Z6" i="5"/>
  <c r="AC6" i="5" s="1"/>
  <c r="AE22" i="9"/>
  <c r="AF22" i="9"/>
  <c r="B14" i="1"/>
  <c r="AI17" i="9"/>
  <c r="AB2" i="5"/>
  <c r="AE2" i="5" s="1"/>
  <c r="AM45" i="9"/>
  <c r="AM44" i="9"/>
  <c r="G44" i="9"/>
  <c r="G45" i="9"/>
  <c r="B17" i="9"/>
  <c r="K45" i="9"/>
  <c r="K44" i="9"/>
  <c r="U45" i="9"/>
  <c r="U44" i="9"/>
  <c r="Y44" i="9"/>
  <c r="Y45" i="9"/>
  <c r="Z2" i="5"/>
  <c r="AC2" i="5" s="1"/>
  <c r="E18" i="9"/>
  <c r="Z3" i="5"/>
  <c r="AC3" i="5" s="1"/>
  <c r="S18" i="9"/>
  <c r="AA3" i="5"/>
  <c r="AD3" i="5" s="1"/>
  <c r="AF18" i="9"/>
  <c r="AE18" i="9"/>
  <c r="AB7" i="5"/>
  <c r="AI25" i="9"/>
  <c r="AF25" i="9" s="1"/>
  <c r="AB10" i="5"/>
  <c r="AE10" i="5" s="1"/>
  <c r="Z10" i="5"/>
  <c r="AC10" i="5" s="1"/>
  <c r="E26" i="9"/>
  <c r="Z11" i="5"/>
  <c r="AC11" i="5" s="1"/>
  <c r="S26" i="9"/>
  <c r="AA11" i="5"/>
  <c r="AD11" i="5" s="1"/>
  <c r="AE26" i="9"/>
  <c r="AF26" i="9"/>
  <c r="E22" i="9"/>
  <c r="Z7" i="5"/>
  <c r="AC7" i="5" s="1"/>
  <c r="S22" i="9"/>
  <c r="AA7" i="5"/>
  <c r="AD7" i="5" s="1"/>
  <c r="K17" i="2"/>
  <c r="D21" i="2"/>
  <c r="AE5" i="5"/>
  <c r="AI23" i="9"/>
  <c r="AB8" i="5"/>
  <c r="AE8" i="5" s="1"/>
  <c r="Z8" i="5"/>
  <c r="AC8" i="5" s="1"/>
  <c r="E24" i="9"/>
  <c r="Z9" i="5"/>
  <c r="AC9" i="5" s="1"/>
  <c r="S24" i="9"/>
  <c r="AA9" i="5"/>
  <c r="AD9" i="5" s="1"/>
  <c r="AF24" i="9"/>
  <c r="AE24" i="9"/>
  <c r="B26" i="11"/>
  <c r="AE13" i="5"/>
  <c r="K2" i="6"/>
  <c r="K24" i="6"/>
  <c r="Z20" i="5"/>
  <c r="AC20" i="5" s="1"/>
  <c r="Q22" i="8"/>
  <c r="R22" i="8"/>
  <c r="AB31" i="5"/>
  <c r="B24" i="8"/>
  <c r="D24" i="8"/>
  <c r="AB33" i="5"/>
  <c r="D26" i="8"/>
  <c r="B26" i="8"/>
  <c r="AB35" i="5"/>
  <c r="AB37" i="5"/>
  <c r="AE30" i="8"/>
  <c r="AF30" i="8"/>
  <c r="B32" i="8"/>
  <c r="D32" i="8"/>
  <c r="AE32" i="8"/>
  <c r="AF32" i="8"/>
  <c r="Q34" i="8"/>
  <c r="R34" i="8"/>
  <c r="R40" i="8"/>
  <c r="Q40" i="8"/>
  <c r="AB49" i="5"/>
  <c r="AF42" i="8"/>
  <c r="AE42" i="8"/>
  <c r="B44" i="8"/>
  <c r="D44" i="8"/>
  <c r="AE44" i="8"/>
  <c r="AF44" i="8"/>
  <c r="W45" i="9"/>
  <c r="W44" i="9"/>
  <c r="D19" i="9"/>
  <c r="B19" i="9"/>
  <c r="R19" i="9"/>
  <c r="Q19" i="9"/>
  <c r="AK90" i="8"/>
  <c r="AK91" i="8"/>
  <c r="W91" i="8"/>
  <c r="AB26" i="5"/>
  <c r="AE26" i="5" s="1"/>
  <c r="R23" i="8"/>
  <c r="Q23" i="8"/>
  <c r="AF23" i="8"/>
  <c r="AE23" i="8"/>
  <c r="AB32" i="5"/>
  <c r="AE32" i="5" s="1"/>
  <c r="D25" i="8"/>
  <c r="B25" i="8"/>
  <c r="R25" i="8"/>
  <c r="Q25" i="8"/>
  <c r="AF25" i="8"/>
  <c r="AE25" i="8"/>
  <c r="AB36" i="5"/>
  <c r="AE36" i="5" s="1"/>
  <c r="Z37" i="5"/>
  <c r="AC37" i="5" s="1"/>
  <c r="D29" i="8"/>
  <c r="B29" i="8"/>
  <c r="R29" i="8"/>
  <c r="Q29" i="8"/>
  <c r="AF29" i="8"/>
  <c r="AE29" i="8"/>
  <c r="AB38" i="5"/>
  <c r="AE38" i="5" s="1"/>
  <c r="Z39" i="5"/>
  <c r="AC39" i="5" s="1"/>
  <c r="B31" i="8"/>
  <c r="D31" i="8"/>
  <c r="R31" i="8"/>
  <c r="Q31" i="8"/>
  <c r="AF31" i="8"/>
  <c r="AE31" i="8"/>
  <c r="AB40" i="5"/>
  <c r="AE40" i="5" s="1"/>
  <c r="W90" i="8"/>
  <c r="AL45" i="9"/>
  <c r="AL44" i="9"/>
  <c r="J45" i="9"/>
  <c r="J44" i="9"/>
  <c r="T45" i="9"/>
  <c r="T44" i="9"/>
  <c r="X45" i="9"/>
  <c r="X44" i="9"/>
  <c r="AH45" i="9"/>
  <c r="AH44" i="9"/>
  <c r="AA15" i="5"/>
  <c r="AD15" i="5" s="1"/>
  <c r="AA17" i="5"/>
  <c r="AD17" i="5" s="1"/>
  <c r="AA19" i="5"/>
  <c r="AD19" i="5" s="1"/>
  <c r="AA21" i="5"/>
  <c r="AD21" i="5" s="1"/>
  <c r="AA23" i="5"/>
  <c r="AD23" i="5" s="1"/>
  <c r="AA25" i="5"/>
  <c r="AD25" i="5" s="1"/>
  <c r="AL91" i="8"/>
  <c r="AL90" i="8"/>
  <c r="F90" i="8"/>
  <c r="F91" i="8"/>
  <c r="J91" i="8"/>
  <c r="J90" i="8"/>
  <c r="T91" i="8"/>
  <c r="X91" i="8"/>
  <c r="AH91" i="8"/>
  <c r="AH90" i="8"/>
  <c r="AA27" i="5"/>
  <c r="AD27" i="5" s="1"/>
  <c r="AA29" i="5"/>
  <c r="AD29" i="5" s="1"/>
  <c r="AA31" i="5"/>
  <c r="AD31" i="5" s="1"/>
  <c r="AA33" i="5"/>
  <c r="AD33" i="5" s="1"/>
  <c r="AA35" i="5"/>
  <c r="AD35" i="5" s="1"/>
  <c r="AA37" i="5"/>
  <c r="AD37" i="5" s="1"/>
  <c r="AA39" i="5"/>
  <c r="AD39" i="5" s="1"/>
  <c r="AA41" i="5"/>
  <c r="AD41" i="5" s="1"/>
  <c r="T90" i="8"/>
  <c r="X90" i="8"/>
  <c r="AA43" i="5"/>
  <c r="AD43" i="5" s="1"/>
  <c r="AA45" i="5"/>
  <c r="AD45" i="5" s="1"/>
  <c r="AA47" i="5"/>
  <c r="AD47" i="5" s="1"/>
  <c r="AA49" i="5"/>
  <c r="AD49" i="5" s="1"/>
  <c r="AA51" i="5"/>
  <c r="AD51" i="5" s="1"/>
  <c r="AA53" i="5"/>
  <c r="AD53" i="5" s="1"/>
  <c r="AA55" i="5"/>
  <c r="AD55" i="5" s="1"/>
  <c r="AA57" i="5"/>
  <c r="AD57" i="5" s="1"/>
  <c r="AA59" i="5"/>
  <c r="AD59" i="5" s="1"/>
  <c r="AA61" i="5"/>
  <c r="AD61" i="5" s="1"/>
  <c r="AA63" i="5"/>
  <c r="AD63" i="5" s="1"/>
  <c r="AA65" i="5"/>
  <c r="AD65" i="5" s="1"/>
  <c r="AA67" i="5"/>
  <c r="AD67" i="5" s="1"/>
  <c r="AA69" i="5"/>
  <c r="AD69" i="5" s="1"/>
  <c r="AA71" i="5"/>
  <c r="AD71" i="5" s="1"/>
  <c r="AA73" i="5"/>
  <c r="AD73" i="5" s="1"/>
  <c r="AA75" i="5"/>
  <c r="AD75" i="5" s="1"/>
  <c r="AA77" i="5"/>
  <c r="AD77" i="5" s="1"/>
  <c r="AA79" i="5"/>
  <c r="AD79" i="5" s="1"/>
  <c r="AA81" i="5"/>
  <c r="AD81" i="5" s="1"/>
  <c r="AA83" i="5"/>
  <c r="AD83" i="5" s="1"/>
  <c r="AA85" i="5"/>
  <c r="AD85" i="5" s="1"/>
  <c r="AA87" i="5"/>
  <c r="AD87" i="5" s="1"/>
  <c r="AA89" i="5"/>
  <c r="AD89" i="5" s="1"/>
  <c r="AA91" i="5"/>
  <c r="AD91" i="5" s="1"/>
  <c r="AA93" i="5"/>
  <c r="AD93" i="5" s="1"/>
  <c r="AA95" i="5"/>
  <c r="AD95" i="5" s="1"/>
  <c r="C35" i="6"/>
  <c r="C39" i="6"/>
  <c r="AY98" i="7"/>
  <c r="E25" i="6" s="1"/>
  <c r="AY97" i="7"/>
  <c r="J25" i="6" s="1"/>
  <c r="J97" i="7"/>
  <c r="L28" i="6" s="1"/>
  <c r="R97" i="7"/>
  <c r="L2" i="6" s="1"/>
  <c r="Z97" i="7"/>
  <c r="L6" i="6" s="1"/>
  <c r="AP97" i="7"/>
  <c r="L17" i="6" s="1"/>
  <c r="AX97" i="7"/>
  <c r="L24" i="6" s="1"/>
  <c r="AM90" i="8"/>
  <c r="AM91" i="8"/>
  <c r="G91" i="8"/>
  <c r="G90" i="8"/>
  <c r="K91" i="8"/>
  <c r="K90" i="8"/>
  <c r="D18" i="8"/>
  <c r="B18" i="8"/>
  <c r="B20" i="8"/>
  <c r="D20" i="8"/>
  <c r="AE20" i="8"/>
  <c r="AF20" i="8"/>
  <c r="D22" i="8"/>
  <c r="B22" i="8"/>
  <c r="AF22" i="8"/>
  <c r="AE22" i="8"/>
  <c r="AE24" i="8"/>
  <c r="AF24" i="8"/>
  <c r="AF26" i="8"/>
  <c r="AE26" i="8"/>
  <c r="B28" i="8"/>
  <c r="D28" i="8"/>
  <c r="AE28" i="8"/>
  <c r="AF28" i="8"/>
  <c r="B30" i="8"/>
  <c r="D30" i="8"/>
  <c r="AB39" i="5"/>
  <c r="AB41" i="5"/>
  <c r="Z42" i="5"/>
  <c r="Z44" i="5"/>
  <c r="R36" i="8"/>
  <c r="Q36" i="8"/>
  <c r="Z46" i="5"/>
  <c r="Q38" i="8"/>
  <c r="R38" i="8"/>
  <c r="AB47" i="5"/>
  <c r="B40" i="8"/>
  <c r="D40" i="8"/>
  <c r="AE40" i="8"/>
  <c r="AF40" i="8"/>
  <c r="D42" i="8"/>
  <c r="B42" i="8"/>
  <c r="AB51" i="5"/>
  <c r="AB53" i="5"/>
  <c r="D46" i="8"/>
  <c r="B46" i="8"/>
  <c r="AF46" i="8"/>
  <c r="AE46" i="8"/>
  <c r="AB55" i="5"/>
  <c r="AE55" i="5" s="1"/>
  <c r="B48" i="8"/>
  <c r="D48" i="8"/>
  <c r="D54" i="8"/>
  <c r="B54" i="8"/>
  <c r="R54" i="8"/>
  <c r="Q54" i="8"/>
  <c r="AF54" i="8"/>
  <c r="AE54" i="8"/>
  <c r="AB63" i="5"/>
  <c r="AE63" i="5" s="1"/>
  <c r="Z88" i="5"/>
  <c r="D80" i="8"/>
  <c r="B80" i="8"/>
  <c r="Q80" i="8"/>
  <c r="R80" i="8"/>
  <c r="AF80" i="8"/>
  <c r="AE80" i="8"/>
  <c r="AB89" i="5"/>
  <c r="AE89" i="5" s="1"/>
  <c r="Z90" i="5"/>
  <c r="B82" i="8"/>
  <c r="D82" i="8"/>
  <c r="R82" i="8"/>
  <c r="Q82" i="8"/>
  <c r="AE82" i="8"/>
  <c r="AF82" i="8"/>
  <c r="AB91" i="5"/>
  <c r="AE91" i="5" s="1"/>
  <c r="Z92" i="5"/>
  <c r="AC92" i="5" s="1"/>
  <c r="D84" i="8"/>
  <c r="B84" i="8"/>
  <c r="Q84" i="8"/>
  <c r="R84" i="8"/>
  <c r="AF84" i="8"/>
  <c r="AE84" i="8"/>
  <c r="AB93" i="5"/>
  <c r="AE93" i="5" s="1"/>
  <c r="Z94" i="5"/>
  <c r="AC94" i="5" s="1"/>
  <c r="D86" i="8"/>
  <c r="B86" i="8"/>
  <c r="R86" i="8"/>
  <c r="Q86" i="8"/>
  <c r="AF86" i="8"/>
  <c r="AE86" i="8"/>
  <c r="AB95" i="5"/>
  <c r="AE95" i="5" s="1"/>
  <c r="C36" i="6"/>
  <c r="F37" i="6"/>
  <c r="E38" i="6"/>
  <c r="C40" i="6"/>
  <c r="F41" i="6"/>
  <c r="E42" i="6"/>
  <c r="H98" i="7"/>
  <c r="F27" i="6" s="1"/>
  <c r="K27" i="6" s="1"/>
  <c r="G27" i="6" s="1"/>
  <c r="H97" i="7"/>
  <c r="L27" i="6" s="1"/>
  <c r="L98" i="7"/>
  <c r="F29" i="6" s="1"/>
  <c r="K29" i="6" s="1"/>
  <c r="G29" i="6" s="1"/>
  <c r="L97" i="7"/>
  <c r="L29" i="6" s="1"/>
  <c r="P98" i="7"/>
  <c r="F31" i="6" s="1"/>
  <c r="K31" i="6" s="1"/>
  <c r="G31" i="6" s="1"/>
  <c r="P97" i="7"/>
  <c r="L31" i="6" s="1"/>
  <c r="T98" i="7"/>
  <c r="F3" i="6" s="1"/>
  <c r="K3" i="6" s="1"/>
  <c r="G3" i="6" s="1"/>
  <c r="G36" i="6" s="1"/>
  <c r="T97" i="7"/>
  <c r="L3" i="6" s="1"/>
  <c r="X98" i="7"/>
  <c r="F5" i="6" s="1"/>
  <c r="K5" i="6" s="1"/>
  <c r="G5" i="6" s="1"/>
  <c r="G38" i="6" s="1"/>
  <c r="X97" i="7"/>
  <c r="L5" i="6" s="1"/>
  <c r="AB98" i="7"/>
  <c r="F7" i="6" s="1"/>
  <c r="K7" i="6" s="1"/>
  <c r="G7" i="6" s="1"/>
  <c r="G40" i="6" s="1"/>
  <c r="AB97" i="7"/>
  <c r="L7" i="6" s="1"/>
  <c r="AF98" i="7"/>
  <c r="F9" i="6" s="1"/>
  <c r="K9" i="6" s="1"/>
  <c r="G9" i="6" s="1"/>
  <c r="G42" i="6" s="1"/>
  <c r="AF97" i="7"/>
  <c r="L9" i="6" s="1"/>
  <c r="AJ98" i="7"/>
  <c r="F14" i="6" s="1"/>
  <c r="AJ97" i="7"/>
  <c r="L14" i="6" s="1"/>
  <c r="AN98" i="7"/>
  <c r="F16" i="6" s="1"/>
  <c r="AN97" i="7"/>
  <c r="L16" i="6" s="1"/>
  <c r="AR98" i="7"/>
  <c r="F18" i="6" s="1"/>
  <c r="AR97" i="7"/>
  <c r="L18" i="6" s="1"/>
  <c r="AV98" i="7"/>
  <c r="F20" i="6" s="1"/>
  <c r="AV97" i="7"/>
  <c r="L20" i="6" s="1"/>
  <c r="AZ98" i="7"/>
  <c r="F25" i="6" s="1"/>
  <c r="K25" i="6" s="1"/>
  <c r="AZ97" i="7"/>
  <c r="L25" i="6" s="1"/>
  <c r="K97" i="7"/>
  <c r="J29" i="6" s="1"/>
  <c r="S97" i="7"/>
  <c r="J3" i="6" s="1"/>
  <c r="AA97" i="7"/>
  <c r="J7" i="6" s="1"/>
  <c r="AI97" i="7"/>
  <c r="J14" i="6" s="1"/>
  <c r="H14" i="6" s="1"/>
  <c r="AQ97" i="7"/>
  <c r="J18" i="6" s="1"/>
  <c r="F98" i="7"/>
  <c r="F26" i="6" s="1"/>
  <c r="K26" i="6" s="1"/>
  <c r="D30" i="9"/>
  <c r="B30" i="9"/>
  <c r="R30" i="9"/>
  <c r="Q30" i="9"/>
  <c r="AF30" i="9"/>
  <c r="AE30" i="9"/>
  <c r="AB15" i="5"/>
  <c r="Z16" i="5"/>
  <c r="AC16" i="5" s="1"/>
  <c r="D32" i="9"/>
  <c r="B32" i="9"/>
  <c r="R32" i="9"/>
  <c r="Q32" i="9"/>
  <c r="AE32" i="9"/>
  <c r="AF32" i="9"/>
  <c r="AB19" i="5"/>
  <c r="B36" i="9"/>
  <c r="D36" i="9"/>
  <c r="AE36" i="9"/>
  <c r="AF36" i="9"/>
  <c r="AB21" i="5"/>
  <c r="Z22" i="5"/>
  <c r="AC22" i="5" s="1"/>
  <c r="D38" i="9"/>
  <c r="B38" i="9"/>
  <c r="Q38" i="9"/>
  <c r="R38" i="9"/>
  <c r="AF38" i="9"/>
  <c r="AE38" i="9"/>
  <c r="AB23" i="5"/>
  <c r="Z24" i="5"/>
  <c r="AC24" i="5" s="1"/>
  <c r="D40" i="9"/>
  <c r="B40" i="9"/>
  <c r="AI90" i="8"/>
  <c r="AI91" i="8"/>
  <c r="Z26" i="5"/>
  <c r="AF18" i="8"/>
  <c r="AE18" i="8"/>
  <c r="AB27" i="5"/>
  <c r="Z28" i="5"/>
  <c r="R20" i="8"/>
  <c r="Q20" i="8"/>
  <c r="AB29" i="5"/>
  <c r="Z34" i="5"/>
  <c r="Q26" i="8"/>
  <c r="R26" i="8"/>
  <c r="Z36" i="5"/>
  <c r="Z38" i="5"/>
  <c r="Q30" i="8"/>
  <c r="R30" i="8"/>
  <c r="Z40" i="5"/>
  <c r="R32" i="8"/>
  <c r="Q32" i="8"/>
  <c r="AB43" i="5"/>
  <c r="AB45" i="5"/>
  <c r="Z50" i="5"/>
  <c r="Z52" i="5"/>
  <c r="R44" i="8"/>
  <c r="Q44" i="8"/>
  <c r="Z54" i="5"/>
  <c r="Q46" i="8"/>
  <c r="R46" i="8"/>
  <c r="R48" i="8"/>
  <c r="Q48" i="8"/>
  <c r="AF48" i="8"/>
  <c r="AE48" i="8"/>
  <c r="AB57" i="5"/>
  <c r="AE57" i="5" s="1"/>
  <c r="Z58" i="5"/>
  <c r="D50" i="8"/>
  <c r="B50" i="8"/>
  <c r="R50" i="8"/>
  <c r="Q50" i="8"/>
  <c r="AF50" i="8"/>
  <c r="AE50" i="8"/>
  <c r="AB59" i="5"/>
  <c r="AE59" i="5" s="1"/>
  <c r="Z60" i="5"/>
  <c r="B52" i="8"/>
  <c r="D52" i="8"/>
  <c r="R52" i="8"/>
  <c r="Q52" i="8"/>
  <c r="AF52" i="8"/>
  <c r="AE52" i="8"/>
  <c r="AB61" i="5"/>
  <c r="AE61" i="5" s="1"/>
  <c r="Z62" i="5"/>
  <c r="Z64" i="5"/>
  <c r="D56" i="8"/>
  <c r="B56" i="8"/>
  <c r="R56" i="8"/>
  <c r="Q56" i="8"/>
  <c r="AF56" i="8"/>
  <c r="AE56" i="8"/>
  <c r="AB65" i="5"/>
  <c r="AE65" i="5" s="1"/>
  <c r="Z66" i="5"/>
  <c r="B58" i="8"/>
  <c r="D58" i="8"/>
  <c r="R58" i="8"/>
  <c r="Q58" i="8"/>
  <c r="AF58" i="8"/>
  <c r="AE58" i="8"/>
  <c r="AB67" i="5"/>
  <c r="AE67" i="5" s="1"/>
  <c r="Z68" i="5"/>
  <c r="D60" i="8"/>
  <c r="B60" i="8"/>
  <c r="R60" i="8"/>
  <c r="Q60" i="8"/>
  <c r="AF60" i="8"/>
  <c r="AE60" i="8"/>
  <c r="AB69" i="5"/>
  <c r="AE69" i="5" s="1"/>
  <c r="Z70" i="5"/>
  <c r="B62" i="8"/>
  <c r="D62" i="8"/>
  <c r="R62" i="8"/>
  <c r="Q62" i="8"/>
  <c r="AF62" i="8"/>
  <c r="AE62" i="8"/>
  <c r="AB71" i="5"/>
  <c r="AE71" i="5" s="1"/>
  <c r="Z72" i="5"/>
  <c r="D64" i="8"/>
  <c r="B64" i="8"/>
  <c r="R64" i="8"/>
  <c r="Q64" i="8"/>
  <c r="AF64" i="8"/>
  <c r="AE64" i="8"/>
  <c r="AB73" i="5"/>
  <c r="AE73" i="5" s="1"/>
  <c r="Z74" i="5"/>
  <c r="B66" i="8"/>
  <c r="D66" i="8"/>
  <c r="R66" i="8"/>
  <c r="Q66" i="8"/>
  <c r="AF66" i="8"/>
  <c r="AE66" i="8"/>
  <c r="AB75" i="5"/>
  <c r="AE75" i="5" s="1"/>
  <c r="Z76" i="5"/>
  <c r="B68" i="8"/>
  <c r="D68" i="8"/>
  <c r="Q68" i="8"/>
  <c r="R68" i="8"/>
  <c r="AF68" i="8"/>
  <c r="AE68" i="8"/>
  <c r="AB77" i="5"/>
  <c r="AE77" i="5" s="1"/>
  <c r="Z78" i="5"/>
  <c r="B70" i="8"/>
  <c r="D70" i="8"/>
  <c r="R70" i="8"/>
  <c r="Q70" i="8"/>
  <c r="AE70" i="8"/>
  <c r="AF70" i="8"/>
  <c r="AB79" i="5"/>
  <c r="AE79" i="5" s="1"/>
  <c r="Z80" i="5"/>
  <c r="D72" i="8"/>
  <c r="B72" i="8"/>
  <c r="Q72" i="8"/>
  <c r="R72" i="8"/>
  <c r="AF72" i="8"/>
  <c r="AE72" i="8"/>
  <c r="AB81" i="5"/>
  <c r="AE81" i="5" s="1"/>
  <c r="Z82" i="5"/>
  <c r="B74" i="8"/>
  <c r="D74" i="8"/>
  <c r="R74" i="8"/>
  <c r="Q74" i="8"/>
  <c r="AE74" i="8"/>
  <c r="AF74" i="8"/>
  <c r="AB83" i="5"/>
  <c r="AE83" i="5" s="1"/>
  <c r="Z84" i="5"/>
  <c r="B76" i="8"/>
  <c r="D76" i="8"/>
  <c r="Q76" i="8"/>
  <c r="R76" i="8"/>
  <c r="AF76" i="8"/>
  <c r="AE76" i="8"/>
  <c r="AB85" i="5"/>
  <c r="AE85" i="5" s="1"/>
  <c r="Z86" i="5"/>
  <c r="B78" i="8"/>
  <c r="D78" i="8"/>
  <c r="R78" i="8"/>
  <c r="Q78" i="8"/>
  <c r="AE78" i="8"/>
  <c r="AF78" i="8"/>
  <c r="AB87" i="5"/>
  <c r="AE87" i="5" s="1"/>
  <c r="AJ45" i="9"/>
  <c r="AJ44" i="9"/>
  <c r="AN44" i="9"/>
  <c r="H45" i="9"/>
  <c r="H44" i="9"/>
  <c r="L45" i="9"/>
  <c r="L44" i="9"/>
  <c r="V45" i="9"/>
  <c r="V44" i="9"/>
  <c r="Z44" i="9"/>
  <c r="AA4" i="5"/>
  <c r="AD4" i="5" s="1"/>
  <c r="AA6" i="5"/>
  <c r="AD6" i="5" s="1"/>
  <c r="AA8" i="5"/>
  <c r="AD8" i="5" s="1"/>
  <c r="AA10" i="5"/>
  <c r="AD10" i="5" s="1"/>
  <c r="AA12" i="5"/>
  <c r="AD12" i="5" s="1"/>
  <c r="AA14" i="5"/>
  <c r="AD14" i="5" s="1"/>
  <c r="AA16" i="5"/>
  <c r="AD16" i="5" s="1"/>
  <c r="AA18" i="5"/>
  <c r="AD18" i="5" s="1"/>
  <c r="AA20" i="5"/>
  <c r="AD20" i="5" s="1"/>
  <c r="AA22" i="5"/>
  <c r="AD22" i="5" s="1"/>
  <c r="AA24" i="5"/>
  <c r="AD24" i="5" s="1"/>
  <c r="AJ90" i="8"/>
  <c r="AJ91" i="8"/>
  <c r="AN90" i="8"/>
  <c r="AN91" i="8"/>
  <c r="H91" i="8"/>
  <c r="H90" i="8"/>
  <c r="L91" i="8"/>
  <c r="L90" i="8"/>
  <c r="AA26" i="5"/>
  <c r="AD26" i="5" s="1"/>
  <c r="AA28" i="5"/>
  <c r="AD28" i="5" s="1"/>
  <c r="AA30" i="5"/>
  <c r="AD30" i="5" s="1"/>
  <c r="AA32" i="5"/>
  <c r="AD32" i="5" s="1"/>
  <c r="AA34" i="5"/>
  <c r="AD34" i="5" s="1"/>
  <c r="AA36" i="5"/>
  <c r="AD36" i="5" s="1"/>
  <c r="AA38" i="5"/>
  <c r="AD38" i="5" s="1"/>
  <c r="AA40" i="5"/>
  <c r="AD40" i="5" s="1"/>
  <c r="AA42" i="5"/>
  <c r="AD42" i="5" s="1"/>
  <c r="AA44" i="5"/>
  <c r="AD44" i="5" s="1"/>
  <c r="AA46" i="5"/>
  <c r="AD46" i="5" s="1"/>
  <c r="AA48" i="5"/>
  <c r="AD48" i="5" s="1"/>
  <c r="AA50" i="5"/>
  <c r="AD50" i="5" s="1"/>
  <c r="AA52" i="5"/>
  <c r="AD52" i="5" s="1"/>
  <c r="AA54" i="5"/>
  <c r="AD54" i="5" s="1"/>
  <c r="AA56" i="5"/>
  <c r="AD56" i="5" s="1"/>
  <c r="AA58" i="5"/>
  <c r="AD58" i="5" s="1"/>
  <c r="AA60" i="5"/>
  <c r="AD60" i="5" s="1"/>
  <c r="AA62" i="5"/>
  <c r="AD62" i="5" s="1"/>
  <c r="AA64" i="5"/>
  <c r="AD64" i="5" s="1"/>
  <c r="AA66" i="5"/>
  <c r="AD66" i="5" s="1"/>
  <c r="AA68" i="5"/>
  <c r="AD68" i="5" s="1"/>
  <c r="AA70" i="5"/>
  <c r="AD70" i="5" s="1"/>
  <c r="AA72" i="5"/>
  <c r="AD72" i="5" s="1"/>
  <c r="AA74" i="5"/>
  <c r="AD74" i="5" s="1"/>
  <c r="AA76" i="5"/>
  <c r="AD76" i="5" s="1"/>
  <c r="AA78" i="5"/>
  <c r="AD78" i="5" s="1"/>
  <c r="AA80" i="5"/>
  <c r="AD80" i="5" s="1"/>
  <c r="AA82" i="5"/>
  <c r="AD82" i="5" s="1"/>
  <c r="AA84" i="5"/>
  <c r="AD84" i="5" s="1"/>
  <c r="AA86" i="5"/>
  <c r="AD86" i="5" s="1"/>
  <c r="AA88" i="5"/>
  <c r="AD88" i="5" s="1"/>
  <c r="AA90" i="5"/>
  <c r="AD90" i="5" s="1"/>
  <c r="AA92" i="5"/>
  <c r="AD92" i="5" s="1"/>
  <c r="AA94" i="5"/>
  <c r="AD94" i="5" s="1"/>
  <c r="D7" i="6"/>
  <c r="D40" i="6" s="1"/>
  <c r="C37" i="6"/>
  <c r="C41" i="6"/>
  <c r="E98" i="7"/>
  <c r="E26" i="6" s="1"/>
  <c r="E97" i="7"/>
  <c r="J26" i="6" s="1"/>
  <c r="H26" i="6" s="1"/>
  <c r="I98" i="7"/>
  <c r="E28" i="6" s="1"/>
  <c r="I97" i="7"/>
  <c r="J28" i="6" s="1"/>
  <c r="M98" i="7"/>
  <c r="E30" i="6" s="1"/>
  <c r="M97" i="7"/>
  <c r="J30" i="6" s="1"/>
  <c r="Q98" i="7"/>
  <c r="E2" i="6" s="1"/>
  <c r="Q97" i="7"/>
  <c r="J2" i="6" s="1"/>
  <c r="U98" i="7"/>
  <c r="E4" i="6" s="1"/>
  <c r="U97" i="7"/>
  <c r="J4" i="6" s="1"/>
  <c r="Y98" i="7"/>
  <c r="E6" i="6" s="1"/>
  <c r="Y97" i="7"/>
  <c r="J6" i="6" s="1"/>
  <c r="H6" i="6" s="1"/>
  <c r="H39" i="6" s="1"/>
  <c r="AC98" i="7"/>
  <c r="E8" i="6" s="1"/>
  <c r="E41" i="6" s="1"/>
  <c r="AC97" i="7"/>
  <c r="J8" i="6" s="1"/>
  <c r="AG98" i="7"/>
  <c r="E13" i="6" s="1"/>
  <c r="AG97" i="7"/>
  <c r="J13" i="6" s="1"/>
  <c r="AK98" i="7"/>
  <c r="E15" i="6" s="1"/>
  <c r="AK97" i="7"/>
  <c r="J15" i="6" s="1"/>
  <c r="H15" i="6" s="1"/>
  <c r="AO98" i="7"/>
  <c r="E17" i="6" s="1"/>
  <c r="AO97" i="7"/>
  <c r="J17" i="6" s="1"/>
  <c r="AS98" i="7"/>
  <c r="E19" i="6" s="1"/>
  <c r="AS97" i="7"/>
  <c r="J19" i="6" s="1"/>
  <c r="AW98" i="7"/>
  <c r="E24" i="6" s="1"/>
  <c r="AW97" i="7"/>
  <c r="J24" i="6" s="1"/>
  <c r="N97" i="7"/>
  <c r="L30" i="6" s="1"/>
  <c r="V97" i="7"/>
  <c r="L4" i="6" s="1"/>
  <c r="AD97" i="7"/>
  <c r="L8" i="6" s="1"/>
  <c r="AL97" i="7"/>
  <c r="L15" i="6" s="1"/>
  <c r="AT97" i="7"/>
  <c r="L19" i="6" s="1"/>
  <c r="AB17" i="5"/>
  <c r="Z18" i="5"/>
  <c r="AC18" i="5" s="1"/>
  <c r="D34" i="9"/>
  <c r="B34" i="9"/>
  <c r="Q34" i="9"/>
  <c r="R34" i="9"/>
  <c r="AF34" i="9"/>
  <c r="AE34" i="9"/>
  <c r="R36" i="9"/>
  <c r="Q36" i="9"/>
  <c r="Q40" i="9"/>
  <c r="R40" i="9"/>
  <c r="AF40" i="9"/>
  <c r="AE40" i="9"/>
  <c r="AB25" i="5"/>
  <c r="Q18" i="8"/>
  <c r="R18" i="8"/>
  <c r="Z30" i="5"/>
  <c r="Z32" i="5"/>
  <c r="R24" i="8"/>
  <c r="Q24" i="8"/>
  <c r="R28" i="8"/>
  <c r="Q28" i="8"/>
  <c r="D34" i="8"/>
  <c r="B34" i="8"/>
  <c r="AF34" i="8"/>
  <c r="AE34" i="8"/>
  <c r="B36" i="8"/>
  <c r="D36" i="8"/>
  <c r="AE36" i="8"/>
  <c r="AF36" i="8"/>
  <c r="D38" i="8"/>
  <c r="B38" i="8"/>
  <c r="AF38" i="8"/>
  <c r="AE38" i="8"/>
  <c r="Z48" i="5"/>
  <c r="Q42" i="8"/>
  <c r="R42" i="8"/>
  <c r="Z56" i="5"/>
  <c r="AK45" i="9"/>
  <c r="AK44" i="9"/>
  <c r="I45" i="9"/>
  <c r="I44" i="9"/>
  <c r="AG45" i="9"/>
  <c r="AG44" i="9"/>
  <c r="B21" i="9"/>
  <c r="D21" i="9"/>
  <c r="R21" i="9"/>
  <c r="Q21" i="9"/>
  <c r="AE21" i="9"/>
  <c r="AF21" i="9"/>
  <c r="D23" i="9"/>
  <c r="B23" i="9"/>
  <c r="Q23" i="9"/>
  <c r="R23" i="9"/>
  <c r="AF23" i="9"/>
  <c r="AE23" i="9"/>
  <c r="B25" i="9"/>
  <c r="D25" i="9"/>
  <c r="R25" i="9"/>
  <c r="Q25" i="9"/>
  <c r="D27" i="9"/>
  <c r="B27" i="9"/>
  <c r="Q27" i="9"/>
  <c r="R27" i="9"/>
  <c r="AF27" i="9"/>
  <c r="AE27" i="9"/>
  <c r="B29" i="9"/>
  <c r="D29" i="9"/>
  <c r="R29" i="9"/>
  <c r="Q29" i="9"/>
  <c r="AE29" i="9"/>
  <c r="AF29" i="9"/>
  <c r="AK14" i="9"/>
  <c r="Z15" i="5"/>
  <c r="AC15" i="5" s="1"/>
  <c r="D31" i="9"/>
  <c r="B31" i="9"/>
  <c r="I13" i="9"/>
  <c r="I14" i="9"/>
  <c r="R31" i="9"/>
  <c r="Q31" i="9"/>
  <c r="W14" i="9"/>
  <c r="W13" i="9"/>
  <c r="AF31" i="9"/>
  <c r="AE31" i="9"/>
  <c r="AK13" i="9"/>
  <c r="AB16" i="5"/>
  <c r="AE16" i="5" s="1"/>
  <c r="Z17" i="5"/>
  <c r="AC17" i="5" s="1"/>
  <c r="D33" i="9"/>
  <c r="B33" i="9"/>
  <c r="R33" i="9"/>
  <c r="Q33" i="9"/>
  <c r="AF33" i="9"/>
  <c r="AE33" i="9"/>
  <c r="AB18" i="5"/>
  <c r="AE18" i="5" s="1"/>
  <c r="Z19" i="5"/>
  <c r="AC19" i="5" s="1"/>
  <c r="B35" i="9"/>
  <c r="D35" i="9"/>
  <c r="R35" i="9"/>
  <c r="Q35" i="9"/>
  <c r="AF35" i="9"/>
  <c r="AE35" i="9"/>
  <c r="AB20" i="5"/>
  <c r="AE20" i="5" s="1"/>
  <c r="Z21" i="5"/>
  <c r="AC21" i="5" s="1"/>
  <c r="D37" i="9"/>
  <c r="B37" i="9"/>
  <c r="R37" i="9"/>
  <c r="Q37" i="9"/>
  <c r="AF37" i="9"/>
  <c r="AE37" i="9"/>
  <c r="AB22" i="5"/>
  <c r="AE22" i="5" s="1"/>
  <c r="Z23" i="5"/>
  <c r="AC23" i="5" s="1"/>
  <c r="B39" i="9"/>
  <c r="D39" i="9"/>
  <c r="R39" i="9"/>
  <c r="Q39" i="9"/>
  <c r="AF39" i="9"/>
  <c r="AE39" i="9"/>
  <c r="AB24" i="5"/>
  <c r="AE24" i="5" s="1"/>
  <c r="Z25" i="5"/>
  <c r="AC25" i="5" s="1"/>
  <c r="E91" i="8"/>
  <c r="E90" i="8"/>
  <c r="D17" i="8"/>
  <c r="E14" i="8"/>
  <c r="E13" i="8"/>
  <c r="B17" i="8"/>
  <c r="I91" i="8"/>
  <c r="I90" i="8"/>
  <c r="S14" i="8"/>
  <c r="S13" i="8"/>
  <c r="R17" i="8"/>
  <c r="Q17" i="8"/>
  <c r="AG90" i="8"/>
  <c r="AG91" i="8"/>
  <c r="AF17" i="8"/>
  <c r="AE17" i="8"/>
  <c r="AG14" i="8"/>
  <c r="AG13" i="8"/>
  <c r="Z27" i="5"/>
  <c r="AC27" i="5" s="1"/>
  <c r="B19" i="8"/>
  <c r="D19" i="8"/>
  <c r="R19" i="8"/>
  <c r="Q19" i="8"/>
  <c r="AF19" i="8"/>
  <c r="AE19" i="8"/>
  <c r="AB28" i="5"/>
  <c r="AE28" i="5" s="1"/>
  <c r="Z29" i="5"/>
  <c r="AC29" i="5" s="1"/>
  <c r="D21" i="8"/>
  <c r="B21" i="8"/>
  <c r="R21" i="8"/>
  <c r="Q21" i="8"/>
  <c r="AF21" i="8"/>
  <c r="AE21" i="8"/>
  <c r="AB30" i="5"/>
  <c r="AE30" i="5" s="1"/>
  <c r="Z31" i="5"/>
  <c r="AC31" i="5" s="1"/>
  <c r="B23" i="8"/>
  <c r="D23" i="8"/>
  <c r="Z33" i="5"/>
  <c r="AC33" i="5" s="1"/>
  <c r="AB34" i="5"/>
  <c r="AE34" i="5" s="1"/>
  <c r="Z35" i="5"/>
  <c r="AC35" i="5" s="1"/>
  <c r="B27" i="8"/>
  <c r="F14" i="8"/>
  <c r="F13" i="8"/>
  <c r="D27" i="8"/>
  <c r="R27" i="8"/>
  <c r="T14" i="8"/>
  <c r="T13" i="8"/>
  <c r="Q27" i="8"/>
  <c r="AH14" i="8"/>
  <c r="AH13" i="8"/>
  <c r="AF27" i="8"/>
  <c r="AE27" i="8"/>
  <c r="Z41" i="5"/>
  <c r="AC41" i="5" s="1"/>
  <c r="D33" i="8"/>
  <c r="B33" i="8"/>
  <c r="S90" i="8"/>
  <c r="R33" i="8"/>
  <c r="Q33" i="8"/>
  <c r="AF33" i="8"/>
  <c r="AE33" i="8"/>
  <c r="AB42" i="5"/>
  <c r="AE42" i="5" s="1"/>
  <c r="Z43" i="5"/>
  <c r="AC43" i="5" s="1"/>
  <c r="B35" i="8"/>
  <c r="D35" i="8"/>
  <c r="R35" i="8"/>
  <c r="Q35" i="8"/>
  <c r="AF35" i="8"/>
  <c r="AE35" i="8"/>
  <c r="AB44" i="5"/>
  <c r="AE44" i="5" s="1"/>
  <c r="Z45" i="5"/>
  <c r="AC45" i="5" s="1"/>
  <c r="D37" i="8"/>
  <c r="B37" i="8"/>
  <c r="G14" i="8"/>
  <c r="G13" i="8"/>
  <c r="R37" i="8"/>
  <c r="Q37" i="8"/>
  <c r="U14" i="8"/>
  <c r="U13" i="8"/>
  <c r="AF37" i="8"/>
  <c r="AE37" i="8"/>
  <c r="AI14" i="8"/>
  <c r="AI13" i="8"/>
  <c r="AB46" i="5"/>
  <c r="AE46" i="5" s="1"/>
  <c r="Z47" i="5"/>
  <c r="AC47" i="5" s="1"/>
  <c r="B39" i="8"/>
  <c r="D39" i="8"/>
  <c r="R39" i="8"/>
  <c r="Q39" i="8"/>
  <c r="AF39" i="8"/>
  <c r="AE39" i="8"/>
  <c r="AB48" i="5"/>
  <c r="AE48" i="5" s="1"/>
  <c r="Z49" i="5"/>
  <c r="AC49" i="5" s="1"/>
  <c r="D41" i="8"/>
  <c r="B41" i="8"/>
  <c r="R41" i="8"/>
  <c r="Q41" i="8"/>
  <c r="AF41" i="8"/>
  <c r="AE41" i="8"/>
  <c r="AB50" i="5"/>
  <c r="AE50" i="5" s="1"/>
  <c r="Z51" i="5"/>
  <c r="AC51" i="5" s="1"/>
  <c r="B43" i="8"/>
  <c r="D43" i="8"/>
  <c r="R43" i="8"/>
  <c r="Q43" i="8"/>
  <c r="AF43" i="8"/>
  <c r="AE43" i="8"/>
  <c r="AB52" i="5"/>
  <c r="AE52" i="5" s="1"/>
  <c r="Z53" i="5"/>
  <c r="AC53" i="5" s="1"/>
  <c r="D45" i="8"/>
  <c r="B45" i="8"/>
  <c r="R45" i="8"/>
  <c r="Q45" i="8"/>
  <c r="AF45" i="8"/>
  <c r="AE45" i="8"/>
  <c r="AB54" i="5"/>
  <c r="AE54" i="5" s="1"/>
  <c r="Z55" i="5"/>
  <c r="AC55" i="5" s="1"/>
  <c r="B47" i="8"/>
  <c r="D47" i="8"/>
  <c r="H14" i="8"/>
  <c r="H13" i="8"/>
  <c r="R47" i="8"/>
  <c r="Q47" i="8"/>
  <c r="V14" i="8"/>
  <c r="V13" i="8"/>
  <c r="AF47" i="8"/>
  <c r="AE47" i="8"/>
  <c r="AJ14" i="8"/>
  <c r="AJ13" i="8"/>
  <c r="AB56" i="5"/>
  <c r="AE56" i="5" s="1"/>
  <c r="Z57" i="5"/>
  <c r="AC57" i="5" s="1"/>
  <c r="D49" i="8"/>
  <c r="B49" i="8"/>
  <c r="R49" i="8"/>
  <c r="Q49" i="8"/>
  <c r="AE49" i="8"/>
  <c r="AF49" i="8"/>
  <c r="AB58" i="5"/>
  <c r="AE58" i="5" s="1"/>
  <c r="Z59" i="5"/>
  <c r="AC59" i="5" s="1"/>
  <c r="D51" i="8"/>
  <c r="B51" i="8"/>
  <c r="Q51" i="8"/>
  <c r="R51" i="8"/>
  <c r="AF51" i="8"/>
  <c r="AE51" i="8"/>
  <c r="AB60" i="5"/>
  <c r="AE60" i="5" s="1"/>
  <c r="Z61" i="5"/>
  <c r="AC61" i="5" s="1"/>
  <c r="B53" i="8"/>
  <c r="D53" i="8"/>
  <c r="R53" i="8"/>
  <c r="Q53" i="8"/>
  <c r="AE53" i="8"/>
  <c r="AF53" i="8"/>
  <c r="AB62" i="5"/>
  <c r="AE62" i="5" s="1"/>
  <c r="Z63" i="5"/>
  <c r="AC63" i="5" s="1"/>
  <c r="D55" i="8"/>
  <c r="B55" i="8"/>
  <c r="Q55" i="8"/>
  <c r="R55" i="8"/>
  <c r="AE55" i="8"/>
  <c r="AF55" i="8"/>
  <c r="AB64" i="5"/>
  <c r="AE64" i="5" s="1"/>
  <c r="Z65" i="5"/>
  <c r="AC65" i="5" s="1"/>
  <c r="B57" i="8"/>
  <c r="D57" i="8"/>
  <c r="I14" i="8"/>
  <c r="I13" i="8"/>
  <c r="Q57" i="8"/>
  <c r="R57" i="8"/>
  <c r="W14" i="8"/>
  <c r="W13" i="8"/>
  <c r="AE57" i="8"/>
  <c r="AF57" i="8"/>
  <c r="AK14" i="8"/>
  <c r="AK13" i="8"/>
  <c r="AB66" i="5"/>
  <c r="AE66" i="5" s="1"/>
  <c r="Z67" i="5"/>
  <c r="AC67" i="5" s="1"/>
  <c r="D59" i="8"/>
  <c r="B59" i="8"/>
  <c r="Q59" i="8"/>
  <c r="R59" i="8"/>
  <c r="AE59" i="8"/>
  <c r="AF59" i="8"/>
  <c r="AB68" i="5"/>
  <c r="AE68" i="5" s="1"/>
  <c r="Z69" i="5"/>
  <c r="AC69" i="5" s="1"/>
  <c r="B61" i="8"/>
  <c r="D61" i="8"/>
  <c r="Q61" i="8"/>
  <c r="R61" i="8"/>
  <c r="AE61" i="8"/>
  <c r="AF61" i="8"/>
  <c r="AB70" i="5"/>
  <c r="AE70" i="5" s="1"/>
  <c r="Z71" i="5"/>
  <c r="AC71" i="5" s="1"/>
  <c r="D63" i="8"/>
  <c r="B63" i="8"/>
  <c r="Q63" i="8"/>
  <c r="R63" i="8"/>
  <c r="AE63" i="8"/>
  <c r="AF63" i="8"/>
  <c r="AB72" i="5"/>
  <c r="AE72" i="5" s="1"/>
  <c r="Z73" i="5"/>
  <c r="AC73" i="5" s="1"/>
  <c r="D65" i="8"/>
  <c r="B65" i="8"/>
  <c r="Q65" i="8"/>
  <c r="R65" i="8"/>
  <c r="AF65" i="8"/>
  <c r="AE65" i="8"/>
  <c r="AB74" i="5"/>
  <c r="AE74" i="5" s="1"/>
  <c r="Z75" i="5"/>
  <c r="AC75" i="5" s="1"/>
  <c r="B67" i="8"/>
  <c r="D67" i="8"/>
  <c r="J14" i="8"/>
  <c r="J13" i="8"/>
  <c r="R67" i="8"/>
  <c r="Q67" i="8"/>
  <c r="X14" i="8"/>
  <c r="X13" i="8"/>
  <c r="AF67" i="8"/>
  <c r="AE67" i="8"/>
  <c r="AL14" i="8"/>
  <c r="AL13" i="8"/>
  <c r="AB76" i="5"/>
  <c r="AE76" i="5" s="1"/>
  <c r="Z77" i="5"/>
  <c r="AC77" i="5" s="1"/>
  <c r="B69" i="8"/>
  <c r="D69" i="8"/>
  <c r="R69" i="8"/>
  <c r="Q69" i="8"/>
  <c r="AF69" i="8"/>
  <c r="AE69" i="8"/>
  <c r="AB78" i="5"/>
  <c r="AE78" i="5" s="1"/>
  <c r="Z79" i="5"/>
  <c r="AC79" i="5" s="1"/>
  <c r="D71" i="8"/>
  <c r="B71" i="8"/>
  <c r="R71" i="8"/>
  <c r="Q71" i="8"/>
  <c r="AF71" i="8"/>
  <c r="AE71" i="8"/>
  <c r="AB80" i="5"/>
  <c r="AE80" i="5" s="1"/>
  <c r="Z81" i="5"/>
  <c r="AC81" i="5" s="1"/>
  <c r="B73" i="8"/>
  <c r="D73" i="8"/>
  <c r="R73" i="8"/>
  <c r="Q73" i="8"/>
  <c r="AF73" i="8"/>
  <c r="AE73" i="8"/>
  <c r="AB82" i="5"/>
  <c r="AE82" i="5" s="1"/>
  <c r="Z83" i="5"/>
  <c r="AC83" i="5" s="1"/>
  <c r="D75" i="8"/>
  <c r="B75" i="8"/>
  <c r="Q75" i="8"/>
  <c r="R75" i="8"/>
  <c r="AF75" i="8"/>
  <c r="AE75" i="8"/>
  <c r="AB84" i="5"/>
  <c r="AE84" i="5" s="1"/>
  <c r="Z85" i="5"/>
  <c r="AC85" i="5" s="1"/>
  <c r="B77" i="8"/>
  <c r="D77" i="8"/>
  <c r="K14" i="8"/>
  <c r="K13" i="8"/>
  <c r="R77" i="8"/>
  <c r="Q77" i="8"/>
  <c r="Y14" i="8"/>
  <c r="Y13" i="8"/>
  <c r="AF77" i="8"/>
  <c r="AE77" i="8"/>
  <c r="AM14" i="8"/>
  <c r="AM13" i="8"/>
  <c r="AB86" i="5"/>
  <c r="AE86" i="5" s="1"/>
  <c r="Z87" i="5"/>
  <c r="AC87" i="5" s="1"/>
  <c r="D79" i="8"/>
  <c r="B79" i="8"/>
  <c r="R79" i="8"/>
  <c r="Q79" i="8"/>
  <c r="AF79" i="8"/>
  <c r="AE79" i="8"/>
  <c r="AB88" i="5"/>
  <c r="AE88" i="5" s="1"/>
  <c r="Z89" i="5"/>
  <c r="AC89" i="5" s="1"/>
  <c r="B81" i="8"/>
  <c r="D81" i="8"/>
  <c r="R81" i="8"/>
  <c r="Q81" i="8"/>
  <c r="AF81" i="8"/>
  <c r="AE81" i="8"/>
  <c r="AB90" i="5"/>
  <c r="AE90" i="5" s="1"/>
  <c r="Z91" i="5"/>
  <c r="D83" i="8"/>
  <c r="B83" i="8"/>
  <c r="R83" i="8"/>
  <c r="Q83" i="8"/>
  <c r="AF83" i="8"/>
  <c r="AE83" i="8"/>
  <c r="AB92" i="5"/>
  <c r="AE92" i="5" s="1"/>
  <c r="Z93" i="5"/>
  <c r="B85" i="8"/>
  <c r="D85" i="8"/>
  <c r="R85" i="8"/>
  <c r="Q85" i="8"/>
  <c r="AF85" i="8"/>
  <c r="AE85" i="8"/>
  <c r="AB94" i="5"/>
  <c r="AE94" i="5" s="1"/>
  <c r="Z95" i="5"/>
  <c r="E36" i="6"/>
  <c r="C38" i="6"/>
  <c r="E40" i="6"/>
  <c r="C42" i="6"/>
  <c r="G97" i="7"/>
  <c r="J27" i="6" s="1"/>
  <c r="H27" i="6" s="1"/>
  <c r="O97" i="7"/>
  <c r="J31" i="6" s="1"/>
  <c r="W97" i="7"/>
  <c r="J5" i="6" s="1"/>
  <c r="AE97" i="7"/>
  <c r="J9" i="6" s="1"/>
  <c r="AM97" i="7"/>
  <c r="J16" i="6" s="1"/>
  <c r="H16" i="6" s="1"/>
  <c r="AU97" i="7"/>
  <c r="J20" i="6" s="1"/>
  <c r="B88" i="10"/>
  <c r="B29" i="10"/>
  <c r="B31" i="10"/>
  <c r="B37" i="10"/>
  <c r="B53" i="10"/>
  <c r="B55" i="10"/>
  <c r="B61" i="10"/>
  <c r="B75" i="10"/>
  <c r="B77" i="10"/>
  <c r="B86" i="10"/>
  <c r="B19" i="11"/>
  <c r="B21" i="11"/>
  <c r="B23" i="11"/>
  <c r="B25" i="11"/>
  <c r="B35" i="11"/>
  <c r="B39" i="11"/>
  <c r="B41" i="11"/>
  <c r="B45" i="11"/>
  <c r="B49" i="11"/>
  <c r="B51" i="11"/>
  <c r="B53" i="11"/>
  <c r="B57" i="11"/>
  <c r="Z45" i="9" l="1"/>
  <c r="AN45" i="9"/>
  <c r="F22" i="6"/>
  <c r="E14" i="9"/>
  <c r="E15" i="9" s="1"/>
  <c r="AE17" i="9"/>
  <c r="B29" i="11"/>
  <c r="B61" i="11"/>
  <c r="B15" i="11"/>
  <c r="B69" i="10"/>
  <c r="B39" i="10"/>
  <c r="B27" i="10"/>
  <c r="AM15" i="8"/>
  <c r="Y15" i="8"/>
  <c r="K15" i="8"/>
  <c r="AK15" i="8"/>
  <c r="W15" i="8"/>
  <c r="I15" i="8"/>
  <c r="AI15" i="8"/>
  <c r="U15" i="8"/>
  <c r="G15" i="8"/>
  <c r="AH15" i="8"/>
  <c r="AG15" i="8"/>
  <c r="S15" i="8"/>
  <c r="AE25" i="9"/>
  <c r="F44" i="9"/>
  <c r="B59" i="11"/>
  <c r="B37" i="11"/>
  <c r="B21" i="10"/>
  <c r="AA2" i="5"/>
  <c r="AD2" i="5" s="1"/>
  <c r="E13" i="9"/>
  <c r="S14" i="9"/>
  <c r="B73" i="10"/>
  <c r="B51" i="10"/>
  <c r="E15" i="8"/>
  <c r="H7" i="6"/>
  <c r="H40" i="6" s="1"/>
  <c r="I40" i="6" s="1"/>
  <c r="L21" i="6"/>
  <c r="P6" i="6" s="1"/>
  <c r="B55" i="11"/>
  <c r="B59" i="10"/>
  <c r="B35" i="10"/>
  <c r="B43" i="11"/>
  <c r="B79" i="10"/>
  <c r="B71" i="10"/>
  <c r="B57" i="10"/>
  <c r="B45" i="10"/>
  <c r="I15" i="9"/>
  <c r="H3" i="6"/>
  <c r="H36" i="6" s="1"/>
  <c r="J36" i="6" s="1"/>
  <c r="H25" i="6"/>
  <c r="F10" i="6"/>
  <c r="F38" i="6"/>
  <c r="AE3" i="5"/>
  <c r="H19" i="6"/>
  <c r="H30" i="6"/>
  <c r="H18" i="6"/>
  <c r="H29" i="6"/>
  <c r="B89" i="10"/>
  <c r="AC95" i="5"/>
  <c r="B85" i="10"/>
  <c r="AC91" i="5"/>
  <c r="AG87" i="8"/>
  <c r="E22" i="6"/>
  <c r="E21" i="6" s="1"/>
  <c r="D13" i="6"/>
  <c r="I13" i="6"/>
  <c r="I6" i="6"/>
  <c r="G6" i="6" s="1"/>
  <c r="G39" i="6" s="1"/>
  <c r="J39" i="6" s="1"/>
  <c r="D6" i="6"/>
  <c r="D39" i="6" s="1"/>
  <c r="B56" i="11"/>
  <c r="AE43" i="5"/>
  <c r="B60" i="11"/>
  <c r="AE47" i="5"/>
  <c r="K32" i="6"/>
  <c r="Q20" i="9"/>
  <c r="R20" i="9"/>
  <c r="B27" i="11"/>
  <c r="B43" i="10"/>
  <c r="X15" i="8"/>
  <c r="V15" i="8"/>
  <c r="H8" i="6"/>
  <c r="H41" i="6" s="1"/>
  <c r="J40" i="6"/>
  <c r="B74" i="10"/>
  <c r="AC80" i="5"/>
  <c r="B66" i="10"/>
  <c r="AC72" i="5"/>
  <c r="B60" i="10"/>
  <c r="AC66" i="5"/>
  <c r="B32" i="11"/>
  <c r="AE19" i="5"/>
  <c r="F11" i="6"/>
  <c r="B22" i="9"/>
  <c r="D22" i="9"/>
  <c r="Q26" i="9"/>
  <c r="R26" i="9"/>
  <c r="B18" i="9"/>
  <c r="D18" i="9"/>
  <c r="S87" i="8"/>
  <c r="I24" i="6"/>
  <c r="E33" i="6"/>
  <c r="E32" i="6" s="1"/>
  <c r="D24" i="6"/>
  <c r="I2" i="6"/>
  <c r="E11" i="6"/>
  <c r="E10" i="6" s="1"/>
  <c r="D2" i="6"/>
  <c r="D35" i="6" s="1"/>
  <c r="E35" i="6"/>
  <c r="B44" i="11"/>
  <c r="AE31" i="5"/>
  <c r="B83" i="10"/>
  <c r="AL15" i="8"/>
  <c r="AJ15" i="8"/>
  <c r="H4" i="6"/>
  <c r="H37" i="6" s="1"/>
  <c r="B76" i="10"/>
  <c r="AC82" i="5"/>
  <c r="B70" i="10"/>
  <c r="AC76" i="5"/>
  <c r="B64" i="10"/>
  <c r="AC70" i="5"/>
  <c r="B46" i="10"/>
  <c r="AC52" i="5"/>
  <c r="B28" i="11"/>
  <c r="AE15" i="5"/>
  <c r="D20" i="6"/>
  <c r="K20" i="6"/>
  <c r="G20" i="6" s="1"/>
  <c r="D16" i="6"/>
  <c r="K16" i="6"/>
  <c r="G16" i="6" s="1"/>
  <c r="B84" i="10"/>
  <c r="AC90" i="5"/>
  <c r="B82" i="10"/>
  <c r="AC88" i="5"/>
  <c r="B64" i="11"/>
  <c r="AE51" i="5"/>
  <c r="B52" i="11"/>
  <c r="AE39" i="5"/>
  <c r="D31" i="6"/>
  <c r="F21" i="6"/>
  <c r="B50" i="11"/>
  <c r="AE37" i="5"/>
  <c r="B46" i="11"/>
  <c r="AE33" i="5"/>
  <c r="F32" i="6"/>
  <c r="B65" i="11"/>
  <c r="B33" i="11"/>
  <c r="B17" i="11"/>
  <c r="B81" i="10"/>
  <c r="B65" i="10"/>
  <c r="B49" i="10"/>
  <c r="B41" i="10"/>
  <c r="B33" i="10"/>
  <c r="B25" i="10"/>
  <c r="B67" i="11"/>
  <c r="H5" i="6"/>
  <c r="H38" i="6" s="1"/>
  <c r="T15" i="8"/>
  <c r="F15" i="8"/>
  <c r="E87" i="8"/>
  <c r="W15" i="9"/>
  <c r="AK15" i="9"/>
  <c r="B42" i="10"/>
  <c r="AC48" i="5"/>
  <c r="D19" i="6"/>
  <c r="I19" i="6"/>
  <c r="G19" i="6" s="1"/>
  <c r="D15" i="6"/>
  <c r="I15" i="6"/>
  <c r="G15" i="6" s="1"/>
  <c r="I8" i="6"/>
  <c r="G8" i="6" s="1"/>
  <c r="G41" i="6" s="1"/>
  <c r="D8" i="6"/>
  <c r="D41" i="6" s="1"/>
  <c r="I4" i="6"/>
  <c r="G4" i="6" s="1"/>
  <c r="G37" i="6" s="1"/>
  <c r="D4" i="6"/>
  <c r="D37" i="6" s="1"/>
  <c r="I30" i="6"/>
  <c r="G30" i="6" s="1"/>
  <c r="D30" i="6"/>
  <c r="I26" i="6"/>
  <c r="G26" i="6" s="1"/>
  <c r="D26" i="6"/>
  <c r="D5" i="6"/>
  <c r="D38" i="6" s="1"/>
  <c r="B56" i="10"/>
  <c r="AC62" i="5"/>
  <c r="B54" i="10"/>
  <c r="AC60" i="5"/>
  <c r="B52" i="10"/>
  <c r="AC58" i="5"/>
  <c r="B48" i="10"/>
  <c r="AC54" i="5"/>
  <c r="B44" i="10"/>
  <c r="AC50" i="5"/>
  <c r="B32" i="10"/>
  <c r="AC38" i="5"/>
  <c r="B28" i="10"/>
  <c r="AC34" i="5"/>
  <c r="B22" i="10"/>
  <c r="AC28" i="5"/>
  <c r="B20" i="10"/>
  <c r="AC26" i="5"/>
  <c r="B38" i="10"/>
  <c r="AC44" i="5"/>
  <c r="I25" i="6"/>
  <c r="G25" i="6" s="1"/>
  <c r="D25" i="6"/>
  <c r="E37" i="6"/>
  <c r="D29" i="6"/>
  <c r="D9" i="6"/>
  <c r="D42" i="6" s="1"/>
  <c r="AE19" i="9"/>
  <c r="S13" i="9"/>
  <c r="S15" i="9" s="1"/>
  <c r="S44" i="9"/>
  <c r="E44" i="9"/>
  <c r="B62" i="11"/>
  <c r="AE49" i="5"/>
  <c r="B48" i="11"/>
  <c r="AE35" i="5"/>
  <c r="F33" i="6"/>
  <c r="F40" i="6"/>
  <c r="B24" i="9"/>
  <c r="D24" i="9"/>
  <c r="D17" i="9"/>
  <c r="R28" i="9"/>
  <c r="Q28" i="9"/>
  <c r="D20" i="9"/>
  <c r="B20" i="9"/>
  <c r="B87" i="10"/>
  <c r="AC93" i="5"/>
  <c r="B24" i="10"/>
  <c r="AC30" i="5"/>
  <c r="D17" i="6"/>
  <c r="I17" i="6"/>
  <c r="G17" i="6" s="1"/>
  <c r="I28" i="6"/>
  <c r="G28" i="6" s="1"/>
  <c r="D28" i="6"/>
  <c r="B36" i="11"/>
  <c r="AE23" i="5"/>
  <c r="B34" i="11"/>
  <c r="AE21" i="5"/>
  <c r="B66" i="11"/>
  <c r="AE53" i="5"/>
  <c r="B54" i="11"/>
  <c r="AE41" i="5"/>
  <c r="L32" i="6"/>
  <c r="P7" i="6" s="1"/>
  <c r="P9" i="6"/>
  <c r="F46" i="6"/>
  <c r="Q24" i="9"/>
  <c r="R24" i="9"/>
  <c r="AI44" i="9"/>
  <c r="AI45" i="9"/>
  <c r="B28" i="9"/>
  <c r="D28" i="9"/>
  <c r="B22" i="11"/>
  <c r="AE9" i="5"/>
  <c r="B67" i="10"/>
  <c r="H9" i="6"/>
  <c r="H42" i="6" s="1"/>
  <c r="J15" i="8"/>
  <c r="H15" i="8"/>
  <c r="AG14" i="9"/>
  <c r="B30" i="11"/>
  <c r="AE17" i="5"/>
  <c r="B80" i="10"/>
  <c r="AC86" i="5"/>
  <c r="B78" i="10"/>
  <c r="AC84" i="5"/>
  <c r="B72" i="10"/>
  <c r="AC78" i="5"/>
  <c r="B68" i="10"/>
  <c r="AC74" i="5"/>
  <c r="B62" i="10"/>
  <c r="AC68" i="5"/>
  <c r="B58" i="10"/>
  <c r="AC64" i="5"/>
  <c r="B63" i="11"/>
  <c r="B47" i="11"/>
  <c r="B31" i="11"/>
  <c r="B63" i="10"/>
  <c r="B47" i="10"/>
  <c r="B23" i="10"/>
  <c r="H20" i="6"/>
  <c r="H31" i="6"/>
  <c r="AG13" i="9"/>
  <c r="B50" i="10"/>
  <c r="AC56" i="5"/>
  <c r="B26" i="10"/>
  <c r="AC32" i="5"/>
  <c r="B38" i="11"/>
  <c r="AE25" i="5"/>
  <c r="J32" i="6"/>
  <c r="O7" i="6" s="1"/>
  <c r="H24" i="6"/>
  <c r="H17" i="6"/>
  <c r="H13" i="6"/>
  <c r="J21" i="6"/>
  <c r="O6" i="6" s="1"/>
  <c r="H2" i="6"/>
  <c r="J10" i="6"/>
  <c r="O5" i="6" s="1"/>
  <c r="H28" i="6"/>
  <c r="E39" i="6"/>
  <c r="B58" i="11"/>
  <c r="AE45" i="5"/>
  <c r="B34" i="10"/>
  <c r="AC40" i="5"/>
  <c r="B30" i="10"/>
  <c r="AC36" i="5"/>
  <c r="B42" i="11"/>
  <c r="AE29" i="5"/>
  <c r="B40" i="11"/>
  <c r="AE27" i="5"/>
  <c r="D18" i="6"/>
  <c r="K18" i="6"/>
  <c r="G18" i="6" s="1"/>
  <c r="D14" i="6"/>
  <c r="K14" i="6"/>
  <c r="B40" i="10"/>
  <c r="AC46" i="5"/>
  <c r="B36" i="10"/>
  <c r="AC42" i="5"/>
  <c r="L10" i="6"/>
  <c r="P5" i="6" s="1"/>
  <c r="D27" i="6"/>
  <c r="D3" i="6"/>
  <c r="D36" i="6" s="1"/>
  <c r="S45" i="9"/>
  <c r="E45" i="9"/>
  <c r="K10" i="6"/>
  <c r="F36" i="6"/>
  <c r="R22" i="9"/>
  <c r="Q22" i="9"/>
  <c r="D26" i="9"/>
  <c r="B26" i="9"/>
  <c r="B20" i="11"/>
  <c r="AE7" i="5"/>
  <c r="R18" i="9"/>
  <c r="Q18" i="9"/>
  <c r="F42" i="6"/>
  <c r="I36" i="6" l="1"/>
  <c r="AG15" i="9"/>
  <c r="AG41" i="9"/>
  <c r="I39" i="6"/>
  <c r="H32" i="6"/>
  <c r="H48" i="6" s="1"/>
  <c r="E41" i="9"/>
  <c r="S41" i="9"/>
  <c r="F47" i="6"/>
  <c r="P10" i="6"/>
  <c r="J37" i="6"/>
  <c r="I37" i="6"/>
  <c r="I32" i="6"/>
  <c r="G24" i="6"/>
  <c r="G32" i="6" s="1"/>
  <c r="G48" i="6" s="1"/>
  <c r="H10" i="6"/>
  <c r="H46" i="6" s="1"/>
  <c r="H35" i="6"/>
  <c r="G2" i="6"/>
  <c r="I10" i="6"/>
  <c r="E47" i="6"/>
  <c r="D21" i="6"/>
  <c r="D47" i="6" s="1"/>
  <c r="O8" i="1" s="1"/>
  <c r="O10" i="6"/>
  <c r="E46" i="6"/>
  <c r="D10" i="6"/>
  <c r="D46" i="6" s="1"/>
  <c r="O9" i="6"/>
  <c r="J41" i="6"/>
  <c r="I41" i="6"/>
  <c r="F48" i="6"/>
  <c r="P11" i="6"/>
  <c r="N3" i="6"/>
  <c r="E43" i="6" s="1"/>
  <c r="G14" i="6"/>
  <c r="K21" i="6"/>
  <c r="O3" i="6"/>
  <c r="J48" i="6"/>
  <c r="L33" i="6"/>
  <c r="I48" i="6"/>
  <c r="H21" i="6"/>
  <c r="H47" i="6" s="1"/>
  <c r="J42" i="6"/>
  <c r="I42" i="6"/>
  <c r="J38" i="6"/>
  <c r="I38" i="6"/>
  <c r="E48" i="6"/>
  <c r="D32" i="6"/>
  <c r="D48" i="6" s="1"/>
  <c r="O11" i="6"/>
  <c r="I21" i="6"/>
  <c r="G13" i="6"/>
  <c r="F49" i="6" l="1"/>
  <c r="F43" i="6"/>
  <c r="D43" i="6" s="1"/>
  <c r="O9" i="1"/>
  <c r="H43" i="6"/>
  <c r="G21" i="6"/>
  <c r="G47" i="6" s="1"/>
  <c r="K33" i="6" s="1"/>
  <c r="H49" i="6"/>
  <c r="D49" i="6"/>
  <c r="O7" i="1"/>
  <c r="E49" i="6"/>
  <c r="G10" i="6"/>
  <c r="G46" i="6" s="1"/>
  <c r="G35" i="6"/>
  <c r="G43" i="6" s="1"/>
  <c r="G49" i="6" l="1"/>
  <c r="I47" i="6"/>
  <c r="I46" i="6"/>
  <c r="I49" i="6" s="1"/>
  <c r="O11" i="1"/>
  <c r="J49" i="6"/>
  <c r="J47" i="6"/>
  <c r="J35" i="6"/>
  <c r="J43" i="6"/>
  <c r="I43" i="6"/>
  <c r="J33" i="6"/>
  <c r="J46" i="6"/>
  <c r="I35" i="6"/>
</calcChain>
</file>

<file path=xl/comments1.xml><?xml version="1.0" encoding="utf-8"?>
<comments xmlns="http://schemas.openxmlformats.org/spreadsheetml/2006/main">
  <authors>
    <author>Altair Gomes Brito</author>
  </authors>
  <commentList>
    <comment ref="C34" authorId="0" shapeId="0">
      <text>
        <r>
          <rPr>
            <sz val="11"/>
            <color theme="1"/>
            <rFont val="Calibri"/>
            <family val="2"/>
            <scheme val="minor"/>
          </rPr>
          <t>ESCOLHER O TURNO</t>
        </r>
      </text>
    </comment>
  </commentList>
</comments>
</file>

<file path=xl/sharedStrings.xml><?xml version="1.0" encoding="utf-8"?>
<sst xmlns="http://schemas.openxmlformats.org/spreadsheetml/2006/main" count="1425" uniqueCount="511">
  <si>
    <t xml:space="preserve">CTCE Pinhais       </t>
  </si>
  <si>
    <t xml:space="preserve">CTCE Pinhais </t>
  </si>
  <si>
    <t>CARGA A EXPEDIR</t>
  </si>
  <si>
    <t>CARGA EXPEDIDA</t>
  </si>
  <si>
    <t xml:space="preserve">EFETIVO </t>
  </si>
  <si>
    <t>TOTAL CENTRO</t>
  </si>
  <si>
    <t>DATA</t>
  </si>
  <si>
    <t>PRIME (CDL)</t>
  </si>
  <si>
    <t>PACKET (CDL)</t>
  </si>
  <si>
    <t>PACKET</t>
  </si>
  <si>
    <t>PRIME</t>
  </si>
  <si>
    <t>STES</t>
  </si>
  <si>
    <t>LC-SIMPLES</t>
  </si>
  <si>
    <t>TURNO</t>
  </si>
  <si>
    <t>P/MAQ.</t>
  </si>
  <si>
    <t>TOTAL</t>
  </si>
  <si>
    <t>1º TURNO</t>
  </si>
  <si>
    <t>2º TURNO</t>
  </si>
  <si>
    <t>3º TURNO</t>
  </si>
  <si>
    <t>CDLs/ARMAZÉM</t>
  </si>
  <si>
    <t>TRATAMENTO/OBJ/CTCE</t>
  </si>
  <si>
    <t>CTA 05</t>
  </si>
  <si>
    <t>CTA 06</t>
  </si>
  <si>
    <t>CEINT/PR   GECAP</t>
  </si>
  <si>
    <t>CÉLULAS A PREENCHER</t>
  </si>
  <si>
    <t/>
  </si>
  <si>
    <t>PRODUTIVIDADE PREVISTA x REALIZADA</t>
  </si>
  <si>
    <t>META INDIVIDUAL (OBJ/H)</t>
  </si>
  <si>
    <t>CAPACIDADE PRODUTIVA DIÁRIA</t>
  </si>
  <si>
    <t>HORAS DE TRABALHO</t>
  </si>
  <si>
    <t>POSIÇÕES ATIVAS</t>
  </si>
  <si>
    <t>PRODUTIVIDADE PREVISTA</t>
  </si>
  <si>
    <t>PRODUÇÃO PREVISTA</t>
  </si>
  <si>
    <t>REALIZADO</t>
  </si>
  <si>
    <t xml:space="preserve">HORAS POR TURNO </t>
  </si>
  <si>
    <t>MÉDIA POR OPERADOR</t>
  </si>
  <si>
    <t>POSIÇÕES ATIVAS (RX: 69 / IPS: 24)</t>
  </si>
  <si>
    <t>DIFERENÇA (OBJ)</t>
  </si>
  <si>
    <t>PRODUÇÃO PREVISTA OBJETOS</t>
  </si>
  <si>
    <t>ATINGIMENTO META</t>
  </si>
  <si>
    <t>PREVISÃO ABERTURA/DIA</t>
  </si>
  <si>
    <t>TOTAL PRE ALERTA(CDL)</t>
  </si>
  <si>
    <t>ESTAÇÕES RAIO X</t>
  </si>
  <si>
    <t xml:space="preserve"> TOTAL PREVISTO</t>
  </si>
  <si>
    <t>ESTAÇÕES IPS</t>
  </si>
  <si>
    <t xml:space="preserve">DIFERENÇA (OBJ) </t>
  </si>
  <si>
    <t>TOTAL PREVISTO ENTRADA OBJETOS</t>
  </si>
  <si>
    <t>PREVISÃO POR TURNO</t>
  </si>
  <si>
    <t xml:space="preserve">DIFERENÇA (OBJETOS) </t>
  </si>
  <si>
    <t>MÁQUINA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</si>
  <si>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</si>
  <si>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</si>
  <si>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</si>
  <si>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</si>
  <si>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</si>
  <si>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</si>
  <si>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</si>
  <si>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</si>
  <si>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</si>
  <si>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09:00 -10:00</t>
  </si>
  <si>
    <t>10:00 -11:00</t>
  </si>
  <si>
    <t>11:00 - 12:00</t>
  </si>
  <si>
    <t>12:00 - 13:00</t>
  </si>
  <si>
    <t>13:00 - 14:00</t>
  </si>
  <si>
    <t>14:00 -15:00</t>
  </si>
  <si>
    <t>15:00 -16:00</t>
  </si>
  <si>
    <t>16:00 - 17:00</t>
  </si>
  <si>
    <t>17:00 -18:00</t>
  </si>
  <si>
    <t>18:00 -19:00</t>
  </si>
  <si>
    <t>19:00 - 20:00</t>
  </si>
  <si>
    <t>20:00 - 21:00</t>
  </si>
  <si>
    <t>21:00 - 22:00</t>
  </si>
  <si>
    <t>22:00 - 23:00</t>
  </si>
  <si>
    <t>23:00 - 00:00</t>
  </si>
  <si>
    <t>TURNO 1</t>
  </si>
  <si>
    <t>TURNO 2</t>
  </si>
  <si>
    <t>TURNO 3</t>
  </si>
  <si>
    <t>IPS-01</t>
  </si>
  <si>
    <t>IPS-02</t>
  </si>
  <si>
    <t>IPS-03</t>
  </si>
  <si>
    <t>IPS-04</t>
  </si>
  <si>
    <t>IPS-05</t>
  </si>
  <si>
    <t>IPS-06</t>
  </si>
  <si>
    <t>IPS-07</t>
  </si>
  <si>
    <t>IPS-08</t>
  </si>
  <si>
    <t>IPS-09</t>
  </si>
  <si>
    <t>IPS-10</t>
  </si>
  <si>
    <t>IPS-11</t>
  </si>
  <si>
    <t>IPS-12</t>
  </si>
  <si>
    <t>IPS-13</t>
  </si>
  <si>
    <t>IPS-14</t>
  </si>
  <si>
    <t>IPS-15</t>
  </si>
  <si>
    <t>IPS-16</t>
  </si>
  <si>
    <t>IPS-17</t>
  </si>
  <si>
    <t>IPS-18</t>
  </si>
  <si>
    <t>IPS-19</t>
  </si>
  <si>
    <t>IPS-20</t>
  </si>
  <si>
    <t>IPS-21</t>
  </si>
  <si>
    <t>IPS-22</t>
  </si>
  <si>
    <t>IPS-23</t>
  </si>
  <si>
    <t>IPS-24</t>
  </si>
  <si>
    <t>R2-01</t>
  </si>
  <si>
    <t>R2-02</t>
  </si>
  <si>
    <t>R2-03</t>
  </si>
  <si>
    <t>R2-04</t>
  </si>
  <si>
    <t>R2-05</t>
  </si>
  <si>
    <t>R2-06</t>
  </si>
  <si>
    <t>R2-07</t>
  </si>
  <si>
    <t>R2-08</t>
  </si>
  <si>
    <t>R2-09</t>
  </si>
  <si>
    <t>R2-10</t>
  </si>
  <si>
    <t>R3-01</t>
  </si>
  <si>
    <t>R3-02</t>
  </si>
  <si>
    <t>R3-03</t>
  </si>
  <si>
    <t>R3-04</t>
  </si>
  <si>
    <t>R3-05</t>
  </si>
  <si>
    <t>R3-06</t>
  </si>
  <si>
    <t>R3-07</t>
  </si>
  <si>
    <t>R3-08</t>
  </si>
  <si>
    <t>R3-09</t>
  </si>
  <si>
    <t>R3-10</t>
  </si>
  <si>
    <t>R4-01</t>
  </si>
  <si>
    <t>R4-02</t>
  </si>
  <si>
    <t>R4-03</t>
  </si>
  <si>
    <t>R4-04</t>
  </si>
  <si>
    <t>R4-05</t>
  </si>
  <si>
    <t>R4-06</t>
  </si>
  <si>
    <t>R4-07</t>
  </si>
  <si>
    <t>R4-08</t>
  </si>
  <si>
    <t>R4-09</t>
  </si>
  <si>
    <t>R4-10</t>
  </si>
  <si>
    <t>R5-01</t>
  </si>
  <si>
    <t>R5-02</t>
  </si>
  <si>
    <t>R5-03</t>
  </si>
  <si>
    <t>R5-04</t>
  </si>
  <si>
    <t>R5-05</t>
  </si>
  <si>
    <t>R5-06</t>
  </si>
  <si>
    <t>R5-07</t>
  </si>
  <si>
    <t>R5-08</t>
  </si>
  <si>
    <t>R5-09</t>
  </si>
  <si>
    <t>R5-10</t>
  </si>
  <si>
    <t>R6-01</t>
  </si>
  <si>
    <t>R6-02</t>
  </si>
  <si>
    <t>R6-03</t>
  </si>
  <si>
    <t>R6-04</t>
  </si>
  <si>
    <t>R6-05</t>
  </si>
  <si>
    <t>R6-06</t>
  </si>
  <si>
    <t>R6-07</t>
  </si>
  <si>
    <t>R6-08</t>
  </si>
  <si>
    <t>R6-09</t>
  </si>
  <si>
    <t>R6-10</t>
  </si>
  <si>
    <t>R7-01</t>
  </si>
  <si>
    <t>R7-02</t>
  </si>
  <si>
    <t>R7-03</t>
  </si>
  <si>
    <t>R7-04</t>
  </si>
  <si>
    <t>R7-05</t>
  </si>
  <si>
    <t>R7-06</t>
  </si>
  <si>
    <t>R7-07</t>
  </si>
  <si>
    <t>R7-08</t>
  </si>
  <si>
    <t>R7-09</t>
  </si>
  <si>
    <t>R7-10</t>
  </si>
  <si>
    <t>R8-01</t>
  </si>
  <si>
    <t>R8-02</t>
  </si>
  <si>
    <t>R8-03</t>
  </si>
  <si>
    <t>R8-04</t>
  </si>
  <si>
    <t>R8-05</t>
  </si>
  <si>
    <t>R8-06</t>
  </si>
  <si>
    <t>R8-07</t>
  </si>
  <si>
    <t>R8-08</t>
  </si>
  <si>
    <t>R8-09</t>
  </si>
  <si>
    <t>R8-10</t>
  </si>
  <si>
    <t>MICROS TOTAL</t>
  </si>
  <si>
    <t>MICRO PACKET</t>
  </si>
  <si>
    <t>MICRO PRIME</t>
  </si>
  <si>
    <t>META/HORA</t>
  </si>
  <si>
    <t>REALIZADO/HORA</t>
  </si>
  <si>
    <t>META PACKET</t>
  </si>
  <si>
    <t>REALIZADO PACKET</t>
  </si>
  <si>
    <t>META PRIME</t>
  </si>
  <si>
    <t>REALIZADO PRIME</t>
  </si>
  <si>
    <t>MICROS PACKET</t>
  </si>
  <si>
    <t>MICROS PRIME</t>
  </si>
  <si>
    <t>DIFERENÇA</t>
  </si>
  <si>
    <t>% META ATINGIDA</t>
  </si>
  <si>
    <t>MÉDIA/TOTAL</t>
  </si>
  <si>
    <t>TURNOS</t>
  </si>
  <si>
    <t>META</t>
  </si>
  <si>
    <t>GECAP1</t>
  </si>
  <si>
    <t>GECAP 2</t>
  </si>
  <si>
    <t>GECAP 3</t>
  </si>
  <si>
    <t>MÉDIA CEINT</t>
  </si>
  <si>
    <t>OBSERVAÇÃO 1T</t>
  </si>
  <si>
    <t>OBSERVAÇÃO 2T</t>
  </si>
  <si>
    <t>OBSERVAÇÃO 3T</t>
  </si>
  <si>
    <t>POSIÇÃO</t>
  </si>
  <si>
    <t>ESTAÇÃO</t>
  </si>
  <si>
    <t>IP</t>
  </si>
  <si>
    <t>VIRTUAL</t>
  </si>
  <si>
    <t>17:00 - 18:00</t>
  </si>
  <si>
    <t>18:00 - 19:00</t>
  </si>
  <si>
    <t>23:00 - 23:59</t>
  </si>
  <si>
    <t>IP Virtual</t>
  </si>
  <si>
    <t>MPRO36189705</t>
  </si>
  <si>
    <t>MVPR00426973001</t>
  </si>
  <si>
    <t>10.11.8.171</t>
  </si>
  <si>
    <t>MPRO36189626</t>
  </si>
  <si>
    <t>MVPR00426973002</t>
  </si>
  <si>
    <t>10.11.8.172</t>
  </si>
  <si>
    <t>MPRO36195274</t>
  </si>
  <si>
    <t>MVPR00426973003</t>
  </si>
  <si>
    <t>10.11.8.173</t>
  </si>
  <si>
    <t>MPRO36195331</t>
  </si>
  <si>
    <t>MVPR00426973004</t>
  </si>
  <si>
    <t>10.11.8.174</t>
  </si>
  <si>
    <t>MPRO36189634</t>
  </si>
  <si>
    <t>MVPR00426973005</t>
  </si>
  <si>
    <t>10.11.8.175</t>
  </si>
  <si>
    <t>MPRO36189670</t>
  </si>
  <si>
    <t>MVPR00426973006</t>
  </si>
  <si>
    <t>10.11.8.176</t>
  </si>
  <si>
    <t>MPRO36189623</t>
  </si>
  <si>
    <t>10.150.162.74</t>
  </si>
  <si>
    <t>MVPR00426973007</t>
  </si>
  <si>
    <t>10.11.8.177</t>
  </si>
  <si>
    <t>MPRO36189679</t>
  </si>
  <si>
    <t>MVPR00426973008</t>
  </si>
  <si>
    <t>10.10.10.230</t>
  </si>
  <si>
    <t>MPRO36195360</t>
  </si>
  <si>
    <t>MVPR00426973009</t>
  </si>
  <si>
    <t>10.11.8.179</t>
  </si>
  <si>
    <t>MPRO36195348</t>
  </si>
  <si>
    <t>MVPR00426973010</t>
  </si>
  <si>
    <t>10.11.8.180</t>
  </si>
  <si>
    <t>MPRO36195298</t>
  </si>
  <si>
    <t>MVPR00426973011</t>
  </si>
  <si>
    <t>10.11.12.31</t>
  </si>
  <si>
    <t>MPRO36195390</t>
  </si>
  <si>
    <t>MVPR00426973012</t>
  </si>
  <si>
    <t>10.11.12.32</t>
  </si>
  <si>
    <t>MPRO36189643</t>
  </si>
  <si>
    <t>10.11.12.33</t>
  </si>
  <si>
    <t>MPR36195287</t>
  </si>
  <si>
    <t>10.11.12.34</t>
  </si>
  <si>
    <t>MPR36189707</t>
  </si>
  <si>
    <t>10.11.12.35</t>
  </si>
  <si>
    <t>MPRO36195326</t>
  </si>
  <si>
    <t>10.11.12.36</t>
  </si>
  <si>
    <t>MPR36200819</t>
  </si>
  <si>
    <t>10.11.12.37</t>
  </si>
  <si>
    <t>MPR36189671</t>
  </si>
  <si>
    <t>10.11.12.38</t>
  </si>
  <si>
    <t>MPRO36195383</t>
  </si>
  <si>
    <t>10.150.158.18</t>
  </si>
  <si>
    <t>10.11.12.39</t>
  </si>
  <si>
    <t>MPR36195325</t>
  </si>
  <si>
    <t>10.11.12.40</t>
  </si>
  <si>
    <t>MPR36200803</t>
  </si>
  <si>
    <t>10.11.10.13</t>
  </si>
  <si>
    <t>MPRO36189708</t>
  </si>
  <si>
    <t>10.11.10.14</t>
  </si>
  <si>
    <t>MPRO36200823</t>
  </si>
  <si>
    <t>10.150.158.68</t>
  </si>
  <si>
    <t>10.11.12.43</t>
  </si>
  <si>
    <t>MPRO36189663</t>
  </si>
  <si>
    <t>10.11.12.44</t>
  </si>
  <si>
    <t>MPR36200817</t>
  </si>
  <si>
    <t>10.150.158.60</t>
  </si>
  <si>
    <t>10.11.9.37</t>
  </si>
  <si>
    <t>MPR36195370</t>
  </si>
  <si>
    <t>10.150.158.61</t>
  </si>
  <si>
    <t>10.11.9.39</t>
  </si>
  <si>
    <t>MPRO36189621</t>
  </si>
  <si>
    <t>10.150.158.57</t>
  </si>
  <si>
    <t>10.11.10.24</t>
  </si>
  <si>
    <t>MPRO36189662</t>
  </si>
  <si>
    <t>10.150.158.63</t>
  </si>
  <si>
    <t>10.11.8.49</t>
  </si>
  <si>
    <t>MPR36195342</t>
  </si>
  <si>
    <t>10.150.158.64</t>
  </si>
  <si>
    <t>10.11.9.84</t>
  </si>
  <si>
    <t>MPRO36189665</t>
  </si>
  <si>
    <t>10.11.8.19</t>
  </si>
  <si>
    <t>MPRO36195349</t>
  </si>
  <si>
    <t>10.150.158.66</t>
  </si>
  <si>
    <t>10.11.9.38</t>
  </si>
  <si>
    <t>MPRO36189677</t>
  </si>
  <si>
    <t>10.150.158.67</t>
  </si>
  <si>
    <t>10.11.9.88</t>
  </si>
  <si>
    <t>MPR36189630</t>
  </si>
  <si>
    <t>10.11.9.91</t>
  </si>
  <si>
    <t>MPRO36189711</t>
  </si>
  <si>
    <t>10.11.9.92</t>
  </si>
  <si>
    <t>MPRO36189669</t>
  </si>
  <si>
    <t>10.150.158.96</t>
  </si>
  <si>
    <t>10.11.8.52</t>
  </si>
  <si>
    <t>MPRO36195368</t>
  </si>
  <si>
    <t>10.150.158.71</t>
  </si>
  <si>
    <t>10.11.9.35</t>
  </si>
  <si>
    <t>MPRO36189629</t>
  </si>
  <si>
    <t>10.11.8.55</t>
  </si>
  <si>
    <t>MPR36189709A</t>
  </si>
  <si>
    <t>10.150.158.72</t>
  </si>
  <si>
    <t>10.11.8.58</t>
  </si>
  <si>
    <t>MPRO36189618</t>
  </si>
  <si>
    <t>10.150.158.74</t>
  </si>
  <si>
    <t>10.11.9.96</t>
  </si>
  <si>
    <t>MPR36189678</t>
  </si>
  <si>
    <t>10.150.158.73</t>
  </si>
  <si>
    <t>10.11.9.41</t>
  </si>
  <si>
    <t>MPR36189689</t>
  </si>
  <si>
    <t>10.150.158.4</t>
  </si>
  <si>
    <t>10.11.8.60</t>
  </si>
  <si>
    <t>MPR36189688</t>
  </si>
  <si>
    <t>10.150.162.77</t>
  </si>
  <si>
    <t>10.11.9.104</t>
  </si>
  <si>
    <t>MPRO36189608</t>
  </si>
  <si>
    <t>10.150.158.78</t>
  </si>
  <si>
    <t>10.11.8.69</t>
  </si>
  <si>
    <t>MPRO36189631</t>
  </si>
  <si>
    <t>10.150.158.79</t>
  </si>
  <si>
    <t>10.11.8.62</t>
  </si>
  <si>
    <t>MPRO36195380</t>
  </si>
  <si>
    <t>10.150.158.80</t>
  </si>
  <si>
    <t>10.11.8.79</t>
  </si>
  <si>
    <t>MPRO36189702</t>
  </si>
  <si>
    <t>10.11.8.63</t>
  </si>
  <si>
    <t>MPRO36195278</t>
  </si>
  <si>
    <t>10.150.158.84</t>
  </si>
  <si>
    <t>10.11.9.106</t>
  </si>
  <si>
    <t>MPRO36189728</t>
  </si>
  <si>
    <t>10.11.9.111</t>
  </si>
  <si>
    <t>MPR36189726</t>
  </si>
  <si>
    <t>10.150.158.75</t>
  </si>
  <si>
    <t>10.11.8.65</t>
  </si>
  <si>
    <t>MPRO36189660</t>
  </si>
  <si>
    <t>10.150.158.85</t>
  </si>
  <si>
    <t>10.11.8.66</t>
  </si>
  <si>
    <t>MPRO36200786</t>
  </si>
  <si>
    <t>10.150.158.86</t>
  </si>
  <si>
    <t>10.11.8.80</t>
  </si>
  <si>
    <t>MPRO36195342</t>
  </si>
  <si>
    <t>10.150.158.77</t>
  </si>
  <si>
    <t>10.11.9.116</t>
  </si>
  <si>
    <t>MPRO36200784</t>
  </si>
  <si>
    <t>10.150.158.88</t>
  </si>
  <si>
    <t>10.11.8.40</t>
  </si>
  <si>
    <t>MPRO36195289</t>
  </si>
  <si>
    <t>10.150.158.89</t>
  </si>
  <si>
    <t>10.11.9.119</t>
  </si>
  <si>
    <t>MPRO36189690</t>
  </si>
  <si>
    <t>10.150.158.90</t>
  </si>
  <si>
    <t>10.11.9.121</t>
  </si>
  <si>
    <t>10.150.158.83</t>
  </si>
  <si>
    <t>10.11.8.82</t>
  </si>
  <si>
    <t>MPRO36189627</t>
  </si>
  <si>
    <t>10.150.158.92</t>
  </si>
  <si>
    <t>10.11.8.81</t>
  </si>
  <si>
    <t>MPRO36189628</t>
  </si>
  <si>
    <t>10.150.162.83</t>
  </si>
  <si>
    <t>10.11.9.122</t>
  </si>
  <si>
    <t>MPR36189698</t>
  </si>
  <si>
    <t>10.150.158.91</t>
  </si>
  <si>
    <t>10.11.9.124</t>
  </si>
  <si>
    <t>MPRO36195309</t>
  </si>
  <si>
    <t>10.150.158.95</t>
  </si>
  <si>
    <t>10.11.8.225</t>
  </si>
  <si>
    <t>MPR36195319</t>
  </si>
  <si>
    <t>10.150.162.87</t>
  </si>
  <si>
    <t>10.11.9.126</t>
  </si>
  <si>
    <t>MPR36195333</t>
  </si>
  <si>
    <t>10.11.8.244</t>
  </si>
  <si>
    <t>MPR36189693</t>
  </si>
  <si>
    <t>10.150.158.98</t>
  </si>
  <si>
    <t>10.11.8.83</t>
  </si>
  <si>
    <t>MPRO36189710</t>
  </si>
  <si>
    <t>10.150.158.99</t>
  </si>
  <si>
    <t>10.11.8.253</t>
  </si>
  <si>
    <t>MPRA36189638</t>
  </si>
  <si>
    <t>10.11.8.18</t>
  </si>
  <si>
    <t>MPR36195387</t>
  </si>
  <si>
    <t>10.11.9.129</t>
  </si>
  <si>
    <t>MPRO36189687</t>
  </si>
  <si>
    <t>10.11.9.47</t>
  </si>
  <si>
    <t>MPRO36189650</t>
  </si>
  <si>
    <t>10.11.8.46</t>
  </si>
  <si>
    <t>MPR36195316</t>
  </si>
  <si>
    <t>10.11.8.45</t>
  </si>
  <si>
    <t>MPRO36189680</t>
  </si>
  <si>
    <t>10.11.9.138</t>
  </si>
  <si>
    <t>MPRO36189724</t>
  </si>
  <si>
    <t>10.150.162.98</t>
  </si>
  <si>
    <t>10.11.9.18</t>
  </si>
  <si>
    <t>MPRO36189639</t>
  </si>
  <si>
    <t>10.11.9.27</t>
  </si>
  <si>
    <t>MPR36189664</t>
  </si>
  <si>
    <t>10.11.8.200</t>
  </si>
  <si>
    <t>MPRO36189656</t>
  </si>
  <si>
    <t>10.150.158.16</t>
  </si>
  <si>
    <t>10.11.9.43</t>
  </si>
  <si>
    <t>MPR36195324</t>
  </si>
  <si>
    <t>10.11.9.46</t>
  </si>
  <si>
    <t>MPRO36200791</t>
  </si>
  <si>
    <t>10.150.162.76</t>
  </si>
  <si>
    <t>10.11.9.57</t>
  </si>
  <si>
    <t>MPR36195276</t>
  </si>
  <si>
    <t>10.11.9.51</t>
  </si>
  <si>
    <t>MPRO36189666</t>
  </si>
  <si>
    <t>10.11.8.199</t>
  </si>
  <si>
    <t>MPRO36189611</t>
  </si>
  <si>
    <t>10.150.158.82</t>
  </si>
  <si>
    <t>10.11.8.198</t>
  </si>
  <si>
    <t>MPR36195352</t>
  </si>
  <si>
    <t>10.11.9.19</t>
  </si>
  <si>
    <t>MPRO36189612</t>
  </si>
  <si>
    <t>10.11.9.63</t>
  </si>
  <si>
    <t>MPRO36189685</t>
  </si>
  <si>
    <t>MPRO36195277</t>
  </si>
  <si>
    <t>MPR36189694</t>
  </si>
  <si>
    <t>MPRO36189714</t>
  </si>
  <si>
    <t>10.150.158.45</t>
  </si>
  <si>
    <t>MPRO36195312</t>
  </si>
  <si>
    <t>MPRO36195355</t>
  </si>
  <si>
    <t>MPRO36195332</t>
  </si>
  <si>
    <t>MPRO36195385</t>
  </si>
  <si>
    <t>MPRO36200802</t>
  </si>
  <si>
    <t>MPRO36200790</t>
  </si>
  <si>
    <t>MPR36189655</t>
  </si>
  <si>
    <t>MPR36189721</t>
  </si>
  <si>
    <t>TOTAL PRODUZIDO/HORA</t>
  </si>
  <si>
    <t>PC ATIVOS/HORA</t>
  </si>
  <si>
    <t>.</t>
  </si>
  <si>
    <t>CASO A META VENHA A MUDAR</t>
  </si>
  <si>
    <t>ALTERAR OS CAMPOS ABAIXO</t>
  </si>
  <si>
    <t>GECAP 1</t>
  </si>
  <si>
    <t>gecap1</t>
  </si>
  <si>
    <t>gecap2</t>
  </si>
  <si>
    <t>GECAP3</t>
  </si>
  <si>
    <t>RX1</t>
  </si>
  <si>
    <t>LOCAL:</t>
  </si>
  <si>
    <t>RAIO-X 2</t>
  </si>
  <si>
    <t>RAIO-X 3</t>
  </si>
  <si>
    <t>RAIO-X 4</t>
  </si>
  <si>
    <t>RAIO-X 5</t>
  </si>
  <si>
    <t>RAIO-X 6</t>
  </si>
  <si>
    <t>RAIO-X 7</t>
  </si>
  <si>
    <t>RAIO-X 8</t>
  </si>
  <si>
    <t>RX2</t>
  </si>
  <si>
    <t>CARGA:</t>
  </si>
  <si>
    <t>RX3</t>
  </si>
  <si>
    <t>META:</t>
  </si>
  <si>
    <t xml:space="preserve">    GECAP 01</t>
  </si>
  <si>
    <t>RX4</t>
  </si>
  <si>
    <t xml:space="preserve">    GECAP 02</t>
  </si>
  <si>
    <t xml:space="preserve">   GECAP 03</t>
  </si>
  <si>
    <t>REALIZADO:</t>
  </si>
  <si>
    <t>RX5</t>
  </si>
  <si>
    <t>% PRODUZIDO:</t>
  </si>
  <si>
    <t>RX6</t>
  </si>
  <si>
    <t>CÉLULA</t>
  </si>
  <si>
    <t>MÉDIA</t>
  </si>
  <si>
    <t>RX7</t>
  </si>
  <si>
    <t>TOTAL POR TURNO</t>
  </si>
  <si>
    <t>TOTAL POR HORA:</t>
  </si>
  <si>
    <t>MÉDIA POR HORA:</t>
  </si>
  <si>
    <t>l</t>
  </si>
  <si>
    <t>IPS1</t>
  </si>
  <si>
    <t>IPS2</t>
  </si>
  <si>
    <t>IPS3</t>
  </si>
  <si>
    <t>IPS4</t>
  </si>
  <si>
    <t>ESTEIRA - RAIO X 8</t>
  </si>
  <si>
    <t>ESTEIRA - RAIO X 7</t>
  </si>
  <si>
    <t>ESTEIRA - RAIO X 6</t>
  </si>
  <si>
    <t>ESTEIRA - RAIO X 5</t>
  </si>
  <si>
    <t>ESTEIRA - RAIO X 4</t>
  </si>
  <si>
    <t>ESTEIRA - RAIO X 3</t>
  </si>
  <si>
    <t>ESTEIRA - RAIO X 2</t>
  </si>
  <si>
    <t>META DO PRIME</t>
  </si>
  <si>
    <t>META DO PACKET</t>
  </si>
  <si>
    <t>IPS 01</t>
  </si>
  <si>
    <t>carga a fiscal.</t>
  </si>
  <si>
    <t>IPS 02</t>
  </si>
  <si>
    <t>MICRO</t>
  </si>
  <si>
    <t>IPS-25</t>
  </si>
  <si>
    <t>IPS-26</t>
  </si>
  <si>
    <t>IPS-27</t>
  </si>
  <si>
    <t>IPS-28</t>
  </si>
  <si>
    <t>IPS-29</t>
  </si>
  <si>
    <t>IPS-30</t>
  </si>
  <si>
    <t>IPS-31</t>
  </si>
  <si>
    <t>IPS-32</t>
  </si>
  <si>
    <t>IPS-33</t>
  </si>
  <si>
    <t>IPS-34</t>
  </si>
  <si>
    <t>IPS-35</t>
  </si>
  <si>
    <t>IPS-36</t>
  </si>
  <si>
    <t>IPS-37</t>
  </si>
  <si>
    <t>IPS-38</t>
  </si>
  <si>
    <t>IPS-39</t>
  </si>
  <si>
    <t>IPS-40</t>
  </si>
  <si>
    <t>IPS-41</t>
  </si>
  <si>
    <t>IPS-42</t>
  </si>
  <si>
    <t>IPS-43</t>
  </si>
  <si>
    <t>IPS-44</t>
  </si>
  <si>
    <t>IPS-45</t>
  </si>
  <si>
    <t>IPS-46</t>
  </si>
  <si>
    <t>IPS-47</t>
  </si>
  <si>
    <t>IPS-48</t>
  </si>
  <si>
    <t>IPS-49</t>
  </si>
  <si>
    <t>IPS-50</t>
  </si>
  <si>
    <t>IPS-51</t>
  </si>
  <si>
    <t>IPS-52</t>
  </si>
  <si>
    <t>IPS-53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</si>
</sst>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36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B0F0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B2B2B2"/>
      </right>
      <top style="medium">
        <color rgb="FF000000"/>
      </top>
      <bottom/>
      <diagonal/>
    </border>
    <border>
      <left/>
      <right style="thin">
        <color rgb="FFB2B2B2"/>
      </right>
      <top/>
      <bottom/>
      <diagonal/>
    </border>
    <border>
      <left style="medium">
        <color rgb="FF000000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8" fillId="0" borderId="0"/>
    <xf numFmtId="0" fontId="8" fillId="24" borderId="71"/>
  </cellStyleXfs>
  <cellXfs count="58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/>
    <xf numFmtId="22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center" vertical="center" wrapText="1"/>
    </xf>
    <xf numFmtId="3" fontId="1" fillId="0" borderId="3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7" fillId="0" borderId="0" xfId="0" applyFont="1"/>
    <xf numFmtId="0" fontId="0" fillId="13" borderId="0" xfId="0" applyFill="1"/>
    <xf numFmtId="0" fontId="0" fillId="0" borderId="22" xfId="0" applyBorder="1" applyAlignment="1" applyProtection="1">
      <alignment horizontal="center"/>
      <protection locked="0"/>
    </xf>
    <xf numFmtId="0" fontId="0" fillId="14" borderId="0" xfId="0" applyFill="1"/>
    <xf numFmtId="0" fontId="0" fillId="0" borderId="40" xfId="0" applyBorder="1"/>
    <xf numFmtId="0" fontId="0" fillId="0" borderId="12" xfId="0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0" xfId="0" applyFill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16" fontId="0" fillId="0" borderId="48" xfId="0" applyNumberFormat="1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16" fontId="0" fillId="0" borderId="14" xfId="0" applyNumberFormat="1" applyBorder="1" applyAlignment="1">
      <alignment horizontal="left"/>
    </xf>
    <xf numFmtId="0" fontId="4" fillId="0" borderId="51" xfId="0" applyFont="1" applyBorder="1" applyAlignment="1">
      <alignment horizontal="center"/>
    </xf>
    <xf numFmtId="0" fontId="5" fillId="8" borderId="5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48" xfId="0" applyBorder="1" applyAlignment="1">
      <alignment horizontal="center"/>
    </xf>
    <xf numFmtId="16" fontId="0" fillId="0" borderId="7" xfId="0" applyNumberFormat="1" applyBorder="1" applyAlignment="1" applyProtection="1">
      <alignment horizontal="left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16" fontId="0" fillId="0" borderId="20" xfId="0" applyNumberFormat="1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center"/>
      <protection locked="0"/>
    </xf>
    <xf numFmtId="16" fontId="0" fillId="8" borderId="27" xfId="0" applyNumberFormat="1" applyFill="1" applyBorder="1" applyAlignment="1">
      <alignment horizontal="left"/>
    </xf>
    <xf numFmtId="0" fontId="4" fillId="8" borderId="44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15" fillId="14" borderId="0" xfId="0" applyFont="1" applyFill="1"/>
    <xf numFmtId="1" fontId="0" fillId="0" borderId="8" xfId="0" applyNumberFormat="1" applyBorder="1" applyAlignment="1" applyProtection="1">
      <alignment horizontal="center"/>
      <protection locked="0"/>
    </xf>
    <xf numFmtId="0" fontId="17" fillId="18" borderId="11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8" fillId="13" borderId="24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 wrapText="1"/>
    </xf>
    <xf numFmtId="0" fontId="0" fillId="22" borderId="0" xfId="0" applyFill="1" applyAlignment="1">
      <alignment vertical="center"/>
    </xf>
    <xf numFmtId="3" fontId="0" fillId="2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4" fillId="22" borderId="0" xfId="0" applyFont="1" applyFill="1" applyAlignment="1">
      <alignment horizontal="center" vertical="center"/>
    </xf>
    <xf numFmtId="0" fontId="0" fillId="0" borderId="0" xfId="0" quotePrefix="1" applyAlignment="1">
      <alignment vertical="center"/>
    </xf>
    <xf numFmtId="3" fontId="0" fillId="0" borderId="0" xfId="0" applyNumberFormat="1" applyAlignment="1">
      <alignment vertical="center"/>
    </xf>
    <xf numFmtId="3" fontId="4" fillId="2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7" borderId="29" xfId="0" applyFont="1" applyFill="1" applyBorder="1" applyAlignment="1">
      <alignment horizontal="center" wrapText="1"/>
    </xf>
    <xf numFmtId="0" fontId="1" fillId="7" borderId="26" xfId="0" applyFont="1" applyFill="1" applyBorder="1" applyAlignment="1">
      <alignment horizontal="center" wrapText="1"/>
    </xf>
    <xf numFmtId="0" fontId="1" fillId="7" borderId="25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3" fontId="0" fillId="0" borderId="5" xfId="0" applyNumberFormat="1" applyBorder="1" applyAlignment="1">
      <alignment horizontal="center" wrapText="1"/>
    </xf>
    <xf numFmtId="3" fontId="0" fillId="0" borderId="30" xfId="0" applyNumberForma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3" fontId="0" fillId="0" borderId="7" xfId="0" applyNumberFormat="1" applyBorder="1" applyAlignment="1">
      <alignment horizontal="center" wrapText="1"/>
    </xf>
    <xf numFmtId="3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" fontId="6" fillId="11" borderId="1" xfId="0" applyNumberFormat="1" applyFont="1" applyFill="1" applyBorder="1" applyAlignment="1">
      <alignment horizontal="center" vertical="center" wrapText="1"/>
    </xf>
    <xf numFmtId="3" fontId="6" fillId="11" borderId="1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20" fillId="0" borderId="0" xfId="0" applyNumberFormat="1" applyFont="1" applyAlignment="1">
      <alignment wrapText="1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6" fillId="0" borderId="0" xfId="0" applyFont="1"/>
    <xf numFmtId="0" fontId="28" fillId="13" borderId="46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3" fontId="1" fillId="0" borderId="3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" fillId="7" borderId="59" xfId="0" applyFont="1" applyFill="1" applyBorder="1" applyAlignment="1">
      <alignment horizontal="center" wrapText="1"/>
    </xf>
    <xf numFmtId="0" fontId="1" fillId="7" borderId="58" xfId="0" applyFont="1" applyFill="1" applyBorder="1" applyAlignment="1">
      <alignment horizontal="center" wrapText="1"/>
    </xf>
    <xf numFmtId="3" fontId="1" fillId="0" borderId="17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7" borderId="61" xfId="0" applyFont="1" applyFill="1" applyBorder="1" applyAlignment="1">
      <alignment horizontal="center" wrapText="1"/>
    </xf>
    <xf numFmtId="3" fontId="0" fillId="0" borderId="17" xfId="0" applyNumberFormat="1" applyBorder="1" applyAlignment="1">
      <alignment horizontal="center" wrapText="1"/>
    </xf>
    <xf numFmtId="0" fontId="1" fillId="7" borderId="62" xfId="0" applyFont="1" applyFill="1" applyBorder="1" applyAlignment="1">
      <alignment horizontal="center" wrapText="1"/>
    </xf>
    <xf numFmtId="0" fontId="29" fillId="0" borderId="72" xfId="0" applyFont="1" applyBorder="1" applyAlignment="1">
      <alignment horizontal="center" wrapText="1"/>
    </xf>
    <xf numFmtId="0" fontId="6" fillId="0" borderId="4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7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48" xfId="0" applyFont="1" applyBorder="1" applyAlignment="1">
      <alignment horizontal="center"/>
    </xf>
    <xf numFmtId="14" fontId="20" fillId="0" borderId="0" xfId="0" applyNumberFormat="1" applyFont="1"/>
    <xf numFmtId="0" fontId="7" fillId="8" borderId="24" xfId="0" applyFont="1" applyFill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1" fontId="6" fillId="0" borderId="60" xfId="0" applyNumberFormat="1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55" xfId="0" applyFont="1" applyBorder="1" applyAlignment="1">
      <alignment horizontal="center"/>
    </xf>
    <xf numFmtId="1" fontId="6" fillId="0" borderId="0" xfId="0" applyNumberFormat="1" applyFont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9" fontId="7" fillId="0" borderId="16" xfId="1" applyFont="1" applyBorder="1" applyAlignment="1">
      <alignment horizontal="center" vertical="center"/>
    </xf>
    <xf numFmtId="3" fontId="7" fillId="0" borderId="42" xfId="0" applyNumberFormat="1" applyFont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45" xfId="0" applyFont="1" applyFill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1" fontId="36" fillId="0" borderId="48" xfId="0" applyNumberFormat="1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1" fontId="36" fillId="0" borderId="18" xfId="0" applyNumberFormat="1" applyFont="1" applyBorder="1" applyAlignment="1">
      <alignment horizontal="center" vertical="center"/>
    </xf>
    <xf numFmtId="1" fontId="36" fillId="0" borderId="41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6" fillId="0" borderId="43" xfId="0" applyNumberFormat="1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1" fontId="36" fillId="0" borderId="21" xfId="0" applyNumberFormat="1" applyFont="1" applyBorder="1" applyAlignment="1">
      <alignment horizontal="center" vertical="center"/>
    </xf>
    <xf numFmtId="1" fontId="36" fillId="0" borderId="36" xfId="0" applyNumberFormat="1" applyFont="1" applyBorder="1" applyAlignment="1">
      <alignment horizontal="center"/>
    </xf>
    <xf numFmtId="1" fontId="36" fillId="0" borderId="48" xfId="0" applyNumberFormat="1" applyFont="1" applyBorder="1" applyAlignment="1">
      <alignment horizontal="center"/>
    </xf>
    <xf numFmtId="1" fontId="36" fillId="0" borderId="9" xfId="0" applyNumberFormat="1" applyFont="1" applyBorder="1" applyAlignment="1">
      <alignment horizontal="center"/>
    </xf>
    <xf numFmtId="1" fontId="36" fillId="0" borderId="41" xfId="0" applyNumberFormat="1" applyFont="1" applyBorder="1" applyAlignment="1">
      <alignment horizontal="center"/>
    </xf>
    <xf numFmtId="1" fontId="36" fillId="0" borderId="84" xfId="0" applyNumberFormat="1" applyFont="1" applyBorder="1" applyAlignment="1">
      <alignment horizontal="center"/>
    </xf>
    <xf numFmtId="1" fontId="36" fillId="0" borderId="43" xfId="0" applyNumberFormat="1" applyFont="1" applyBorder="1" applyAlignment="1">
      <alignment horizontal="center"/>
    </xf>
    <xf numFmtId="1" fontId="36" fillId="0" borderId="35" xfId="0" applyNumberFormat="1" applyFont="1" applyBorder="1" applyAlignment="1">
      <alignment horizontal="center"/>
    </xf>
    <xf numFmtId="1" fontId="36" fillId="0" borderId="55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1" fontId="36" fillId="0" borderId="86" xfId="0" applyNumberFormat="1" applyFont="1" applyBorder="1" applyAlignment="1">
      <alignment horizontal="center"/>
    </xf>
    <xf numFmtId="1" fontId="36" fillId="0" borderId="1" xfId="0" applyNumberFormat="1" applyFont="1" applyBorder="1" applyAlignment="1">
      <alignment horizontal="center"/>
    </xf>
    <xf numFmtId="1" fontId="36" fillId="0" borderId="34" xfId="0" applyNumberFormat="1" applyFont="1" applyBorder="1" applyAlignment="1">
      <alignment horizontal="center"/>
    </xf>
    <xf numFmtId="1" fontId="36" fillId="0" borderId="4" xfId="0" applyNumberFormat="1" applyFont="1" applyBorder="1" applyAlignment="1">
      <alignment horizontal="center"/>
    </xf>
    <xf numFmtId="1" fontId="36" fillId="0" borderId="6" xfId="0" applyNumberFormat="1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1" fontId="36" fillId="0" borderId="89" xfId="0" applyNumberFormat="1" applyFont="1" applyBorder="1" applyAlignment="1">
      <alignment horizontal="center"/>
    </xf>
    <xf numFmtId="1" fontId="36" fillId="0" borderId="90" xfId="0" applyNumberFormat="1" applyFont="1" applyBorder="1" applyAlignment="1">
      <alignment horizontal="center"/>
    </xf>
    <xf numFmtId="0" fontId="7" fillId="0" borderId="89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/>
    </xf>
    <xf numFmtId="0" fontId="7" fillId="0" borderId="93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/>
    </xf>
    <xf numFmtId="1" fontId="36" fillId="0" borderId="94" xfId="0" applyNumberFormat="1" applyFont="1" applyBorder="1" applyAlignment="1">
      <alignment horizontal="center"/>
    </xf>
    <xf numFmtId="1" fontId="36" fillId="0" borderId="95" xfId="0" applyNumberFormat="1" applyFont="1" applyBorder="1" applyAlignment="1">
      <alignment horizontal="center"/>
    </xf>
    <xf numFmtId="0" fontId="7" fillId="0" borderId="94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17" fillId="18" borderId="12" xfId="0" applyFont="1" applyFill="1" applyBorder="1" applyAlignment="1">
      <alignment horizontal="center" vertical="center" wrapText="1"/>
    </xf>
    <xf numFmtId="0" fontId="28" fillId="13" borderId="45" xfId="0" applyFont="1" applyFill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1" fontId="6" fillId="0" borderId="99" xfId="0" applyNumberFormat="1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1" fontId="6" fillId="0" borderId="101" xfId="0" applyNumberFormat="1" applyFont="1" applyBorder="1" applyAlignment="1">
      <alignment horizontal="center" vertical="center"/>
    </xf>
    <xf numFmtId="1" fontId="6" fillId="0" borderId="103" xfId="0" applyNumberFormat="1" applyFont="1" applyBorder="1" applyAlignment="1">
      <alignment horizontal="center" vertical="center"/>
    </xf>
    <xf numFmtId="0" fontId="7" fillId="13" borderId="0" xfId="0" applyFont="1" applyFill="1"/>
    <xf numFmtId="0" fontId="33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vertical="center"/>
    </xf>
    <xf numFmtId="1" fontId="6" fillId="13" borderId="0" xfId="0" applyNumberFormat="1" applyFont="1" applyFill="1" applyAlignment="1">
      <alignment vertical="center"/>
    </xf>
    <xf numFmtId="0" fontId="7" fillId="0" borderId="0" xfId="0" quotePrefix="1" applyFont="1"/>
    <xf numFmtId="0" fontId="1" fillId="2" borderId="75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1" fillId="2" borderId="82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3" fontId="0" fillId="16" borderId="75" xfId="0" applyNumberFormat="1" applyFill="1" applyBorder="1" applyAlignment="1">
      <alignment horizontal="center"/>
    </xf>
    <xf numFmtId="3" fontId="0" fillId="0" borderId="76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16" borderId="14" xfId="0" applyNumberFormat="1" applyFill="1" applyBorder="1" applyAlignment="1">
      <alignment horizontal="center"/>
    </xf>
    <xf numFmtId="3" fontId="0" fillId="0" borderId="74" xfId="0" applyNumberFormat="1" applyBorder="1" applyAlignment="1">
      <alignment horizontal="center"/>
    </xf>
    <xf numFmtId="0" fontId="0" fillId="0" borderId="0" xfId="0" applyProtection="1">
      <protection locked="0"/>
    </xf>
    <xf numFmtId="3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3" fontId="3" fillId="4" borderId="1" xfId="0" applyNumberFormat="1" applyFont="1" applyFill="1" applyBorder="1" applyAlignment="1" applyProtection="1">
      <alignment horizontal="left" vertic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1" fillId="0" borderId="23" xfId="0" applyNumberFormat="1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3" fontId="0" fillId="0" borderId="37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19" fillId="0" borderId="0" xfId="0" applyFont="1" applyAlignment="1" applyProtection="1">
      <alignment horizontal="center"/>
      <protection locked="0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1" borderId="40" xfId="0" applyFont="1" applyFill="1" applyBorder="1"/>
    <xf numFmtId="0" fontId="7" fillId="21" borderId="50" xfId="0" applyFont="1" applyFill="1" applyBorder="1"/>
    <xf numFmtId="0" fontId="7" fillId="21" borderId="51" xfId="0" applyFont="1" applyFill="1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3" fontId="7" fillId="0" borderId="37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0" borderId="23" xfId="0" applyNumberFormat="1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0" fontId="6" fillId="21" borderId="50" xfId="0" applyFont="1" applyFill="1" applyBorder="1"/>
    <xf numFmtId="0" fontId="6" fillId="8" borderId="23" xfId="0" applyFont="1" applyFill="1" applyBorder="1" applyAlignment="1">
      <alignment horizontal="center"/>
    </xf>
    <xf numFmtId="9" fontId="7" fillId="21" borderId="40" xfId="1" applyFont="1" applyFill="1" applyBorder="1" applyAlignment="1">
      <alignment vertical="center"/>
    </xf>
    <xf numFmtId="9" fontId="7" fillId="21" borderId="50" xfId="1" applyFont="1" applyFill="1" applyBorder="1" applyAlignment="1">
      <alignment vertical="center"/>
    </xf>
    <xf numFmtId="9" fontId="7" fillId="21" borderId="51" xfId="1" applyFont="1" applyFill="1" applyBorder="1" applyAlignment="1">
      <alignment vertical="center"/>
    </xf>
    <xf numFmtId="9" fontId="6" fillId="21" borderId="50" xfId="1" applyFont="1" applyFill="1" applyBorder="1" applyAlignment="1">
      <alignment vertical="center"/>
    </xf>
    <xf numFmtId="0" fontId="6" fillId="21" borderId="40" xfId="0" applyFont="1" applyFill="1" applyBorder="1"/>
    <xf numFmtId="0" fontId="6" fillId="21" borderId="51" xfId="0" applyFont="1" applyFill="1" applyBorder="1"/>
    <xf numFmtId="0" fontId="0" fillId="0" borderId="13" xfId="0" applyBorder="1"/>
    <xf numFmtId="0" fontId="0" fillId="0" borderId="42" xfId="0" applyBorder="1"/>
    <xf numFmtId="0" fontId="16" fillId="13" borderId="0" xfId="0" applyFont="1" applyFill="1" applyAlignment="1">
      <alignment horizontal="center" vertical="center"/>
    </xf>
    <xf numFmtId="0" fontId="0" fillId="13" borderId="42" xfId="0" applyFill="1" applyBorder="1" applyAlignment="1">
      <alignment horizontal="center"/>
    </xf>
    <xf numFmtId="0" fontId="0" fillId="13" borderId="42" xfId="0" applyFill="1" applyBorder="1"/>
    <xf numFmtId="0" fontId="0" fillId="13" borderId="37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13" fillId="13" borderId="0" xfId="0" applyFont="1" applyFill="1" applyAlignment="1">
      <alignment vertical="center"/>
    </xf>
    <xf numFmtId="0" fontId="39" fillId="13" borderId="0" xfId="0" applyFont="1" applyFill="1"/>
    <xf numFmtId="0" fontId="39" fillId="17" borderId="46" xfId="0" applyFont="1" applyFill="1" applyBorder="1"/>
    <xf numFmtId="0" fontId="39" fillId="21" borderId="51" xfId="0" applyFont="1" applyFill="1" applyBorder="1"/>
    <xf numFmtId="3" fontId="22" fillId="21" borderId="111" xfId="0" applyNumberFormat="1" applyFont="1" applyFill="1" applyBorder="1" applyAlignment="1" applyProtection="1">
      <alignment horizontal="center" vertical="center"/>
      <protection locked="0"/>
    </xf>
    <xf numFmtId="0" fontId="38" fillId="27" borderId="112" xfId="0" applyFont="1" applyFill="1" applyBorder="1" applyAlignment="1" applyProtection="1">
      <alignment horizontal="center" vertical="center"/>
      <protection locked="0"/>
    </xf>
    <xf numFmtId="3" fontId="38" fillId="27" borderId="112" xfId="0" applyNumberFormat="1" applyFont="1" applyFill="1" applyBorder="1" applyAlignment="1" applyProtection="1">
      <alignment horizontal="center" vertical="center"/>
      <protection locked="0"/>
    </xf>
    <xf numFmtId="3" fontId="4" fillId="28" borderId="113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3" fontId="22" fillId="9" borderId="19" xfId="0" applyNumberFormat="1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3" fontId="22" fillId="9" borderId="31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3" fontId="4" fillId="9" borderId="22" xfId="0" applyNumberFormat="1" applyFont="1" applyFill="1" applyBorder="1" applyAlignment="1">
      <alignment horizontal="center" vertical="center"/>
    </xf>
    <xf numFmtId="0" fontId="5" fillId="21" borderId="30" xfId="0" applyFont="1" applyFill="1" applyBorder="1" applyAlignment="1" applyProtection="1">
      <alignment vertical="center"/>
      <protection locked="0"/>
    </xf>
    <xf numFmtId="0" fontId="5" fillId="0" borderId="114" xfId="0" applyFont="1" applyBorder="1" applyAlignment="1">
      <alignment vertical="center"/>
    </xf>
    <xf numFmtId="0" fontId="4" fillId="30" borderId="26" xfId="0" applyFont="1" applyFill="1" applyBorder="1" applyAlignment="1">
      <alignment vertical="center"/>
    </xf>
    <xf numFmtId="3" fontId="4" fillId="29" borderId="45" xfId="0" applyNumberFormat="1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/>
    </xf>
    <xf numFmtId="0" fontId="6" fillId="0" borderId="46" xfId="0" applyFont="1" applyBorder="1" applyAlignment="1">
      <alignment horizontal="center" vertical="center"/>
    </xf>
    <xf numFmtId="1" fontId="36" fillId="0" borderId="46" xfId="0" applyNumberFormat="1" applyFont="1" applyBorder="1" applyAlignment="1">
      <alignment horizontal="center" vertical="center"/>
    </xf>
    <xf numFmtId="0" fontId="36" fillId="0" borderId="46" xfId="0" applyFont="1" applyBorder="1" applyAlignment="1">
      <alignment horizontal="center" vertical="center"/>
    </xf>
    <xf numFmtId="0" fontId="6" fillId="25" borderId="46" xfId="0" applyFont="1" applyFill="1" applyBorder="1" applyAlignment="1">
      <alignment horizontal="center" vertical="center"/>
    </xf>
    <xf numFmtId="1" fontId="36" fillId="0" borderId="2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0" fillId="0" borderId="37" xfId="0" applyBorder="1"/>
    <xf numFmtId="0" fontId="7" fillId="0" borderId="105" xfId="0" applyFont="1" applyBorder="1" applyAlignment="1">
      <alignment horizontal="center"/>
    </xf>
    <xf numFmtId="0" fontId="7" fillId="0" borderId="115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0" fillId="0" borderId="1" xfId="0" applyBorder="1"/>
    <xf numFmtId="0" fontId="6" fillId="0" borderId="26" xfId="0" applyFont="1" applyBorder="1" applyAlignment="1">
      <alignment horizontal="center" vertical="center" wrapText="1"/>
    </xf>
    <xf numFmtId="0" fontId="6" fillId="0" borderId="11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0" fillId="0" borderId="2" xfId="0" applyBorder="1"/>
    <xf numFmtId="0" fontId="0" fillId="13" borderId="57" xfId="0" applyFill="1" applyBorder="1"/>
    <xf numFmtId="0" fontId="7" fillId="0" borderId="17" xfId="0" applyFont="1" applyBorder="1" applyAlignment="1">
      <alignment horizontal="center"/>
    </xf>
    <xf numFmtId="0" fontId="6" fillId="0" borderId="4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15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9" fontId="41" fillId="0" borderId="0" xfId="1" applyFont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1" fontId="1" fillId="5" borderId="116" xfId="0" applyNumberFormat="1" applyFont="1" applyFill="1" applyBorder="1" applyAlignment="1">
      <alignment horizontal="center" vertical="center" wrapText="1"/>
    </xf>
    <xf numFmtId="1" fontId="1" fillId="5" borderId="25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31" borderId="26" xfId="0" applyFont="1" applyFill="1" applyBorder="1" applyAlignment="1">
      <alignment horizontal="center" wrapText="1"/>
    </xf>
    <xf numFmtId="9" fontId="6" fillId="11" borderId="1" xfId="1" applyFont="1" applyFill="1" applyBorder="1" applyAlignment="1">
      <alignment horizontal="center" vertical="center" wrapText="1"/>
    </xf>
    <xf numFmtId="3" fontId="31" fillId="0" borderId="1" xfId="0" applyNumberFormat="1" applyFont="1" applyBorder="1" applyAlignment="1">
      <alignment horizontal="center" vertical="center" wrapText="1"/>
    </xf>
    <xf numFmtId="14" fontId="37" fillId="29" borderId="40" xfId="0" applyNumberFormat="1" applyFont="1" applyFill="1" applyBorder="1" applyAlignment="1">
      <alignment vertical="center"/>
    </xf>
    <xf numFmtId="0" fontId="37" fillId="29" borderId="13" xfId="0" applyFont="1" applyFill="1" applyBorder="1" applyAlignment="1">
      <alignment vertical="center"/>
    </xf>
    <xf numFmtId="0" fontId="37" fillId="29" borderId="50" xfId="0" applyFont="1" applyFill="1" applyBorder="1" applyAlignment="1">
      <alignment vertical="center"/>
    </xf>
    <xf numFmtId="14" fontId="37" fillId="20" borderId="42" xfId="0" applyNumberFormat="1" applyFont="1" applyFill="1" applyBorder="1" applyAlignment="1">
      <alignment horizontal="center" vertical="center"/>
    </xf>
    <xf numFmtId="0" fontId="37" fillId="29" borderId="51" xfId="0" applyFont="1" applyFill="1" applyBorder="1" applyAlignment="1">
      <alignment vertical="center"/>
    </xf>
    <xf numFmtId="0" fontId="37" fillId="29" borderId="16" xfId="0" applyFont="1" applyFill="1" applyBorder="1" applyAlignment="1">
      <alignment vertical="center"/>
    </xf>
    <xf numFmtId="3" fontId="4" fillId="21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33" xfId="0" applyFont="1" applyBorder="1" applyAlignment="1">
      <alignment horizontal="center" vertical="center"/>
    </xf>
    <xf numFmtId="3" fontId="22" fillId="9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9" fontId="24" fillId="0" borderId="1" xfId="1" applyFont="1" applyBorder="1" applyAlignment="1">
      <alignment horizontal="center" vertical="center"/>
    </xf>
    <xf numFmtId="3" fontId="22" fillId="9" borderId="1" xfId="0" applyNumberFormat="1" applyFont="1" applyFill="1" applyBorder="1" applyAlignment="1">
      <alignment horizontal="center" vertical="center"/>
    </xf>
    <xf numFmtId="3" fontId="4" fillId="19" borderId="1" xfId="0" applyNumberFormat="1" applyFont="1" applyFill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3" fontId="22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41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/>
    </xf>
    <xf numFmtId="3" fontId="1" fillId="0" borderId="114" xfId="0" applyNumberFormat="1" applyFont="1" applyBorder="1" applyAlignment="1">
      <alignment horizontal="center" vertical="center" wrapText="1"/>
    </xf>
    <xf numFmtId="3" fontId="1" fillId="0" borderId="54" xfId="0" applyNumberFormat="1" applyFont="1" applyBorder="1" applyAlignment="1">
      <alignment horizontal="center" vertical="center" wrapText="1"/>
    </xf>
    <xf numFmtId="3" fontId="0" fillId="0" borderId="114" xfId="0" applyNumberFormat="1" applyBorder="1" applyAlignment="1">
      <alignment horizontal="center" wrapText="1"/>
    </xf>
    <xf numFmtId="3" fontId="1" fillId="0" borderId="115" xfId="0" applyNumberFormat="1" applyFont="1" applyBorder="1" applyAlignment="1">
      <alignment horizontal="center" vertical="center" wrapText="1"/>
    </xf>
    <xf numFmtId="3" fontId="0" fillId="0" borderId="85" xfId="0" applyNumberFormat="1" applyBorder="1" applyAlignment="1">
      <alignment horizontal="center" wrapText="1"/>
    </xf>
    <xf numFmtId="3" fontId="1" fillId="0" borderId="118" xfId="0" applyNumberFormat="1" applyFont="1" applyBorder="1" applyAlignment="1">
      <alignment horizontal="center" vertical="center" wrapText="1"/>
    </xf>
    <xf numFmtId="3" fontId="1" fillId="9" borderId="26" xfId="0" applyNumberFormat="1" applyFont="1" applyFill="1" applyBorder="1" applyAlignment="1">
      <alignment horizontal="center" vertical="center" wrapText="1"/>
    </xf>
    <xf numFmtId="3" fontId="1" fillId="9" borderId="29" xfId="0" applyNumberFormat="1" applyFont="1" applyFill="1" applyBorder="1" applyAlignment="1">
      <alignment horizontal="center" vertical="center" wrapText="1"/>
    </xf>
    <xf numFmtId="3" fontId="1" fillId="9" borderId="25" xfId="0" applyNumberFormat="1" applyFont="1" applyFill="1" applyBorder="1" applyAlignment="1">
      <alignment horizontal="center" vertical="center" wrapText="1"/>
    </xf>
    <xf numFmtId="3" fontId="1" fillId="9" borderId="62" xfId="0" applyNumberFormat="1" applyFont="1" applyFill="1" applyBorder="1" applyAlignment="1">
      <alignment horizontal="center" vertical="center" wrapText="1"/>
    </xf>
    <xf numFmtId="3" fontId="1" fillId="0" borderId="53" xfId="0" applyNumberFormat="1" applyFont="1" applyBorder="1" applyAlignment="1">
      <alignment horizontal="center" vertical="center" wrapText="1"/>
    </xf>
    <xf numFmtId="3" fontId="1" fillId="0" borderId="119" xfId="0" applyNumberFormat="1" applyFont="1" applyBorder="1" applyAlignment="1">
      <alignment horizontal="center" vertical="center" wrapText="1"/>
    </xf>
    <xf numFmtId="3" fontId="0" fillId="0" borderId="53" xfId="0" applyNumberFormat="1" applyBorder="1" applyAlignment="1">
      <alignment horizontal="center" wrapText="1"/>
    </xf>
    <xf numFmtId="3" fontId="1" fillId="9" borderId="23" xfId="0" applyNumberFormat="1" applyFont="1" applyFill="1" applyBorder="1" applyAlignment="1">
      <alignment horizontal="center" vertical="center" wrapText="1"/>
    </xf>
    <xf numFmtId="3" fontId="0" fillId="0" borderId="105" xfId="0" applyNumberForma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9" fontId="7" fillId="0" borderId="4" xfId="1" applyFont="1" applyBorder="1" applyAlignment="1">
      <alignment horizontal="center" vertical="center" wrapText="1"/>
    </xf>
    <xf numFmtId="0" fontId="6" fillId="21" borderId="26" xfId="0" applyFont="1" applyFill="1" applyBorder="1" applyAlignment="1" applyProtection="1">
      <alignment horizontal="center" vertical="center" wrapText="1"/>
      <protection locked="0"/>
    </xf>
    <xf numFmtId="0" fontId="1" fillId="10" borderId="116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9" fontId="6" fillId="0" borderId="4" xfId="1" applyFont="1" applyBorder="1" applyAlignment="1">
      <alignment horizontal="center" vertical="center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116" xfId="0" applyFont="1" applyFill="1" applyBorder="1" applyAlignment="1">
      <alignment horizontal="center" vertical="center" wrapText="1"/>
    </xf>
    <xf numFmtId="9" fontId="41" fillId="0" borderId="0" xfId="1" applyFont="1" applyAlignment="1">
      <alignment horizontal="center" wrapText="1"/>
    </xf>
    <xf numFmtId="3" fontId="1" fillId="9" borderId="45" xfId="0" applyNumberFormat="1" applyFont="1" applyFill="1" applyBorder="1" applyAlignment="1">
      <alignment horizontal="center" vertical="center" wrapText="1"/>
    </xf>
    <xf numFmtId="3" fontId="1" fillId="9" borderId="46" xfId="0" applyNumberFormat="1" applyFont="1" applyFill="1" applyBorder="1" applyAlignment="1">
      <alignment horizontal="center" vertical="center" wrapText="1"/>
    </xf>
    <xf numFmtId="0" fontId="17" fillId="18" borderId="46" xfId="0" applyFont="1" applyFill="1" applyBorder="1" applyAlignment="1">
      <alignment horizontal="center" vertical="center" wrapText="1"/>
    </xf>
    <xf numFmtId="0" fontId="6" fillId="0" borderId="120" xfId="0" applyFont="1" applyBorder="1" applyAlignment="1">
      <alignment horizontal="center"/>
    </xf>
    <xf numFmtId="1" fontId="36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6" fillId="0" borderId="121" xfId="0" applyNumberFormat="1" applyFont="1" applyBorder="1" applyAlignment="1">
      <alignment horizontal="center" vertical="center"/>
    </xf>
    <xf numFmtId="1" fontId="36" fillId="0" borderId="52" xfId="0" applyNumberFormat="1" applyFont="1" applyBorder="1" applyAlignment="1">
      <alignment horizontal="center" vertical="center"/>
    </xf>
    <xf numFmtId="0" fontId="36" fillId="0" borderId="105" xfId="0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6" fillId="13" borderId="37" xfId="0" applyFont="1" applyFill="1" applyBorder="1" applyAlignment="1">
      <alignment horizontal="center" vertical="center"/>
    </xf>
    <xf numFmtId="165" fontId="4" fillId="21" borderId="1" xfId="0" applyNumberFormat="1" applyFont="1" applyFill="1" applyBorder="1" applyAlignment="1" applyProtection="1">
      <alignment horizontal="center" vertical="center"/>
      <protection locked="0"/>
    </xf>
    <xf numFmtId="0" fontId="42" fillId="0" borderId="136" xfId="0" applyFont="1" applyBorder="1" applyAlignment="1">
      <alignment horizontal="center" vertical="top"/>
    </xf>
    <xf numFmtId="164" fontId="2" fillId="26" borderId="1" xfId="0" applyNumberFormat="1" applyFont="1" applyFill="1" applyBorder="1" applyProtection="1">
      <protection locked="0"/>
    </xf>
    <xf numFmtId="164" fontId="2" fillId="26" borderId="4" xfId="0" applyNumberFormat="1" applyFont="1" applyFill="1" applyBorder="1" applyProtection="1">
      <protection locked="0"/>
    </xf>
    <xf numFmtId="164" fontId="2" fillId="26" borderId="4" xfId="0" applyNumberFormat="1" applyFont="1" applyFill="1" applyBorder="1" applyAlignment="1" applyProtection="1">
      <alignment wrapText="1"/>
      <protection locked="0"/>
    </xf>
    <xf numFmtId="0" fontId="0" fillId="0" borderId="15" xfId="0" applyBorder="1" applyAlignment="1">
      <alignment horizontal="center"/>
    </xf>
    <xf numFmtId="0" fontId="0" fillId="0" borderId="15" xfId="0" applyBorder="1"/>
    <xf numFmtId="0" fontId="12" fillId="8" borderId="23" xfId="0" applyFont="1" applyFill="1" applyBorder="1" applyAlignment="1">
      <alignment horizontal="center" vertical="center"/>
    </xf>
    <xf numFmtId="0" fontId="0" fillId="0" borderId="24" xfId="0" applyBorder="1"/>
    <xf numFmtId="3" fontId="7" fillId="0" borderId="46" xfId="0" applyNumberFormat="1" applyFont="1" applyBorder="1" applyAlignment="1" applyProtection="1">
      <alignment horizontal="center" vertical="center"/>
      <protection locked="0"/>
    </xf>
    <xf numFmtId="0" fontId="0" fillId="0" borderId="51" xfId="0" applyBorder="1" applyProtection="1">
      <protection locked="0"/>
    </xf>
    <xf numFmtId="3" fontId="7" fillId="0" borderId="51" xfId="0" applyNumberFormat="1" applyFont="1" applyBorder="1" applyAlignment="1" applyProtection="1">
      <alignment horizontal="center" vertical="center"/>
      <protection locked="0"/>
    </xf>
    <xf numFmtId="14" fontId="10" fillId="15" borderId="0" xfId="0" applyNumberFormat="1" applyFont="1" applyFill="1" applyAlignment="1">
      <alignment horizontal="center" vertical="center"/>
    </xf>
    <xf numFmtId="0" fontId="0" fillId="0" borderId="0" xfId="0"/>
    <xf numFmtId="0" fontId="12" fillId="8" borderId="46" xfId="0" applyFont="1" applyFill="1" applyBorder="1" applyAlignment="1">
      <alignment horizontal="center" vertical="center"/>
    </xf>
    <xf numFmtId="0" fontId="0" fillId="0" borderId="45" xfId="0" applyBorder="1"/>
    <xf numFmtId="0" fontId="14" fillId="8" borderId="46" xfId="0" applyFont="1" applyFill="1" applyBorder="1" applyAlignment="1">
      <alignment horizontal="center" vertical="center"/>
    </xf>
    <xf numFmtId="0" fontId="0" fillId="0" borderId="13" xfId="0" applyBorder="1"/>
    <xf numFmtId="0" fontId="0" fillId="0" borderId="37" xfId="0" applyBorder="1"/>
    <xf numFmtId="0" fontId="0" fillId="0" borderId="42" xfId="0" applyBorder="1"/>
    <xf numFmtId="0" fontId="0" fillId="0" borderId="14" xfId="0" applyBorder="1"/>
    <xf numFmtId="0" fontId="0" fillId="0" borderId="16" xfId="0" applyBorder="1"/>
    <xf numFmtId="3" fontId="13" fillId="0" borderId="46" xfId="0" applyNumberFormat="1" applyFont="1" applyBorder="1" applyAlignment="1">
      <alignment horizontal="center" vertical="center"/>
    </xf>
    <xf numFmtId="0" fontId="0" fillId="0" borderId="12" xfId="0" applyBorder="1"/>
    <xf numFmtId="0" fontId="10" fillId="15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8" borderId="46" xfId="0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16" fontId="0" fillId="8" borderId="46" xfId="0" applyNumberFormat="1" applyFill="1" applyBorder="1" applyAlignment="1">
      <alignment horizontal="center"/>
    </xf>
    <xf numFmtId="14" fontId="11" fillId="15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3" fontId="4" fillId="0" borderId="46" xfId="0" applyNumberFormat="1" applyFont="1" applyBorder="1" applyAlignment="1">
      <alignment horizontal="center"/>
    </xf>
    <xf numFmtId="0" fontId="23" fillId="23" borderId="1" xfId="0" applyFont="1" applyFill="1" applyBorder="1" applyAlignment="1">
      <alignment horizontal="center" vertical="center" textRotation="90"/>
    </xf>
    <xf numFmtId="0" fontId="0" fillId="0" borderId="28" xfId="0" applyBorder="1"/>
    <xf numFmtId="0" fontId="0" fillId="0" borderId="4" xfId="0" applyBorder="1"/>
    <xf numFmtId="0" fontId="23" fillId="0" borderId="1" xfId="0" applyFont="1" applyBorder="1" applyAlignment="1">
      <alignment horizontal="center" vertical="center" textRotation="90"/>
    </xf>
    <xf numFmtId="0" fontId="23" fillId="20" borderId="1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/>
    </xf>
    <xf numFmtId="0" fontId="0" fillId="0" borderId="3" xfId="0" applyBorder="1"/>
    <xf numFmtId="0" fontId="6" fillId="7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5" xfId="0" applyBorder="1"/>
    <xf numFmtId="14" fontId="5" fillId="7" borderId="97" xfId="0" applyNumberFormat="1" applyFont="1" applyFill="1" applyBorder="1" applyAlignment="1">
      <alignment horizontal="center" vertical="center"/>
    </xf>
    <xf numFmtId="0" fontId="0" fillId="0" borderId="106" xfId="0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23" fillId="20" borderId="4" xfId="0" applyFont="1" applyFill="1" applyBorder="1" applyAlignment="1">
      <alignment horizontal="center" vertical="center" textRotation="90"/>
    </xf>
    <xf numFmtId="14" fontId="7" fillId="7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40" fillId="28" borderId="72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24" borderId="77" xfId="2" applyFont="1" applyBorder="1" applyAlignment="1">
      <alignment horizontal="left" vertical="top" wrapText="1"/>
    </xf>
    <xf numFmtId="0" fontId="0" fillId="0" borderId="64" xfId="0" applyBorder="1"/>
    <xf numFmtId="0" fontId="0" fillId="0" borderId="0" xfId="0" applyAlignment="1">
      <alignment wrapText="1"/>
    </xf>
    <xf numFmtId="0" fontId="0" fillId="0" borderId="69" xfId="0" applyBorder="1"/>
    <xf numFmtId="0" fontId="0" fillId="24" borderId="47" xfId="2" applyFont="1" applyBorder="1" applyAlignment="1">
      <alignment horizontal="left" vertical="top" wrapText="1"/>
    </xf>
    <xf numFmtId="0" fontId="0" fillId="0" borderId="68" xfId="0" applyBorder="1"/>
    <xf numFmtId="0" fontId="0" fillId="0" borderId="70" xfId="0" applyBorder="1"/>
    <xf numFmtId="0" fontId="0" fillId="24" borderId="73" xfId="2" applyFont="1" applyBorder="1" applyAlignment="1">
      <alignment horizontal="left" vertical="top" wrapText="1"/>
    </xf>
    <xf numFmtId="0" fontId="0" fillId="0" borderId="122" xfId="0" applyBorder="1"/>
    <xf numFmtId="0" fontId="0" fillId="0" borderId="123" xfId="0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1" fillId="5" borderId="129" xfId="0" applyFont="1" applyFill="1" applyBorder="1" applyAlignment="1">
      <alignment horizontal="center" vertical="center" wrapText="1"/>
    </xf>
    <xf numFmtId="0" fontId="0" fillId="0" borderId="83" xfId="0" applyBorder="1"/>
    <xf numFmtId="0" fontId="1" fillId="5" borderId="128" xfId="0" applyFont="1" applyFill="1" applyBorder="1" applyAlignment="1">
      <alignment horizontal="center" vertical="center" wrapText="1"/>
    </xf>
    <xf numFmtId="0" fontId="0" fillId="0" borderId="81" xfId="0" applyBorder="1"/>
    <xf numFmtId="0" fontId="1" fillId="5" borderId="103" xfId="0" applyFont="1" applyFill="1" applyBorder="1" applyAlignment="1">
      <alignment horizontal="center" vertical="center" wrapText="1"/>
    </xf>
    <xf numFmtId="0" fontId="0" fillId="0" borderId="80" xfId="0" applyBorder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1" fillId="5" borderId="130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0" borderId="78" xfId="0" applyBorder="1"/>
    <xf numFmtId="0" fontId="1" fillId="2" borderId="127" xfId="0" applyFont="1" applyFill="1" applyBorder="1" applyAlignment="1" applyProtection="1">
      <alignment horizontal="center" vertical="center"/>
      <protection locked="0"/>
    </xf>
    <xf numFmtId="0" fontId="0" fillId="0" borderId="104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>
      <alignment horizontal="center" vertical="center"/>
    </xf>
    <xf numFmtId="1" fontId="34" fillId="8" borderId="17" xfId="0" applyNumberFormat="1" applyFont="1" applyFill="1" applyBorder="1" applyAlignment="1">
      <alignment horizontal="center" vertical="center"/>
    </xf>
    <xf numFmtId="0" fontId="0" fillId="0" borderId="133" xfId="0" applyBorder="1"/>
    <xf numFmtId="0" fontId="0" fillId="0" borderId="38" xfId="0" applyBorder="1"/>
    <xf numFmtId="0" fontId="0" fillId="0" borderId="35" xfId="0" applyBorder="1"/>
    <xf numFmtId="0" fontId="0" fillId="0" borderId="5" xfId="0" applyBorder="1"/>
    <xf numFmtId="0" fontId="6" fillId="0" borderId="46" xfId="0" applyFont="1" applyBorder="1" applyAlignment="1">
      <alignment horizontal="center"/>
    </xf>
    <xf numFmtId="0" fontId="37" fillId="0" borderId="4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0" fillId="0" borderId="85" xfId="0" applyBorder="1"/>
    <xf numFmtId="0" fontId="6" fillId="0" borderId="46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/>
    </xf>
    <xf numFmtId="0" fontId="30" fillId="21" borderId="40" xfId="0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/>
    <xf numFmtId="0" fontId="0" fillId="0" borderId="42" xfId="0" applyBorder="1" applyAlignment="1">
      <alignment horizontal="center"/>
    </xf>
    <xf numFmtId="0" fontId="13" fillId="0" borderId="46" xfId="0" applyFont="1" applyBorder="1" applyAlignment="1">
      <alignment horizontal="center" vertical="center" wrapText="1"/>
    </xf>
    <xf numFmtId="1" fontId="34" fillId="8" borderId="102" xfId="0" applyNumberFormat="1" applyFont="1" applyFill="1" applyBorder="1" applyAlignment="1">
      <alignment horizontal="center" vertical="center"/>
    </xf>
    <xf numFmtId="0" fontId="0" fillId="0" borderId="131" xfId="0" applyBorder="1"/>
    <xf numFmtId="0" fontId="0" fillId="0" borderId="132" xfId="0" applyBorder="1"/>
    <xf numFmtId="0" fontId="6" fillId="0" borderId="20" xfId="0" applyFont="1" applyBorder="1" applyAlignment="1">
      <alignment horizontal="center"/>
    </xf>
    <xf numFmtId="0" fontId="0" fillId="0" borderId="84" xfId="0" applyBorder="1"/>
    <xf numFmtId="0" fontId="0" fillId="0" borderId="32" xfId="0" applyBorder="1"/>
    <xf numFmtId="0" fontId="7" fillId="24" borderId="51" xfId="2" applyFont="1" applyBorder="1" applyAlignment="1">
      <alignment horizontal="center"/>
    </xf>
    <xf numFmtId="0" fontId="7" fillId="24" borderId="40" xfId="2" applyFont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0" fontId="0" fillId="0" borderId="62" xfId="0" applyBorder="1"/>
    <xf numFmtId="0" fontId="6" fillId="0" borderId="6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8" borderId="53" xfId="0" applyFont="1" applyFill="1" applyBorder="1" applyAlignment="1">
      <alignment horizontal="center"/>
    </xf>
    <xf numFmtId="0" fontId="6" fillId="0" borderId="116" xfId="0" applyFont="1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62" xfId="0" applyBorder="1" applyProtection="1">
      <protection locked="0"/>
    </xf>
    <xf numFmtId="0" fontId="13" fillId="0" borderId="23" xfId="0" applyFont="1" applyBorder="1" applyAlignment="1">
      <alignment horizontal="center" vertical="center" wrapText="1"/>
    </xf>
    <xf numFmtId="9" fontId="7" fillId="0" borderId="26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36" xfId="0" applyBorder="1"/>
    <xf numFmtId="0" fontId="0" fillId="0" borderId="56" xfId="0" applyBorder="1"/>
    <xf numFmtId="0" fontId="32" fillId="21" borderId="40" xfId="0" applyFont="1" applyFill="1" applyBorder="1" applyAlignment="1">
      <alignment horizontal="center" vertical="center"/>
    </xf>
    <xf numFmtId="0" fontId="6" fillId="0" borderId="66" xfId="0" applyFont="1" applyBorder="1" applyAlignment="1">
      <alignment horizontal="center"/>
    </xf>
    <xf numFmtId="3" fontId="7" fillId="0" borderId="116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/>
    </xf>
    <xf numFmtId="3" fontId="7" fillId="0" borderId="28" xfId="0" applyNumberFormat="1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1" fontId="34" fillId="8" borderId="30" xfId="0" applyNumberFormat="1" applyFont="1" applyFill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0" fontId="6" fillId="8" borderId="27" xfId="0" applyFont="1" applyFill="1" applyBorder="1" applyAlignment="1">
      <alignment horizontal="center"/>
    </xf>
    <xf numFmtId="0" fontId="0" fillId="0" borderId="134" xfId="0" applyBorder="1"/>
    <xf numFmtId="0" fontId="6" fillId="0" borderId="87" xfId="0" applyFont="1" applyBorder="1" applyAlignment="1">
      <alignment horizontal="center"/>
    </xf>
    <xf numFmtId="9" fontId="7" fillId="0" borderId="116" xfId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3" xfId="0" applyBorder="1" applyProtection="1">
      <protection locked="0"/>
    </xf>
    <xf numFmtId="0" fontId="7" fillId="24" borderId="50" xfId="2" applyFont="1" applyBorder="1" applyAlignment="1">
      <alignment horizontal="center"/>
    </xf>
    <xf numFmtId="0" fontId="32" fillId="21" borderId="4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/>
    </xf>
    <xf numFmtId="0" fontId="6" fillId="0" borderId="26" xfId="0" applyFont="1" applyBorder="1" applyAlignment="1" applyProtection="1">
      <alignment horizontal="center"/>
      <protection locked="0"/>
    </xf>
    <xf numFmtId="0" fontId="6" fillId="0" borderId="23" xfId="0" applyFont="1" applyBorder="1" applyAlignment="1">
      <alignment horizontal="center"/>
    </xf>
    <xf numFmtId="3" fontId="7" fillId="0" borderId="6" xfId="0" applyNumberFormat="1" applyFont="1" applyBorder="1" applyAlignment="1">
      <alignment horizontal="center" vertical="center"/>
    </xf>
    <xf numFmtId="0" fontId="6" fillId="0" borderId="27" xfId="0" applyFont="1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0" fillId="0" borderId="134" xfId="0" applyBorder="1" applyProtection="1">
      <protection locked="0"/>
    </xf>
    <xf numFmtId="3" fontId="7" fillId="0" borderId="53" xfId="0" applyNumberFormat="1" applyFont="1" applyBorder="1" applyAlignment="1">
      <alignment horizontal="center" vertical="center"/>
    </xf>
    <xf numFmtId="9" fontId="7" fillId="0" borderId="34" xfId="1" applyFont="1" applyBorder="1" applyAlignment="1">
      <alignment horizontal="center" vertical="center"/>
    </xf>
    <xf numFmtId="0" fontId="6" fillId="0" borderId="117" xfId="0" applyFont="1" applyBorder="1" applyAlignment="1" applyProtection="1">
      <alignment horizontal="center"/>
      <protection locked="0"/>
    </xf>
    <xf numFmtId="0" fontId="6" fillId="8" borderId="117" xfId="0" applyFont="1" applyFill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0" fillId="0" borderId="77" xfId="0" applyBorder="1"/>
    <xf numFmtId="0" fontId="0" fillId="13" borderId="0" xfId="0" applyFill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35" fillId="17" borderId="51" xfId="0" applyFont="1" applyFill="1" applyBorder="1" applyAlignment="1">
      <alignment horizontal="center" vertical="center" textRotation="90"/>
    </xf>
    <xf numFmtId="0" fontId="6" fillId="21" borderId="40" xfId="0" applyFont="1" applyFill="1" applyBorder="1" applyAlignment="1">
      <alignment horizontal="center" vertical="center"/>
    </xf>
    <xf numFmtId="0" fontId="13" fillId="21" borderId="46" xfId="0" applyFont="1" applyFill="1" applyBorder="1" applyAlignment="1">
      <alignment horizontal="center" vertical="center"/>
    </xf>
    <xf numFmtId="0" fontId="0" fillId="13" borderId="0" xfId="0" applyFill="1"/>
    <xf numFmtId="0" fontId="16" fillId="13" borderId="37" xfId="0" applyFont="1" applyFill="1" applyBorder="1" applyAlignment="1">
      <alignment horizontal="center" vertical="center"/>
    </xf>
    <xf numFmtId="0" fontId="5" fillId="21" borderId="97" xfId="0" applyFont="1" applyFill="1" applyBorder="1" applyAlignment="1">
      <alignment horizontal="center" vertical="center" textRotation="90"/>
    </xf>
    <xf numFmtId="0" fontId="0" fillId="0" borderId="135" xfId="0" applyBorder="1"/>
  </cellXfs>
  <cellStyles count="3">
    <cellStyle name="Normal" xfId="0" builtinId="0"/>
    <cellStyle name="Nota" xfId="2" builtinId="10"/>
    <cellStyle name="Porcentagem" xfId="1" builtinId="5"/>
  </cellStyles>
  <dxfs count="40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9"/>
      <tableStyleElement type="headerRow" dxfId="3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R28"/>
  <sheetViews>
    <sheetView showZeros="0" workbookViewId="0">
      <selection activeCell="E29" sqref="E29"/>
    </sheetView>
  </sheetViews>
  <sheetFormatPr defaultRowHeight="15" x14ac:dyDescent="0.25"/>
  <cols>
    <col min="1" max="1" width="1.5703125" customWidth="1"/>
    <col min="3" max="3" width="11.7109375" bestFit="1" customWidth="1"/>
    <col min="4" max="4" width="1.140625" customWidth="1"/>
    <col min="5" max="5" width="12.85546875" bestFit="1" customWidth="1"/>
    <col min="6" max="7" width="10.85546875" customWidth="1"/>
    <col min="8" max="8" width="1.140625" customWidth="1"/>
    <col min="9" max="10" width="10.85546875" customWidth="1"/>
    <col min="11" max="11" width="1.5703125" customWidth="1"/>
    <col min="13" max="13" width="1.5703125" customWidth="1"/>
    <col min="14" max="18" width="11.28515625" customWidth="1"/>
    <col min="19" max="19" width="1.5703125" customWidth="1"/>
  </cols>
  <sheetData>
    <row r="2" spans="2:18" ht="15" customHeight="1" x14ac:dyDescent="0.25">
      <c r="B2" s="440" t="s">
        <v>0</v>
      </c>
      <c r="C2" s="429"/>
      <c r="D2" s="429"/>
      <c r="E2" s="429"/>
      <c r="F2" s="429"/>
      <c r="G2" s="445">
        <f ca="1">TODAY()-1</f>
        <v>45547</v>
      </c>
      <c r="H2" s="446"/>
      <c r="I2" s="446"/>
      <c r="J2" s="446"/>
      <c r="K2" s="16"/>
      <c r="M2" s="16"/>
      <c r="N2" s="440" t="s">
        <v>1</v>
      </c>
      <c r="O2" s="429"/>
      <c r="P2" s="429"/>
      <c r="Q2" s="428">
        <f ca="1">G2</f>
        <v>45547</v>
      </c>
      <c r="R2" s="429"/>
    </row>
    <row r="3" spans="2:18" ht="15" customHeight="1" x14ac:dyDescent="0.25">
      <c r="B3" s="429"/>
      <c r="C3" s="429"/>
      <c r="D3" s="429"/>
      <c r="E3" s="429"/>
      <c r="F3" s="429"/>
      <c r="G3" s="446"/>
      <c r="H3" s="446"/>
      <c r="I3" s="446"/>
      <c r="J3" s="446"/>
      <c r="K3" s="16"/>
      <c r="M3" s="16"/>
      <c r="N3" s="429"/>
      <c r="O3" s="429"/>
      <c r="P3" s="429"/>
      <c r="Q3" s="429"/>
      <c r="R3" s="429"/>
    </row>
    <row r="4" spans="2:18" ht="5.25" customHeight="1" thickBot="1" x14ac:dyDescent="0.3">
      <c r="B4" s="441"/>
      <c r="C4" s="429"/>
      <c r="D4" s="429"/>
      <c r="E4" s="429"/>
      <c r="F4" s="429"/>
      <c r="G4" s="429"/>
      <c r="H4" s="429"/>
      <c r="I4" s="429"/>
      <c r="J4" s="429"/>
      <c r="K4" s="16"/>
      <c r="M4" s="16"/>
      <c r="N4" s="421"/>
      <c r="O4" s="422"/>
      <c r="P4" s="422"/>
      <c r="Q4" s="422"/>
      <c r="R4" s="422"/>
    </row>
    <row r="5" spans="2:18" ht="16.5" customHeight="1" thickBot="1" x14ac:dyDescent="0.3">
      <c r="B5" s="423" t="s">
        <v>2</v>
      </c>
      <c r="C5" s="424"/>
      <c r="D5" s="424"/>
      <c r="E5" s="424"/>
      <c r="F5" s="430" t="s">
        <v>3</v>
      </c>
      <c r="G5" s="424"/>
      <c r="H5" s="424"/>
      <c r="I5" s="424"/>
      <c r="J5" s="431"/>
      <c r="K5" s="16"/>
      <c r="M5" s="16"/>
      <c r="N5" s="423" t="s">
        <v>4</v>
      </c>
      <c r="O5" s="424"/>
      <c r="P5" s="424"/>
      <c r="Q5" s="430" t="s">
        <v>5</v>
      </c>
      <c r="R5" s="431"/>
    </row>
    <row r="6" spans="2:18" ht="15.75" customHeight="1" thickBot="1" x14ac:dyDescent="0.3">
      <c r="B6" s="17" t="s">
        <v>6</v>
      </c>
      <c r="C6" s="18" t="s">
        <v>7</v>
      </c>
      <c r="D6" s="19"/>
      <c r="E6" s="20" t="s">
        <v>8</v>
      </c>
      <c r="F6" s="21" t="s">
        <v>9</v>
      </c>
      <c r="G6" s="409" t="s">
        <v>10</v>
      </c>
      <c r="H6" s="22"/>
      <c r="I6" s="23" t="s">
        <v>11</v>
      </c>
      <c r="J6" s="24" t="s">
        <v>12</v>
      </c>
      <c r="K6" s="16"/>
      <c r="M6" s="16"/>
      <c r="N6" s="32" t="s">
        <v>13</v>
      </c>
      <c r="O6" s="33" t="s">
        <v>14</v>
      </c>
      <c r="P6" s="34" t="s">
        <v>15</v>
      </c>
      <c r="Q6" s="432" t="e">
        <f>P7+P8+P9</f>
        <v>#REF!</v>
      </c>
      <c r="R6" s="433"/>
    </row>
    <row r="7" spans="2:18" ht="15.75" customHeight="1" thickBot="1" x14ac:dyDescent="0.3">
      <c r="B7" s="25" t="str">
        <f>IF(ISERROR(#REF!),"",(#REF!))</f>
        <v/>
      </c>
      <c r="C7" s="26" t="e">
        <f>#REF!</f>
        <v>#REF!</v>
      </c>
      <c r="D7" s="22"/>
      <c r="E7" s="27" t="e">
        <f>#REF!</f>
        <v>#REF!</v>
      </c>
      <c r="F7" s="425" t="e">
        <f>SUM(#REF!)</f>
        <v>#REF!</v>
      </c>
      <c r="G7" s="425" t="e">
        <f>SUM(#REF!)</f>
        <v>#REF!</v>
      </c>
      <c r="H7" s="22"/>
      <c r="I7" s="427"/>
      <c r="J7" s="425" t="e">
        <f>SUM(F25:F28)</f>
        <v>#REF!</v>
      </c>
      <c r="K7" s="16"/>
      <c r="M7" s="16"/>
      <c r="N7" s="35" t="s">
        <v>16</v>
      </c>
      <c r="O7" s="44">
        <f ca="1">Gerencial!D46</f>
        <v>0</v>
      </c>
      <c r="P7" s="36" t="e">
        <f>#REF!</f>
        <v>#REF!</v>
      </c>
      <c r="Q7" s="434"/>
      <c r="R7" s="435"/>
    </row>
    <row r="8" spans="2:18" ht="15.75" customHeight="1" thickBot="1" x14ac:dyDescent="0.3">
      <c r="B8" s="25" t="str">
        <f>IF(ISERROR(#REF!),"",(#REF!))</f>
        <v/>
      </c>
      <c r="C8" s="26" t="e">
        <f>#REF!</f>
        <v>#REF!</v>
      </c>
      <c r="D8" s="22"/>
      <c r="E8" s="27" t="e">
        <f>#REF!</f>
        <v>#REF!</v>
      </c>
      <c r="F8" s="426"/>
      <c r="G8" s="426"/>
      <c r="H8" s="22"/>
      <c r="I8" s="426"/>
      <c r="J8" s="426"/>
      <c r="K8" s="16"/>
      <c r="M8" s="16"/>
      <c r="N8" s="35" t="s">
        <v>17</v>
      </c>
      <c r="O8" s="44">
        <f ca="1">Gerencial!D47</f>
        <v>0</v>
      </c>
      <c r="P8" s="36" t="e">
        <f>#REF!</f>
        <v>#REF!</v>
      </c>
      <c r="Q8" s="434"/>
      <c r="R8" s="435"/>
    </row>
    <row r="9" spans="2:18" ht="15.75" customHeight="1" thickBot="1" x14ac:dyDescent="0.3">
      <c r="B9" s="25" t="str">
        <f>IF(ISERROR(#REF!),"",(#REF!))</f>
        <v/>
      </c>
      <c r="C9" s="26" t="e">
        <f>#REF!</f>
        <v>#REF!</v>
      </c>
      <c r="D9" s="22"/>
      <c r="E9" s="27" t="e">
        <f>#REF!</f>
        <v>#REF!</v>
      </c>
      <c r="F9" s="438" t="e">
        <f>F7+G7</f>
        <v>#REF!</v>
      </c>
      <c r="G9" s="439"/>
      <c r="H9" s="439"/>
      <c r="I9" s="439"/>
      <c r="J9" s="433"/>
      <c r="K9" s="16"/>
      <c r="M9" s="16"/>
      <c r="N9" s="35" t="s">
        <v>18</v>
      </c>
      <c r="O9" s="44">
        <f ca="1">Gerencial!D48</f>
        <v>0</v>
      </c>
      <c r="P9" s="37" t="e">
        <f>#REF!</f>
        <v>#REF!</v>
      </c>
      <c r="Q9" s="434"/>
      <c r="R9" s="435"/>
    </row>
    <row r="10" spans="2:18" ht="15.75" customHeight="1" thickBot="1" x14ac:dyDescent="0.3">
      <c r="B10" s="25" t="str">
        <f>IF(ISERROR(#REF!),"",(#REF!))</f>
        <v/>
      </c>
      <c r="C10" s="26" t="e">
        <f>#REF!</f>
        <v>#REF!</v>
      </c>
      <c r="D10" s="22"/>
      <c r="E10" s="27" t="e">
        <f>#REF!</f>
        <v>#REF!</v>
      </c>
      <c r="F10" s="434"/>
      <c r="G10" s="429"/>
      <c r="H10" s="429"/>
      <c r="I10" s="429"/>
      <c r="J10" s="435"/>
      <c r="K10" s="16"/>
      <c r="M10" s="16"/>
      <c r="N10" s="38"/>
      <c r="O10" s="15"/>
      <c r="P10" s="39"/>
      <c r="Q10" s="434"/>
      <c r="R10" s="435"/>
    </row>
    <row r="11" spans="2:18" ht="16.5" customHeight="1" thickBot="1" x14ac:dyDescent="0.3">
      <c r="B11" s="25" t="str">
        <f>IF(ISERROR(#REF!),"",(#REF!))</f>
        <v/>
      </c>
      <c r="C11" s="26" t="e">
        <f>#REF!</f>
        <v>#REF!</v>
      </c>
      <c r="D11" s="22"/>
      <c r="E11" s="27" t="e">
        <f>#REF!</f>
        <v>#REF!</v>
      </c>
      <c r="F11" s="434"/>
      <c r="G11" s="429"/>
      <c r="H11" s="429"/>
      <c r="I11" s="429"/>
      <c r="J11" s="435"/>
      <c r="K11" s="16"/>
      <c r="M11" s="16"/>
      <c r="N11" s="40" t="s">
        <v>15</v>
      </c>
      <c r="O11" s="41">
        <f ca="1">SUM(O7:O10)</f>
        <v>0</v>
      </c>
      <c r="P11" s="42" t="e">
        <f>SUM(P7:P10)</f>
        <v>#REF!</v>
      </c>
      <c r="Q11" s="436"/>
      <c r="R11" s="437"/>
    </row>
    <row r="12" spans="2:18" ht="16.5" customHeight="1" thickBot="1" x14ac:dyDescent="0.3">
      <c r="B12" s="28" t="s">
        <v>15</v>
      </c>
      <c r="C12" s="29" t="e">
        <f>SUM(C7:C11)</f>
        <v>#REF!</v>
      </c>
      <c r="D12" s="30"/>
      <c r="E12" s="31" t="e">
        <f>SUM(E7:E11)</f>
        <v>#REF!</v>
      </c>
      <c r="F12" s="436"/>
      <c r="G12" s="422"/>
      <c r="H12" s="422"/>
      <c r="I12" s="422"/>
      <c r="J12" s="437"/>
      <c r="K12" s="16"/>
      <c r="M12" s="16"/>
      <c r="N12" s="43"/>
      <c r="O12" s="16"/>
      <c r="P12" s="16"/>
      <c r="Q12" s="16"/>
      <c r="R12" s="16"/>
    </row>
    <row r="13" spans="2:18" ht="15.75" customHeight="1" thickBot="1" x14ac:dyDescent="0.3">
      <c r="B13" s="444" t="s">
        <v>19</v>
      </c>
      <c r="C13" s="424"/>
      <c r="D13" s="424"/>
      <c r="E13" s="431"/>
      <c r="F13" s="442" t="s">
        <v>20</v>
      </c>
      <c r="G13" s="424"/>
      <c r="H13" s="424"/>
      <c r="I13" s="424"/>
      <c r="J13" s="431"/>
      <c r="K13" s="16"/>
    </row>
    <row r="14" spans="2:18" ht="16.5" customHeight="1" thickBot="1" x14ac:dyDescent="0.3">
      <c r="B14" s="443" t="e">
        <f>C12+E12</f>
        <v>#REF!</v>
      </c>
      <c r="C14" s="424"/>
      <c r="D14" s="424"/>
      <c r="E14" s="431"/>
      <c r="F14" s="447" t="e">
        <f>+F7+G7+I7+J7</f>
        <v>#REF!</v>
      </c>
      <c r="G14" s="424"/>
      <c r="H14" s="424"/>
      <c r="I14" s="424"/>
      <c r="J14" s="431"/>
      <c r="K14" s="16"/>
    </row>
    <row r="25" spans="2:6" x14ac:dyDescent="0.25">
      <c r="B25" t="s">
        <v>21</v>
      </c>
      <c r="C25" t="e">
        <f>SUM(#REF!,#REF!,#REF!)</f>
        <v>#REF!</v>
      </c>
      <c r="E25">
        <v>520</v>
      </c>
      <c r="F25" t="e">
        <f>C25*E25</f>
        <v>#REF!</v>
      </c>
    </row>
    <row r="26" spans="2:6" x14ac:dyDescent="0.25">
      <c r="B26" t="s">
        <v>22</v>
      </c>
      <c r="C26" t="e">
        <f>SUM(#REF!,#REF!,#REF!)</f>
        <v>#REF!</v>
      </c>
      <c r="E26">
        <v>1040</v>
      </c>
      <c r="F26" t="e">
        <f>C26*E26</f>
        <v>#REF!</v>
      </c>
    </row>
    <row r="27" spans="2:6" x14ac:dyDescent="0.25">
      <c r="B27" t="s">
        <v>21</v>
      </c>
      <c r="C27" t="e">
        <f>SUM(#REF!,#REF!,#REF!)</f>
        <v>#REF!</v>
      </c>
      <c r="E27">
        <v>180</v>
      </c>
      <c r="F27" t="e">
        <f>C27*E27</f>
        <v>#REF!</v>
      </c>
    </row>
    <row r="28" spans="2:6" x14ac:dyDescent="0.25">
      <c r="B28" t="s">
        <v>22</v>
      </c>
      <c r="C28" t="e">
        <f>SUM(#REF!,#REF!,#REF!)</f>
        <v>#REF!</v>
      </c>
      <c r="E28">
        <v>180</v>
      </c>
      <c r="F28" t="e">
        <f>C28*E28</f>
        <v>#REF!</v>
      </c>
    </row>
  </sheetData>
  <mergeCells count="20">
    <mergeCell ref="F13:J13"/>
    <mergeCell ref="B14:E14"/>
    <mergeCell ref="B13:E13"/>
    <mergeCell ref="B2:F3"/>
    <mergeCell ref="F7:F8"/>
    <mergeCell ref="G2:J3"/>
    <mergeCell ref="F14:J14"/>
    <mergeCell ref="Q2:R3"/>
    <mergeCell ref="Q5:R5"/>
    <mergeCell ref="Q6:R11"/>
    <mergeCell ref="F5:J5"/>
    <mergeCell ref="J7:J8"/>
    <mergeCell ref="F9:J12"/>
    <mergeCell ref="N2:P3"/>
    <mergeCell ref="B4:J4"/>
    <mergeCell ref="N4:R4"/>
    <mergeCell ref="N5:P5"/>
    <mergeCell ref="G7:G8"/>
    <mergeCell ref="I7:I8"/>
    <mergeCell ref="B5:E5"/>
  </mergeCells>
  <pageMargins left="0.511811024" right="0.511811024" top="0.78740157499999996" bottom="0.78740157499999996" header="0.31496062000000002" footer="0.31496062000000002"/>
  <headerFooter>
    <oddFooter>&amp;C&amp;"Calibri"&amp;12 &amp;K000000_x000D_# Documento é público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DN90"/>
  <sheetViews>
    <sheetView showGridLines="0" zoomScale="130" zoomScaleNormal="130" workbookViewId="0">
      <selection activeCell="BK9" sqref="BK9"/>
    </sheetView>
  </sheetViews>
  <sheetFormatPr defaultColWidth="9.140625" defaultRowHeight="15" x14ac:dyDescent="0.25"/>
  <cols>
    <col min="1" max="1" width="6.140625" customWidth="1"/>
    <col min="2" max="2" width="2.7109375" customWidth="1"/>
    <col min="3" max="3" width="2.42578125" customWidth="1"/>
    <col min="4" max="4" width="1.42578125" customWidth="1"/>
    <col min="5" max="5" width="0.7109375" customWidth="1"/>
    <col min="6" max="9" width="2.85546875" customWidth="1"/>
    <col min="10" max="13" width="1.7109375" customWidth="1"/>
    <col min="14" max="14" width="1.42578125" customWidth="1"/>
    <col min="15" max="17" width="1.7109375" customWidth="1"/>
    <col min="18" max="18" width="2.42578125" customWidth="1"/>
    <col min="19" max="22" width="2.85546875" customWidth="1"/>
    <col min="23" max="26" width="1.7109375" customWidth="1"/>
    <col min="27" max="27" width="1.42578125" customWidth="1"/>
    <col min="28" max="30" width="1.7109375" customWidth="1"/>
    <col min="31" max="31" width="2" customWidth="1"/>
    <col min="32" max="35" width="2.85546875" customWidth="1"/>
    <col min="36" max="38" width="1.7109375" customWidth="1"/>
    <col min="39" max="39" width="2" customWidth="1"/>
    <col min="40" max="40" width="1.5703125" customWidth="1"/>
    <col min="41" max="43" width="1.7109375" customWidth="1"/>
    <col min="44" max="44" width="2.140625" customWidth="1"/>
    <col min="45" max="48" width="2.85546875" customWidth="1"/>
    <col min="49" max="51" width="1.7109375" customWidth="1"/>
    <col min="52" max="52" width="2" customWidth="1"/>
    <col min="53" max="53" width="1.5703125" customWidth="1"/>
    <col min="54" max="54" width="1.7109375" customWidth="1"/>
    <col min="55" max="55" width="0.85546875" customWidth="1"/>
    <col min="56" max="56" width="3.5703125" customWidth="1"/>
    <col min="57" max="57" width="1.140625" customWidth="1"/>
    <col min="58" max="58" width="2.28515625" customWidth="1"/>
    <col min="59" max="59" width="4.42578125" customWidth="1"/>
    <col min="60" max="60" width="3.42578125" customWidth="1"/>
    <col min="61" max="61" width="0.140625" customWidth="1"/>
    <col min="62" max="62" width="2.28515625" customWidth="1"/>
    <col min="63" max="63" width="1.7109375" customWidth="1"/>
    <col min="64" max="64" width="1.5703125" customWidth="1"/>
    <col min="65" max="66" width="1.42578125" customWidth="1"/>
    <col min="67" max="69" width="1.7109375" customWidth="1"/>
    <col min="70" max="70" width="2.28515625" customWidth="1"/>
    <col min="71" max="71" width="2.85546875" customWidth="1"/>
    <col min="72" max="72" width="2.5703125" customWidth="1"/>
    <col min="73" max="73" width="1.7109375" customWidth="1"/>
    <col min="74" max="74" width="2.85546875" customWidth="1"/>
    <col min="75" max="79" width="1.7109375" customWidth="1"/>
    <col min="80" max="80" width="2.7109375" customWidth="1"/>
    <col min="81" max="81" width="2" customWidth="1"/>
    <col min="82" max="82" width="1.5703125" customWidth="1"/>
    <col min="83" max="83" width="1" customWidth="1"/>
    <col min="84" max="87" width="2.85546875" customWidth="1"/>
    <col min="88" max="88" width="1.7109375" customWidth="1"/>
    <col min="89" max="89" width="1.42578125" customWidth="1"/>
    <col min="90" max="90" width="1.28515625" style="14" customWidth="1"/>
    <col min="91" max="91" width="2.42578125" style="14" customWidth="1"/>
    <col min="92" max="92" width="1.7109375" style="14" customWidth="1"/>
    <col min="93" max="94" width="2" style="14" customWidth="1"/>
    <col min="95" max="95" width="1.42578125" style="14" customWidth="1"/>
    <col min="96" max="98" width="2" style="14" customWidth="1"/>
    <col min="99" max="99" width="4.28515625" style="14" customWidth="1"/>
    <col min="100" max="104" width="2" style="14" customWidth="1"/>
    <col min="105" max="105" width="1.28515625" style="14" customWidth="1"/>
    <col min="106" max="106" width="1.7109375" style="14" customWidth="1"/>
    <col min="107" max="107" width="1.42578125" style="14" customWidth="1"/>
    <col min="108" max="108" width="2.140625" style="14" customWidth="1"/>
    <col min="109" max="109" width="2" style="14" customWidth="1"/>
    <col min="110" max="112" width="2.140625" style="14" customWidth="1"/>
    <col min="113" max="113" width="3" style="14" customWidth="1"/>
    <col min="114" max="114" width="2.5703125" style="14" customWidth="1"/>
    <col min="115" max="115" width="2.140625" style="14" customWidth="1"/>
    <col min="116" max="117" width="1.42578125" customWidth="1"/>
    <col min="118" max="118" width="6.5703125" customWidth="1"/>
  </cols>
  <sheetData>
    <row r="1" spans="1:118" ht="24" customHeight="1" thickBot="1" x14ac:dyDescent="0.3">
      <c r="A1" s="575" t="s">
        <v>74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  <c r="AA1" s="424"/>
      <c r="AB1" s="424"/>
      <c r="AC1" s="424"/>
      <c r="AD1" s="424"/>
      <c r="AE1" s="424"/>
      <c r="AF1" s="424"/>
      <c r="AG1" s="424"/>
      <c r="AH1" s="424"/>
      <c r="AI1" s="424"/>
      <c r="AJ1" s="424"/>
      <c r="AK1" s="424"/>
      <c r="AL1" s="424"/>
      <c r="AM1" s="424"/>
      <c r="AN1" s="424"/>
      <c r="AO1" s="424"/>
      <c r="AP1" s="424"/>
      <c r="AQ1" s="424"/>
      <c r="AR1" s="424"/>
      <c r="AS1" s="424"/>
      <c r="AT1" s="424"/>
      <c r="AU1" s="424"/>
      <c r="AV1" s="424"/>
      <c r="AW1" s="424"/>
      <c r="AX1" s="424"/>
      <c r="AY1" s="424"/>
      <c r="AZ1" s="424"/>
      <c r="BA1" s="424"/>
      <c r="BB1" s="424"/>
      <c r="BC1" s="424"/>
      <c r="BD1" s="424"/>
      <c r="BE1" s="424"/>
      <c r="BF1" s="424"/>
      <c r="BG1" s="424"/>
      <c r="BH1" s="424"/>
      <c r="BI1" s="424"/>
      <c r="BJ1" s="424"/>
      <c r="BK1" s="424"/>
      <c r="BL1" s="424"/>
      <c r="BM1" s="424"/>
      <c r="BN1" s="424"/>
      <c r="BO1" s="424"/>
      <c r="BP1" s="424"/>
      <c r="BQ1" s="424"/>
      <c r="BR1" s="424"/>
      <c r="BS1" s="424"/>
      <c r="BT1" s="424"/>
      <c r="BU1" s="424"/>
      <c r="BV1" s="424"/>
      <c r="BW1" s="424"/>
      <c r="BX1" s="424"/>
      <c r="BY1" s="424"/>
      <c r="BZ1" s="424"/>
      <c r="CA1" s="424"/>
      <c r="CB1" s="424"/>
      <c r="CC1" s="424"/>
      <c r="CD1" s="424"/>
      <c r="CE1" s="424"/>
      <c r="CF1" s="424"/>
      <c r="CG1" s="424"/>
      <c r="CH1" s="424"/>
      <c r="CI1" s="424"/>
      <c r="CJ1" s="424"/>
      <c r="CK1" s="424"/>
      <c r="CL1" s="424"/>
      <c r="CM1" s="424"/>
      <c r="CN1" s="431"/>
      <c r="CO1" s="261"/>
      <c r="CP1" s="261"/>
      <c r="CQ1" s="261"/>
      <c r="CR1" s="261"/>
      <c r="CS1" s="261"/>
      <c r="CT1" s="261"/>
      <c r="CU1" s="261"/>
      <c r="CV1" s="261"/>
      <c r="CW1" s="261"/>
      <c r="CX1" s="261"/>
      <c r="CY1" s="261"/>
      <c r="CZ1" s="261"/>
      <c r="DA1" s="261"/>
      <c r="DB1" s="261"/>
      <c r="DC1" s="261"/>
      <c r="DD1" s="261"/>
      <c r="DE1" s="261"/>
      <c r="DF1" s="261"/>
      <c r="DG1" s="261"/>
      <c r="DH1" s="261"/>
      <c r="DI1" s="261"/>
      <c r="DJ1" s="261"/>
      <c r="DK1" s="261"/>
      <c r="DL1" s="261"/>
      <c r="DM1" s="261"/>
      <c r="DN1" s="261"/>
    </row>
    <row r="2" spans="1:118" s="81" customFormat="1" ht="38.25" customHeight="1" thickBot="1" x14ac:dyDescent="0.3"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</row>
    <row r="3" spans="1:118" ht="26.25" customHeight="1" x14ac:dyDescent="0.25">
      <c r="A3" s="414"/>
      <c r="B3" s="414"/>
      <c r="C3" s="414"/>
      <c r="D3" s="414"/>
      <c r="E3" s="414"/>
      <c r="F3" s="414"/>
      <c r="G3" s="574" t="s">
        <v>9</v>
      </c>
      <c r="H3" s="439"/>
      <c r="I3" s="439"/>
      <c r="J3" s="433"/>
      <c r="K3" s="414"/>
      <c r="L3" s="414"/>
      <c r="M3" s="414"/>
      <c r="N3" s="414"/>
      <c r="O3" s="414"/>
      <c r="P3" s="414"/>
      <c r="Q3" s="414"/>
      <c r="R3" s="414"/>
      <c r="S3" s="414"/>
      <c r="T3" s="574" t="s">
        <v>9</v>
      </c>
      <c r="U3" s="439"/>
      <c r="V3" s="439"/>
      <c r="W3" s="433"/>
      <c r="X3" s="414"/>
      <c r="Y3" s="414"/>
      <c r="Z3" s="414"/>
      <c r="AA3" s="414"/>
      <c r="AB3" s="414"/>
      <c r="AC3" s="414"/>
      <c r="AD3" s="414"/>
      <c r="AE3" s="414"/>
      <c r="AF3" s="414"/>
      <c r="AG3" s="574" t="s">
        <v>9</v>
      </c>
      <c r="AH3" s="439"/>
      <c r="AI3" s="439"/>
      <c r="AJ3" s="433"/>
      <c r="AK3" s="414"/>
      <c r="AL3" s="414"/>
      <c r="AM3" s="414"/>
      <c r="AN3" s="414"/>
      <c r="AO3" s="414"/>
      <c r="AP3" s="414"/>
      <c r="AQ3" s="414"/>
      <c r="AR3" s="414"/>
      <c r="AS3" s="414"/>
      <c r="AT3" s="574" t="s">
        <v>9</v>
      </c>
      <c r="AU3" s="439"/>
      <c r="AV3" s="439"/>
      <c r="AW3" s="433"/>
      <c r="AX3" s="414"/>
      <c r="AY3" s="414"/>
      <c r="AZ3" s="414"/>
      <c r="BA3" s="414"/>
      <c r="BB3" s="414"/>
      <c r="BC3" s="414"/>
      <c r="BD3" s="414"/>
      <c r="BE3" s="414"/>
      <c r="BF3" s="414"/>
      <c r="BG3" s="574" t="s">
        <v>9</v>
      </c>
      <c r="BH3" s="439"/>
      <c r="BI3" s="439"/>
      <c r="BJ3" s="433"/>
      <c r="BK3" s="414"/>
      <c r="BL3" s="414"/>
      <c r="BM3" s="414"/>
      <c r="BN3" s="414"/>
      <c r="BO3" s="414"/>
      <c r="BP3" s="414"/>
      <c r="BQ3" s="414"/>
      <c r="BR3" s="414"/>
      <c r="BS3" s="414"/>
      <c r="BT3" s="574" t="s">
        <v>9</v>
      </c>
      <c r="BU3" s="439"/>
      <c r="BV3" s="439"/>
      <c r="BW3" s="433"/>
      <c r="BX3" s="414"/>
      <c r="BY3" s="414"/>
      <c r="BZ3" s="414"/>
      <c r="CA3" s="414"/>
      <c r="CB3" s="414"/>
      <c r="CC3" s="414"/>
      <c r="CD3" s="414"/>
      <c r="CE3" s="414"/>
      <c r="CF3" s="414"/>
      <c r="CG3" s="574" t="s">
        <v>9</v>
      </c>
      <c r="CH3" s="439"/>
      <c r="CI3" s="439"/>
      <c r="CJ3" s="433"/>
      <c r="CK3" s="414"/>
      <c r="CL3" s="414"/>
      <c r="CM3" s="414"/>
      <c r="CN3" s="414"/>
    </row>
    <row r="4" spans="1:118" ht="15" customHeight="1" x14ac:dyDescent="0.25">
      <c r="A4" s="414"/>
      <c r="B4" s="414"/>
      <c r="C4" s="414"/>
      <c r="D4" s="414"/>
      <c r="E4" s="414"/>
      <c r="F4" s="414"/>
      <c r="G4" s="573" t="s">
        <v>469</v>
      </c>
      <c r="H4" s="429"/>
      <c r="I4" s="429"/>
      <c r="J4" s="435"/>
      <c r="K4" s="414"/>
      <c r="L4" s="414"/>
      <c r="M4" s="414"/>
      <c r="N4" s="414"/>
      <c r="O4" s="414"/>
      <c r="P4" s="414"/>
      <c r="Q4" s="414"/>
      <c r="R4" s="414"/>
      <c r="S4" s="414"/>
      <c r="T4" s="573" t="s">
        <v>470</v>
      </c>
      <c r="U4" s="429"/>
      <c r="V4" s="429"/>
      <c r="W4" s="435"/>
      <c r="X4" s="414"/>
      <c r="Y4" s="414"/>
      <c r="Z4" s="414"/>
      <c r="AA4" s="414"/>
      <c r="AB4" s="414"/>
      <c r="AC4" s="414"/>
      <c r="AD4" s="414"/>
      <c r="AE4" s="414"/>
      <c r="AF4" s="414"/>
      <c r="AG4" s="573" t="s">
        <v>471</v>
      </c>
      <c r="AH4" s="429"/>
      <c r="AI4" s="429"/>
      <c r="AJ4" s="435"/>
      <c r="AK4" s="414"/>
      <c r="AL4" s="414"/>
      <c r="AM4" s="414"/>
      <c r="AN4" s="414"/>
      <c r="AO4" s="414"/>
      <c r="AP4" s="414"/>
      <c r="AQ4" s="414"/>
      <c r="AR4" s="414"/>
      <c r="AS4" s="414"/>
      <c r="AT4" s="573" t="s">
        <v>472</v>
      </c>
      <c r="AU4" s="429"/>
      <c r="AV4" s="429"/>
      <c r="AW4" s="435"/>
      <c r="AX4" s="414"/>
      <c r="AY4" s="414"/>
      <c r="AZ4" s="414"/>
      <c r="BA4" s="414"/>
      <c r="BB4" s="414"/>
      <c r="BC4" s="414"/>
      <c r="BD4" s="414"/>
      <c r="BE4" s="414"/>
      <c r="BF4" s="414"/>
      <c r="BG4" s="573" t="s">
        <v>473</v>
      </c>
      <c r="BH4" s="429"/>
      <c r="BI4" s="429"/>
      <c r="BJ4" s="435"/>
      <c r="BK4" s="414"/>
      <c r="BL4" s="414"/>
      <c r="BM4" s="414"/>
      <c r="BN4" s="414"/>
      <c r="BO4" s="414"/>
      <c r="BP4" s="414"/>
      <c r="BQ4" s="414"/>
      <c r="BR4" s="414"/>
      <c r="BS4" s="414"/>
      <c r="BT4" s="573" t="s">
        <v>474</v>
      </c>
      <c r="BU4" s="429"/>
      <c r="BV4" s="429"/>
      <c r="BW4" s="435"/>
      <c r="BX4" s="414"/>
      <c r="BY4" s="414"/>
      <c r="BZ4" s="414"/>
      <c r="CA4" s="414"/>
      <c r="CB4" s="414"/>
      <c r="CC4" s="414"/>
      <c r="CD4" s="414"/>
      <c r="CE4" s="414"/>
      <c r="CF4" s="414"/>
      <c r="CG4" s="573" t="s">
        <v>475</v>
      </c>
      <c r="CH4" s="429"/>
      <c r="CI4" s="429"/>
      <c r="CJ4" s="435"/>
      <c r="CK4" s="414"/>
      <c r="CL4" s="414"/>
      <c r="CM4" s="414"/>
      <c r="CN4" s="414"/>
    </row>
    <row r="5" spans="1:118" ht="15" customHeight="1" thickBot="1" x14ac:dyDescent="0.3">
      <c r="A5" s="414"/>
      <c r="B5" s="414"/>
      <c r="C5" s="414"/>
      <c r="D5" s="414"/>
      <c r="E5" s="414"/>
      <c r="F5" s="414"/>
      <c r="G5" s="434"/>
      <c r="H5" s="429"/>
      <c r="I5" s="429"/>
      <c r="J5" s="435"/>
      <c r="K5" s="414"/>
      <c r="L5" s="414"/>
      <c r="M5" s="414"/>
      <c r="N5" s="414"/>
      <c r="O5" s="414"/>
      <c r="P5" s="414"/>
      <c r="Q5" s="414"/>
      <c r="R5" s="414"/>
      <c r="S5" s="414"/>
      <c r="T5" s="434"/>
      <c r="U5" s="429"/>
      <c r="V5" s="429"/>
      <c r="W5" s="435"/>
      <c r="X5" s="414"/>
      <c r="Y5" s="414"/>
      <c r="Z5" s="414"/>
      <c r="AA5" s="414"/>
      <c r="AB5" s="414"/>
      <c r="AC5" s="414"/>
      <c r="AD5" s="414"/>
      <c r="AE5" s="414"/>
      <c r="AF5" s="414"/>
      <c r="AG5" s="434"/>
      <c r="AH5" s="429"/>
      <c r="AI5" s="429"/>
      <c r="AJ5" s="435"/>
      <c r="AK5" s="414"/>
      <c r="AL5" s="414"/>
      <c r="AM5" s="414"/>
      <c r="AN5" s="414"/>
      <c r="AO5" s="414"/>
      <c r="AP5" s="414"/>
      <c r="AQ5" s="414"/>
      <c r="AR5" s="414"/>
      <c r="AS5" s="414"/>
      <c r="AT5" s="434"/>
      <c r="AU5" s="429"/>
      <c r="AV5" s="429"/>
      <c r="AW5" s="435"/>
      <c r="AX5" s="414"/>
      <c r="AY5" s="414"/>
      <c r="AZ5" s="414"/>
      <c r="BA5" s="414"/>
      <c r="BB5" s="414"/>
      <c r="BC5" s="414"/>
      <c r="BD5" s="414"/>
      <c r="BE5" s="414"/>
      <c r="BF5" s="414"/>
      <c r="BG5" s="434"/>
      <c r="BH5" s="429"/>
      <c r="BI5" s="429"/>
      <c r="BJ5" s="435"/>
      <c r="BK5" s="414"/>
      <c r="BL5" s="414"/>
      <c r="BM5" s="414"/>
      <c r="BN5" s="414"/>
      <c r="BO5" s="414"/>
      <c r="BP5" s="414"/>
      <c r="BQ5" s="414"/>
      <c r="BR5" s="414"/>
      <c r="BS5" s="414"/>
      <c r="BT5" s="434"/>
      <c r="BU5" s="429"/>
      <c r="BV5" s="429"/>
      <c r="BW5" s="435"/>
      <c r="BX5" s="414"/>
      <c r="BY5" s="414"/>
      <c r="BZ5" s="414"/>
      <c r="CA5" s="414"/>
      <c r="CB5" s="414"/>
      <c r="CC5" s="414"/>
      <c r="CD5" s="414"/>
      <c r="CE5" s="414"/>
      <c r="CF5" s="414"/>
      <c r="CG5" s="434"/>
      <c r="CH5" s="429"/>
      <c r="CI5" s="429"/>
      <c r="CJ5" s="435"/>
      <c r="CK5" s="414"/>
      <c r="CL5" s="414"/>
      <c r="CM5" s="414"/>
      <c r="CN5" s="414"/>
    </row>
    <row r="6" spans="1:118" ht="31.5" customHeight="1" x14ac:dyDescent="0.25">
      <c r="A6" s="414"/>
      <c r="B6" s="414"/>
      <c r="C6" s="572">
        <v>6</v>
      </c>
      <c r="D6" s="424"/>
      <c r="E6" s="424"/>
      <c r="F6" s="431"/>
      <c r="G6" s="434"/>
      <c r="H6" s="429"/>
      <c r="I6" s="429"/>
      <c r="J6" s="435"/>
      <c r="K6" s="572">
        <v>5</v>
      </c>
      <c r="L6" s="424"/>
      <c r="M6" s="424"/>
      <c r="N6" s="431"/>
      <c r="O6" s="414"/>
      <c r="P6" s="572">
        <v>6</v>
      </c>
      <c r="Q6" s="424"/>
      <c r="R6" s="424"/>
      <c r="S6" s="431"/>
      <c r="T6" s="434"/>
      <c r="U6" s="429"/>
      <c r="V6" s="429"/>
      <c r="W6" s="435"/>
      <c r="X6" s="572">
        <v>5</v>
      </c>
      <c r="Y6" s="424"/>
      <c r="Z6" s="424"/>
      <c r="AA6" s="431"/>
      <c r="AB6" s="414"/>
      <c r="AC6" s="572">
        <v>6</v>
      </c>
      <c r="AD6" s="424"/>
      <c r="AE6" s="424"/>
      <c r="AF6" s="431"/>
      <c r="AG6" s="434"/>
      <c r="AH6" s="429"/>
      <c r="AI6" s="429"/>
      <c r="AJ6" s="435"/>
      <c r="AK6" s="572">
        <v>5</v>
      </c>
      <c r="AL6" s="424"/>
      <c r="AM6" s="424"/>
      <c r="AN6" s="431"/>
      <c r="AO6" s="414"/>
      <c r="AP6" s="572">
        <v>6</v>
      </c>
      <c r="AQ6" s="424"/>
      <c r="AR6" s="424"/>
      <c r="AS6" s="431"/>
      <c r="AT6" s="434"/>
      <c r="AU6" s="429"/>
      <c r="AV6" s="429"/>
      <c r="AW6" s="435"/>
      <c r="AX6" s="572">
        <v>5</v>
      </c>
      <c r="AY6" s="424"/>
      <c r="AZ6" s="424"/>
      <c r="BA6" s="431"/>
      <c r="BB6" s="414"/>
      <c r="BC6" s="572">
        <v>6</v>
      </c>
      <c r="BD6" s="424"/>
      <c r="BE6" s="424"/>
      <c r="BF6" s="431"/>
      <c r="BG6" s="434"/>
      <c r="BH6" s="429"/>
      <c r="BI6" s="429"/>
      <c r="BJ6" s="435"/>
      <c r="BK6" s="572">
        <v>5</v>
      </c>
      <c r="BL6" s="424"/>
      <c r="BM6" s="424"/>
      <c r="BN6" s="431"/>
      <c r="BO6" s="414"/>
      <c r="BP6" s="572">
        <v>6</v>
      </c>
      <c r="BQ6" s="424"/>
      <c r="BR6" s="424"/>
      <c r="BS6" s="431"/>
      <c r="BT6" s="434"/>
      <c r="BU6" s="429"/>
      <c r="BV6" s="429"/>
      <c r="BW6" s="435"/>
      <c r="BX6" s="572">
        <v>5</v>
      </c>
      <c r="BY6" s="424"/>
      <c r="BZ6" s="424"/>
      <c r="CA6" s="431"/>
      <c r="CB6" s="414"/>
      <c r="CC6" s="572">
        <v>6</v>
      </c>
      <c r="CD6" s="424"/>
      <c r="CE6" s="424"/>
      <c r="CF6" s="431"/>
      <c r="CG6" s="434"/>
      <c r="CH6" s="429"/>
      <c r="CI6" s="429"/>
      <c r="CJ6" s="435"/>
      <c r="CK6" s="572">
        <v>5</v>
      </c>
      <c r="CL6" s="424"/>
      <c r="CM6" s="424"/>
      <c r="CN6" s="431"/>
    </row>
    <row r="7" spans="1:118" ht="31.5" customHeight="1" x14ac:dyDescent="0.25">
      <c r="A7" s="414"/>
      <c r="B7" s="414"/>
      <c r="C7" s="572">
        <v>7</v>
      </c>
      <c r="D7" s="424"/>
      <c r="E7" s="424"/>
      <c r="F7" s="431"/>
      <c r="G7" s="434"/>
      <c r="H7" s="429"/>
      <c r="I7" s="429"/>
      <c r="J7" s="435"/>
      <c r="K7" s="572">
        <v>4</v>
      </c>
      <c r="L7" s="424"/>
      <c r="M7" s="424"/>
      <c r="N7" s="431"/>
      <c r="O7" s="414"/>
      <c r="P7" s="572">
        <v>7</v>
      </c>
      <c r="Q7" s="424"/>
      <c r="R7" s="424"/>
      <c r="S7" s="431"/>
      <c r="T7" s="434"/>
      <c r="U7" s="429"/>
      <c r="V7" s="429"/>
      <c r="W7" s="435"/>
      <c r="X7" s="572">
        <v>4</v>
      </c>
      <c r="Y7" s="424"/>
      <c r="Z7" s="424"/>
      <c r="AA7" s="431"/>
      <c r="AB7" s="414"/>
      <c r="AC7" s="572">
        <v>7</v>
      </c>
      <c r="AD7" s="424"/>
      <c r="AE7" s="424"/>
      <c r="AF7" s="431"/>
      <c r="AG7" s="434"/>
      <c r="AH7" s="429"/>
      <c r="AI7" s="429"/>
      <c r="AJ7" s="435"/>
      <c r="AK7" s="572">
        <v>4</v>
      </c>
      <c r="AL7" s="424"/>
      <c r="AM7" s="424"/>
      <c r="AN7" s="431"/>
      <c r="AO7" s="414"/>
      <c r="AP7" s="572">
        <v>7</v>
      </c>
      <c r="AQ7" s="424"/>
      <c r="AR7" s="424"/>
      <c r="AS7" s="431"/>
      <c r="AT7" s="434"/>
      <c r="AU7" s="429"/>
      <c r="AV7" s="429"/>
      <c r="AW7" s="435"/>
      <c r="AX7" s="572">
        <v>4</v>
      </c>
      <c r="AY7" s="424"/>
      <c r="AZ7" s="424"/>
      <c r="BA7" s="431"/>
      <c r="BB7" s="414"/>
      <c r="BC7" s="572">
        <v>7</v>
      </c>
      <c r="BD7" s="424"/>
      <c r="BE7" s="424"/>
      <c r="BF7" s="431"/>
      <c r="BG7" s="434"/>
      <c r="BH7" s="429"/>
      <c r="BI7" s="429"/>
      <c r="BJ7" s="435"/>
      <c r="BL7" s="411">
        <v>4</v>
      </c>
      <c r="BM7" s="412"/>
      <c r="BN7" s="412"/>
      <c r="BO7" s="413"/>
      <c r="BP7" s="572">
        <v>7</v>
      </c>
      <c r="BQ7" s="424"/>
      <c r="BR7" s="424"/>
      <c r="BS7" s="431"/>
      <c r="BT7" s="434"/>
      <c r="BU7" s="429"/>
      <c r="BV7" s="429"/>
      <c r="BW7" s="435"/>
      <c r="BX7" s="572">
        <v>4</v>
      </c>
      <c r="BY7" s="424"/>
      <c r="BZ7" s="424"/>
      <c r="CA7" s="431"/>
      <c r="CB7" s="414"/>
      <c r="CC7" s="572">
        <v>7</v>
      </c>
      <c r="CD7" s="424"/>
      <c r="CE7" s="424"/>
      <c r="CF7" s="431"/>
      <c r="CG7" s="434"/>
      <c r="CH7" s="429"/>
      <c r="CI7" s="429"/>
      <c r="CJ7" s="435"/>
      <c r="CK7" s="572">
        <v>4</v>
      </c>
      <c r="CL7" s="424"/>
      <c r="CM7" s="424"/>
      <c r="CN7" s="431"/>
    </row>
    <row r="8" spans="1:118" ht="31.5" customHeight="1" x14ac:dyDescent="0.25">
      <c r="A8" s="414"/>
      <c r="B8" s="414"/>
      <c r="C8" s="572">
        <v>8</v>
      </c>
      <c r="D8" s="424"/>
      <c r="E8" s="424"/>
      <c r="F8" s="431"/>
      <c r="G8" s="434"/>
      <c r="H8" s="429"/>
      <c r="I8" s="429"/>
      <c r="J8" s="435"/>
      <c r="K8" s="572">
        <v>3</v>
      </c>
      <c r="L8" s="424"/>
      <c r="M8" s="424"/>
      <c r="N8" s="431"/>
      <c r="O8" s="414"/>
      <c r="P8" s="572">
        <v>8</v>
      </c>
      <c r="Q8" s="424"/>
      <c r="R8" s="424"/>
      <c r="S8" s="431"/>
      <c r="T8" s="434"/>
      <c r="U8" s="429"/>
      <c r="V8" s="429"/>
      <c r="W8" s="435"/>
      <c r="X8" s="572">
        <v>3</v>
      </c>
      <c r="Y8" s="424"/>
      <c r="Z8" s="424"/>
      <c r="AA8" s="431"/>
      <c r="AB8" s="414"/>
      <c r="AC8" s="572">
        <v>8</v>
      </c>
      <c r="AD8" s="424"/>
      <c r="AE8" s="424"/>
      <c r="AF8" s="431"/>
      <c r="AG8" s="434"/>
      <c r="AH8" s="429"/>
      <c r="AI8" s="429"/>
      <c r="AJ8" s="435"/>
      <c r="AK8" s="572">
        <v>3</v>
      </c>
      <c r="AL8" s="424"/>
      <c r="AM8" s="424"/>
      <c r="AN8" s="431"/>
      <c r="AO8" s="414"/>
      <c r="AP8" s="572">
        <v>8</v>
      </c>
      <c r="AQ8" s="424"/>
      <c r="AR8" s="424"/>
      <c r="AS8" s="431"/>
      <c r="AT8" s="434"/>
      <c r="AU8" s="429"/>
      <c r="AV8" s="429"/>
      <c r="AW8" s="435"/>
      <c r="AX8" s="572">
        <v>3</v>
      </c>
      <c r="AY8" s="424"/>
      <c r="AZ8" s="424"/>
      <c r="BA8" s="431"/>
      <c r="BB8" s="414"/>
      <c r="BC8" s="572">
        <v>8</v>
      </c>
      <c r="BD8" s="424"/>
      <c r="BE8" s="424"/>
      <c r="BF8" s="431"/>
      <c r="BG8" s="434"/>
      <c r="BH8" s="429"/>
      <c r="BI8" s="429"/>
      <c r="BJ8" s="435"/>
      <c r="BL8" s="411">
        <v>3</v>
      </c>
      <c r="BM8" s="412"/>
      <c r="BN8" s="412"/>
      <c r="BO8" s="413"/>
      <c r="BP8" s="572">
        <v>8</v>
      </c>
      <c r="BQ8" s="424"/>
      <c r="BR8" s="424"/>
      <c r="BS8" s="431"/>
      <c r="BT8" s="434"/>
      <c r="BU8" s="429"/>
      <c r="BV8" s="429"/>
      <c r="BW8" s="435"/>
      <c r="BX8" s="572">
        <v>3</v>
      </c>
      <c r="BY8" s="424"/>
      <c r="BZ8" s="424"/>
      <c r="CA8" s="431"/>
      <c r="CB8" s="414"/>
      <c r="CC8" s="572">
        <v>8</v>
      </c>
      <c r="CD8" s="424"/>
      <c r="CE8" s="424"/>
      <c r="CF8" s="431"/>
      <c r="CG8" s="434"/>
      <c r="CH8" s="429"/>
      <c r="CI8" s="429"/>
      <c r="CJ8" s="435"/>
      <c r="CK8" s="572">
        <v>3</v>
      </c>
      <c r="CL8" s="424"/>
      <c r="CM8" s="424"/>
      <c r="CN8" s="431"/>
    </row>
    <row r="9" spans="1:118" ht="31.5" customHeight="1" x14ac:dyDescent="0.25">
      <c r="A9" s="414"/>
      <c r="B9" s="414"/>
      <c r="C9" s="572">
        <v>9</v>
      </c>
      <c r="D9" s="424"/>
      <c r="E9" s="424"/>
      <c r="F9" s="431"/>
      <c r="G9" s="434"/>
      <c r="H9" s="429"/>
      <c r="I9" s="429"/>
      <c r="J9" s="435"/>
      <c r="K9" s="572">
        <v>2</v>
      </c>
      <c r="L9" s="424"/>
      <c r="M9" s="424"/>
      <c r="N9" s="431"/>
      <c r="O9" s="414"/>
      <c r="P9" s="572">
        <v>9</v>
      </c>
      <c r="Q9" s="424"/>
      <c r="R9" s="424"/>
      <c r="S9" s="431"/>
      <c r="T9" s="434"/>
      <c r="U9" s="429"/>
      <c r="V9" s="429"/>
      <c r="W9" s="435"/>
      <c r="X9" s="572">
        <v>2</v>
      </c>
      <c r="Y9" s="424"/>
      <c r="Z9" s="424"/>
      <c r="AA9" s="431"/>
      <c r="AB9" s="414"/>
      <c r="AC9" s="572">
        <v>9</v>
      </c>
      <c r="AD9" s="424"/>
      <c r="AE9" s="424"/>
      <c r="AF9" s="431"/>
      <c r="AG9" s="434"/>
      <c r="AH9" s="429"/>
      <c r="AI9" s="429"/>
      <c r="AJ9" s="435"/>
      <c r="AK9" s="572">
        <v>2</v>
      </c>
      <c r="AL9" s="424"/>
      <c r="AM9" s="424"/>
      <c r="AN9" s="431"/>
      <c r="AO9" s="414"/>
      <c r="AP9" s="572">
        <v>9</v>
      </c>
      <c r="AQ9" s="424"/>
      <c r="AR9" s="424"/>
      <c r="AS9" s="431"/>
      <c r="AT9" s="434"/>
      <c r="AU9" s="429"/>
      <c r="AV9" s="429"/>
      <c r="AW9" s="435"/>
      <c r="AX9" s="572">
        <v>2</v>
      </c>
      <c r="AY9" s="424"/>
      <c r="AZ9" s="424"/>
      <c r="BA9" s="431"/>
      <c r="BB9" s="414"/>
      <c r="BC9" s="572">
        <v>9</v>
      </c>
      <c r="BD9" s="424"/>
      <c r="BE9" s="424"/>
      <c r="BF9" s="431"/>
      <c r="BG9" s="434"/>
      <c r="BH9" s="429"/>
      <c r="BI9" s="429"/>
      <c r="BJ9" s="435"/>
      <c r="BL9" s="411">
        <v>2</v>
      </c>
      <c r="BM9" s="412"/>
      <c r="BN9" s="412"/>
      <c r="BO9" s="413"/>
      <c r="BP9" s="572">
        <v>9</v>
      </c>
      <c r="BQ9" s="424"/>
      <c r="BR9" s="424"/>
      <c r="BS9" s="431"/>
      <c r="BT9" s="434"/>
      <c r="BU9" s="429"/>
      <c r="BV9" s="429"/>
      <c r="BW9" s="435"/>
      <c r="BX9" s="572">
        <v>2</v>
      </c>
      <c r="BY9" s="424"/>
      <c r="BZ9" s="424"/>
      <c r="CA9" s="431"/>
      <c r="CB9" s="414"/>
      <c r="CC9" s="572">
        <v>9</v>
      </c>
      <c r="CD9" s="424"/>
      <c r="CE9" s="424"/>
      <c r="CF9" s="431"/>
      <c r="CG9" s="434"/>
      <c r="CH9" s="429"/>
      <c r="CI9" s="429"/>
      <c r="CJ9" s="435"/>
      <c r="CK9" s="572">
        <v>2</v>
      </c>
      <c r="CL9" s="424"/>
      <c r="CM9" s="424"/>
      <c r="CN9" s="431"/>
    </row>
    <row r="10" spans="1:118" ht="31.5" customHeight="1" x14ac:dyDescent="0.25">
      <c r="A10" s="414"/>
      <c r="B10" s="414"/>
      <c r="C10" s="572">
        <v>10</v>
      </c>
      <c r="D10" s="424"/>
      <c r="E10" s="424"/>
      <c r="F10" s="431"/>
      <c r="G10" s="434"/>
      <c r="H10" s="429"/>
      <c r="I10" s="429"/>
      <c r="J10" s="435"/>
      <c r="K10" s="572">
        <v>1</v>
      </c>
      <c r="L10" s="424"/>
      <c r="M10" s="424"/>
      <c r="N10" s="431"/>
      <c r="O10" s="414"/>
      <c r="P10" s="572">
        <v>10</v>
      </c>
      <c r="Q10" s="424"/>
      <c r="R10" s="424"/>
      <c r="S10" s="431"/>
      <c r="T10" s="434"/>
      <c r="U10" s="429"/>
      <c r="V10" s="429"/>
      <c r="W10" s="435"/>
      <c r="X10" s="572">
        <v>1</v>
      </c>
      <c r="Y10" s="424"/>
      <c r="Z10" s="424"/>
      <c r="AA10" s="431"/>
      <c r="AB10" s="414"/>
      <c r="AC10" s="572">
        <v>10</v>
      </c>
      <c r="AD10" s="424"/>
      <c r="AE10" s="424"/>
      <c r="AF10" s="431"/>
      <c r="AG10" s="434"/>
      <c r="AH10" s="429"/>
      <c r="AI10" s="429"/>
      <c r="AJ10" s="435"/>
      <c r="AK10" s="572">
        <v>1</v>
      </c>
      <c r="AL10" s="424"/>
      <c r="AM10" s="424"/>
      <c r="AN10" s="431"/>
      <c r="AO10" s="414"/>
      <c r="AP10" s="572">
        <v>10</v>
      </c>
      <c r="AQ10" s="424"/>
      <c r="AR10" s="424"/>
      <c r="AS10" s="431"/>
      <c r="AT10" s="434"/>
      <c r="AU10" s="429"/>
      <c r="AV10" s="429"/>
      <c r="AW10" s="435"/>
      <c r="AX10" s="572">
        <v>1</v>
      </c>
      <c r="AY10" s="424"/>
      <c r="AZ10" s="424"/>
      <c r="BA10" s="431"/>
      <c r="BB10" s="414"/>
      <c r="BC10" s="572">
        <v>10</v>
      </c>
      <c r="BD10" s="424"/>
      <c r="BE10" s="424"/>
      <c r="BF10" s="431"/>
      <c r="BG10" s="434"/>
      <c r="BH10" s="429"/>
      <c r="BI10" s="429"/>
      <c r="BJ10" s="435"/>
      <c r="BK10" s="572">
        <v>1</v>
      </c>
      <c r="BL10" s="424"/>
      <c r="BM10" s="424"/>
      <c r="BN10" s="431"/>
      <c r="BO10" s="414"/>
      <c r="BP10" s="572">
        <v>10</v>
      </c>
      <c r="BQ10" s="424"/>
      <c r="BR10" s="424"/>
      <c r="BS10" s="431"/>
      <c r="BT10" s="434"/>
      <c r="BU10" s="429"/>
      <c r="BV10" s="429"/>
      <c r="BW10" s="435"/>
      <c r="BX10" s="572">
        <v>1</v>
      </c>
      <c r="BY10" s="424"/>
      <c r="BZ10" s="424"/>
      <c r="CA10" s="431"/>
      <c r="CB10" s="414"/>
      <c r="CC10" s="572">
        <v>10</v>
      </c>
      <c r="CD10" s="424"/>
      <c r="CE10" s="424"/>
      <c r="CF10" s="431"/>
      <c r="CG10" s="434"/>
      <c r="CH10" s="429"/>
      <c r="CI10" s="429"/>
      <c r="CJ10" s="435"/>
      <c r="CK10" s="572">
        <v>1</v>
      </c>
      <c r="CL10" s="424"/>
      <c r="CM10" s="424"/>
      <c r="CN10" s="431"/>
    </row>
    <row r="11" spans="1:118" ht="15" customHeight="1" thickBot="1" x14ac:dyDescent="0.3">
      <c r="A11" s="414"/>
      <c r="B11" s="414"/>
      <c r="C11" s="14"/>
      <c r="D11" s="14"/>
      <c r="E11" s="14"/>
      <c r="F11" s="14"/>
      <c r="G11" s="436"/>
      <c r="H11" s="422"/>
      <c r="I11" s="422"/>
      <c r="J11" s="437"/>
      <c r="K11" s="414"/>
      <c r="L11" s="571"/>
      <c r="M11" s="429"/>
      <c r="N11" s="429"/>
      <c r="O11" s="414"/>
      <c r="P11" s="414"/>
      <c r="Q11" s="414"/>
      <c r="R11" s="414"/>
      <c r="S11" s="414"/>
      <c r="T11" s="436"/>
      <c r="U11" s="422"/>
      <c r="V11" s="422"/>
      <c r="W11" s="437"/>
      <c r="X11" s="414"/>
      <c r="Y11" s="571"/>
      <c r="Z11" s="429"/>
      <c r="AA11" s="429"/>
      <c r="AB11" s="414"/>
      <c r="AC11" s="414"/>
      <c r="AD11" s="414"/>
      <c r="AE11" s="414"/>
      <c r="AF11" s="414"/>
      <c r="AG11" s="436"/>
      <c r="AH11" s="422"/>
      <c r="AI11" s="422"/>
      <c r="AJ11" s="437"/>
      <c r="AK11" s="414"/>
      <c r="AL11" s="571"/>
      <c r="AM11" s="429"/>
      <c r="AN11" s="429"/>
      <c r="AO11" s="414"/>
      <c r="AP11" s="414"/>
      <c r="AQ11" s="414"/>
      <c r="AR11" s="414"/>
      <c r="AS11" s="414"/>
      <c r="AT11" s="436"/>
      <c r="AU11" s="422"/>
      <c r="AV11" s="422"/>
      <c r="AW11" s="437"/>
      <c r="AX11" s="414"/>
      <c r="AY11" s="571"/>
      <c r="AZ11" s="429"/>
      <c r="BA11" s="429"/>
      <c r="BB11" s="414"/>
      <c r="BC11" s="414"/>
      <c r="BD11" s="414"/>
      <c r="BE11" s="414"/>
      <c r="BF11" s="414"/>
      <c r="BG11" s="436"/>
      <c r="BH11" s="422"/>
      <c r="BI11" s="422"/>
      <c r="BJ11" s="437"/>
      <c r="BK11" s="414"/>
      <c r="BL11" s="571"/>
      <c r="BM11" s="429"/>
      <c r="BN11" s="429"/>
      <c r="BO11" s="414"/>
      <c r="BP11" s="414"/>
      <c r="BQ11" s="414"/>
      <c r="BR11" s="414"/>
      <c r="BS11" s="414"/>
      <c r="BT11" s="436"/>
      <c r="BU11" s="422"/>
      <c r="BV11" s="422"/>
      <c r="BW11" s="437"/>
      <c r="BX11" s="414"/>
      <c r="BY11" s="571"/>
      <c r="BZ11" s="429"/>
      <c r="CA11" s="429"/>
      <c r="CB11" s="414"/>
      <c r="CC11" s="414"/>
      <c r="CD11" s="414"/>
      <c r="CE11" s="414"/>
      <c r="CF11" s="414"/>
      <c r="CG11" s="436"/>
      <c r="CH11" s="422"/>
      <c r="CI11" s="422"/>
      <c r="CJ11" s="437"/>
      <c r="CK11" s="414"/>
      <c r="CL11" s="571"/>
      <c r="CM11" s="576"/>
      <c r="CN11" s="576"/>
    </row>
    <row r="12" spans="1:118" s="14" customFormat="1" x14ac:dyDescent="0.25"/>
    <row r="13" spans="1:118" s="14" customFormat="1" ht="10.5" customHeight="1" x14ac:dyDescent="0.25">
      <c r="D13" s="262"/>
      <c r="E13" s="262"/>
      <c r="F13" s="262"/>
    </row>
    <row r="14" spans="1:118" s="14" customFormat="1" ht="0.75" hidden="1" customHeight="1" x14ac:dyDescent="0.25"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</row>
    <row r="15" spans="1:118" s="14" customFormat="1" ht="15.75" hidden="1" customHeight="1" thickBot="1" x14ac:dyDescent="0.3">
      <c r="D15" s="262"/>
      <c r="E15" s="263">
        <v>680</v>
      </c>
      <c r="F15" s="262" t="s">
        <v>476</v>
      </c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</row>
    <row r="16" spans="1:118" s="14" customFormat="1" ht="15" hidden="1" customHeight="1" thickBot="1" x14ac:dyDescent="0.3">
      <c r="D16" s="262"/>
      <c r="E16" s="264">
        <v>500</v>
      </c>
      <c r="F16" s="262" t="s">
        <v>477</v>
      </c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</row>
    <row r="17" spans="1:22" s="14" customFormat="1" ht="15" hidden="1" customHeight="1" x14ac:dyDescent="0.25"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</row>
    <row r="18" spans="1:22" s="14" customFormat="1" ht="15" hidden="1" customHeight="1" x14ac:dyDescent="0.25">
      <c r="B18" s="14" t="str">
        <f>A1</f>
        <v>TURNO 1</v>
      </c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</row>
    <row r="19" spans="1:22" s="14" customFormat="1" ht="15" hidden="1" customHeight="1" x14ac:dyDescent="0.25">
      <c r="C19" s="14">
        <f t="shared" ref="C19:C28" si="0">IF($CG$3=$D$19,$E$16,$E$15)</f>
        <v>500</v>
      </c>
      <c r="D19" s="262" t="s">
        <v>9</v>
      </c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</row>
    <row r="20" spans="1:22" s="14" customFormat="1" ht="15" hidden="1" customHeight="1" x14ac:dyDescent="0.25">
      <c r="A20" s="1" t="s">
        <v>101</v>
      </c>
      <c r="B20" s="14">
        <f ca="1">HLOOKUP($B$18,Controle!$H$1:$AY$163,26,0)</f>
        <v>0</v>
      </c>
      <c r="C20" s="14">
        <f t="shared" si="0"/>
        <v>500</v>
      </c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</row>
    <row r="21" spans="1:22" s="14" customFormat="1" ht="15" hidden="1" customHeight="1" x14ac:dyDescent="0.25">
      <c r="A21" s="1" t="s">
        <v>102</v>
      </c>
      <c r="B21" s="14">
        <f ca="1">HLOOKUP($B$18,Controle!$H$1:$AY$163,27,0)</f>
        <v>0</v>
      </c>
      <c r="C21" s="14">
        <f t="shared" si="0"/>
        <v>500</v>
      </c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</row>
    <row r="22" spans="1:22" s="14" customFormat="1" ht="15" hidden="1" customHeight="1" x14ac:dyDescent="0.25">
      <c r="A22" s="1" t="s">
        <v>103</v>
      </c>
      <c r="B22" s="14">
        <f ca="1">HLOOKUP($B$18,Controle!$H$1:$AY$163,28,0)</f>
        <v>0</v>
      </c>
      <c r="C22" s="14">
        <f t="shared" si="0"/>
        <v>500</v>
      </c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</row>
    <row r="23" spans="1:22" s="14" customFormat="1" ht="15" hidden="1" customHeight="1" x14ac:dyDescent="0.25">
      <c r="A23" s="1" t="s">
        <v>104</v>
      </c>
      <c r="B23" s="14">
        <f ca="1">HLOOKUP($B$18,Controle!$H$1:$AY$163,29,0)</f>
        <v>0</v>
      </c>
      <c r="C23" s="14">
        <f t="shared" si="0"/>
        <v>500</v>
      </c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</row>
    <row r="24" spans="1:22" s="14" customFormat="1" ht="15" hidden="1" customHeight="1" x14ac:dyDescent="0.25">
      <c r="A24" s="1" t="s">
        <v>105</v>
      </c>
      <c r="B24" s="14">
        <f ca="1">HLOOKUP($B$18,Controle!$H$1:$AY$163,30,0)</f>
        <v>0</v>
      </c>
      <c r="C24" s="14">
        <f t="shared" si="0"/>
        <v>500</v>
      </c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</row>
    <row r="25" spans="1:22" s="14" customFormat="1" ht="15" hidden="1" customHeight="1" x14ac:dyDescent="0.25">
      <c r="A25" s="1" t="s">
        <v>106</v>
      </c>
      <c r="B25" s="14">
        <f ca="1">HLOOKUP($B$18,Controle!$H$1:$AY$163,31,0)</f>
        <v>0</v>
      </c>
      <c r="C25" s="14">
        <f t="shared" si="0"/>
        <v>500</v>
      </c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</row>
    <row r="26" spans="1:22" s="14" customFormat="1" ht="15" hidden="1" customHeight="1" x14ac:dyDescent="0.25">
      <c r="A26" s="1" t="s">
        <v>107</v>
      </c>
      <c r="B26" s="14">
        <f ca="1">HLOOKUP($B$18,Controle!$H$1:$AY$163,32,0)</f>
        <v>0</v>
      </c>
      <c r="C26" s="14">
        <f t="shared" si="0"/>
        <v>500</v>
      </c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</row>
    <row r="27" spans="1:22" s="14" customFormat="1" ht="15" hidden="1" customHeight="1" x14ac:dyDescent="0.25">
      <c r="A27" s="1" t="s">
        <v>108</v>
      </c>
      <c r="B27" s="14">
        <f ca="1">HLOOKUP($B$18,Controle!$H$1:$AY$163,33,0)</f>
        <v>0</v>
      </c>
      <c r="C27" s="14">
        <f t="shared" si="0"/>
        <v>500</v>
      </c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</row>
    <row r="28" spans="1:22" s="14" customFormat="1" ht="15" hidden="1" customHeight="1" x14ac:dyDescent="0.25">
      <c r="A28" s="1" t="s">
        <v>109</v>
      </c>
      <c r="B28" s="14">
        <f ca="1">HLOOKUP($B$18,Controle!$H$1:$AY$163,34,0)</f>
        <v>0</v>
      </c>
      <c r="C28" s="14">
        <f t="shared" si="0"/>
        <v>500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</row>
    <row r="29" spans="1:22" s="14" customFormat="1" ht="15" hidden="1" customHeight="1" x14ac:dyDescent="0.25">
      <c r="A29" s="1" t="s">
        <v>110</v>
      </c>
      <c r="B29" s="14">
        <f ca="1">HLOOKUP($B$18,Controle!$H$1:$AY$163,35,0)</f>
        <v>0</v>
      </c>
      <c r="C29" s="14">
        <f t="shared" ref="C29:C38" si="1">IF($BT$3=$D$29,$E$16,$E$15)</f>
        <v>500</v>
      </c>
      <c r="D29" s="262" t="s">
        <v>9</v>
      </c>
      <c r="E29" s="262"/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</row>
    <row r="30" spans="1:22" s="14" customFormat="1" ht="15" hidden="1" customHeight="1" x14ac:dyDescent="0.25">
      <c r="A30" s="1" t="s">
        <v>111</v>
      </c>
      <c r="B30" s="14">
        <f ca="1">HLOOKUP($B$18,Controle!$H$1:$AY$163,36,0)</f>
        <v>0</v>
      </c>
      <c r="C30" s="14">
        <f t="shared" si="1"/>
        <v>500</v>
      </c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</row>
    <row r="31" spans="1:22" s="14" customFormat="1" ht="15" hidden="1" customHeight="1" x14ac:dyDescent="0.25">
      <c r="A31" s="1" t="s">
        <v>112</v>
      </c>
      <c r="B31" s="14">
        <f ca="1">HLOOKUP($B$18,Controle!$H$1:$AY$163,37,0)</f>
        <v>0</v>
      </c>
      <c r="C31" s="14">
        <f t="shared" si="1"/>
        <v>500</v>
      </c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</row>
    <row r="32" spans="1:22" s="14" customFormat="1" ht="15" hidden="1" customHeight="1" x14ac:dyDescent="0.25">
      <c r="A32" s="1" t="s">
        <v>113</v>
      </c>
      <c r="B32" s="14">
        <f ca="1">HLOOKUP($B$18,Controle!$H$1:$AY$163,38,0)</f>
        <v>0</v>
      </c>
      <c r="C32" s="14">
        <f t="shared" si="1"/>
        <v>500</v>
      </c>
      <c r="D32" s="262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</row>
    <row r="33" spans="1:22" s="14" customFormat="1" ht="15" hidden="1" customHeight="1" x14ac:dyDescent="0.25">
      <c r="A33" s="1" t="s">
        <v>114</v>
      </c>
      <c r="B33" s="14">
        <f ca="1">HLOOKUP($B$18,Controle!$H$1:$AY$163,39,0)</f>
        <v>0</v>
      </c>
      <c r="C33" s="14">
        <f t="shared" si="1"/>
        <v>500</v>
      </c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</row>
    <row r="34" spans="1:22" s="14" customFormat="1" ht="15" hidden="1" customHeight="1" x14ac:dyDescent="0.25">
      <c r="A34" s="1" t="s">
        <v>115</v>
      </c>
      <c r="B34" s="14">
        <f ca="1">HLOOKUP($B$18,Controle!$H$1:$AY$163,40,0)</f>
        <v>0</v>
      </c>
      <c r="C34" s="14">
        <f t="shared" si="1"/>
        <v>500</v>
      </c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</row>
    <row r="35" spans="1:22" s="14" customFormat="1" ht="15" hidden="1" customHeight="1" x14ac:dyDescent="0.25">
      <c r="A35" s="1" t="s">
        <v>116</v>
      </c>
      <c r="B35" s="14">
        <f ca="1">HLOOKUP($B$18,Controle!$H$1:$AY$163,41,0)</f>
        <v>0</v>
      </c>
      <c r="C35" s="14">
        <f t="shared" si="1"/>
        <v>500</v>
      </c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</row>
    <row r="36" spans="1:22" s="14" customFormat="1" ht="15" hidden="1" customHeight="1" x14ac:dyDescent="0.25">
      <c r="A36" s="1" t="s">
        <v>117</v>
      </c>
      <c r="B36" s="14">
        <f ca="1">HLOOKUP($B$18,Controle!$H$1:$AY$163,42,0)</f>
        <v>0</v>
      </c>
      <c r="C36" s="14">
        <f t="shared" si="1"/>
        <v>500</v>
      </c>
      <c r="D36" s="262"/>
      <c r="E36" s="26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</row>
    <row r="37" spans="1:22" s="14" customFormat="1" ht="15" hidden="1" customHeight="1" x14ac:dyDescent="0.25">
      <c r="A37" s="1" t="s">
        <v>118</v>
      </c>
      <c r="B37" s="14">
        <f ca="1">HLOOKUP($B$18,Controle!$H$1:$AY$163,43,0)</f>
        <v>0</v>
      </c>
      <c r="C37" s="14">
        <f t="shared" si="1"/>
        <v>500</v>
      </c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</row>
    <row r="38" spans="1:22" s="14" customFormat="1" ht="15" hidden="1" customHeight="1" x14ac:dyDescent="0.25">
      <c r="A38" s="1" t="s">
        <v>119</v>
      </c>
      <c r="B38" s="14">
        <f ca="1">HLOOKUP($B$18,Controle!$H$1:$AY$163,44,0)</f>
        <v>0</v>
      </c>
      <c r="C38" s="14">
        <f t="shared" si="1"/>
        <v>500</v>
      </c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</row>
    <row r="39" spans="1:22" s="14" customFormat="1" ht="0.75" hidden="1" customHeight="1" x14ac:dyDescent="0.25">
      <c r="A39" s="1" t="s">
        <v>120</v>
      </c>
      <c r="B39" s="14">
        <f ca="1">HLOOKUP($B$18,Controle!$H$1:$AY$163,45,0)</f>
        <v>0</v>
      </c>
      <c r="C39" s="14">
        <f t="shared" ref="C39:C48" si="2">IF($BG$3=$D$39,$E$16,$E$15)</f>
        <v>500</v>
      </c>
      <c r="D39" s="262" t="s">
        <v>9</v>
      </c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</row>
    <row r="40" spans="1:22" s="14" customFormat="1" ht="15" hidden="1" customHeight="1" x14ac:dyDescent="0.25">
      <c r="A40" s="1" t="s">
        <v>121</v>
      </c>
      <c r="B40" s="14">
        <f ca="1">HLOOKUP($B$18,Controle!$H$1:$AY$163,46,0)</f>
        <v>0</v>
      </c>
      <c r="C40" s="14">
        <f t="shared" si="2"/>
        <v>500</v>
      </c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</row>
    <row r="41" spans="1:22" s="14" customFormat="1" ht="15" hidden="1" customHeight="1" x14ac:dyDescent="0.25">
      <c r="A41" s="1" t="s">
        <v>122</v>
      </c>
      <c r="B41" s="14">
        <f ca="1">HLOOKUP($B$18,Controle!$H$1:$AY$163,47,0)</f>
        <v>0</v>
      </c>
      <c r="C41" s="14">
        <f t="shared" si="2"/>
        <v>500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</row>
    <row r="42" spans="1:22" s="14" customFormat="1" ht="15" hidden="1" customHeight="1" x14ac:dyDescent="0.25">
      <c r="A42" s="1" t="s">
        <v>123</v>
      </c>
      <c r="B42" s="14">
        <f ca="1">HLOOKUP($B$18,Controle!$H$1:$AY$163,48,0)</f>
        <v>0</v>
      </c>
      <c r="C42" s="14">
        <f t="shared" si="2"/>
        <v>500</v>
      </c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</row>
    <row r="43" spans="1:22" s="14" customFormat="1" ht="15" hidden="1" customHeight="1" x14ac:dyDescent="0.25">
      <c r="A43" s="1" t="s">
        <v>124</v>
      </c>
      <c r="B43" s="14">
        <f ca="1">HLOOKUP($B$18,Controle!$H$1:$AY$163,49,0)</f>
        <v>0</v>
      </c>
      <c r="C43" s="14">
        <f t="shared" si="2"/>
        <v>500</v>
      </c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</row>
    <row r="44" spans="1:22" s="14" customFormat="1" ht="15" hidden="1" customHeight="1" x14ac:dyDescent="0.25">
      <c r="A44" s="1" t="s">
        <v>125</v>
      </c>
      <c r="B44" s="14">
        <f ca="1">HLOOKUP($B$18,Controle!$H$1:$AY$163,50,0)</f>
        <v>0</v>
      </c>
      <c r="C44" s="14">
        <f t="shared" si="2"/>
        <v>500</v>
      </c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</row>
    <row r="45" spans="1:22" s="14" customFormat="1" ht="15" hidden="1" customHeight="1" x14ac:dyDescent="0.25">
      <c r="A45" s="1" t="s">
        <v>126</v>
      </c>
      <c r="B45" s="14">
        <f ca="1">HLOOKUP($B$18,Controle!$H$1:$AY$163,51,0)</f>
        <v>0</v>
      </c>
      <c r="C45" s="14">
        <f t="shared" si="2"/>
        <v>500</v>
      </c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</row>
    <row r="46" spans="1:22" s="14" customFormat="1" ht="15" hidden="1" customHeight="1" x14ac:dyDescent="0.25">
      <c r="A46" s="1" t="s">
        <v>127</v>
      </c>
      <c r="B46" s="14">
        <f ca="1">HLOOKUP($B$18,Controle!$H$1:$AY$163,52,0)</f>
        <v>0</v>
      </c>
      <c r="C46" s="14">
        <f t="shared" si="2"/>
        <v>500</v>
      </c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</row>
    <row r="47" spans="1:22" s="14" customFormat="1" ht="15" hidden="1" customHeight="1" x14ac:dyDescent="0.25">
      <c r="A47" s="1" t="s">
        <v>128</v>
      </c>
      <c r="B47" s="14">
        <f ca="1">HLOOKUP($B$18,Controle!$H$1:$AY$163,53,0)</f>
        <v>0</v>
      </c>
      <c r="C47" s="14">
        <f t="shared" si="2"/>
        <v>500</v>
      </c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</row>
    <row r="48" spans="1:22" s="14" customFormat="1" hidden="1" x14ac:dyDescent="0.25">
      <c r="A48" s="1" t="s">
        <v>129</v>
      </c>
      <c r="B48" s="14">
        <f ca="1">HLOOKUP($B$18,Controle!$H$1:$AY$163,54,0)</f>
        <v>0</v>
      </c>
      <c r="C48" s="14">
        <f t="shared" si="2"/>
        <v>500</v>
      </c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</row>
    <row r="49" spans="1:22" s="14" customFormat="1" hidden="1" x14ac:dyDescent="0.25">
      <c r="A49" s="1" t="s">
        <v>130</v>
      </c>
      <c r="B49" s="14">
        <f ca="1">HLOOKUP($B$18,Controle!$H$1:$AY$163,55,0)</f>
        <v>0</v>
      </c>
      <c r="C49" s="14">
        <f t="shared" ref="C49:C58" si="3">IF($AT$3=$D$49,$E$16,$E$15)</f>
        <v>500</v>
      </c>
      <c r="D49" s="262" t="s">
        <v>9</v>
      </c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</row>
    <row r="50" spans="1:22" s="14" customFormat="1" hidden="1" x14ac:dyDescent="0.25">
      <c r="A50" s="1" t="s">
        <v>131</v>
      </c>
      <c r="B50" s="14">
        <f ca="1">HLOOKUP($B$18,Controle!$H$1:$AY$163,56,0)</f>
        <v>0</v>
      </c>
      <c r="C50" s="14">
        <f t="shared" si="3"/>
        <v>500</v>
      </c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</row>
    <row r="51" spans="1:22" s="14" customFormat="1" hidden="1" x14ac:dyDescent="0.25">
      <c r="A51" s="1" t="s">
        <v>132</v>
      </c>
      <c r="B51" s="14">
        <f ca="1">HLOOKUP($B$18,Controle!$H$1:$AY$163,57,0)</f>
        <v>0</v>
      </c>
      <c r="C51" s="14">
        <f t="shared" si="3"/>
        <v>500</v>
      </c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</row>
    <row r="52" spans="1:22" s="14" customFormat="1" hidden="1" x14ac:dyDescent="0.25">
      <c r="A52" s="1" t="s">
        <v>133</v>
      </c>
      <c r="B52" s="14">
        <f ca="1">HLOOKUP($B$18,Controle!$H$1:$AY$163,58,0)</f>
        <v>0</v>
      </c>
      <c r="C52" s="14">
        <f t="shared" si="3"/>
        <v>500</v>
      </c>
      <c r="D52" s="262"/>
      <c r="E52" s="262"/>
      <c r="F52" s="262"/>
      <c r="G52" s="262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</row>
    <row r="53" spans="1:22" s="14" customFormat="1" hidden="1" x14ac:dyDescent="0.25">
      <c r="A53" s="1" t="s">
        <v>134</v>
      </c>
      <c r="B53" s="14">
        <f ca="1">HLOOKUP($B$18,Controle!$H$1:$AY$163,59,0)</f>
        <v>0</v>
      </c>
      <c r="C53" s="14">
        <f t="shared" si="3"/>
        <v>500</v>
      </c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</row>
    <row r="54" spans="1:22" s="14" customFormat="1" hidden="1" x14ac:dyDescent="0.25">
      <c r="A54" s="1" t="s">
        <v>135</v>
      </c>
      <c r="B54" s="14">
        <f ca="1">HLOOKUP($B$18,Controle!$H$1:$AY$163,60,0)</f>
        <v>0</v>
      </c>
      <c r="C54" s="14">
        <f t="shared" si="3"/>
        <v>500</v>
      </c>
      <c r="D54" s="262"/>
      <c r="E54" s="262"/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</row>
    <row r="55" spans="1:22" s="14" customFormat="1" hidden="1" x14ac:dyDescent="0.25">
      <c r="A55" s="1" t="s">
        <v>136</v>
      </c>
      <c r="B55" s="14">
        <f ca="1">HLOOKUP($B$18,Controle!$H$1:$AY$163,61,0)</f>
        <v>0</v>
      </c>
      <c r="C55" s="14">
        <f t="shared" si="3"/>
        <v>500</v>
      </c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</row>
    <row r="56" spans="1:22" s="14" customFormat="1" hidden="1" x14ac:dyDescent="0.25">
      <c r="A56" s="1" t="s">
        <v>137</v>
      </c>
      <c r="B56" s="14">
        <f ca="1">HLOOKUP($B$18,Controle!$H$1:$AY$163,62,0)</f>
        <v>0</v>
      </c>
      <c r="C56" s="14">
        <f t="shared" si="3"/>
        <v>500</v>
      </c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</row>
    <row r="57" spans="1:22" s="14" customFormat="1" hidden="1" x14ac:dyDescent="0.25">
      <c r="A57" s="1" t="s">
        <v>138</v>
      </c>
      <c r="B57" s="14">
        <f ca="1">HLOOKUP($B$18,Controle!$H$1:$AY$163,63,0)</f>
        <v>0</v>
      </c>
      <c r="C57" s="14">
        <f t="shared" si="3"/>
        <v>500</v>
      </c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</row>
    <row r="58" spans="1:22" s="14" customFormat="1" hidden="1" x14ac:dyDescent="0.25">
      <c r="A58" s="1" t="s">
        <v>139</v>
      </c>
      <c r="B58" s="14">
        <f ca="1">HLOOKUP($B$18,Controle!$H$1:$AY$163,64,0)</f>
        <v>0</v>
      </c>
      <c r="C58" s="14">
        <f t="shared" si="3"/>
        <v>500</v>
      </c>
      <c r="D58" s="262"/>
      <c r="E58" s="262"/>
      <c r="F58" s="262"/>
      <c r="G58" s="262"/>
      <c r="H58" s="262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</row>
    <row r="59" spans="1:22" s="14" customFormat="1" hidden="1" x14ac:dyDescent="0.25">
      <c r="A59" s="1" t="s">
        <v>140</v>
      </c>
      <c r="B59" s="14">
        <f ca="1">HLOOKUP($B$18,Controle!$H$1:$AY$163,65,0)</f>
        <v>0</v>
      </c>
      <c r="C59" s="14">
        <f t="shared" ref="C59:C68" si="4">IF($AG$3=$D$59,$E$16,$E$15)</f>
        <v>500</v>
      </c>
      <c r="D59" s="262" t="s">
        <v>9</v>
      </c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</row>
    <row r="60" spans="1:22" s="14" customFormat="1" hidden="1" x14ac:dyDescent="0.25">
      <c r="A60" s="1" t="s">
        <v>141</v>
      </c>
      <c r="B60" s="14">
        <f ca="1">HLOOKUP($B$18,Controle!$H$1:$AY$163,66,0)</f>
        <v>0</v>
      </c>
      <c r="C60" s="14">
        <f t="shared" si="4"/>
        <v>500</v>
      </c>
      <c r="D60" s="262"/>
      <c r="E60" s="262"/>
      <c r="F60" s="262"/>
      <c r="G60" s="262"/>
      <c r="H60" s="262"/>
      <c r="I60" s="262"/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</row>
    <row r="61" spans="1:22" s="14" customFormat="1" hidden="1" x14ac:dyDescent="0.25">
      <c r="A61" s="1" t="s">
        <v>142</v>
      </c>
      <c r="B61" s="14">
        <f ca="1">HLOOKUP($B$18,Controle!$H$1:$AY$163,67,0)</f>
        <v>0</v>
      </c>
      <c r="C61" s="14">
        <f t="shared" si="4"/>
        <v>500</v>
      </c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</row>
    <row r="62" spans="1:22" s="14" customFormat="1" hidden="1" x14ac:dyDescent="0.25">
      <c r="A62" s="1" t="s">
        <v>143</v>
      </c>
      <c r="B62" s="14">
        <f ca="1">HLOOKUP($B$18,Controle!$H$1:$AY$163,68,0)</f>
        <v>0</v>
      </c>
      <c r="C62" s="14">
        <f t="shared" si="4"/>
        <v>500</v>
      </c>
      <c r="D62" s="262"/>
      <c r="E62" s="262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</row>
    <row r="63" spans="1:22" s="14" customFormat="1" hidden="1" x14ac:dyDescent="0.25">
      <c r="A63" s="1" t="s">
        <v>144</v>
      </c>
      <c r="B63" s="14">
        <f ca="1">HLOOKUP($B$18,Controle!$H$1:$AY$163,69,0)</f>
        <v>0</v>
      </c>
      <c r="C63" s="14">
        <f t="shared" si="4"/>
        <v>500</v>
      </c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</row>
    <row r="64" spans="1:22" s="14" customFormat="1" hidden="1" x14ac:dyDescent="0.25">
      <c r="A64" s="1" t="s">
        <v>145</v>
      </c>
      <c r="B64" s="14">
        <f ca="1">HLOOKUP($B$18,Controle!$H$1:$AY$163,70,0)</f>
        <v>0</v>
      </c>
      <c r="C64" s="14">
        <f t="shared" si="4"/>
        <v>500</v>
      </c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</row>
    <row r="65" spans="1:22" s="14" customFormat="1" hidden="1" x14ac:dyDescent="0.25">
      <c r="A65" s="1" t="s">
        <v>146</v>
      </c>
      <c r="B65" s="14">
        <f ca="1">HLOOKUP($B$18,Controle!$H$1:$AY$163,71,0)</f>
        <v>0</v>
      </c>
      <c r="C65" s="14">
        <f t="shared" si="4"/>
        <v>500</v>
      </c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</row>
    <row r="66" spans="1:22" s="14" customFormat="1" hidden="1" x14ac:dyDescent="0.25">
      <c r="A66" s="1" t="s">
        <v>147</v>
      </c>
      <c r="B66" s="14">
        <f ca="1">HLOOKUP($B$18,Controle!$H$1:$AY$163,72,0)</f>
        <v>0</v>
      </c>
      <c r="C66" s="14">
        <f t="shared" si="4"/>
        <v>500</v>
      </c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</row>
    <row r="67" spans="1:22" s="14" customFormat="1" hidden="1" x14ac:dyDescent="0.25">
      <c r="A67" s="1" t="s">
        <v>148</v>
      </c>
      <c r="B67" s="14">
        <f ca="1">HLOOKUP($B$18,Controle!$H$1:$AY$163,73,0)</f>
        <v>0</v>
      </c>
      <c r="C67" s="14">
        <f t="shared" si="4"/>
        <v>500</v>
      </c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</row>
    <row r="68" spans="1:22" s="14" customFormat="1" hidden="1" x14ac:dyDescent="0.25">
      <c r="A68" s="1" t="s">
        <v>149</v>
      </c>
      <c r="B68" s="14">
        <f ca="1">HLOOKUP($B$18,Controle!$H$1:$AY$163,74,0)</f>
        <v>0</v>
      </c>
      <c r="C68" s="14">
        <f t="shared" si="4"/>
        <v>500</v>
      </c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</row>
    <row r="69" spans="1:22" s="14" customFormat="1" hidden="1" x14ac:dyDescent="0.25">
      <c r="A69" s="1" t="s">
        <v>150</v>
      </c>
      <c r="B69" s="14">
        <f ca="1">HLOOKUP($B$18,Controle!$H$1:$AY$163,75,0)</f>
        <v>0</v>
      </c>
      <c r="C69" s="14">
        <f t="shared" ref="C69:C78" si="5">IF($T$3=$D$69,$E$16,$E$15)</f>
        <v>500</v>
      </c>
      <c r="D69" s="262" t="s">
        <v>9</v>
      </c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</row>
    <row r="70" spans="1:22" s="14" customFormat="1" hidden="1" x14ac:dyDescent="0.25">
      <c r="A70" s="1" t="s">
        <v>151</v>
      </c>
      <c r="B70" s="14">
        <f ca="1">HLOOKUP($B$18,Controle!$H$1:$AY$163,76,0)</f>
        <v>0</v>
      </c>
      <c r="C70" s="14">
        <f t="shared" si="5"/>
        <v>500</v>
      </c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</row>
    <row r="71" spans="1:22" s="14" customFormat="1" hidden="1" x14ac:dyDescent="0.25">
      <c r="A71" s="1" t="s">
        <v>152</v>
      </c>
      <c r="B71" s="14">
        <f ca="1">HLOOKUP($B$18,Controle!$H$1:$AY$163,77,0)</f>
        <v>0</v>
      </c>
      <c r="C71" s="14">
        <f t="shared" si="5"/>
        <v>500</v>
      </c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</row>
    <row r="72" spans="1:22" s="14" customFormat="1" hidden="1" x14ac:dyDescent="0.25">
      <c r="A72" s="1" t="s">
        <v>153</v>
      </c>
      <c r="B72" s="14">
        <f ca="1">HLOOKUP($B$18,Controle!$H$1:$AY$163,78,0)</f>
        <v>0</v>
      </c>
      <c r="C72" s="14">
        <f t="shared" si="5"/>
        <v>500</v>
      </c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</row>
    <row r="73" spans="1:22" s="14" customFormat="1" hidden="1" x14ac:dyDescent="0.25">
      <c r="A73" s="1" t="s">
        <v>154</v>
      </c>
      <c r="B73" s="14">
        <f ca="1">HLOOKUP($B$18,Controle!$H$1:$AY$163,79,0)</f>
        <v>0</v>
      </c>
      <c r="C73" s="14">
        <f t="shared" si="5"/>
        <v>500</v>
      </c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</row>
    <row r="74" spans="1:22" s="14" customFormat="1" hidden="1" x14ac:dyDescent="0.25">
      <c r="A74" s="1" t="s">
        <v>155</v>
      </c>
      <c r="B74" s="14">
        <f ca="1">HLOOKUP($B$18,Controle!$H$1:$AY$163,80,0)</f>
        <v>0</v>
      </c>
      <c r="C74" s="14">
        <f t="shared" si="5"/>
        <v>500</v>
      </c>
      <c r="D74" s="262"/>
      <c r="E74" s="262"/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</row>
    <row r="75" spans="1:22" s="14" customFormat="1" hidden="1" x14ac:dyDescent="0.25">
      <c r="A75" s="1" t="s">
        <v>156</v>
      </c>
      <c r="B75" s="14">
        <f ca="1">HLOOKUP($B$18,Controle!$H$1:$AY$163,81,0)</f>
        <v>0</v>
      </c>
      <c r="C75" s="14">
        <f t="shared" si="5"/>
        <v>500</v>
      </c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</row>
    <row r="76" spans="1:22" s="14" customFormat="1" hidden="1" x14ac:dyDescent="0.25">
      <c r="A76" s="1" t="s">
        <v>157</v>
      </c>
      <c r="B76" s="14">
        <f ca="1">HLOOKUP($B$18,Controle!$H$1:$AY$163,82,0)</f>
        <v>0</v>
      </c>
      <c r="C76" s="14">
        <f t="shared" si="5"/>
        <v>500</v>
      </c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</row>
    <row r="77" spans="1:22" s="14" customFormat="1" hidden="1" x14ac:dyDescent="0.25">
      <c r="A77" s="1" t="s">
        <v>158</v>
      </c>
      <c r="B77" s="14">
        <f ca="1">HLOOKUP($B$18,Controle!$H$1:$AY$163,83,0)</f>
        <v>0</v>
      </c>
      <c r="C77" s="14">
        <f t="shared" si="5"/>
        <v>500</v>
      </c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</row>
    <row r="78" spans="1:22" s="14" customFormat="1" hidden="1" x14ac:dyDescent="0.25">
      <c r="A78" s="1" t="s">
        <v>159</v>
      </c>
      <c r="B78" s="14">
        <f ca="1">HLOOKUP($B$18,Controle!$H$1:$AY$163,84,0)</f>
        <v>0</v>
      </c>
      <c r="C78" s="14">
        <f t="shared" si="5"/>
        <v>500</v>
      </c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</row>
    <row r="79" spans="1:22" s="14" customFormat="1" hidden="1" x14ac:dyDescent="0.25">
      <c r="A79" s="1" t="s">
        <v>160</v>
      </c>
      <c r="B79" s="14">
        <f ca="1">HLOOKUP($B$18,Controle!$H$1:$AY$163,85,0)</f>
        <v>0</v>
      </c>
      <c r="C79" s="14">
        <f t="shared" ref="C79:C88" si="6">IF($G$3=$D$79,$E$16,$E$15)</f>
        <v>500</v>
      </c>
      <c r="D79" s="262" t="s">
        <v>9</v>
      </c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</row>
    <row r="80" spans="1:22" s="14" customFormat="1" hidden="1" x14ac:dyDescent="0.25">
      <c r="A80" s="1" t="s">
        <v>161</v>
      </c>
      <c r="B80" s="14">
        <f ca="1">HLOOKUP($B$18,Controle!$H$1:$AY$163,86,0)</f>
        <v>0</v>
      </c>
      <c r="C80" s="14">
        <f t="shared" si="6"/>
        <v>500</v>
      </c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</row>
    <row r="81" spans="1:22" s="14" customFormat="1" hidden="1" x14ac:dyDescent="0.25">
      <c r="A81" s="1" t="s">
        <v>162</v>
      </c>
      <c r="B81" s="14">
        <f ca="1">HLOOKUP($B$18,Controle!$H$1:$AY$163,87,0)</f>
        <v>0</v>
      </c>
      <c r="C81" s="14">
        <f t="shared" si="6"/>
        <v>500</v>
      </c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</row>
    <row r="82" spans="1:22" s="14" customFormat="1" hidden="1" x14ac:dyDescent="0.25">
      <c r="A82" s="1" t="s">
        <v>163</v>
      </c>
      <c r="B82" s="14">
        <f ca="1">HLOOKUP($B$18,Controle!$H$1:$AY$163,88,0)</f>
        <v>0</v>
      </c>
      <c r="C82" s="14">
        <f t="shared" si="6"/>
        <v>500</v>
      </c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</row>
    <row r="83" spans="1:22" s="14" customFormat="1" hidden="1" x14ac:dyDescent="0.25">
      <c r="A83" s="1" t="s">
        <v>164</v>
      </c>
      <c r="B83" s="14">
        <f ca="1">HLOOKUP($B$18,Controle!$H$1:$AY$163,89,0)</f>
        <v>0</v>
      </c>
      <c r="C83" s="14">
        <f t="shared" si="6"/>
        <v>500</v>
      </c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</row>
    <row r="84" spans="1:22" s="14" customFormat="1" hidden="1" x14ac:dyDescent="0.25">
      <c r="A84" s="1" t="s">
        <v>165</v>
      </c>
      <c r="B84" s="14">
        <f ca="1">HLOOKUP($B$18,Controle!$H$1:$AY$163,90,0)</f>
        <v>0</v>
      </c>
      <c r="C84" s="14">
        <f t="shared" si="6"/>
        <v>500</v>
      </c>
      <c r="D84" s="262">
        <f>IF($G$3=$D$79,$E$16,$E$15)</f>
        <v>500</v>
      </c>
      <c r="E84" s="262">
        <f>IF($G$3=$D$79,$E$16,$E$15)</f>
        <v>500</v>
      </c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</row>
    <row r="85" spans="1:22" s="14" customFormat="1" hidden="1" x14ac:dyDescent="0.25">
      <c r="A85" s="1" t="s">
        <v>166</v>
      </c>
      <c r="B85" s="14">
        <f ca="1">HLOOKUP($B$18,Controle!$H$1:$AY$163,91,0)</f>
        <v>0</v>
      </c>
      <c r="C85" s="14">
        <f t="shared" si="6"/>
        <v>500</v>
      </c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</row>
    <row r="86" spans="1:22" s="14" customFormat="1" hidden="1" x14ac:dyDescent="0.25">
      <c r="A86" s="1" t="s">
        <v>167</v>
      </c>
      <c r="B86" s="14">
        <f ca="1">HLOOKUP($B$18,Controle!$H$1:$AY$163,92,0)</f>
        <v>0</v>
      </c>
      <c r="C86" s="14">
        <f t="shared" si="6"/>
        <v>500</v>
      </c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</row>
    <row r="87" spans="1:22" s="14" customFormat="1" hidden="1" x14ac:dyDescent="0.25">
      <c r="A87" s="1" t="s">
        <v>168</v>
      </c>
      <c r="B87" s="14">
        <f ca="1">HLOOKUP($B$18,Controle!$H$1:$AY$163,93,0)</f>
        <v>0</v>
      </c>
      <c r="C87" s="14">
        <f t="shared" si="6"/>
        <v>500</v>
      </c>
    </row>
    <row r="88" spans="1:22" s="14" customFormat="1" hidden="1" x14ac:dyDescent="0.25">
      <c r="A88" s="1" t="s">
        <v>169</v>
      </c>
      <c r="B88" s="14">
        <f ca="1">HLOOKUP($B$18,Controle!$H$1:$AY$163,94,0)</f>
        <v>0</v>
      </c>
      <c r="C88" s="14">
        <f t="shared" si="6"/>
        <v>500</v>
      </c>
    </row>
    <row r="89" spans="1:22" hidden="1" x14ac:dyDescent="0.25">
      <c r="A89" s="1" t="s">
        <v>170</v>
      </c>
      <c r="B89" s="14">
        <f ca="1">HLOOKUP($B$18,Controle!$H$1:$AY$163,95,0)</f>
        <v>0</v>
      </c>
    </row>
    <row r="90" spans="1:22" ht="15" customHeight="1" x14ac:dyDescent="0.25"/>
  </sheetData>
  <mergeCells count="89">
    <mergeCell ref="G3:J3"/>
    <mergeCell ref="AX7:BA7"/>
    <mergeCell ref="BP8:BS8"/>
    <mergeCell ref="P7:S7"/>
    <mergeCell ref="CG3:CJ3"/>
    <mergeCell ref="CK6:CN6"/>
    <mergeCell ref="BX10:CA10"/>
    <mergeCell ref="AP10:AS10"/>
    <mergeCell ref="K8:N8"/>
    <mergeCell ref="BP10:BS10"/>
    <mergeCell ref="BK10:BN10"/>
    <mergeCell ref="T3:W3"/>
    <mergeCell ref="AC7:AF7"/>
    <mergeCell ref="CK10:CN10"/>
    <mergeCell ref="X7:AA7"/>
    <mergeCell ref="P8:S8"/>
    <mergeCell ref="BX6:CA6"/>
    <mergeCell ref="G4:J11"/>
    <mergeCell ref="C8:F8"/>
    <mergeCell ref="BC8:BF8"/>
    <mergeCell ref="K10:N10"/>
    <mergeCell ref="BP6:BS6"/>
    <mergeCell ref="BC10:BF10"/>
    <mergeCell ref="K6:N6"/>
    <mergeCell ref="BG4:BJ11"/>
    <mergeCell ref="K9:N9"/>
    <mergeCell ref="AX6:BA6"/>
    <mergeCell ref="BP7:BS7"/>
    <mergeCell ref="AP8:AS8"/>
    <mergeCell ref="AK9:AN9"/>
    <mergeCell ref="C7:F7"/>
    <mergeCell ref="BL11:BN11"/>
    <mergeCell ref="C9:F9"/>
    <mergeCell ref="CC6:CF6"/>
    <mergeCell ref="BX9:CA9"/>
    <mergeCell ref="AL11:AN11"/>
    <mergeCell ref="CL11:CN11"/>
    <mergeCell ref="BT3:BW3"/>
    <mergeCell ref="BT4:BW11"/>
    <mergeCell ref="AK10:AN10"/>
    <mergeCell ref="AP6:AS6"/>
    <mergeCell ref="CC7:CF7"/>
    <mergeCell ref="CK8:CN8"/>
    <mergeCell ref="CC8:CF8"/>
    <mergeCell ref="BG3:BJ3"/>
    <mergeCell ref="CK7:CN7"/>
    <mergeCell ref="CC10:CF10"/>
    <mergeCell ref="BY11:CA11"/>
    <mergeCell ref="CC9:CF9"/>
    <mergeCell ref="AT3:AW3"/>
    <mergeCell ref="AT4:AW11"/>
    <mergeCell ref="P6:S6"/>
    <mergeCell ref="A1:CN1"/>
    <mergeCell ref="C10:F10"/>
    <mergeCell ref="BC7:BF7"/>
    <mergeCell ref="AC8:AF8"/>
    <mergeCell ref="BP9:BS9"/>
    <mergeCell ref="X6:AA6"/>
    <mergeCell ref="AC10:AF10"/>
    <mergeCell ref="AC9:AF9"/>
    <mergeCell ref="AG3:AJ3"/>
    <mergeCell ref="AG4:AJ11"/>
    <mergeCell ref="CG4:CJ11"/>
    <mergeCell ref="AK6:AN6"/>
    <mergeCell ref="BX7:CA7"/>
    <mergeCell ref="CK9:CN9"/>
    <mergeCell ref="AK8:AN8"/>
    <mergeCell ref="X9:AA9"/>
    <mergeCell ref="T4:W11"/>
    <mergeCell ref="C6:F6"/>
    <mergeCell ref="BX8:CA8"/>
    <mergeCell ref="AK7:AN7"/>
    <mergeCell ref="L11:N11"/>
    <mergeCell ref="AP9:AS9"/>
    <mergeCell ref="AP7:AS7"/>
    <mergeCell ref="AY11:BA11"/>
    <mergeCell ref="BC9:BF9"/>
    <mergeCell ref="BK6:BN6"/>
    <mergeCell ref="BC6:BF6"/>
    <mergeCell ref="AX10:BA10"/>
    <mergeCell ref="P10:S10"/>
    <mergeCell ref="Y11:AA11"/>
    <mergeCell ref="AC6:AF6"/>
    <mergeCell ref="X10:AA10"/>
    <mergeCell ref="AX8:BA8"/>
    <mergeCell ref="K7:N7"/>
    <mergeCell ref="X8:AA8"/>
    <mergeCell ref="AX9:BA9"/>
    <mergeCell ref="P9:S9"/>
  </mergeCells>
  <conditionalFormatting sqref="G3:J3 T3:W3 AG3:AJ3">
    <cfRule type="containsText" dxfId="287" priority="345" operator="containsText" text="PRIME">
      <formula>NOT(ISERROR(SEARCH("PRIME",G3)))</formula>
    </cfRule>
  </conditionalFormatting>
  <conditionalFormatting sqref="AT3:AW3">
    <cfRule type="containsText" dxfId="286" priority="16" operator="containsText" text="PRIME">
      <formula>NOT(ISERROR(SEARCH("PRIME",AT3)))</formula>
    </cfRule>
  </conditionalFormatting>
  <conditionalFormatting sqref="BG3:BJ3">
    <cfRule type="containsText" dxfId="285" priority="346" operator="containsText" text="PRIME">
      <formula>NOT(ISERROR(SEARCH("PRIME",BG3)))</formula>
    </cfRule>
  </conditionalFormatting>
  <conditionalFormatting sqref="BT3:BW3 CG3:CJ3">
    <cfRule type="containsText" dxfId="284" priority="347" operator="containsText" text="PRIME">
      <formula>NOT(ISERROR(SEARCH("PRIME",BT3)))</formula>
    </cfRule>
  </conditionalFormatting>
  <conditionalFormatting sqref="C6:F6">
    <cfRule type="expression" dxfId="283" priority="942">
      <formula>$B$85=0</formula>
    </cfRule>
    <cfRule type="expression" dxfId="282" priority="943">
      <formula>$B$85&lt;$C$84</formula>
    </cfRule>
    <cfRule type="expression" dxfId="281" priority="944">
      <formula>$B$85&gt;=$C$84</formula>
    </cfRule>
  </conditionalFormatting>
  <conditionalFormatting sqref="C7:F7">
    <cfRule type="expression" dxfId="280" priority="945">
      <formula>$B$86=0</formula>
    </cfRule>
    <cfRule type="expression" dxfId="279" priority="946">
      <formula>$B$86&lt;$C$85</formula>
    </cfRule>
    <cfRule type="expression" dxfId="278" priority="947">
      <formula>$B$86&gt;=$C$85</formula>
    </cfRule>
  </conditionalFormatting>
  <conditionalFormatting sqref="C8:F8">
    <cfRule type="expression" dxfId="277" priority="948">
      <formula>$B$87=0</formula>
    </cfRule>
    <cfRule type="expression" dxfId="276" priority="949">
      <formula>$B$87&lt;$C$86</formula>
    </cfRule>
    <cfRule type="expression" dxfId="275" priority="950">
      <formula>$B$87&gt;=$C$86</formula>
    </cfRule>
  </conditionalFormatting>
  <conditionalFormatting sqref="C9:F9">
    <cfRule type="expression" dxfId="274" priority="951">
      <formula>$B$88=0</formula>
    </cfRule>
    <cfRule type="expression" dxfId="273" priority="952">
      <formula>$B$88&lt;$C$88</formula>
    </cfRule>
    <cfRule type="expression" dxfId="272" priority="953">
      <formula>$B$88&gt;=$C$88</formula>
    </cfRule>
  </conditionalFormatting>
  <conditionalFormatting sqref="K6:N6">
    <cfRule type="expression" dxfId="271" priority="954">
      <formula>$B$84=0</formula>
    </cfRule>
    <cfRule type="expression" dxfId="270" priority="955">
      <formula>$B$84&lt;$C$83</formula>
    </cfRule>
    <cfRule type="expression" dxfId="269" priority="956">
      <formula>$B$84&gt;=$C$83</formula>
    </cfRule>
  </conditionalFormatting>
  <conditionalFormatting sqref="K7:N7">
    <cfRule type="expression" dxfId="268" priority="957">
      <formula>$B$83=0</formula>
    </cfRule>
    <cfRule type="expression" dxfId="267" priority="958">
      <formula>$B$83&lt;$C$82</formula>
    </cfRule>
    <cfRule type="expression" dxfId="266" priority="959">
      <formula>$B$83&gt;=$C$82</formula>
    </cfRule>
  </conditionalFormatting>
  <conditionalFormatting sqref="K8:N8">
    <cfRule type="expression" dxfId="265" priority="960">
      <formula>$B$82=0</formula>
    </cfRule>
    <cfRule type="expression" dxfId="264" priority="961">
      <formula>$B$82&lt;$C$81</formula>
    </cfRule>
    <cfRule type="expression" dxfId="263" priority="962">
      <formula>$B$82&gt;=$C$81</formula>
    </cfRule>
  </conditionalFormatting>
  <conditionalFormatting sqref="K9:N9">
    <cfRule type="expression" dxfId="262" priority="963">
      <formula>$B$81=0</formula>
    </cfRule>
    <cfRule type="expression" dxfId="261" priority="964">
      <formula>$B$81&lt;$C$80</formula>
    </cfRule>
    <cfRule type="expression" dxfId="260" priority="965">
      <formula>$B$81&gt;=$C$80</formula>
    </cfRule>
  </conditionalFormatting>
  <conditionalFormatting sqref="K10:N10">
    <cfRule type="expression" dxfId="259" priority="966">
      <formula>$B$80=0</formula>
    </cfRule>
    <cfRule type="expression" dxfId="258" priority="967">
      <formula>$B$80&lt;$C$79</formula>
    </cfRule>
    <cfRule type="expression" dxfId="257" priority="968">
      <formula>$B$80&gt;=$C$79</formula>
    </cfRule>
  </conditionalFormatting>
  <conditionalFormatting sqref="P6:S6">
    <cfRule type="expression" dxfId="256" priority="969">
      <formula>$B$75=0</formula>
    </cfRule>
    <cfRule type="expression" dxfId="255" priority="970">
      <formula>$B$75&lt;$C$74</formula>
    </cfRule>
    <cfRule type="expression" dxfId="254" priority="971">
      <formula>$B$75&gt;=$C$74</formula>
    </cfRule>
  </conditionalFormatting>
  <conditionalFormatting sqref="P7:S7">
    <cfRule type="expression" dxfId="253" priority="972">
      <formula>$B$76=0</formula>
    </cfRule>
    <cfRule type="expression" dxfId="252" priority="973">
      <formula>$B$76&lt;$C$75</formula>
    </cfRule>
    <cfRule type="expression" dxfId="251" priority="974">
      <formula>$B$76&gt;=$C$75</formula>
    </cfRule>
  </conditionalFormatting>
  <conditionalFormatting sqref="P8:S8">
    <cfRule type="expression" dxfId="250" priority="975">
      <formula>$B$77=0</formula>
    </cfRule>
    <cfRule type="expression" dxfId="249" priority="976">
      <formula>$B$77&lt;$C$76</formula>
    </cfRule>
    <cfRule type="expression" dxfId="248" priority="977">
      <formula>$B$77&gt;=$C$76</formula>
    </cfRule>
  </conditionalFormatting>
  <conditionalFormatting sqref="P9:S9">
    <cfRule type="expression" dxfId="247" priority="978">
      <formula>$B$78=0</formula>
    </cfRule>
    <cfRule type="expression" dxfId="246" priority="979">
      <formula>$B$78&lt;$C$77</formula>
    </cfRule>
    <cfRule type="expression" dxfId="245" priority="980">
      <formula>$B$78&gt;=$C$77</formula>
    </cfRule>
  </conditionalFormatting>
  <conditionalFormatting sqref="P10:S10">
    <cfRule type="expression" dxfId="244" priority="981">
      <formula>$B$79=0</formula>
    </cfRule>
    <cfRule type="expression" dxfId="243" priority="982">
      <formula>$B$79&lt;$C$78</formula>
    </cfRule>
    <cfRule type="expression" dxfId="242" priority="983">
      <formula>$B$79&gt;=$C$78</formula>
    </cfRule>
  </conditionalFormatting>
  <conditionalFormatting sqref="X6:AA6">
    <cfRule type="expression" dxfId="241" priority="984">
      <formula>$B$74=0</formula>
    </cfRule>
    <cfRule type="expression" dxfId="240" priority="985">
      <formula>$B$74&lt;$C$73</formula>
    </cfRule>
    <cfRule type="expression" dxfId="239" priority="986">
      <formula>$B$74&gt;=$C$73</formula>
    </cfRule>
  </conditionalFormatting>
  <conditionalFormatting sqref="X7:AA7">
    <cfRule type="expression" dxfId="238" priority="987">
      <formula>$B$73=0</formula>
    </cfRule>
    <cfRule type="expression" dxfId="237" priority="988">
      <formula>$B$73&lt;$C$72</formula>
    </cfRule>
    <cfRule type="expression" dxfId="236" priority="989">
      <formula>$B$73&gt;=$C$72</formula>
    </cfRule>
  </conditionalFormatting>
  <conditionalFormatting sqref="X8:AA8">
    <cfRule type="expression" dxfId="235" priority="990">
      <formula>$B$72=0</formula>
    </cfRule>
    <cfRule type="expression" dxfId="234" priority="991">
      <formula>$B$72&lt;$C$71</formula>
    </cfRule>
    <cfRule type="expression" dxfId="233" priority="992">
      <formula>$B$72&gt;=$C$71</formula>
    </cfRule>
  </conditionalFormatting>
  <conditionalFormatting sqref="X9:AA9">
    <cfRule type="expression" dxfId="232" priority="993">
      <formula>$B$71=0</formula>
    </cfRule>
    <cfRule type="expression" dxfId="231" priority="994">
      <formula>$B$71&lt;$C$70</formula>
    </cfRule>
    <cfRule type="expression" dxfId="230" priority="995">
      <formula>$B$71&gt;=$C$70</formula>
    </cfRule>
  </conditionalFormatting>
  <conditionalFormatting sqref="X10:AA10">
    <cfRule type="expression" dxfId="229" priority="996">
      <formula>$B$70=0</formula>
    </cfRule>
    <cfRule type="expression" dxfId="228" priority="997">
      <formula>$B$70&lt;$C$69</formula>
    </cfRule>
    <cfRule type="expression" dxfId="227" priority="998">
      <formula>$B$70&gt;=$C$69</formula>
    </cfRule>
  </conditionalFormatting>
  <conditionalFormatting sqref="AC6:AF6">
    <cfRule type="expression" dxfId="226" priority="999">
      <formula>$B$65=0</formula>
    </cfRule>
    <cfRule type="expression" dxfId="225" priority="1000">
      <formula>$B$65&lt;$C$64</formula>
    </cfRule>
    <cfRule type="expression" dxfId="224" priority="1001">
      <formula>$B$65&gt;=$C$64</formula>
    </cfRule>
  </conditionalFormatting>
  <conditionalFormatting sqref="AC7:AF7">
    <cfRule type="expression" dxfId="223" priority="1002">
      <formula>$B$66=0</formula>
    </cfRule>
    <cfRule type="expression" dxfId="222" priority="1003">
      <formula>$B$66&lt;$C$65</formula>
    </cfRule>
    <cfRule type="expression" dxfId="221" priority="1004">
      <formula>$B$66&gt;=$C$65</formula>
    </cfRule>
  </conditionalFormatting>
  <conditionalFormatting sqref="AC8:AF8">
    <cfRule type="expression" dxfId="220" priority="1005">
      <formula>$B$67=0</formula>
    </cfRule>
    <cfRule type="expression" dxfId="219" priority="1006">
      <formula>$B$67&lt;$C$66</formula>
    </cfRule>
    <cfRule type="expression" dxfId="218" priority="1007">
      <formula>$B$67&gt;=$C$66</formula>
    </cfRule>
  </conditionalFormatting>
  <conditionalFormatting sqref="AC9:AF9">
    <cfRule type="expression" dxfId="217" priority="1008">
      <formula>$B$68=0</formula>
    </cfRule>
    <cfRule type="expression" dxfId="216" priority="1009">
      <formula>$B$68&lt;$C$67</formula>
    </cfRule>
    <cfRule type="expression" dxfId="215" priority="1010">
      <formula>$B$68&gt;=$C$67</formula>
    </cfRule>
  </conditionalFormatting>
  <conditionalFormatting sqref="AC10:AF10">
    <cfRule type="expression" dxfId="214" priority="1011">
      <formula>$B$69=0</formula>
    </cfRule>
    <cfRule type="expression" dxfId="213" priority="1012">
      <formula>$B$69&lt;$C$68</formula>
    </cfRule>
    <cfRule type="expression" dxfId="212" priority="1013">
      <formula>$B$69&gt;=$C$68</formula>
    </cfRule>
  </conditionalFormatting>
  <conditionalFormatting sqref="AK6:AN6">
    <cfRule type="expression" dxfId="211" priority="1014">
      <formula>$B$64=0</formula>
    </cfRule>
    <cfRule type="expression" dxfId="210" priority="1015">
      <formula>$B$64&lt;$C$63</formula>
    </cfRule>
    <cfRule type="expression" dxfId="209" priority="1016">
      <formula>$B$64&gt;=$C$63</formula>
    </cfRule>
  </conditionalFormatting>
  <conditionalFormatting sqref="AK7:AN7">
    <cfRule type="expression" dxfId="208" priority="1017">
      <formula>$B$63=0</formula>
    </cfRule>
    <cfRule type="expression" dxfId="207" priority="1018">
      <formula>$B$63&lt;$C$62</formula>
    </cfRule>
    <cfRule type="expression" dxfId="206" priority="1019">
      <formula>$B$63&gt;=$C$62</formula>
    </cfRule>
  </conditionalFormatting>
  <conditionalFormatting sqref="AK8:AN8">
    <cfRule type="expression" dxfId="205" priority="1020">
      <formula>$B$62=0</formula>
    </cfRule>
    <cfRule type="expression" dxfId="204" priority="1021">
      <formula>$B$62&lt;$C$61</formula>
    </cfRule>
    <cfRule type="expression" dxfId="203" priority="1022">
      <formula>$B$62&gt;=$C$61</formula>
    </cfRule>
  </conditionalFormatting>
  <conditionalFormatting sqref="AK9:AN9">
    <cfRule type="expression" dxfId="202" priority="1023">
      <formula>$B$61=0</formula>
    </cfRule>
    <cfRule type="expression" dxfId="201" priority="1024">
      <formula>$B$61&lt;$C$60</formula>
    </cfRule>
    <cfRule type="expression" dxfId="200" priority="1025">
      <formula>$B$61&gt;=$C$60</formula>
    </cfRule>
  </conditionalFormatting>
  <conditionalFormatting sqref="AK10:AN10">
    <cfRule type="expression" dxfId="199" priority="1026">
      <formula>$B$60=0</formula>
    </cfRule>
    <cfRule type="expression" dxfId="198" priority="1027">
      <formula>$B$60&lt;$C$59</formula>
    </cfRule>
    <cfRule type="expression" dxfId="197" priority="1028">
      <formula>$B$60&gt;=$C$59</formula>
    </cfRule>
  </conditionalFormatting>
  <conditionalFormatting sqref="AP6:AS6">
    <cfRule type="expression" dxfId="196" priority="1029">
      <formula>$B$55=0</formula>
    </cfRule>
    <cfRule type="expression" dxfId="195" priority="1030">
      <formula>$B$55&lt;$C$54</formula>
    </cfRule>
    <cfRule type="expression" dxfId="194" priority="1031">
      <formula>$B$55&gt;=$C$54</formula>
    </cfRule>
  </conditionalFormatting>
  <conditionalFormatting sqref="AP7:AS7">
    <cfRule type="expression" dxfId="193" priority="1032">
      <formula>$B$56=0</formula>
    </cfRule>
    <cfRule type="expression" dxfId="192" priority="1033">
      <formula>$B$56&lt;$C$55</formula>
    </cfRule>
    <cfRule type="expression" dxfId="191" priority="1034">
      <formula>$B$56&gt;=$C$55</formula>
    </cfRule>
  </conditionalFormatting>
  <conditionalFormatting sqref="AP8:AS8">
    <cfRule type="expression" dxfId="190" priority="1035">
      <formula>$B$57=0</formula>
    </cfRule>
    <cfRule type="expression" dxfId="189" priority="1036">
      <formula>$B$57&lt;$C$56</formula>
    </cfRule>
    <cfRule type="expression" dxfId="188" priority="1037">
      <formula>$B$57&gt;=$C$56</formula>
    </cfRule>
  </conditionalFormatting>
  <conditionalFormatting sqref="AP9:AS9">
    <cfRule type="expression" dxfId="187" priority="1038">
      <formula>$B$58=0</formula>
    </cfRule>
    <cfRule type="expression" dxfId="186" priority="1039">
      <formula>$B$58&lt;$C$57</formula>
    </cfRule>
    <cfRule type="expression" dxfId="185" priority="1040">
      <formula>$B$58&gt;=$C$57</formula>
    </cfRule>
  </conditionalFormatting>
  <conditionalFormatting sqref="AP10:AS10">
    <cfRule type="expression" dxfId="184" priority="1041">
      <formula>$B$59=0</formula>
    </cfRule>
    <cfRule type="expression" dxfId="183" priority="1042">
      <formula>$B$59&lt;$C$58</formula>
    </cfRule>
    <cfRule type="expression" dxfId="182" priority="1043">
      <formula>$B$59&gt;=$C$58</formula>
    </cfRule>
  </conditionalFormatting>
  <conditionalFormatting sqref="AX6:BA6">
    <cfRule type="expression" dxfId="181" priority="1044">
      <formula>$B$54=0</formula>
    </cfRule>
    <cfRule type="expression" dxfId="180" priority="1045">
      <formula>$B$54&lt;$C$53</formula>
    </cfRule>
    <cfRule type="expression" dxfId="179" priority="1046">
      <formula>$B$54&gt;=$C$53</formula>
    </cfRule>
  </conditionalFormatting>
  <conditionalFormatting sqref="AX7:BA7">
    <cfRule type="expression" dxfId="178" priority="1047">
      <formula>$B$53=0</formula>
    </cfRule>
    <cfRule type="expression" dxfId="177" priority="1048">
      <formula>$B$53&lt;$C$52</formula>
    </cfRule>
    <cfRule type="expression" dxfId="176" priority="1049">
      <formula>$B$53&gt;=$C$52</formula>
    </cfRule>
  </conditionalFormatting>
  <conditionalFormatting sqref="AX8:BA8">
    <cfRule type="expression" dxfId="175" priority="1050">
      <formula>$B$52=0</formula>
    </cfRule>
    <cfRule type="expression" dxfId="174" priority="1051">
      <formula>$B$52&lt;$C$51</formula>
    </cfRule>
    <cfRule type="expression" dxfId="173" priority="1052">
      <formula>$B$52&gt;=$C$51</formula>
    </cfRule>
  </conditionalFormatting>
  <conditionalFormatting sqref="AX9:BA9">
    <cfRule type="expression" dxfId="172" priority="1053">
      <formula>$B$51=0</formula>
    </cfRule>
    <cfRule type="expression" dxfId="171" priority="1054">
      <formula>$B$51&lt;$C$50</formula>
    </cfRule>
    <cfRule type="expression" dxfId="170" priority="1055">
      <formula>$B$51&gt;=$C$50</formula>
    </cfRule>
  </conditionalFormatting>
  <conditionalFormatting sqref="AX10:BA10">
    <cfRule type="expression" dxfId="169" priority="1056">
      <formula>$B$50=0</formula>
    </cfRule>
    <cfRule type="expression" dxfId="168" priority="1057">
      <formula>$B$50&lt;$C$49</formula>
    </cfRule>
    <cfRule type="expression" dxfId="167" priority="1058">
      <formula>$B$50&gt;=$C$49</formula>
    </cfRule>
  </conditionalFormatting>
  <conditionalFormatting sqref="BC6:BF6">
    <cfRule type="expression" dxfId="166" priority="1059">
      <formula>$B$45=0</formula>
    </cfRule>
    <cfRule type="expression" dxfId="165" priority="1060">
      <formula>$B$45&lt;$C$44</formula>
    </cfRule>
    <cfRule type="expression" dxfId="164" priority="1061">
      <formula>$B$45&gt;=$C$44</formula>
    </cfRule>
  </conditionalFormatting>
  <conditionalFormatting sqref="BC7:BF7">
    <cfRule type="expression" dxfId="163" priority="1062">
      <formula>$B$46=0</formula>
    </cfRule>
    <cfRule type="expression" dxfId="162" priority="1063">
      <formula>$B$46&lt;$C$45</formula>
    </cfRule>
    <cfRule type="expression" dxfId="161" priority="1064">
      <formula>$B$46&gt;=$C$45</formula>
    </cfRule>
  </conditionalFormatting>
  <conditionalFormatting sqref="BC8:BF8">
    <cfRule type="expression" dxfId="160" priority="1065">
      <formula>$B$47=0</formula>
    </cfRule>
    <cfRule type="expression" dxfId="159" priority="1066">
      <formula>$B$47&lt;$C$46</formula>
    </cfRule>
    <cfRule type="expression" dxfId="158" priority="1067">
      <formula>$B$47&gt;=$C$46</formula>
    </cfRule>
  </conditionalFormatting>
  <conditionalFormatting sqref="BC9:BF9">
    <cfRule type="expression" dxfId="157" priority="1068">
      <formula>$B$48=0</formula>
    </cfRule>
    <cfRule type="expression" dxfId="156" priority="1069">
      <formula>$B$48&lt;$C$47</formula>
    </cfRule>
    <cfRule type="expression" dxfId="155" priority="1070">
      <formula>$B$48&gt;=$C$47</formula>
    </cfRule>
  </conditionalFormatting>
  <conditionalFormatting sqref="BC10:BF10">
    <cfRule type="expression" dxfId="154" priority="1071">
      <formula>$B$49=0</formula>
    </cfRule>
    <cfRule type="expression" dxfId="153" priority="1072">
      <formula>$B$49&lt;$C$48</formula>
    </cfRule>
    <cfRule type="expression" dxfId="152" priority="1073">
      <formula>$B$49&gt;=$C$48</formula>
    </cfRule>
  </conditionalFormatting>
  <conditionalFormatting sqref="BK6:BN6">
    <cfRule type="expression" dxfId="151" priority="1074">
      <formula>$B$44=0</formula>
    </cfRule>
    <cfRule type="expression" dxfId="150" priority="1075">
      <formula>$B$44&lt;$C$43</formula>
    </cfRule>
    <cfRule type="expression" dxfId="149" priority="1076">
      <formula>$B$44&gt;=$C$43</formula>
    </cfRule>
  </conditionalFormatting>
  <conditionalFormatting sqref="BL7:BO7">
    <cfRule type="expression" dxfId="148" priority="1077">
      <formula>$B$43=0</formula>
    </cfRule>
    <cfRule type="expression" dxfId="147" priority="1078">
      <formula>$B$43&lt;$C$42</formula>
    </cfRule>
    <cfRule type="expression" dxfId="146" priority="1079">
      <formula>$B$43&gt;=$C$42</formula>
    </cfRule>
  </conditionalFormatting>
  <conditionalFormatting sqref="BL8:BO8">
    <cfRule type="expression" dxfId="145" priority="1080">
      <formula>$B$42=0</formula>
    </cfRule>
    <cfRule type="expression" dxfId="144" priority="1081">
      <formula>$B$42&lt;$C$41</formula>
    </cfRule>
    <cfRule type="expression" dxfId="143" priority="1082">
      <formula>$B$42&gt;=$C$41</formula>
    </cfRule>
  </conditionalFormatting>
  <conditionalFormatting sqref="BL9:BO9">
    <cfRule type="expression" dxfId="142" priority="1083">
      <formula>$B$41=0</formula>
    </cfRule>
    <cfRule type="expression" dxfId="141" priority="1084">
      <formula>$B$41&lt;$C$40</formula>
    </cfRule>
    <cfRule type="expression" dxfId="140" priority="1085">
      <formula>$B$41&gt;=$C$40</formula>
    </cfRule>
  </conditionalFormatting>
  <conditionalFormatting sqref="BK10:BN10">
    <cfRule type="expression" dxfId="139" priority="1086">
      <formula>$B$40=0</formula>
    </cfRule>
    <cfRule type="expression" dxfId="138" priority="1087">
      <formula>$B$40&lt;$C$39</formula>
    </cfRule>
    <cfRule type="expression" dxfId="137" priority="1088">
      <formula>$B$40&gt;=$C$39</formula>
    </cfRule>
  </conditionalFormatting>
  <conditionalFormatting sqref="BP6:BS6">
    <cfRule type="expression" dxfId="136" priority="1089">
      <formula>$B$35=0</formula>
    </cfRule>
    <cfRule type="expression" dxfId="135" priority="1090">
      <formula>$B$35&lt;$C$34</formula>
    </cfRule>
    <cfRule type="expression" dxfId="134" priority="1091">
      <formula>$B$35&gt;=$C$34</formula>
    </cfRule>
  </conditionalFormatting>
  <conditionalFormatting sqref="BP7:BS7">
    <cfRule type="expression" dxfId="133" priority="1092">
      <formula>$B$36=0</formula>
    </cfRule>
    <cfRule type="expression" dxfId="132" priority="1093">
      <formula>$B$36&lt;$C$35</formula>
    </cfRule>
    <cfRule type="expression" dxfId="131" priority="1094">
      <formula>$B$36&gt;=$C$35</formula>
    </cfRule>
  </conditionalFormatting>
  <conditionalFormatting sqref="BP8:BS8">
    <cfRule type="expression" dxfId="130" priority="1095">
      <formula>$B$37=0</formula>
    </cfRule>
    <cfRule type="expression" dxfId="129" priority="1096">
      <formula>$B$37&lt;$C$36</formula>
    </cfRule>
    <cfRule type="expression" dxfId="128" priority="1097">
      <formula>$B$37&gt;=$C$36</formula>
    </cfRule>
  </conditionalFormatting>
  <conditionalFormatting sqref="BP9:BS9">
    <cfRule type="expression" dxfId="127" priority="1098">
      <formula>$B$38=0</formula>
    </cfRule>
    <cfRule type="expression" dxfId="126" priority="1099">
      <formula>$B$38&lt;$C$37</formula>
    </cfRule>
    <cfRule type="expression" dxfId="125" priority="1100">
      <formula>$B$38&gt;=$C$37</formula>
    </cfRule>
  </conditionalFormatting>
  <conditionalFormatting sqref="BP10:BS10">
    <cfRule type="expression" dxfId="124" priority="1101">
      <formula>$B$39=0</formula>
    </cfRule>
    <cfRule type="expression" dxfId="123" priority="1102">
      <formula>$B$39&lt;$C$38</formula>
    </cfRule>
    <cfRule type="expression" dxfId="122" priority="1103">
      <formula>$B$39&gt;=$C$38</formula>
    </cfRule>
  </conditionalFormatting>
  <conditionalFormatting sqref="BX6:CA6">
    <cfRule type="expression" dxfId="121" priority="1104">
      <formula>$B$34=0</formula>
    </cfRule>
    <cfRule type="expression" dxfId="120" priority="1105">
      <formula>$B$34&lt;$C$33</formula>
    </cfRule>
    <cfRule type="expression" dxfId="119" priority="1106">
      <formula>$B$34&gt;=$C$33</formula>
    </cfRule>
  </conditionalFormatting>
  <conditionalFormatting sqref="BX7:CA7">
    <cfRule type="expression" dxfId="118" priority="1107">
      <formula>$B$33=0</formula>
    </cfRule>
    <cfRule type="expression" dxfId="117" priority="1108">
      <formula>$B$33&lt;$C$32</formula>
    </cfRule>
    <cfRule type="expression" dxfId="116" priority="1109">
      <formula>$B$33&gt;=$C$32</formula>
    </cfRule>
  </conditionalFormatting>
  <conditionalFormatting sqref="BX8:CA8">
    <cfRule type="expression" dxfId="115" priority="1110">
      <formula>$B$32=0</formula>
    </cfRule>
    <cfRule type="expression" dxfId="114" priority="1111">
      <formula>$B$32&lt;$C$31</formula>
    </cfRule>
    <cfRule type="expression" dxfId="113" priority="1112">
      <formula>$B$32&gt;=$C$31</formula>
    </cfRule>
  </conditionalFormatting>
  <conditionalFormatting sqref="BX9:CA9">
    <cfRule type="expression" dxfId="112" priority="1113">
      <formula>$B$31=0</formula>
    </cfRule>
    <cfRule type="expression" dxfId="111" priority="1114">
      <formula>$B$31&lt;$C$30</formula>
    </cfRule>
    <cfRule type="expression" dxfId="110" priority="1115">
      <formula>$B$31&gt;=$C$30</formula>
    </cfRule>
  </conditionalFormatting>
  <conditionalFormatting sqref="BX10:CA10">
    <cfRule type="expression" dxfId="109" priority="1116">
      <formula>$B$30=0</formula>
    </cfRule>
    <cfRule type="expression" dxfId="108" priority="1117">
      <formula>$B$30&lt;$C$29</formula>
    </cfRule>
    <cfRule type="expression" dxfId="107" priority="1118">
      <formula>$B$30&gt;=$C$29</formula>
    </cfRule>
  </conditionalFormatting>
  <conditionalFormatting sqref="CC6">
    <cfRule type="expression" dxfId="106" priority="1119">
      <formula>$B$25=0</formula>
    </cfRule>
    <cfRule type="expression" dxfId="105" priority="1120">
      <formula>$B$25&lt;$C$24</formula>
    </cfRule>
    <cfRule type="expression" dxfId="104" priority="1121">
      <formula>$B$25&gt;=$C$24</formula>
    </cfRule>
  </conditionalFormatting>
  <conditionalFormatting sqref="CC7:CF7">
    <cfRule type="expression" dxfId="103" priority="1122">
      <formula>$B$26=0</formula>
    </cfRule>
    <cfRule type="expression" dxfId="102" priority="1123">
      <formula>$B$26&lt;$C$25</formula>
    </cfRule>
    <cfRule type="expression" dxfId="101" priority="1124">
      <formula>$B$26&gt;=$C$25</formula>
    </cfRule>
  </conditionalFormatting>
  <conditionalFormatting sqref="CC8:CF8">
    <cfRule type="expression" dxfId="100" priority="1125">
      <formula>$B$27=0</formula>
    </cfRule>
    <cfRule type="expression" dxfId="99" priority="1126">
      <formula>$B$27&lt;$C$26</formula>
    </cfRule>
    <cfRule type="expression" dxfId="98" priority="1127">
      <formula>$B$27&gt;=$C$26</formula>
    </cfRule>
  </conditionalFormatting>
  <conditionalFormatting sqref="CC9:CF9">
    <cfRule type="expression" dxfId="97" priority="1128">
      <formula>$B$28=0</formula>
    </cfRule>
    <cfRule type="expression" dxfId="96" priority="1129">
      <formula>$B$28&lt;$C$27</formula>
    </cfRule>
    <cfRule type="expression" dxfId="95" priority="1130">
      <formula>$B$28&gt;=$C$27</formula>
    </cfRule>
  </conditionalFormatting>
  <conditionalFormatting sqref="CC10:CF10">
    <cfRule type="expression" dxfId="94" priority="1131">
      <formula>$B$29=0</formula>
    </cfRule>
    <cfRule type="expression" dxfId="93" priority="1132">
      <formula>$B$29&lt;$C$28</formula>
    </cfRule>
    <cfRule type="expression" dxfId="92" priority="1133">
      <formula>$B$29&gt;=$C$28</formula>
    </cfRule>
  </conditionalFormatting>
  <conditionalFormatting sqref="CK6:CN6">
    <cfRule type="expression" dxfId="91" priority="1134">
      <formula>$B$24=0</formula>
    </cfRule>
    <cfRule type="expression" dxfId="90" priority="1135">
      <formula>$B$24&lt;$C$23</formula>
    </cfRule>
    <cfRule type="expression" dxfId="89" priority="1136">
      <formula>$B$24&gt;=$C$23</formula>
    </cfRule>
  </conditionalFormatting>
  <conditionalFormatting sqref="CK7:CN7">
    <cfRule type="expression" dxfId="88" priority="1137">
      <formula>$B$23=0</formula>
    </cfRule>
    <cfRule type="expression" dxfId="87" priority="1138">
      <formula>$B$23&lt;$C$22</formula>
    </cfRule>
    <cfRule type="expression" dxfId="86" priority="1139">
      <formula>$B$23&gt;=$C$22</formula>
    </cfRule>
  </conditionalFormatting>
  <conditionalFormatting sqref="CK8:CN8">
    <cfRule type="expression" dxfId="85" priority="1140">
      <formula>$B$22=0</formula>
    </cfRule>
    <cfRule type="expression" dxfId="84" priority="1141">
      <formula>$B$22&lt;$C$21</formula>
    </cfRule>
    <cfRule type="expression" dxfId="83" priority="1142">
      <formula>$B$22&gt;=$C$21</formula>
    </cfRule>
  </conditionalFormatting>
  <conditionalFormatting sqref="CK9:CN9">
    <cfRule type="expression" dxfId="82" priority="1143">
      <formula>$B$21=0</formula>
    </cfRule>
    <cfRule type="expression" dxfId="81" priority="1144">
      <formula>$B$21&lt;$C$20</formula>
    </cfRule>
    <cfRule type="expression" dxfId="80" priority="1145">
      <formula>$B$21&gt;=$C$20</formula>
    </cfRule>
  </conditionalFormatting>
  <conditionalFormatting sqref="CK10:CN10">
    <cfRule type="expression" dxfId="79" priority="1146">
      <formula>$B$20=0</formula>
    </cfRule>
    <cfRule type="expression" dxfId="78" priority="1147">
      <formula>$B$20&lt;$C$19</formula>
    </cfRule>
    <cfRule type="expression" dxfId="77" priority="1148">
      <formula>$B$20&gt;=$C$19</formula>
    </cfRule>
  </conditionalFormatting>
  <conditionalFormatting sqref="C10:F10">
    <cfRule type="expression" dxfId="76" priority="1">
      <formula>$B$89=0</formula>
    </cfRule>
    <cfRule type="expression" dxfId="75" priority="2">
      <formula>$B$89&lt;$C$89</formula>
    </cfRule>
    <cfRule type="expression" dxfId="74" priority="3">
      <formula>$B$89&gt;=$C$89</formula>
    </cfRule>
  </conditionalFormatting>
  <dataValidations count="3">
    <dataValidation type="list" allowBlank="1" showInputMessage="1" showErrorMessage="1" sqref="G3:J3 T3:W3 AG3:AJ3 AT3:AW3 BG3:BJ3 BT3:BW3 CG3:CJ3">
      <formula1>"PRIME,PACKET"</formula1>
    </dataValidation>
    <dataValidation type="list" allowBlank="1" showInputMessage="1" showErrorMessage="1" sqref="A1">
      <formula1>"TURNO 1,TURNO 2, TURNO 3"</formula1>
    </dataValidation>
    <dataValidation allowBlank="1" showInputMessage="1" showErrorMessage="1" sqref="B2:CO2"/>
  </dataValidations>
  <pageMargins left="0.511811024" right="0.511811024" top="0.78740157499999996" bottom="0.78740157499999996" header="0.31496062000000002" footer="0.31496062000000002"/>
  <pageSetup paperSize="9" orientation="portrait" verticalDpi="300"/>
  <headerFooter>
    <oddFooter>&amp;C&amp;"Calibri"&amp;12 &amp;K000000_x000D_# Documento é público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U69"/>
  <sheetViews>
    <sheetView zoomScale="85" zoomScaleNormal="85" workbookViewId="0">
      <selection activeCell="K9" sqref="K9"/>
    </sheetView>
  </sheetViews>
  <sheetFormatPr defaultColWidth="9.140625" defaultRowHeight="15" x14ac:dyDescent="0.25"/>
  <cols>
    <col min="1" max="1" width="6.7109375" bestFit="1" customWidth="1"/>
    <col min="2" max="2" width="8.7109375" customWidth="1"/>
    <col min="3" max="19" width="9.140625" customWidth="1"/>
    <col min="20" max="22" width="1.85546875" customWidth="1"/>
    <col min="23" max="34" width="9.140625" customWidth="1"/>
    <col min="35" max="36" width="4" customWidth="1"/>
  </cols>
  <sheetData>
    <row r="1" spans="1:21" ht="18.600000000000001" customHeight="1" x14ac:dyDescent="0.25">
      <c r="A1" s="575" t="s">
        <v>76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3"/>
      <c r="T1" s="252"/>
    </row>
    <row r="2" spans="1:21" ht="7.5" customHeight="1" x14ac:dyDescent="0.25">
      <c r="A2" s="434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35"/>
      <c r="T2" s="253"/>
    </row>
    <row r="3" spans="1:21" ht="5.25" customHeight="1" thickBot="1" x14ac:dyDescent="0.3">
      <c r="A3" s="436"/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37"/>
      <c r="T3" s="253"/>
    </row>
    <row r="4" spans="1:21" s="408" customFormat="1" ht="21.75" customHeight="1" thickBot="1" x14ac:dyDescent="0.3">
      <c r="A4" s="415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46"/>
      <c r="Q4" s="46"/>
      <c r="R4" s="46"/>
      <c r="S4" s="46"/>
      <c r="T4" s="409"/>
    </row>
    <row r="5" spans="1:21" s="408" customFormat="1" ht="18.75" customHeight="1" thickBot="1" x14ac:dyDescent="0.3">
      <c r="A5" s="577" t="s">
        <v>478</v>
      </c>
      <c r="B5" s="578" t="s">
        <v>9</v>
      </c>
      <c r="C5" s="45" t="s">
        <v>479</v>
      </c>
      <c r="D5" s="48" t="s">
        <v>479</v>
      </c>
      <c r="E5" s="189" t="s">
        <v>479</v>
      </c>
      <c r="F5" s="45" t="s">
        <v>479</v>
      </c>
      <c r="G5" s="45" t="s">
        <v>479</v>
      </c>
      <c r="H5" s="45" t="s">
        <v>479</v>
      </c>
      <c r="I5" s="45" t="s">
        <v>479</v>
      </c>
      <c r="J5" s="45" t="s">
        <v>479</v>
      </c>
      <c r="K5" s="45" t="s">
        <v>479</v>
      </c>
      <c r="L5" s="45" t="s">
        <v>479</v>
      </c>
      <c r="M5" s="45" t="s">
        <v>479</v>
      </c>
      <c r="N5" s="45" t="s">
        <v>479</v>
      </c>
      <c r="O5" s="45" t="s">
        <v>479</v>
      </c>
      <c r="P5" s="48" t="s">
        <v>479</v>
      </c>
      <c r="Q5" s="254"/>
      <c r="R5" s="46"/>
      <c r="S5" s="46"/>
      <c r="T5" s="255"/>
      <c r="U5" s="46"/>
    </row>
    <row r="6" spans="1:21" ht="30.75" customHeight="1" thickBot="1" x14ac:dyDescent="0.3">
      <c r="A6" s="434"/>
      <c r="B6" s="579"/>
      <c r="C6" s="83">
        <v>14</v>
      </c>
      <c r="D6" s="83">
        <v>13</v>
      </c>
      <c r="E6" s="190">
        <v>12</v>
      </c>
      <c r="F6" s="83">
        <v>11</v>
      </c>
      <c r="G6" s="83">
        <v>10</v>
      </c>
      <c r="H6" s="83">
        <v>9</v>
      </c>
      <c r="I6" s="83">
        <v>8</v>
      </c>
      <c r="J6" s="83">
        <v>7</v>
      </c>
      <c r="K6" s="83">
        <v>6</v>
      </c>
      <c r="L6" s="83">
        <v>5</v>
      </c>
      <c r="M6" s="83">
        <v>4</v>
      </c>
      <c r="N6" s="83">
        <v>3</v>
      </c>
      <c r="O6" s="83">
        <v>2</v>
      </c>
      <c r="P6" s="83">
        <v>1</v>
      </c>
      <c r="Q6" s="254"/>
      <c r="R6" s="14"/>
      <c r="S6" s="14"/>
      <c r="T6" s="256"/>
      <c r="U6" s="14"/>
    </row>
    <row r="7" spans="1:21" ht="11.25" customHeight="1" thickBot="1" x14ac:dyDescent="0.3">
      <c r="A7" s="415"/>
      <c r="B7" s="254"/>
      <c r="C7" s="47"/>
      <c r="D7" s="47"/>
      <c r="E7" s="47"/>
      <c r="F7" s="47"/>
      <c r="G7" s="47"/>
      <c r="H7" s="47"/>
      <c r="I7" s="47"/>
      <c r="J7" s="47"/>
      <c r="K7" s="47"/>
      <c r="L7" s="47"/>
      <c r="M7" s="14"/>
      <c r="N7" s="14"/>
      <c r="O7" s="14"/>
      <c r="P7" s="14"/>
      <c r="Q7" s="14"/>
      <c r="R7" s="14"/>
      <c r="S7" s="14"/>
      <c r="T7" s="253"/>
    </row>
    <row r="8" spans="1:21" s="408" customFormat="1" ht="18.75" customHeight="1" thickBot="1" x14ac:dyDescent="0.3">
      <c r="A8" s="577" t="s">
        <v>480</v>
      </c>
      <c r="B8" s="578" t="s">
        <v>9</v>
      </c>
      <c r="C8" s="45" t="s">
        <v>479</v>
      </c>
      <c r="D8" s="45" t="s">
        <v>479</v>
      </c>
      <c r="E8" s="45" t="s">
        <v>479</v>
      </c>
      <c r="F8" s="45" t="s">
        <v>479</v>
      </c>
      <c r="G8" s="45" t="s">
        <v>479</v>
      </c>
      <c r="H8" s="45" t="s">
        <v>479</v>
      </c>
      <c r="I8" s="45" t="s">
        <v>479</v>
      </c>
      <c r="J8" s="45" t="s">
        <v>479</v>
      </c>
      <c r="K8" s="45" t="s">
        <v>479</v>
      </c>
      <c r="L8" s="399" t="s">
        <v>479</v>
      </c>
      <c r="M8" s="14"/>
      <c r="N8" s="14"/>
      <c r="O8" s="14"/>
      <c r="P8" s="14"/>
      <c r="Q8" s="14"/>
      <c r="R8" s="14"/>
      <c r="S8" s="14"/>
      <c r="T8" s="409"/>
    </row>
    <row r="9" spans="1:21" s="408" customFormat="1" ht="30.75" customHeight="1" thickBot="1" x14ac:dyDescent="0.3">
      <c r="A9" s="434"/>
      <c r="B9" s="579"/>
      <c r="C9" s="83">
        <v>24</v>
      </c>
      <c r="D9" s="83">
        <v>23</v>
      </c>
      <c r="E9" s="83">
        <v>22</v>
      </c>
      <c r="F9" s="83">
        <v>21</v>
      </c>
      <c r="G9" s="83">
        <v>20</v>
      </c>
      <c r="H9" s="83">
        <v>19</v>
      </c>
      <c r="I9" s="83">
        <v>18</v>
      </c>
      <c r="J9" s="83">
        <v>17</v>
      </c>
      <c r="K9" s="83">
        <v>16</v>
      </c>
      <c r="L9" s="83">
        <v>15</v>
      </c>
      <c r="M9" s="14"/>
      <c r="N9" s="14"/>
      <c r="O9" s="14"/>
      <c r="P9" s="14"/>
      <c r="Q9" s="14"/>
      <c r="R9" s="14"/>
      <c r="S9" s="14"/>
      <c r="T9" s="409"/>
    </row>
    <row r="10" spans="1:21" ht="12" customHeight="1" x14ac:dyDescent="0.25">
      <c r="A10" s="415"/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14"/>
      <c r="N10" s="14"/>
      <c r="O10" s="14"/>
      <c r="P10" s="14"/>
      <c r="Q10" s="14"/>
      <c r="R10" s="14"/>
      <c r="S10" s="14"/>
      <c r="T10" s="253"/>
    </row>
    <row r="11" spans="1:21" s="14" customFormat="1" ht="11.25" customHeight="1" x14ac:dyDescent="0.25">
      <c r="A11" s="257"/>
      <c r="C11" s="254"/>
      <c r="T11" s="256"/>
    </row>
    <row r="12" spans="1:21" s="14" customFormat="1" ht="18.75" customHeight="1" thickBot="1" x14ac:dyDescent="0.3">
      <c r="A12" s="258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60"/>
    </row>
    <row r="13" spans="1:21" s="14" customFormat="1" ht="30" customHeight="1" x14ac:dyDescent="0.25"/>
    <row r="14" spans="1:21" ht="7.5" hidden="1" customHeight="1" x14ac:dyDescent="0.25">
      <c r="A14" s="11" t="s">
        <v>481</v>
      </c>
      <c r="B14" s="11" t="str">
        <f>A1</f>
        <v>TURNO 3</v>
      </c>
      <c r="C14" s="14"/>
      <c r="D14" s="14"/>
      <c r="E14" s="14"/>
      <c r="F14" s="14"/>
    </row>
    <row r="15" spans="1:21" hidden="1" x14ac:dyDescent="0.25">
      <c r="A15" s="408" t="s">
        <v>77</v>
      </c>
      <c r="B15" s="57">
        <f ca="1">HLOOKUP($B$14,Controle!$H$1:$AY$163,2,0)</f>
        <v>0</v>
      </c>
      <c r="C15">
        <f t="shared" ref="C15:C26" si="0">IF($B$5=$E$15,$D$16,$D$15)</f>
        <v>500</v>
      </c>
      <c r="D15">
        <v>500</v>
      </c>
      <c r="E15" t="s">
        <v>10</v>
      </c>
      <c r="F15">
        <v>1</v>
      </c>
    </row>
    <row r="16" spans="1:21" ht="18" hidden="1" customHeight="1" x14ac:dyDescent="0.25">
      <c r="A16" s="408" t="s">
        <v>78</v>
      </c>
      <c r="B16" s="57">
        <f ca="1">HLOOKUP($B$14,Controle!$H$1:$AY$163,3,0)</f>
        <v>0</v>
      </c>
      <c r="C16">
        <f t="shared" si="0"/>
        <v>500</v>
      </c>
      <c r="D16">
        <v>680</v>
      </c>
    </row>
    <row r="17" spans="1:3" hidden="1" x14ac:dyDescent="0.25">
      <c r="A17" s="408" t="s">
        <v>79</v>
      </c>
      <c r="B17" s="57">
        <f ca="1">HLOOKUP($B$14,Controle!$H$1:$AY$163,4,0)</f>
        <v>0</v>
      </c>
      <c r="C17">
        <f t="shared" si="0"/>
        <v>500</v>
      </c>
    </row>
    <row r="18" spans="1:3" hidden="1" x14ac:dyDescent="0.25">
      <c r="A18" s="408" t="s">
        <v>80</v>
      </c>
      <c r="B18" s="57">
        <f ca="1">HLOOKUP($B$14,Controle!$H$1:$AY$163,5,0)</f>
        <v>0</v>
      </c>
      <c r="C18">
        <f t="shared" si="0"/>
        <v>500</v>
      </c>
    </row>
    <row r="19" spans="1:3" hidden="1" x14ac:dyDescent="0.25">
      <c r="A19" s="408" t="s">
        <v>81</v>
      </c>
      <c r="B19" s="57">
        <f ca="1">HLOOKUP($B$14,Controle!$H$1:$AY$163,6,0)</f>
        <v>0</v>
      </c>
      <c r="C19">
        <f t="shared" si="0"/>
        <v>500</v>
      </c>
    </row>
    <row r="20" spans="1:3" hidden="1" x14ac:dyDescent="0.25">
      <c r="A20" s="408" t="s">
        <v>82</v>
      </c>
      <c r="B20" s="57">
        <f ca="1">HLOOKUP($B$14,Controle!$H$1:$AY$163,7,0)</f>
        <v>0</v>
      </c>
      <c r="C20">
        <f t="shared" si="0"/>
        <v>500</v>
      </c>
    </row>
    <row r="21" spans="1:3" hidden="1" x14ac:dyDescent="0.25">
      <c r="A21" s="408" t="s">
        <v>83</v>
      </c>
      <c r="B21" s="57">
        <f ca="1">HLOOKUP($B$14,Controle!$H$1:$AY$163,8,0)</f>
        <v>0</v>
      </c>
      <c r="C21">
        <f t="shared" si="0"/>
        <v>500</v>
      </c>
    </row>
    <row r="22" spans="1:3" hidden="1" x14ac:dyDescent="0.25">
      <c r="A22" s="408" t="s">
        <v>84</v>
      </c>
      <c r="B22" s="57">
        <f ca="1">HLOOKUP($B$14,Controle!$H$1:$AY$163,9,0)</f>
        <v>0</v>
      </c>
      <c r="C22">
        <f t="shared" si="0"/>
        <v>500</v>
      </c>
    </row>
    <row r="23" spans="1:3" hidden="1" x14ac:dyDescent="0.25">
      <c r="A23" s="408" t="s">
        <v>85</v>
      </c>
      <c r="B23" s="57">
        <f ca="1">HLOOKUP($B$14,Controle!$H$1:$AY$163,10,0)</f>
        <v>0</v>
      </c>
      <c r="C23">
        <f t="shared" si="0"/>
        <v>500</v>
      </c>
    </row>
    <row r="24" spans="1:3" hidden="1" x14ac:dyDescent="0.25">
      <c r="A24" s="408" t="s">
        <v>86</v>
      </c>
      <c r="B24" s="57">
        <f ca="1">HLOOKUP($B$14,Controle!$H$1:$AY$163,11,0)</f>
        <v>0</v>
      </c>
      <c r="C24">
        <f t="shared" si="0"/>
        <v>500</v>
      </c>
    </row>
    <row r="25" spans="1:3" hidden="1" x14ac:dyDescent="0.25">
      <c r="A25" s="408" t="s">
        <v>87</v>
      </c>
      <c r="B25" s="57">
        <f ca="1">HLOOKUP($B$14,Controle!$H$1:$AY$163,12,0)</f>
        <v>0</v>
      </c>
      <c r="C25">
        <f t="shared" si="0"/>
        <v>500</v>
      </c>
    </row>
    <row r="26" spans="1:3" hidden="1" x14ac:dyDescent="0.25">
      <c r="A26" s="408" t="s">
        <v>88</v>
      </c>
      <c r="B26" s="57">
        <f ca="1">HLOOKUP($B$14,Controle!$H$1:$AY$163,13,0)</f>
        <v>0</v>
      </c>
      <c r="C26">
        <f t="shared" si="0"/>
        <v>500</v>
      </c>
    </row>
    <row r="27" spans="1:3" hidden="1" x14ac:dyDescent="0.25">
      <c r="A27" s="408" t="s">
        <v>89</v>
      </c>
      <c r="B27" s="57">
        <f ca="1">HLOOKUP($B$14,Controle!$H$1:$AY$163,14,0)</f>
        <v>0</v>
      </c>
      <c r="C27">
        <f t="shared" ref="C27:C43" si="1">IF($B$8=$E$15,$D$16,$D$15)</f>
        <v>500</v>
      </c>
    </row>
    <row r="28" spans="1:3" hidden="1" x14ac:dyDescent="0.25">
      <c r="A28" s="408" t="s">
        <v>90</v>
      </c>
      <c r="B28" s="57">
        <f ca="1">HLOOKUP($B$14,Controle!$H$1:$AY$163,15,0)</f>
        <v>0</v>
      </c>
      <c r="C28">
        <f t="shared" si="1"/>
        <v>500</v>
      </c>
    </row>
    <row r="29" spans="1:3" hidden="1" x14ac:dyDescent="0.25">
      <c r="A29" s="408" t="s">
        <v>91</v>
      </c>
      <c r="B29" s="57">
        <f ca="1">HLOOKUP($B$14,Controle!$H$1:$AY$163,16,0)</f>
        <v>0</v>
      </c>
      <c r="C29">
        <f t="shared" si="1"/>
        <v>500</v>
      </c>
    </row>
    <row r="30" spans="1:3" hidden="1" x14ac:dyDescent="0.25">
      <c r="A30" s="408" t="s">
        <v>92</v>
      </c>
      <c r="B30" s="57">
        <f ca="1">HLOOKUP($B$14,Controle!$H$1:$AY$163,17,0)</f>
        <v>0</v>
      </c>
      <c r="C30">
        <f t="shared" si="1"/>
        <v>500</v>
      </c>
    </row>
    <row r="31" spans="1:3" hidden="1" x14ac:dyDescent="0.25">
      <c r="A31" s="408" t="s">
        <v>93</v>
      </c>
      <c r="B31" s="57">
        <f ca="1">HLOOKUP($B$14,Controle!$H$1:$AY$163,18,0)</f>
        <v>0</v>
      </c>
      <c r="C31">
        <f t="shared" si="1"/>
        <v>500</v>
      </c>
    </row>
    <row r="32" spans="1:3" hidden="1" x14ac:dyDescent="0.25">
      <c r="A32" s="408" t="s">
        <v>94</v>
      </c>
      <c r="B32" s="57">
        <f ca="1">HLOOKUP($B$14,Controle!$H$1:$AY$163,19,0)</f>
        <v>0</v>
      </c>
      <c r="C32">
        <f t="shared" si="1"/>
        <v>500</v>
      </c>
    </row>
    <row r="33" spans="1:3" hidden="1" x14ac:dyDescent="0.25">
      <c r="A33" s="408" t="s">
        <v>95</v>
      </c>
      <c r="B33" s="57">
        <f ca="1">HLOOKUP($B$14,Controle!$H$1:$AY$163,20,0)</f>
        <v>0</v>
      </c>
      <c r="C33">
        <f t="shared" si="1"/>
        <v>500</v>
      </c>
    </row>
    <row r="34" spans="1:3" hidden="1" x14ac:dyDescent="0.25">
      <c r="A34" s="408" t="s">
        <v>96</v>
      </c>
      <c r="B34" s="57">
        <f ca="1">HLOOKUP($B$14,Controle!$H$1:$AY$163,21,0)</f>
        <v>0</v>
      </c>
      <c r="C34">
        <f t="shared" si="1"/>
        <v>500</v>
      </c>
    </row>
    <row r="35" spans="1:3" hidden="1" x14ac:dyDescent="0.25">
      <c r="A35" s="408" t="s">
        <v>97</v>
      </c>
      <c r="B35" s="57">
        <f ca="1">HLOOKUP($B$14,Controle!$H$1:$AY$163,22,0)</f>
        <v>0</v>
      </c>
      <c r="C35">
        <f t="shared" si="1"/>
        <v>500</v>
      </c>
    </row>
    <row r="36" spans="1:3" hidden="1" x14ac:dyDescent="0.25">
      <c r="A36" s="408" t="s">
        <v>98</v>
      </c>
      <c r="B36" s="57">
        <f ca="1">HLOOKUP($B$14,Controle!$H$1:$AY$163,23,0)</f>
        <v>0</v>
      </c>
      <c r="C36">
        <f t="shared" si="1"/>
        <v>500</v>
      </c>
    </row>
    <row r="37" spans="1:3" hidden="1" x14ac:dyDescent="0.25">
      <c r="A37" s="408" t="s">
        <v>99</v>
      </c>
      <c r="B37" s="57">
        <f ca="1">HLOOKUP($B$14,Controle!$H$1:$AY$163,24,0)</f>
        <v>0</v>
      </c>
      <c r="C37">
        <f t="shared" si="1"/>
        <v>500</v>
      </c>
    </row>
    <row r="38" spans="1:3" hidden="1" x14ac:dyDescent="0.25">
      <c r="A38" s="408" t="s">
        <v>100</v>
      </c>
      <c r="B38" s="57">
        <f ca="1">HLOOKUP($B$14,Controle!$H$1:$AY$163,25,0)</f>
        <v>0</v>
      </c>
      <c r="C38">
        <f t="shared" si="1"/>
        <v>500</v>
      </c>
    </row>
    <row r="39" spans="1:3" hidden="1" x14ac:dyDescent="0.25">
      <c r="A39" s="408" t="s">
        <v>482</v>
      </c>
      <c r="B39" s="57">
        <f ca="1">HLOOKUP($B$14,Controle!$H$1:$AY$163,26,0)</f>
        <v>0</v>
      </c>
      <c r="C39">
        <f t="shared" si="1"/>
        <v>500</v>
      </c>
    </row>
    <row r="40" spans="1:3" hidden="1" x14ac:dyDescent="0.25">
      <c r="A40" s="408" t="s">
        <v>483</v>
      </c>
      <c r="B40" s="57">
        <f ca="1">HLOOKUP($B$14,Controle!$H$1:$AY$163,27,0)</f>
        <v>0</v>
      </c>
      <c r="C40">
        <f t="shared" si="1"/>
        <v>500</v>
      </c>
    </row>
    <row r="41" spans="1:3" hidden="1" x14ac:dyDescent="0.25">
      <c r="A41" s="408" t="s">
        <v>484</v>
      </c>
      <c r="B41" s="57">
        <f ca="1">HLOOKUP($B$14,Controle!$H$1:$AY$163,28,0)</f>
        <v>0</v>
      </c>
      <c r="C41">
        <f t="shared" si="1"/>
        <v>500</v>
      </c>
    </row>
    <row r="42" spans="1:3" hidden="1" x14ac:dyDescent="0.25">
      <c r="A42" s="408" t="s">
        <v>485</v>
      </c>
      <c r="B42" s="57">
        <f ca="1">HLOOKUP($B$14,Controle!$H$1:$AY$163,29,0)</f>
        <v>0</v>
      </c>
      <c r="C42">
        <f t="shared" si="1"/>
        <v>500</v>
      </c>
    </row>
    <row r="43" spans="1:3" hidden="1" x14ac:dyDescent="0.25">
      <c r="A43" s="408" t="s">
        <v>486</v>
      </c>
      <c r="B43" s="57">
        <f ca="1">HLOOKUP($B$14,Controle!$H$1:$AY$163,30,0)</f>
        <v>0</v>
      </c>
      <c r="C43">
        <f t="shared" si="1"/>
        <v>500</v>
      </c>
    </row>
    <row r="44" spans="1:3" hidden="1" x14ac:dyDescent="0.25">
      <c r="A44" s="408" t="s">
        <v>487</v>
      </c>
      <c r="B44" s="57">
        <f ca="1">HLOOKUP($B$14,Controle!$H$1:$AY$163,31,0)</f>
        <v>0</v>
      </c>
      <c r="C44" t="e">
        <f>IF(#REF!=$E$15,$D$16,$D$15)</f>
        <v>#REF!</v>
      </c>
    </row>
    <row r="45" spans="1:3" hidden="1" x14ac:dyDescent="0.25">
      <c r="A45" s="408" t="s">
        <v>488</v>
      </c>
      <c r="B45" s="57">
        <f ca="1">HLOOKUP($B$14,Controle!$H$1:$AY$163,32,0)</f>
        <v>0</v>
      </c>
      <c r="C45" t="e">
        <f>IF(#REF!=$E$15,$D$16,$D$15)</f>
        <v>#REF!</v>
      </c>
    </row>
    <row r="46" spans="1:3" hidden="1" x14ac:dyDescent="0.25">
      <c r="A46" s="408" t="s">
        <v>489</v>
      </c>
      <c r="B46" s="57">
        <f ca="1">HLOOKUP($B$14,Controle!$H$1:$AY$163,33,0)</f>
        <v>0</v>
      </c>
      <c r="C46" t="e">
        <f>IF(#REF!=$E$15,$D$16,$D$15)</f>
        <v>#REF!</v>
      </c>
    </row>
    <row r="47" spans="1:3" hidden="1" x14ac:dyDescent="0.25">
      <c r="A47" s="408" t="s">
        <v>490</v>
      </c>
      <c r="B47" s="57">
        <f ca="1">HLOOKUP($B$14,Controle!$H$1:$AY$163,34,0)</f>
        <v>0</v>
      </c>
      <c r="C47" t="e">
        <f>IF(#REF!=$E$15,$D$16,$D$15)</f>
        <v>#REF!</v>
      </c>
    </row>
    <row r="48" spans="1:3" hidden="1" x14ac:dyDescent="0.25">
      <c r="A48" s="408" t="s">
        <v>491</v>
      </c>
      <c r="B48" s="57">
        <f ca="1">HLOOKUP($B$14,Controle!$H$1:$AY$163,35,0)</f>
        <v>0</v>
      </c>
      <c r="C48" t="e">
        <f>IF(#REF!=$E$15,$D$16,$D$15)</f>
        <v>#REF!</v>
      </c>
    </row>
    <row r="49" spans="1:3" hidden="1" x14ac:dyDescent="0.25">
      <c r="A49" s="408" t="s">
        <v>492</v>
      </c>
      <c r="B49" s="57">
        <f ca="1">HLOOKUP($B$14,Controle!$H$1:$AY$163,36,0)</f>
        <v>0</v>
      </c>
      <c r="C49" t="e">
        <f>IF(#REF!=$E$15,$D$16,$D$15)</f>
        <v>#REF!</v>
      </c>
    </row>
    <row r="50" spans="1:3" hidden="1" x14ac:dyDescent="0.25">
      <c r="A50" s="408" t="s">
        <v>493</v>
      </c>
      <c r="B50" s="57">
        <f ca="1">HLOOKUP($B$14,Controle!$H$1:$AY$163,37,0)</f>
        <v>0</v>
      </c>
      <c r="C50" t="e">
        <f>IF(#REF!=$E$15,$D$16,$D$15)</f>
        <v>#REF!</v>
      </c>
    </row>
    <row r="51" spans="1:3" hidden="1" x14ac:dyDescent="0.25">
      <c r="A51" s="408" t="s">
        <v>494</v>
      </c>
      <c r="B51" s="57">
        <f ca="1">HLOOKUP($B$14,Controle!$H$1:$AY$163,38,0)</f>
        <v>0</v>
      </c>
      <c r="C51" t="e">
        <f>IF(#REF!=$E$15,$D$16,$D$15)</f>
        <v>#REF!</v>
      </c>
    </row>
    <row r="52" spans="1:3" hidden="1" x14ac:dyDescent="0.25">
      <c r="A52" s="408" t="s">
        <v>495</v>
      </c>
      <c r="B52" s="57">
        <f ca="1">HLOOKUP($B$14,Controle!$H$1:$AY$163,39,0)</f>
        <v>0</v>
      </c>
      <c r="C52" t="e">
        <f>IF(#REF!=$E$15,$D$16,$D$15)</f>
        <v>#REF!</v>
      </c>
    </row>
    <row r="53" spans="1:3" hidden="1" x14ac:dyDescent="0.25">
      <c r="A53" s="408" t="s">
        <v>496</v>
      </c>
      <c r="B53" s="57">
        <f ca="1">HLOOKUP($B$14,Controle!$H$1:$AY$163,40,0)</f>
        <v>0</v>
      </c>
      <c r="C53" t="e">
        <f>IF(#REF!=$E$15,$D$16,$D$15)</f>
        <v>#REF!</v>
      </c>
    </row>
    <row r="54" spans="1:3" hidden="1" x14ac:dyDescent="0.25">
      <c r="A54" s="408" t="s">
        <v>497</v>
      </c>
      <c r="B54" s="57">
        <f ca="1">HLOOKUP($B$14,Controle!$H$1:$AY$163,41,0)</f>
        <v>0</v>
      </c>
      <c r="C54" t="e">
        <f>IF(#REF!=$E$15,$D$16,$D$15)</f>
        <v>#REF!</v>
      </c>
    </row>
    <row r="55" spans="1:3" hidden="1" x14ac:dyDescent="0.25">
      <c r="A55" s="408" t="s">
        <v>498</v>
      </c>
      <c r="B55" s="57">
        <f ca="1">HLOOKUP($B$14,Controle!$H$1:$AY$163,42,0)</f>
        <v>0</v>
      </c>
      <c r="C55" t="e">
        <f>IF(#REF!=$E$15,$D$16,$D$15)</f>
        <v>#REF!</v>
      </c>
    </row>
    <row r="56" spans="1:3" hidden="1" x14ac:dyDescent="0.25">
      <c r="A56" s="408" t="s">
        <v>499</v>
      </c>
      <c r="B56" s="57">
        <f ca="1">HLOOKUP($B$14,Controle!$H$1:$AY$163,43,0)</f>
        <v>0</v>
      </c>
      <c r="C56" t="e">
        <f>IF(#REF!=$E$15,$D$16,$D$15)</f>
        <v>#REF!</v>
      </c>
    </row>
    <row r="57" spans="1:3" hidden="1" x14ac:dyDescent="0.25">
      <c r="A57" s="408" t="s">
        <v>500</v>
      </c>
      <c r="B57" s="57">
        <f ca="1">HLOOKUP($B$14,Controle!$H$1:$AY$163,44,0)</f>
        <v>0</v>
      </c>
      <c r="C57" t="e">
        <f>IF(#REF!=$E$15,$D$16,$D$15)</f>
        <v>#REF!</v>
      </c>
    </row>
    <row r="58" spans="1:3" hidden="1" x14ac:dyDescent="0.25">
      <c r="A58" s="408" t="s">
        <v>501</v>
      </c>
      <c r="B58" s="57">
        <f ca="1">HLOOKUP($B$14,Controle!$H$1:$AY$163,45,0)</f>
        <v>0</v>
      </c>
      <c r="C58" t="e">
        <f>IF(#REF!=$E$15,$D$16,$D$15)</f>
        <v>#REF!</v>
      </c>
    </row>
    <row r="59" spans="1:3" hidden="1" x14ac:dyDescent="0.25">
      <c r="A59" s="408" t="s">
        <v>502</v>
      </c>
      <c r="B59" s="57">
        <f ca="1">HLOOKUP($B$14,Controle!$H$1:$AY$163,46,0)</f>
        <v>0</v>
      </c>
      <c r="C59" t="e">
        <f>IF(#REF!=$E$15,$D$16,$D$15)</f>
        <v>#REF!</v>
      </c>
    </row>
    <row r="60" spans="1:3" hidden="1" x14ac:dyDescent="0.25">
      <c r="A60" s="408" t="s">
        <v>503</v>
      </c>
      <c r="B60" s="57">
        <f ca="1">HLOOKUP($B$14,Controle!$H$1:$AY$163,47,0)</f>
        <v>0</v>
      </c>
      <c r="C60" t="e">
        <f>IF(#REF!=$E$15,$D$16,$D$15)</f>
        <v>#REF!</v>
      </c>
    </row>
    <row r="61" spans="1:3" hidden="1" x14ac:dyDescent="0.25">
      <c r="A61" s="408" t="s">
        <v>504</v>
      </c>
      <c r="B61" s="57">
        <f ca="1">HLOOKUP($B$14,Controle!$H$1:$AY$163,48,0)</f>
        <v>0</v>
      </c>
      <c r="C61" t="e">
        <f>IF(#REF!=$E$15,$D$16,$D$15)</f>
        <v>#REF!</v>
      </c>
    </row>
    <row r="62" spans="1:3" hidden="1" x14ac:dyDescent="0.25">
      <c r="A62" s="408" t="s">
        <v>505</v>
      </c>
      <c r="B62" s="57">
        <f ca="1">HLOOKUP($B$14,Controle!$H$1:$AY$163,49,0)</f>
        <v>0</v>
      </c>
      <c r="C62" t="e">
        <f>IF(#REF!=$E$15,$D$16,$D$15)</f>
        <v>#REF!</v>
      </c>
    </row>
    <row r="63" spans="1:3" hidden="1" x14ac:dyDescent="0.25">
      <c r="A63" s="408" t="s">
        <v>506</v>
      </c>
      <c r="B63" s="57">
        <f ca="1">HLOOKUP($B$14,Controle!$H$1:$AY$163,50,0)</f>
        <v>0</v>
      </c>
      <c r="C63" t="e">
        <f>IF(#REF!=$E$15,$D$16,$D$15)</f>
        <v>#REF!</v>
      </c>
    </row>
    <row r="64" spans="1:3" hidden="1" x14ac:dyDescent="0.25">
      <c r="A64" s="408" t="s">
        <v>507</v>
      </c>
      <c r="B64" s="57">
        <f ca="1">HLOOKUP($B$14,Controle!$H$1:$AY$163,51,0)</f>
        <v>0</v>
      </c>
      <c r="C64" t="e">
        <f>IF(#REF!=$E$15,$D$16,$D$15)</f>
        <v>#REF!</v>
      </c>
    </row>
    <row r="65" spans="1:3" hidden="1" x14ac:dyDescent="0.25">
      <c r="A65" s="408" t="s">
        <v>508</v>
      </c>
      <c r="B65" s="57">
        <f ca="1">HLOOKUP($B$14,Controle!$H$1:$AY$163,52,0)</f>
        <v>0</v>
      </c>
      <c r="C65" t="e">
        <f>IF(#REF!=$E$15,$D$16,$D$15)</f>
        <v>#REF!</v>
      </c>
    </row>
    <row r="66" spans="1:3" hidden="1" x14ac:dyDescent="0.25">
      <c r="A66" s="408" t="s">
        <v>509</v>
      </c>
      <c r="B66" s="57">
        <f ca="1">HLOOKUP($B$14,Controle!$H$1:$AY$163,53,0)</f>
        <v>0</v>
      </c>
      <c r="C66" t="e">
        <f>IF(#REF!=$E$15,$D$16,$D$15)</f>
        <v>#REF!</v>
      </c>
    </row>
    <row r="67" spans="1:3" hidden="1" x14ac:dyDescent="0.25">
      <c r="A67" s="408" t="s">
        <v>510</v>
      </c>
      <c r="B67">
        <f ca="1">HLOOKUP($B$14,Controle!$H$1:$AY$163,54,0)</f>
        <v>0</v>
      </c>
      <c r="C67" t="e">
        <f>IF(#REF!=$E$15,$D$16,$D$15)</f>
        <v>#REF!</v>
      </c>
    </row>
    <row r="68" spans="1:3" hidden="1" x14ac:dyDescent="0.25"/>
    <row r="69" spans="1:3" ht="15" hidden="1" customHeight="1" x14ac:dyDescent="0.25"/>
  </sheetData>
  <mergeCells count="5">
    <mergeCell ref="A5:A6"/>
    <mergeCell ref="A8:A9"/>
    <mergeCell ref="A1:S3"/>
    <mergeCell ref="B8:B9"/>
    <mergeCell ref="B5:B6"/>
  </mergeCells>
  <conditionalFormatting sqref="B5:B6">
    <cfRule type="containsText" dxfId="73" priority="7" operator="containsText" text="PRIME">
      <formula>NOT(ISERROR(SEARCH("PRIME",B5)))</formula>
    </cfRule>
  </conditionalFormatting>
  <conditionalFormatting sqref="B8:B9">
    <cfRule type="containsText" dxfId="72" priority="6" operator="containsText" text="PRIME">
      <formula>NOT(ISERROR(SEARCH("PRIME",B8)))</formula>
    </cfRule>
  </conditionalFormatting>
  <conditionalFormatting sqref="E6">
    <cfRule type="expression" dxfId="71" priority="135">
      <formula>$B$26=0</formula>
    </cfRule>
    <cfRule type="expression" dxfId="70" priority="136">
      <formula>$B$26&lt;$C$26</formula>
    </cfRule>
    <cfRule type="expression" dxfId="69" priority="137">
      <formula>$B$26&gt;=$C$26</formula>
    </cfRule>
  </conditionalFormatting>
  <conditionalFormatting sqref="F6">
    <cfRule type="expression" dxfId="68" priority="138">
      <formula>$B$25=0</formula>
    </cfRule>
    <cfRule type="expression" dxfId="67" priority="139">
      <formula>$B$25&lt;$C$25</formula>
    </cfRule>
    <cfRule type="expression" dxfId="66" priority="140">
      <formula>$B$25&gt;=$C$25</formula>
    </cfRule>
  </conditionalFormatting>
  <conditionalFormatting sqref="G6">
    <cfRule type="expression" dxfId="65" priority="141">
      <formula>$B$24=0</formula>
    </cfRule>
    <cfRule type="expression" dxfId="64" priority="142">
      <formula>$B$24&lt;$C$24</formula>
    </cfRule>
    <cfRule type="expression" dxfId="63" priority="143">
      <formula>$B$24&gt;=$C$24</formula>
    </cfRule>
  </conditionalFormatting>
  <conditionalFormatting sqref="H6">
    <cfRule type="expression" dxfId="62" priority="144">
      <formula>$B$23=0</formula>
    </cfRule>
    <cfRule type="expression" dxfId="61" priority="145">
      <formula>$B$23&lt;$C$23</formula>
    </cfRule>
    <cfRule type="expression" dxfId="60" priority="146">
      <formula>$B$23&gt;=$C$23</formula>
    </cfRule>
  </conditionalFormatting>
  <conditionalFormatting sqref="I6">
    <cfRule type="expression" dxfId="59" priority="147">
      <formula>$B$22=0</formula>
    </cfRule>
    <cfRule type="expression" dxfId="58" priority="148">
      <formula>$B$22&lt;$C$22</formula>
    </cfRule>
    <cfRule type="expression" dxfId="57" priority="149">
      <formula>$B$22&gt;=$C$22</formula>
    </cfRule>
  </conditionalFormatting>
  <conditionalFormatting sqref="J6">
    <cfRule type="expression" dxfId="56" priority="150">
      <formula>$B$21=0</formula>
    </cfRule>
    <cfRule type="expression" dxfId="55" priority="151">
      <formula>$B$21&lt;$C$21</formula>
    </cfRule>
    <cfRule type="expression" dxfId="54" priority="152">
      <formula>$B$21&gt;=$C$21</formula>
    </cfRule>
  </conditionalFormatting>
  <conditionalFormatting sqref="C9">
    <cfRule type="expression" dxfId="53" priority="99">
      <formula>$B$38=0</formula>
    </cfRule>
    <cfRule type="expression" dxfId="52" priority="100">
      <formula>$B$38&lt;$C$38</formula>
    </cfRule>
    <cfRule type="expression" dxfId="51" priority="101">
      <formula>$B$38&gt;=$C$38</formula>
    </cfRule>
  </conditionalFormatting>
  <conditionalFormatting sqref="K6">
    <cfRule type="expression" dxfId="50" priority="153">
      <formula>$B$20=0</formula>
    </cfRule>
    <cfRule type="expression" dxfId="49" priority="154">
      <formula>$B$20&lt;$C$20</formula>
    </cfRule>
    <cfRule type="expression" dxfId="48" priority="155">
      <formula>$B$20&gt;=$C$20</formula>
    </cfRule>
  </conditionalFormatting>
  <conditionalFormatting sqref="D9">
    <cfRule type="expression" dxfId="47" priority="102">
      <formula>$B$37=0</formula>
    </cfRule>
    <cfRule type="expression" dxfId="46" priority="103">
      <formula>$B$37&lt;$C$37</formula>
    </cfRule>
    <cfRule type="expression" dxfId="45" priority="104">
      <formula>$B$37&gt;=$C$37</formula>
    </cfRule>
  </conditionalFormatting>
  <conditionalFormatting sqref="L6">
    <cfRule type="expression" dxfId="44" priority="156">
      <formula>$B$19=0</formula>
    </cfRule>
    <cfRule type="expression" dxfId="43" priority="157">
      <formula>$B$19&lt;$C$19</formula>
    </cfRule>
    <cfRule type="expression" dxfId="42" priority="158">
      <formula>$B$19&gt;=$C$19</formula>
    </cfRule>
  </conditionalFormatting>
  <conditionalFormatting sqref="E9">
    <cfRule type="expression" dxfId="41" priority="105">
      <formula>$B$36=0</formula>
    </cfRule>
    <cfRule type="expression" dxfId="40" priority="106">
      <formula>$B$36&lt;$C$36</formula>
    </cfRule>
    <cfRule type="expression" dxfId="39" priority="107">
      <formula>$B$36&gt;=$C$36</formula>
    </cfRule>
  </conditionalFormatting>
  <conditionalFormatting sqref="M6">
    <cfRule type="expression" dxfId="38" priority="159">
      <formula>$B$18=0</formula>
    </cfRule>
    <cfRule type="expression" dxfId="37" priority="160">
      <formula>$B$18&lt;$C$18</formula>
    </cfRule>
    <cfRule type="expression" dxfId="36" priority="161">
      <formula>$B$18&gt;=$C$18</formula>
    </cfRule>
  </conditionalFormatting>
  <conditionalFormatting sqref="F9">
    <cfRule type="expression" dxfId="35" priority="108">
      <formula>$B$35=0</formula>
    </cfRule>
    <cfRule type="expression" dxfId="34" priority="109">
      <formula>$B$35&lt;$C$35</formula>
    </cfRule>
    <cfRule type="expression" dxfId="33" priority="110">
      <formula>$B$35&gt;=$C$35</formula>
    </cfRule>
  </conditionalFormatting>
  <conditionalFormatting sqref="N6">
    <cfRule type="expression" dxfId="32" priority="162">
      <formula>$B$17=0</formula>
    </cfRule>
    <cfRule type="expression" dxfId="31" priority="163">
      <formula>$B$17&lt;$C$17</formula>
    </cfRule>
    <cfRule type="expression" dxfId="30" priority="164">
      <formula>$B$17&gt;=$C$17</formula>
    </cfRule>
  </conditionalFormatting>
  <conditionalFormatting sqref="G9">
    <cfRule type="expression" dxfId="29" priority="111">
      <formula>$B$34=0</formula>
    </cfRule>
    <cfRule type="expression" dxfId="28" priority="112">
      <formula>$B$34&lt;$C$34</formula>
    </cfRule>
    <cfRule type="expression" dxfId="27" priority="113">
      <formula>$B$34&gt;=$C$34</formula>
    </cfRule>
  </conditionalFormatting>
  <conditionalFormatting sqref="O6">
    <cfRule type="expression" dxfId="26" priority="165">
      <formula>$B$16=0</formula>
    </cfRule>
    <cfRule type="expression" dxfId="25" priority="166">
      <formula>$B$16&lt;$C$16</formula>
    </cfRule>
    <cfRule type="expression" dxfId="24" priority="167">
      <formula>$B$16&gt;=$C$16</formula>
    </cfRule>
  </conditionalFormatting>
  <conditionalFormatting sqref="H9">
    <cfRule type="expression" dxfId="23" priority="114">
      <formula>$B$33=0</formula>
    </cfRule>
    <cfRule type="expression" dxfId="22" priority="115">
      <formula>$B$33&lt;$C$33</formula>
    </cfRule>
    <cfRule type="expression" dxfId="21" priority="116">
      <formula>$B$33&gt;=$C$33</formula>
    </cfRule>
  </conditionalFormatting>
  <conditionalFormatting sqref="P6">
    <cfRule type="expression" dxfId="20" priority="168">
      <formula>$B$15=0</formula>
    </cfRule>
    <cfRule type="expression" dxfId="19" priority="169">
      <formula>$B$15&lt;$C$15</formula>
    </cfRule>
    <cfRule type="expression" dxfId="18" priority="171">
      <formula>$B$15&gt;=$C$15</formula>
    </cfRule>
  </conditionalFormatting>
  <conditionalFormatting sqref="I9">
    <cfRule type="expression" dxfId="17" priority="117">
      <formula>$B$32=0</formula>
    </cfRule>
    <cfRule type="expression" dxfId="16" priority="118">
      <formula>$B$32&lt;$C$32</formula>
    </cfRule>
    <cfRule type="expression" dxfId="15" priority="119">
      <formula>$B$32&gt;=$C$32</formula>
    </cfRule>
  </conditionalFormatting>
  <conditionalFormatting sqref="J9">
    <cfRule type="expression" dxfId="14" priority="120">
      <formula>$B$31=0</formula>
    </cfRule>
    <cfRule type="expression" dxfId="13" priority="121">
      <formula>$B$31&lt;$C$31</formula>
    </cfRule>
    <cfRule type="expression" dxfId="12" priority="122">
      <formula>$B$31&gt;=$C$31</formula>
    </cfRule>
  </conditionalFormatting>
  <conditionalFormatting sqref="K9">
    <cfRule type="expression" dxfId="11" priority="123">
      <formula>$B$30=0</formula>
    </cfRule>
    <cfRule type="expression" dxfId="10" priority="124">
      <formula>$B$30&lt;$C$30</formula>
    </cfRule>
    <cfRule type="expression" dxfId="9" priority="125">
      <formula>$B$30&gt;=$C$30</formula>
    </cfRule>
  </conditionalFormatting>
  <conditionalFormatting sqref="L9">
    <cfRule type="expression" dxfId="8" priority="126">
      <formula>$B$29=0</formula>
    </cfRule>
    <cfRule type="expression" dxfId="7" priority="127">
      <formula>$B$29&lt;$C$29</formula>
    </cfRule>
    <cfRule type="expression" dxfId="6" priority="128">
      <formula>$B$29&gt;=$C$29</formula>
    </cfRule>
  </conditionalFormatting>
  <conditionalFormatting sqref="C6">
    <cfRule type="expression" dxfId="5" priority="129">
      <formula>$B$28=0</formula>
    </cfRule>
    <cfRule type="expression" dxfId="4" priority="130">
      <formula>$B$28&lt;$C$28</formula>
    </cfRule>
    <cfRule type="expression" dxfId="3" priority="131">
      <formula>$B$28&gt;=$C$28</formula>
    </cfRule>
  </conditionalFormatting>
  <conditionalFormatting sqref="D6">
    <cfRule type="expression" dxfId="2" priority="132">
      <formula>$B$27=0</formula>
    </cfRule>
    <cfRule type="expression" dxfId="1" priority="133">
      <formula>$B$27&lt;$C$27</formula>
    </cfRule>
    <cfRule type="expression" dxfId="0" priority="134">
      <formula>$B$27&gt;=$C$27</formula>
    </cfRule>
  </conditionalFormatting>
  <dataValidations count="2">
    <dataValidation type="list" allowBlank="1" showInputMessage="1" showErrorMessage="1" sqref="B5:B6 B8:B9">
      <formula1>"PRIME,PACKET"</formula1>
    </dataValidation>
    <dataValidation type="list" allowBlank="1" showInputMessage="1" showErrorMessage="1" sqref="A1:S3">
      <formula1>"TURNO 1,TURNO 2, TURNO 3"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/>
  <headerFooter>
    <oddFooter>&amp;C&amp;"Calibri"&amp;12 &amp;K000000_x000D_# Documento é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00B0F0"/>
  </sheetPr>
  <dimension ref="B1:T26"/>
  <sheetViews>
    <sheetView showGridLines="0" zoomScaleNormal="100" workbookViewId="0">
      <selection activeCell="P17" sqref="P17"/>
    </sheetView>
  </sheetViews>
  <sheetFormatPr defaultColWidth="8.7109375" defaultRowHeight="15" x14ac:dyDescent="0.25"/>
  <cols>
    <col min="1" max="1" width="1" style="51" customWidth="1"/>
    <col min="2" max="2" width="3.7109375" style="51" customWidth="1"/>
    <col min="3" max="3" width="25.42578125" style="51" customWidth="1"/>
    <col min="4" max="4" width="14.7109375" style="55" customWidth="1"/>
    <col min="5" max="5" width="1.140625" style="51" customWidth="1"/>
    <col min="6" max="6" width="2.5703125" style="51" customWidth="1"/>
    <col min="7" max="7" width="3" style="51" customWidth="1"/>
    <col min="8" max="8" width="8.7109375" style="51" customWidth="1"/>
    <col min="9" max="9" width="3.140625" style="51" customWidth="1"/>
    <col min="10" max="10" width="26.42578125" style="51" bestFit="1" customWidth="1"/>
    <col min="11" max="11" width="10" style="51" customWidth="1"/>
    <col min="12" max="13" width="8.7109375" style="51" customWidth="1"/>
    <col min="14" max="14" width="36.28515625" style="51" bestFit="1" customWidth="1"/>
    <col min="15" max="15" width="27.28515625" style="51" customWidth="1"/>
    <col min="16" max="16" width="14" style="51" customWidth="1"/>
    <col min="17" max="17" width="1.140625" style="51" customWidth="1"/>
    <col min="18" max="18" width="33.42578125" style="51" customWidth="1"/>
    <col min="19" max="19" width="9.42578125" style="51" bestFit="1" customWidth="1"/>
    <col min="20" max="20" width="8.7109375" style="51" customWidth="1"/>
    <col min="21" max="16384" width="8.7109375" style="51"/>
  </cols>
  <sheetData>
    <row r="1" spans="2:20" ht="15.75" customHeight="1" thickBot="1" x14ac:dyDescent="0.3"/>
    <row r="2" spans="2:20" ht="17.100000000000001" customHeight="1" x14ac:dyDescent="0.25">
      <c r="B2" s="455" t="s">
        <v>23</v>
      </c>
      <c r="C2" s="456"/>
      <c r="D2" s="457"/>
      <c r="E2" s="49"/>
      <c r="G2" s="56"/>
      <c r="H2" s="52" t="s">
        <v>24</v>
      </c>
      <c r="T2" s="51" t="s">
        <v>25</v>
      </c>
    </row>
    <row r="3" spans="2:20" ht="15.95" customHeight="1" x14ac:dyDescent="0.25">
      <c r="B3" s="458" t="s">
        <v>26</v>
      </c>
      <c r="C3" s="459"/>
      <c r="D3" s="460"/>
      <c r="E3" s="49"/>
    </row>
    <row r="4" spans="2:20" ht="15" customHeight="1" thickBot="1" x14ac:dyDescent="0.3">
      <c r="B4" s="461"/>
      <c r="C4" s="462"/>
      <c r="D4" s="463"/>
      <c r="E4" s="49"/>
    </row>
    <row r="5" spans="2:20" ht="15" customHeight="1" x14ac:dyDescent="0.25">
      <c r="B5" s="464" t="s">
        <v>10</v>
      </c>
      <c r="C5" s="342" t="s">
        <v>27</v>
      </c>
      <c r="D5" s="343">
        <v>680</v>
      </c>
      <c r="E5" s="49"/>
      <c r="N5" s="467" t="s">
        <v>28</v>
      </c>
      <c r="O5" s="468"/>
    </row>
    <row r="6" spans="2:20" ht="15" customHeight="1" x14ac:dyDescent="0.25">
      <c r="B6" s="449"/>
      <c r="C6" s="344" t="s">
        <v>29</v>
      </c>
      <c r="D6" s="416"/>
      <c r="E6" s="49"/>
      <c r="N6" s="469"/>
      <c r="O6" s="470"/>
    </row>
    <row r="7" spans="2:20" ht="15" customHeight="1" thickBot="1" x14ac:dyDescent="0.3">
      <c r="B7" s="449"/>
      <c r="C7" s="345" t="s">
        <v>30</v>
      </c>
      <c r="D7" s="341"/>
      <c r="E7" s="49"/>
      <c r="I7" s="465" t="s">
        <v>31</v>
      </c>
      <c r="J7" s="466"/>
      <c r="K7" s="454"/>
      <c r="N7" s="469"/>
      <c r="O7" s="470"/>
    </row>
    <row r="8" spans="2:20" ht="15" customHeight="1" x14ac:dyDescent="0.25">
      <c r="B8" s="449"/>
      <c r="C8" s="345" t="s">
        <v>32</v>
      </c>
      <c r="D8" s="346">
        <f>D7*D6*D5</f>
        <v>0</v>
      </c>
      <c r="E8" s="49"/>
      <c r="I8" s="49"/>
      <c r="J8" s="53"/>
      <c r="K8" s="50"/>
      <c r="N8" s="269" t="s">
        <v>27</v>
      </c>
      <c r="O8" s="270">
        <v>500</v>
      </c>
    </row>
    <row r="9" spans="2:20" ht="15" customHeight="1" x14ac:dyDescent="0.25">
      <c r="B9" s="449"/>
      <c r="C9" s="348" t="s">
        <v>33</v>
      </c>
      <c r="D9" s="341"/>
      <c r="E9" s="49"/>
      <c r="I9" s="452" t="s">
        <v>10</v>
      </c>
      <c r="J9" s="353" t="s">
        <v>27</v>
      </c>
      <c r="K9" s="353">
        <v>680</v>
      </c>
      <c r="N9" s="271" t="s">
        <v>34</v>
      </c>
      <c r="O9" s="272">
        <v>21</v>
      </c>
    </row>
    <row r="10" spans="2:20" ht="15" customHeight="1" x14ac:dyDescent="0.25">
      <c r="B10" s="449"/>
      <c r="C10" s="347" t="s">
        <v>35</v>
      </c>
      <c r="D10" s="349" t="e">
        <f>D9/D7/D6</f>
        <v>#DIV/0!</v>
      </c>
      <c r="E10" s="49"/>
      <c r="I10" s="449"/>
      <c r="J10" s="354" t="s">
        <v>29</v>
      </c>
      <c r="K10" s="357">
        <f>D6</f>
        <v>0</v>
      </c>
      <c r="N10" s="279" t="s">
        <v>36</v>
      </c>
      <c r="O10" s="272">
        <v>93</v>
      </c>
    </row>
    <row r="11" spans="2:20" ht="15" customHeight="1" thickBot="1" x14ac:dyDescent="0.3">
      <c r="B11" s="449"/>
      <c r="C11" s="347" t="s">
        <v>37</v>
      </c>
      <c r="D11" s="349">
        <f>D9-D8</f>
        <v>0</v>
      </c>
      <c r="E11" s="49"/>
      <c r="F11" s="54"/>
      <c r="G11" s="54"/>
      <c r="I11" s="449"/>
      <c r="J11" s="355" t="s">
        <v>30</v>
      </c>
      <c r="K11" s="357">
        <f>D7</f>
        <v>0</v>
      </c>
      <c r="N11" s="273" t="s">
        <v>38</v>
      </c>
      <c r="O11" s="274">
        <f>O10*O9*O8</f>
        <v>976500</v>
      </c>
    </row>
    <row r="12" spans="2:20" ht="17.45" customHeight="1" x14ac:dyDescent="0.25">
      <c r="B12" s="450"/>
      <c r="C12" s="347" t="s">
        <v>39</v>
      </c>
      <c r="D12" s="350" t="e">
        <f>D9/D8</f>
        <v>#DIV/0!</v>
      </c>
      <c r="E12" s="49"/>
      <c r="I12" s="450"/>
      <c r="J12" s="356" t="s">
        <v>32</v>
      </c>
      <c r="K12" s="346">
        <f>D8</f>
        <v>0</v>
      </c>
    </row>
    <row r="13" spans="2:20" ht="5.0999999999999996" customHeight="1" thickBot="1" x14ac:dyDescent="0.3">
      <c r="B13" s="49"/>
      <c r="C13" s="53"/>
      <c r="D13" s="50"/>
      <c r="E13" s="49"/>
      <c r="I13" s="49"/>
      <c r="J13" s="53"/>
      <c r="K13" s="50"/>
    </row>
    <row r="14" spans="2:20" ht="15.6" customHeight="1" x14ac:dyDescent="0.25">
      <c r="B14" s="448" t="s">
        <v>9</v>
      </c>
      <c r="C14" s="344" t="s">
        <v>27</v>
      </c>
      <c r="D14" s="351">
        <v>500</v>
      </c>
      <c r="E14" s="49"/>
      <c r="I14" s="448" t="s">
        <v>9</v>
      </c>
      <c r="J14" s="354" t="s">
        <v>27</v>
      </c>
      <c r="K14" s="359">
        <v>500</v>
      </c>
      <c r="N14" s="335"/>
      <c r="O14" s="336"/>
    </row>
    <row r="15" spans="2:20" ht="15.6" customHeight="1" x14ac:dyDescent="0.25">
      <c r="B15" s="449"/>
      <c r="C15" s="344" t="s">
        <v>29</v>
      </c>
      <c r="D15" s="416">
        <v>6</v>
      </c>
      <c r="E15" s="49"/>
      <c r="I15" s="449"/>
      <c r="J15" s="354" t="s">
        <v>29</v>
      </c>
      <c r="K15" s="357">
        <f>D15</f>
        <v>6</v>
      </c>
      <c r="N15" s="337" t="s">
        <v>40</v>
      </c>
      <c r="O15" s="338">
        <f ca="1">TODAY()</f>
        <v>45548</v>
      </c>
    </row>
    <row r="16" spans="2:20" ht="15.6" customHeight="1" thickBot="1" x14ac:dyDescent="0.3">
      <c r="B16" s="449"/>
      <c r="C16" s="344" t="s">
        <v>30</v>
      </c>
      <c r="D16" s="341">
        <v>81</v>
      </c>
      <c r="E16" s="49"/>
      <c r="I16" s="449"/>
      <c r="J16" s="354" t="s">
        <v>30</v>
      </c>
      <c r="K16" s="357">
        <f>D16</f>
        <v>81</v>
      </c>
      <c r="N16" s="339"/>
      <c r="O16" s="340"/>
    </row>
    <row r="17" spans="2:15" ht="15.6" customHeight="1" x14ac:dyDescent="0.25">
      <c r="B17" s="449"/>
      <c r="C17" s="344" t="s">
        <v>32</v>
      </c>
      <c r="D17" s="346">
        <f>D16*D15*D14</f>
        <v>243000</v>
      </c>
      <c r="E17" s="49"/>
      <c r="I17" s="450"/>
      <c r="J17" s="358" t="s">
        <v>32</v>
      </c>
      <c r="K17" s="346">
        <f>D17</f>
        <v>243000</v>
      </c>
      <c r="N17" s="275" t="s">
        <v>41</v>
      </c>
      <c r="O17" s="265">
        <v>1412</v>
      </c>
    </row>
    <row r="18" spans="2:15" ht="15.6" customHeight="1" x14ac:dyDescent="0.25">
      <c r="B18" s="449"/>
      <c r="C18" s="347" t="s">
        <v>33</v>
      </c>
      <c r="D18" s="341"/>
      <c r="E18" s="49"/>
      <c r="I18" s="49"/>
      <c r="J18" s="53"/>
      <c r="K18" s="50"/>
      <c r="N18" s="360" t="s">
        <v>42</v>
      </c>
      <c r="O18" s="266">
        <v>69</v>
      </c>
    </row>
    <row r="19" spans="2:15" ht="15.6" customHeight="1" x14ac:dyDescent="0.25">
      <c r="B19" s="449"/>
      <c r="C19" s="347" t="s">
        <v>35</v>
      </c>
      <c r="D19" s="349">
        <f>D18/D16/D15</f>
        <v>0</v>
      </c>
      <c r="E19" s="49"/>
      <c r="I19" s="453" t="s">
        <v>43</v>
      </c>
      <c r="J19" s="454"/>
      <c r="K19" s="346">
        <f>D23</f>
        <v>243000</v>
      </c>
      <c r="N19" s="360" t="s">
        <v>44</v>
      </c>
      <c r="O19" s="267">
        <v>24</v>
      </c>
    </row>
    <row r="20" spans="2:15" ht="15.6" customHeight="1" thickBot="1" x14ac:dyDescent="0.3">
      <c r="B20" s="449"/>
      <c r="C20" s="347" t="s">
        <v>45</v>
      </c>
      <c r="D20" s="349">
        <f>D18-D17</f>
        <v>-243000</v>
      </c>
      <c r="E20" s="49"/>
      <c r="F20" s="54"/>
      <c r="G20" s="54"/>
      <c r="N20" s="276" t="s">
        <v>46</v>
      </c>
      <c r="O20" s="268">
        <f>(O17*400)</f>
        <v>564800</v>
      </c>
    </row>
    <row r="21" spans="2:15" ht="17.45" customHeight="1" thickBot="1" x14ac:dyDescent="0.3">
      <c r="B21" s="450"/>
      <c r="C21" s="347" t="s">
        <v>39</v>
      </c>
      <c r="D21" s="350">
        <f>D18/D17</f>
        <v>0</v>
      </c>
      <c r="E21" s="49"/>
      <c r="N21" s="277" t="s">
        <v>47</v>
      </c>
      <c r="O21" s="278">
        <f>O20/3</f>
        <v>188266.66666666666</v>
      </c>
    </row>
    <row r="22" spans="2:15" ht="5.0999999999999996" customHeight="1" x14ac:dyDescent="0.25">
      <c r="B22" s="49"/>
      <c r="C22" s="53"/>
      <c r="D22" s="50"/>
      <c r="E22" s="49"/>
    </row>
    <row r="23" spans="2:15" ht="17.45" customHeight="1" x14ac:dyDescent="0.25">
      <c r="B23" s="451" t="s">
        <v>15</v>
      </c>
      <c r="C23" s="345" t="s">
        <v>32</v>
      </c>
      <c r="D23" s="346">
        <f>D17+D8</f>
        <v>243000</v>
      </c>
      <c r="E23" s="49"/>
    </row>
    <row r="24" spans="2:15" ht="17.45" customHeight="1" x14ac:dyDescent="0.25">
      <c r="B24" s="449"/>
      <c r="C24" s="347" t="s">
        <v>33</v>
      </c>
      <c r="D24" s="352">
        <f>D9+D18</f>
        <v>0</v>
      </c>
      <c r="E24" s="49"/>
    </row>
    <row r="25" spans="2:15" ht="17.45" customHeight="1" x14ac:dyDescent="0.25">
      <c r="B25" s="449"/>
      <c r="C25" s="347" t="s">
        <v>48</v>
      </c>
      <c r="D25" s="349">
        <f>D24-D23</f>
        <v>-243000</v>
      </c>
      <c r="E25" s="49"/>
    </row>
    <row r="26" spans="2:15" ht="17.45" customHeight="1" x14ac:dyDescent="0.25">
      <c r="B26" s="450"/>
      <c r="C26" s="347" t="s">
        <v>39</v>
      </c>
      <c r="D26" s="350">
        <f>D24/D23</f>
        <v>0</v>
      </c>
      <c r="E26" s="49"/>
    </row>
  </sheetData>
  <mergeCells count="10">
    <mergeCell ref="B2:D2"/>
    <mergeCell ref="B3:D4"/>
    <mergeCell ref="B5:B12"/>
    <mergeCell ref="I7:K7"/>
    <mergeCell ref="N5:O7"/>
    <mergeCell ref="B14:B21"/>
    <mergeCell ref="B23:B26"/>
    <mergeCell ref="I14:I17"/>
    <mergeCell ref="I9:I12"/>
    <mergeCell ref="I19:J19"/>
  </mergeCells>
  <conditionalFormatting sqref="D10">
    <cfRule type="cellIs" dxfId="397" priority="50" operator="lessThan">
      <formula>$C$6</formula>
    </cfRule>
    <cfRule type="cellIs" dxfId="396" priority="51" operator="greaterThan">
      <formula>$C$6</formula>
    </cfRule>
  </conditionalFormatting>
  <conditionalFormatting sqref="D11">
    <cfRule type="cellIs" dxfId="395" priority="49" operator="greaterThan">
      <formula>0</formula>
    </cfRule>
  </conditionalFormatting>
  <conditionalFormatting sqref="D12">
    <cfRule type="cellIs" dxfId="394" priority="33" operator="lessThan">
      <formula>99.99%</formula>
    </cfRule>
    <cfRule type="cellIs" dxfId="393" priority="35" operator="greaterThanOrEqual">
      <formula>100%</formula>
    </cfRule>
  </conditionalFormatting>
  <conditionalFormatting sqref="D19">
    <cfRule type="cellIs" dxfId="392" priority="31" operator="lessThan">
      <formula>$C$6</formula>
    </cfRule>
    <cfRule type="cellIs" dxfId="391" priority="32" operator="greaterThan">
      <formula>$C$6</formula>
    </cfRule>
  </conditionalFormatting>
  <conditionalFormatting sqref="D20">
    <cfRule type="cellIs" dxfId="390" priority="30" operator="greaterThan">
      <formula>0</formula>
    </cfRule>
  </conditionalFormatting>
  <conditionalFormatting sqref="D21">
    <cfRule type="cellIs" dxfId="389" priority="13" operator="lessThan">
      <formula>99.99%</formula>
    </cfRule>
    <cfRule type="cellIs" dxfId="388" priority="14" operator="greaterThanOrEqual">
      <formula>100%</formula>
    </cfRule>
  </conditionalFormatting>
  <conditionalFormatting sqref="D24">
    <cfRule type="cellIs" dxfId="387" priority="21" operator="lessThan">
      <formula>$D$23</formula>
    </cfRule>
    <cfRule type="cellIs" dxfId="386" priority="22" operator="greaterThan">
      <formula>$D$23</formula>
    </cfRule>
  </conditionalFormatting>
  <conditionalFormatting sqref="D25">
    <cfRule type="cellIs" dxfId="385" priority="42" operator="greaterThan">
      <formula>0</formula>
    </cfRule>
  </conditionalFormatting>
  <conditionalFormatting sqref="D26">
    <cfRule type="cellIs" dxfId="384" priority="11" operator="lessThan">
      <formula>99.99%</formula>
    </cfRule>
    <cfRule type="cellIs" dxfId="383" priority="12" operator="greaterThanOrEqual">
      <formula>100%</formula>
    </cfRule>
  </conditionalFormatting>
  <pageMargins left="0.511811024" right="0.511811024" top="0.78740157499999996" bottom="0.78740157499999996" header="0.31496062000000002" footer="0.31496062000000002"/>
  <pageSetup paperSize="9" orientation="portrait"/>
  <headerFooter>
    <oddFooter>&amp;C&amp;"Calibri"&amp;12 &amp;K000000_x000D_# Documento é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J41" sqref="J41"/>
    </sheetView>
  </sheetViews>
  <sheetFormatPr defaultRowHeight="15" x14ac:dyDescent="0.25"/>
  <sheetData>
    <row r="1" spans="1:1" x14ac:dyDescent="0.25">
      <c r="A1" s="41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7" tint="0.59999389629810485"/>
  </sheetPr>
  <dimension ref="A2:F905"/>
  <sheetViews>
    <sheetView workbookViewId="0">
      <selection activeCell="C17" sqref="C17:C18"/>
    </sheetView>
  </sheetViews>
  <sheetFormatPr defaultRowHeight="15" x14ac:dyDescent="0.25"/>
  <cols>
    <col min="1" max="1" width="7.85546875" bestFit="1" customWidth="1"/>
    <col min="2" max="2" width="41.42578125" bestFit="1" customWidth="1"/>
    <col min="3" max="3" width="18.7109375" bestFit="1" customWidth="1"/>
    <col min="4" max="4" width="5.140625" bestFit="1" customWidth="1"/>
    <col min="5" max="6" width="17" bestFit="1" customWidth="1"/>
    <col min="7" max="8" width="8" bestFit="1" customWidth="1"/>
    <col min="9" max="9" width="9" bestFit="1" customWidth="1"/>
    <col min="10" max="10" width="47.7109375" bestFit="1" customWidth="1"/>
    <col min="11" max="11" width="14.42578125" bestFit="1" customWidth="1"/>
    <col min="24" max="24" width="10.85546875" bestFit="1" customWidth="1"/>
  </cols>
  <sheetData>
    <row r="2" spans="1:6" x14ac:dyDescent="0.25">
      <c r="A2" s="3"/>
      <c r="E2" s="4"/>
      <c r="F2" s="4"/>
    </row>
    <row r="3" spans="1:6" x14ac:dyDescent="0.25">
      <c r="A3" s="3"/>
      <c r="E3" s="4"/>
      <c r="F3" s="4"/>
    </row>
    <row r="4" spans="1:6" x14ac:dyDescent="0.25">
      <c r="A4" s="3"/>
      <c r="E4" s="4"/>
      <c r="F4" s="4"/>
    </row>
    <row r="5" spans="1:6" x14ac:dyDescent="0.25">
      <c r="E5" s="4"/>
      <c r="F5" s="4"/>
    </row>
    <row r="6" spans="1:6" x14ac:dyDescent="0.25">
      <c r="E6" s="4"/>
      <c r="F6" s="4"/>
    </row>
    <row r="7" spans="1:6" x14ac:dyDescent="0.25">
      <c r="E7" s="4"/>
      <c r="F7" s="4"/>
    </row>
    <row r="8" spans="1:6" x14ac:dyDescent="0.25">
      <c r="E8" s="4"/>
      <c r="F8" s="4"/>
    </row>
    <row r="9" spans="1:6" x14ac:dyDescent="0.25">
      <c r="E9" s="4"/>
      <c r="F9" s="4"/>
    </row>
    <row r="10" spans="1:6" x14ac:dyDescent="0.25">
      <c r="A10" s="3"/>
      <c r="E10" s="4"/>
      <c r="F10" s="4"/>
    </row>
    <row r="11" spans="1:6" x14ac:dyDescent="0.25">
      <c r="A11" s="3"/>
      <c r="E11" s="4"/>
      <c r="F11" s="4"/>
    </row>
    <row r="12" spans="1:6" x14ac:dyDescent="0.25">
      <c r="A12" s="3"/>
      <c r="E12" s="4"/>
      <c r="F12" s="4"/>
    </row>
    <row r="13" spans="1:6" x14ac:dyDescent="0.25">
      <c r="A13" s="3"/>
      <c r="E13" s="4"/>
      <c r="F13" s="4"/>
    </row>
    <row r="14" spans="1:6" x14ac:dyDescent="0.25">
      <c r="A14" s="3"/>
      <c r="E14" s="4"/>
      <c r="F14" s="4"/>
    </row>
    <row r="15" spans="1:6" x14ac:dyDescent="0.25">
      <c r="A15" s="3"/>
      <c r="E15" s="4"/>
      <c r="F15" s="4"/>
    </row>
    <row r="16" spans="1:6" x14ac:dyDescent="0.25">
      <c r="A16" s="3"/>
      <c r="E16" s="4"/>
      <c r="F16" s="4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3" spans="5:6" x14ac:dyDescent="0.25">
      <c r="E23" s="4"/>
      <c r="F23" s="4"/>
    </row>
    <row r="24" spans="5:6" x14ac:dyDescent="0.25">
      <c r="E24" s="4"/>
      <c r="F24" s="4"/>
    </row>
    <row r="25" spans="5:6" x14ac:dyDescent="0.25">
      <c r="E25" s="4"/>
      <c r="F25" s="4"/>
    </row>
    <row r="26" spans="5:6" x14ac:dyDescent="0.25">
      <c r="E26" s="4"/>
      <c r="F26" s="4"/>
    </row>
    <row r="27" spans="5:6" x14ac:dyDescent="0.25">
      <c r="E27" s="4"/>
      <c r="F27" s="4"/>
    </row>
    <row r="28" spans="5:6" x14ac:dyDescent="0.25">
      <c r="E28" s="4"/>
      <c r="F28" s="4"/>
    </row>
    <row r="29" spans="5:6" x14ac:dyDescent="0.25">
      <c r="E29" s="4"/>
      <c r="F29" s="4"/>
    </row>
    <row r="30" spans="5:6" x14ac:dyDescent="0.25">
      <c r="E30" s="4"/>
      <c r="F30" s="4"/>
    </row>
    <row r="31" spans="5:6" x14ac:dyDescent="0.25">
      <c r="E31" s="4"/>
      <c r="F31" s="4"/>
    </row>
    <row r="32" spans="5:6" x14ac:dyDescent="0.25">
      <c r="E32" s="4"/>
      <c r="F32" s="4"/>
    </row>
    <row r="33" spans="1:6" x14ac:dyDescent="0.25">
      <c r="E33" s="4"/>
      <c r="F33" s="4"/>
    </row>
    <row r="34" spans="1:6" x14ac:dyDescent="0.25">
      <c r="E34" s="4"/>
      <c r="F34" s="4"/>
    </row>
    <row r="35" spans="1:6" x14ac:dyDescent="0.25">
      <c r="E35" s="4"/>
      <c r="F35" s="4"/>
    </row>
    <row r="36" spans="1:6" x14ac:dyDescent="0.25">
      <c r="E36" s="4"/>
      <c r="F36" s="4"/>
    </row>
    <row r="37" spans="1:6" x14ac:dyDescent="0.25"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E57" s="4"/>
      <c r="F57" s="4"/>
    </row>
    <row r="58" spans="1:6" x14ac:dyDescent="0.25">
      <c r="E58" s="4"/>
      <c r="F58" s="4"/>
    </row>
    <row r="59" spans="1:6" x14ac:dyDescent="0.25">
      <c r="E59" s="4"/>
      <c r="F59" s="4"/>
    </row>
    <row r="60" spans="1:6" x14ac:dyDescent="0.25">
      <c r="E60" s="4"/>
      <c r="F60" s="4"/>
    </row>
    <row r="61" spans="1:6" x14ac:dyDescent="0.25">
      <c r="E61" s="4"/>
      <c r="F61" s="4"/>
    </row>
    <row r="62" spans="1:6" x14ac:dyDescent="0.25">
      <c r="E62" s="4"/>
      <c r="F62" s="4"/>
    </row>
    <row r="63" spans="1:6" x14ac:dyDescent="0.25">
      <c r="E63" s="4"/>
      <c r="F63" s="4"/>
    </row>
    <row r="64" spans="1:6" x14ac:dyDescent="0.25">
      <c r="E64" s="4"/>
      <c r="F64" s="4"/>
    </row>
    <row r="65" spans="1:6" x14ac:dyDescent="0.25">
      <c r="E65" s="4"/>
      <c r="F65" s="4"/>
    </row>
    <row r="66" spans="1:6" x14ac:dyDescent="0.25">
      <c r="E66" s="4"/>
      <c r="F66" s="4"/>
    </row>
    <row r="67" spans="1:6" x14ac:dyDescent="0.25">
      <c r="E67" s="4"/>
      <c r="F67" s="4"/>
    </row>
    <row r="68" spans="1:6" x14ac:dyDescent="0.25">
      <c r="E68" s="4"/>
      <c r="F68" s="4"/>
    </row>
    <row r="69" spans="1:6" x14ac:dyDescent="0.25">
      <c r="E69" s="4"/>
      <c r="F69" s="4"/>
    </row>
    <row r="70" spans="1:6" x14ac:dyDescent="0.25">
      <c r="E70" s="4"/>
      <c r="F70" s="4"/>
    </row>
    <row r="71" spans="1:6" x14ac:dyDescent="0.25">
      <c r="E71" s="4"/>
      <c r="F71" s="4"/>
    </row>
    <row r="72" spans="1:6" x14ac:dyDescent="0.25">
      <c r="E72" s="4"/>
      <c r="F72" s="4"/>
    </row>
    <row r="73" spans="1:6" x14ac:dyDescent="0.25"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E79" s="4"/>
      <c r="F79" s="4"/>
    </row>
    <row r="80" spans="1:6" x14ac:dyDescent="0.25"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E84" s="4"/>
      <c r="F84" s="4"/>
    </row>
    <row r="85" spans="1:6" x14ac:dyDescent="0.25">
      <c r="A85" s="3"/>
      <c r="E85" s="4"/>
      <c r="F85" s="4"/>
    </row>
    <row r="86" spans="1:6" x14ac:dyDescent="0.25">
      <c r="E86" s="4"/>
      <c r="F86" s="4"/>
    </row>
    <row r="87" spans="1:6" x14ac:dyDescent="0.25">
      <c r="E87" s="4"/>
      <c r="F87" s="4"/>
    </row>
    <row r="88" spans="1:6" x14ac:dyDescent="0.25">
      <c r="E88" s="4"/>
      <c r="F88" s="4"/>
    </row>
    <row r="89" spans="1:6" x14ac:dyDescent="0.25">
      <c r="E89" s="4"/>
      <c r="F89" s="4"/>
    </row>
    <row r="90" spans="1:6" x14ac:dyDescent="0.25">
      <c r="E90" s="4"/>
      <c r="F90" s="4"/>
    </row>
    <row r="91" spans="1:6" x14ac:dyDescent="0.25">
      <c r="E91" s="4"/>
      <c r="F91" s="4"/>
    </row>
    <row r="92" spans="1:6" x14ac:dyDescent="0.25">
      <c r="E92" s="4"/>
      <c r="F92" s="4"/>
    </row>
    <row r="93" spans="1:6" x14ac:dyDescent="0.25">
      <c r="E93" s="4"/>
      <c r="F93" s="4"/>
    </row>
    <row r="94" spans="1:6" x14ac:dyDescent="0.25">
      <c r="E94" s="4"/>
      <c r="F94" s="4"/>
    </row>
    <row r="95" spans="1:6" x14ac:dyDescent="0.25">
      <c r="E95" s="4"/>
      <c r="F95" s="4"/>
    </row>
    <row r="96" spans="1:6" x14ac:dyDescent="0.25">
      <c r="E96" s="4"/>
      <c r="F96" s="4"/>
    </row>
    <row r="97" spans="5:6" x14ac:dyDescent="0.25">
      <c r="E97" s="4"/>
      <c r="F97" s="4"/>
    </row>
    <row r="98" spans="5:6" x14ac:dyDescent="0.25">
      <c r="E98" s="4"/>
      <c r="F98" s="4"/>
    </row>
    <row r="99" spans="5:6" x14ac:dyDescent="0.25">
      <c r="E99" s="4"/>
      <c r="F99" s="4"/>
    </row>
    <row r="100" spans="5:6" x14ac:dyDescent="0.25">
      <c r="E100" s="4"/>
      <c r="F100" s="4"/>
    </row>
    <row r="101" spans="5:6" x14ac:dyDescent="0.25">
      <c r="E101" s="4"/>
      <c r="F101" s="4"/>
    </row>
    <row r="102" spans="5:6" x14ac:dyDescent="0.25">
      <c r="E102" s="4"/>
      <c r="F102" s="4"/>
    </row>
    <row r="103" spans="5:6" x14ac:dyDescent="0.25">
      <c r="E103" s="4"/>
      <c r="F103" s="4"/>
    </row>
    <row r="104" spans="5:6" x14ac:dyDescent="0.25">
      <c r="E104" s="4"/>
      <c r="F104" s="4"/>
    </row>
    <row r="105" spans="5:6" x14ac:dyDescent="0.25">
      <c r="E105" s="4"/>
      <c r="F105" s="4"/>
    </row>
    <row r="106" spans="5:6" x14ac:dyDescent="0.25">
      <c r="E106" s="4"/>
      <c r="F106" s="4"/>
    </row>
    <row r="107" spans="5:6" x14ac:dyDescent="0.25">
      <c r="E107" s="4"/>
      <c r="F107" s="4"/>
    </row>
    <row r="108" spans="5:6" x14ac:dyDescent="0.25">
      <c r="E108" s="4"/>
      <c r="F108" s="4"/>
    </row>
    <row r="109" spans="5:6" x14ac:dyDescent="0.25">
      <c r="E109" s="4"/>
      <c r="F109" s="4"/>
    </row>
    <row r="110" spans="5:6" x14ac:dyDescent="0.25">
      <c r="E110" s="4"/>
      <c r="F110" s="4"/>
    </row>
    <row r="111" spans="5:6" x14ac:dyDescent="0.25">
      <c r="E111" s="4"/>
      <c r="F111" s="4"/>
    </row>
    <row r="112" spans="5:6" x14ac:dyDescent="0.25">
      <c r="E112" s="4"/>
      <c r="F112" s="4"/>
    </row>
    <row r="113" spans="5:6" x14ac:dyDescent="0.25">
      <c r="E113" s="4"/>
      <c r="F113" s="4"/>
    </row>
    <row r="114" spans="5:6" x14ac:dyDescent="0.25">
      <c r="E114" s="4"/>
      <c r="F114" s="4"/>
    </row>
    <row r="115" spans="5:6" x14ac:dyDescent="0.25">
      <c r="E115" s="4"/>
      <c r="F115" s="4"/>
    </row>
    <row r="116" spans="5:6" x14ac:dyDescent="0.25">
      <c r="E116" s="4"/>
      <c r="F116" s="4"/>
    </row>
    <row r="117" spans="5:6" x14ac:dyDescent="0.25">
      <c r="E117" s="4"/>
      <c r="F117" s="4"/>
    </row>
    <row r="118" spans="5:6" x14ac:dyDescent="0.25">
      <c r="E118" s="4"/>
      <c r="F118" s="4"/>
    </row>
    <row r="119" spans="5:6" x14ac:dyDescent="0.25">
      <c r="E119" s="4"/>
      <c r="F119" s="4"/>
    </row>
    <row r="120" spans="5:6" x14ac:dyDescent="0.25">
      <c r="E120" s="4"/>
      <c r="F120" s="4"/>
    </row>
    <row r="121" spans="5:6" x14ac:dyDescent="0.25">
      <c r="E121" s="4"/>
      <c r="F121" s="4"/>
    </row>
    <row r="122" spans="5:6" x14ac:dyDescent="0.25">
      <c r="E122" s="4"/>
      <c r="F122" s="4"/>
    </row>
    <row r="123" spans="5:6" x14ac:dyDescent="0.25">
      <c r="E123" s="4"/>
      <c r="F123" s="4"/>
    </row>
    <row r="124" spans="5:6" x14ac:dyDescent="0.25">
      <c r="E124" s="4"/>
      <c r="F124" s="4"/>
    </row>
    <row r="125" spans="5:6" x14ac:dyDescent="0.25">
      <c r="E125" s="4"/>
      <c r="F125" s="4"/>
    </row>
    <row r="126" spans="5:6" x14ac:dyDescent="0.25">
      <c r="E126" s="4"/>
      <c r="F126" s="4"/>
    </row>
    <row r="127" spans="5:6" x14ac:dyDescent="0.25">
      <c r="E127" s="4"/>
      <c r="F127" s="4"/>
    </row>
    <row r="128" spans="5:6" x14ac:dyDescent="0.25">
      <c r="E128" s="4"/>
      <c r="F128" s="4"/>
    </row>
    <row r="129" spans="5:6" x14ac:dyDescent="0.25">
      <c r="E129" s="4"/>
      <c r="F129" s="4"/>
    </row>
    <row r="130" spans="5:6" x14ac:dyDescent="0.25">
      <c r="E130" s="4"/>
      <c r="F130" s="4"/>
    </row>
    <row r="131" spans="5:6" x14ac:dyDescent="0.25">
      <c r="E131" s="4"/>
      <c r="F131" s="4"/>
    </row>
    <row r="132" spans="5:6" x14ac:dyDescent="0.25">
      <c r="E132" s="4"/>
      <c r="F132" s="4"/>
    </row>
    <row r="133" spans="5:6" x14ac:dyDescent="0.25">
      <c r="E133" s="4"/>
      <c r="F133" s="4"/>
    </row>
    <row r="134" spans="5:6" x14ac:dyDescent="0.25">
      <c r="E134" s="4"/>
      <c r="F134" s="4"/>
    </row>
    <row r="135" spans="5:6" x14ac:dyDescent="0.25">
      <c r="E135" s="4"/>
      <c r="F135" s="4"/>
    </row>
    <row r="136" spans="5:6" x14ac:dyDescent="0.25">
      <c r="E136" s="4"/>
      <c r="F136" s="4"/>
    </row>
    <row r="137" spans="5:6" x14ac:dyDescent="0.25">
      <c r="E137" s="4"/>
      <c r="F137" s="4"/>
    </row>
    <row r="138" spans="5:6" x14ac:dyDescent="0.25">
      <c r="E138" s="4"/>
      <c r="F138" s="4"/>
    </row>
    <row r="139" spans="5:6" x14ac:dyDescent="0.25">
      <c r="E139" s="4"/>
      <c r="F139" s="4"/>
    </row>
    <row r="140" spans="5:6" x14ac:dyDescent="0.25">
      <c r="E140" s="4"/>
      <c r="F140" s="4"/>
    </row>
    <row r="141" spans="5:6" x14ac:dyDescent="0.25">
      <c r="E141" s="4"/>
      <c r="F141" s="4"/>
    </row>
    <row r="142" spans="5:6" x14ac:dyDescent="0.25">
      <c r="E142" s="4"/>
      <c r="F142" s="4"/>
    </row>
    <row r="143" spans="5:6" x14ac:dyDescent="0.25">
      <c r="E143" s="4"/>
      <c r="F143" s="4"/>
    </row>
    <row r="144" spans="5:6" x14ac:dyDescent="0.25">
      <c r="E144" s="4"/>
      <c r="F144" s="4"/>
    </row>
    <row r="145" spans="5:6" x14ac:dyDescent="0.25">
      <c r="E145" s="4"/>
      <c r="F145" s="4"/>
    </row>
    <row r="146" spans="5:6" x14ac:dyDescent="0.25">
      <c r="E146" s="4"/>
      <c r="F146" s="4"/>
    </row>
    <row r="147" spans="5:6" x14ac:dyDescent="0.25">
      <c r="E147" s="4"/>
      <c r="F147" s="4"/>
    </row>
    <row r="148" spans="5:6" x14ac:dyDescent="0.25">
      <c r="E148" s="4"/>
      <c r="F148" s="4"/>
    </row>
    <row r="149" spans="5:6" x14ac:dyDescent="0.25">
      <c r="E149" s="4"/>
      <c r="F149" s="4"/>
    </row>
    <row r="150" spans="5:6" x14ac:dyDescent="0.25">
      <c r="E150" s="4"/>
      <c r="F150" s="4"/>
    </row>
    <row r="151" spans="5:6" x14ac:dyDescent="0.25">
      <c r="E151" s="4"/>
      <c r="F151" s="4"/>
    </row>
    <row r="152" spans="5:6" x14ac:dyDescent="0.25">
      <c r="E152" s="4"/>
      <c r="F152" s="4"/>
    </row>
    <row r="153" spans="5:6" x14ac:dyDescent="0.25">
      <c r="E153" s="4"/>
      <c r="F153" s="4"/>
    </row>
    <row r="154" spans="5:6" x14ac:dyDescent="0.25">
      <c r="E154" s="4"/>
      <c r="F154" s="4"/>
    </row>
    <row r="155" spans="5:6" x14ac:dyDescent="0.25">
      <c r="E155" s="4"/>
      <c r="F155" s="4"/>
    </row>
    <row r="156" spans="5:6" x14ac:dyDescent="0.25">
      <c r="E156" s="4"/>
      <c r="F156" s="4"/>
    </row>
    <row r="157" spans="5:6" x14ac:dyDescent="0.25">
      <c r="E157" s="4"/>
      <c r="F157" s="4"/>
    </row>
    <row r="158" spans="5:6" x14ac:dyDescent="0.25">
      <c r="E158" s="4"/>
      <c r="F158" s="4"/>
    </row>
    <row r="159" spans="5:6" x14ac:dyDescent="0.25">
      <c r="E159" s="4"/>
      <c r="F159" s="4"/>
    </row>
    <row r="160" spans="5:6" x14ac:dyDescent="0.25">
      <c r="E160" s="4"/>
      <c r="F160" s="4"/>
    </row>
    <row r="161" spans="5:6" x14ac:dyDescent="0.25">
      <c r="E161" s="4"/>
      <c r="F161" s="4"/>
    </row>
    <row r="162" spans="5:6" x14ac:dyDescent="0.25">
      <c r="E162" s="4"/>
      <c r="F162" s="4"/>
    </row>
    <row r="163" spans="5:6" x14ac:dyDescent="0.25">
      <c r="E163" s="4"/>
      <c r="F163" s="4"/>
    </row>
    <row r="164" spans="5:6" x14ac:dyDescent="0.25">
      <c r="E164" s="4"/>
      <c r="F164" s="4"/>
    </row>
    <row r="165" spans="5:6" x14ac:dyDescent="0.25">
      <c r="E165" s="4"/>
      <c r="F165" s="4"/>
    </row>
    <row r="166" spans="5:6" x14ac:dyDescent="0.25">
      <c r="E166" s="4"/>
      <c r="F166" s="4"/>
    </row>
    <row r="167" spans="5:6" x14ac:dyDescent="0.25">
      <c r="E167" s="4"/>
      <c r="F167" s="4"/>
    </row>
    <row r="168" spans="5:6" x14ac:dyDescent="0.25">
      <c r="E168" s="4"/>
      <c r="F168" s="4"/>
    </row>
    <row r="169" spans="5:6" x14ac:dyDescent="0.25">
      <c r="E169" s="4"/>
      <c r="F169" s="4"/>
    </row>
    <row r="170" spans="5:6" x14ac:dyDescent="0.25">
      <c r="E170" s="4"/>
      <c r="F170" s="4"/>
    </row>
    <row r="171" spans="5:6" x14ac:dyDescent="0.25">
      <c r="E171" s="4"/>
      <c r="F171" s="4"/>
    </row>
    <row r="172" spans="5:6" x14ac:dyDescent="0.25">
      <c r="E172" s="4"/>
      <c r="F172" s="4"/>
    </row>
    <row r="173" spans="5:6" x14ac:dyDescent="0.25">
      <c r="E173" s="4"/>
      <c r="F173" s="4"/>
    </row>
    <row r="174" spans="5:6" x14ac:dyDescent="0.25">
      <c r="E174" s="4"/>
      <c r="F174" s="4"/>
    </row>
    <row r="175" spans="5:6" x14ac:dyDescent="0.25">
      <c r="E175" s="4"/>
      <c r="F175" s="4"/>
    </row>
    <row r="176" spans="5:6" x14ac:dyDescent="0.25">
      <c r="E176" s="4"/>
      <c r="F176" s="4"/>
    </row>
    <row r="177" spans="5:6" x14ac:dyDescent="0.25">
      <c r="E177" s="4"/>
      <c r="F177" s="4"/>
    </row>
    <row r="178" spans="5:6" x14ac:dyDescent="0.25">
      <c r="E178" s="4"/>
      <c r="F178" s="4"/>
    </row>
    <row r="179" spans="5:6" x14ac:dyDescent="0.25">
      <c r="E179" s="4"/>
      <c r="F179" s="4"/>
    </row>
    <row r="180" spans="5:6" x14ac:dyDescent="0.25">
      <c r="E180" s="4"/>
      <c r="F180" s="4"/>
    </row>
    <row r="181" spans="5:6" x14ac:dyDescent="0.25">
      <c r="E181" s="4"/>
      <c r="F181" s="4"/>
    </row>
    <row r="182" spans="5:6" x14ac:dyDescent="0.25">
      <c r="E182" s="4"/>
      <c r="F182" s="4"/>
    </row>
    <row r="183" spans="5:6" x14ac:dyDescent="0.25">
      <c r="E183" s="4"/>
      <c r="F183" s="4"/>
    </row>
    <row r="184" spans="5:6" x14ac:dyDescent="0.25">
      <c r="E184" s="4"/>
      <c r="F184" s="4"/>
    </row>
    <row r="185" spans="5:6" x14ac:dyDescent="0.25">
      <c r="E185" s="4"/>
      <c r="F185" s="4"/>
    </row>
    <row r="186" spans="5:6" x14ac:dyDescent="0.25">
      <c r="E186" s="4"/>
      <c r="F186" s="4"/>
    </row>
    <row r="187" spans="5:6" x14ac:dyDescent="0.25">
      <c r="E187" s="4"/>
      <c r="F187" s="4"/>
    </row>
    <row r="188" spans="5:6" x14ac:dyDescent="0.25">
      <c r="E188" s="4"/>
      <c r="F188" s="4"/>
    </row>
    <row r="189" spans="5:6" x14ac:dyDescent="0.25">
      <c r="E189" s="4"/>
      <c r="F189" s="4"/>
    </row>
    <row r="190" spans="5:6" x14ac:dyDescent="0.25">
      <c r="E190" s="4"/>
      <c r="F190" s="4"/>
    </row>
    <row r="191" spans="5:6" x14ac:dyDescent="0.25">
      <c r="E191" s="4"/>
      <c r="F191" s="4"/>
    </row>
    <row r="192" spans="5:6" x14ac:dyDescent="0.25">
      <c r="E192" s="4"/>
      <c r="F192" s="4"/>
    </row>
    <row r="193" spans="5:6" x14ac:dyDescent="0.25">
      <c r="E193" s="4"/>
      <c r="F193" s="4"/>
    </row>
    <row r="194" spans="5:6" x14ac:dyDescent="0.25">
      <c r="E194" s="4"/>
      <c r="F194" s="4"/>
    </row>
    <row r="195" spans="5:6" x14ac:dyDescent="0.25">
      <c r="E195" s="4"/>
      <c r="F195" s="4"/>
    </row>
    <row r="196" spans="5:6" x14ac:dyDescent="0.25">
      <c r="E196" s="4"/>
      <c r="F196" s="4"/>
    </row>
    <row r="197" spans="5:6" x14ac:dyDescent="0.25">
      <c r="E197" s="4"/>
      <c r="F197" s="4"/>
    </row>
    <row r="198" spans="5:6" x14ac:dyDescent="0.25">
      <c r="E198" s="4"/>
      <c r="F198" s="4"/>
    </row>
    <row r="199" spans="5:6" x14ac:dyDescent="0.25">
      <c r="E199" s="4"/>
      <c r="F199" s="4"/>
    </row>
    <row r="200" spans="5:6" x14ac:dyDescent="0.25">
      <c r="E200" s="4"/>
      <c r="F200" s="4"/>
    </row>
    <row r="201" spans="5:6" x14ac:dyDescent="0.25">
      <c r="E201" s="4"/>
      <c r="F201" s="4"/>
    </row>
    <row r="202" spans="5:6" x14ac:dyDescent="0.25">
      <c r="E202" s="4"/>
      <c r="F202" s="4"/>
    </row>
    <row r="203" spans="5:6" x14ac:dyDescent="0.25">
      <c r="E203" s="4"/>
      <c r="F203" s="4"/>
    </row>
    <row r="204" spans="5:6" x14ac:dyDescent="0.25">
      <c r="E204" s="4"/>
      <c r="F204" s="4"/>
    </row>
    <row r="205" spans="5:6" x14ac:dyDescent="0.25">
      <c r="E205" s="4"/>
      <c r="F205" s="4"/>
    </row>
    <row r="206" spans="5:6" x14ac:dyDescent="0.25">
      <c r="E206" s="4"/>
      <c r="F206" s="4"/>
    </row>
    <row r="207" spans="5:6" x14ac:dyDescent="0.25">
      <c r="E207" s="4"/>
      <c r="F207" s="4"/>
    </row>
    <row r="208" spans="5:6" x14ac:dyDescent="0.25">
      <c r="E208" s="4"/>
      <c r="F208" s="4"/>
    </row>
    <row r="209" spans="5:6" x14ac:dyDescent="0.25">
      <c r="E209" s="4"/>
      <c r="F209" s="4"/>
    </row>
    <row r="210" spans="5:6" x14ac:dyDescent="0.25">
      <c r="E210" s="4"/>
      <c r="F210" s="4"/>
    </row>
    <row r="211" spans="5:6" x14ac:dyDescent="0.25">
      <c r="E211" s="4"/>
      <c r="F211" s="4"/>
    </row>
    <row r="212" spans="5:6" x14ac:dyDescent="0.25">
      <c r="E212" s="4"/>
      <c r="F212" s="4"/>
    </row>
    <row r="213" spans="5:6" x14ac:dyDescent="0.25">
      <c r="E213" s="4"/>
      <c r="F213" s="4"/>
    </row>
    <row r="214" spans="5:6" x14ac:dyDescent="0.25">
      <c r="E214" s="4"/>
      <c r="F214" s="4"/>
    </row>
    <row r="215" spans="5:6" x14ac:dyDescent="0.25">
      <c r="E215" s="4"/>
      <c r="F215" s="4"/>
    </row>
    <row r="216" spans="5:6" x14ac:dyDescent="0.25">
      <c r="E216" s="4"/>
      <c r="F216" s="4"/>
    </row>
    <row r="217" spans="5:6" x14ac:dyDescent="0.25">
      <c r="E217" s="4"/>
      <c r="F217" s="4"/>
    </row>
    <row r="218" spans="5:6" x14ac:dyDescent="0.25">
      <c r="E218" s="4"/>
      <c r="F218" s="4"/>
    </row>
    <row r="219" spans="5:6" x14ac:dyDescent="0.25">
      <c r="E219" s="4"/>
      <c r="F219" s="4"/>
    </row>
    <row r="220" spans="5:6" x14ac:dyDescent="0.25">
      <c r="E220" s="4"/>
      <c r="F220" s="4"/>
    </row>
    <row r="221" spans="5:6" x14ac:dyDescent="0.25">
      <c r="E221" s="4"/>
      <c r="F221" s="4"/>
    </row>
    <row r="222" spans="5:6" x14ac:dyDescent="0.25">
      <c r="E222" s="4"/>
      <c r="F222" s="4"/>
    </row>
    <row r="223" spans="5:6" x14ac:dyDescent="0.25">
      <c r="E223" s="4"/>
      <c r="F223" s="4"/>
    </row>
    <row r="224" spans="5:6" x14ac:dyDescent="0.25">
      <c r="E224" s="4"/>
      <c r="F224" s="4"/>
    </row>
    <row r="225" spans="5:6" x14ac:dyDescent="0.25">
      <c r="E225" s="4"/>
      <c r="F225" s="4"/>
    </row>
    <row r="226" spans="5:6" x14ac:dyDescent="0.25">
      <c r="E226" s="4"/>
      <c r="F226" s="4"/>
    </row>
    <row r="227" spans="5:6" x14ac:dyDescent="0.25">
      <c r="E227" s="4"/>
      <c r="F227" s="4"/>
    </row>
    <row r="228" spans="5:6" x14ac:dyDescent="0.25">
      <c r="E228" s="4"/>
      <c r="F228" s="4"/>
    </row>
    <row r="229" spans="5:6" x14ac:dyDescent="0.25">
      <c r="E229" s="4"/>
      <c r="F229" s="4"/>
    </row>
    <row r="230" spans="5:6" x14ac:dyDescent="0.25">
      <c r="E230" s="4"/>
      <c r="F230" s="4"/>
    </row>
    <row r="231" spans="5:6" x14ac:dyDescent="0.25">
      <c r="E231" s="4"/>
      <c r="F231" s="4"/>
    </row>
    <row r="232" spans="5:6" x14ac:dyDescent="0.25">
      <c r="E232" s="4"/>
      <c r="F232" s="4"/>
    </row>
    <row r="233" spans="5:6" x14ac:dyDescent="0.25">
      <c r="E233" s="4"/>
      <c r="F233" s="4"/>
    </row>
    <row r="234" spans="5:6" x14ac:dyDescent="0.25">
      <c r="E234" s="4"/>
      <c r="F234" s="4"/>
    </row>
    <row r="235" spans="5:6" x14ac:dyDescent="0.25">
      <c r="E235" s="4"/>
      <c r="F235" s="4"/>
    </row>
    <row r="236" spans="5:6" x14ac:dyDescent="0.25">
      <c r="E236" s="4"/>
      <c r="F236" s="4"/>
    </row>
    <row r="237" spans="5:6" x14ac:dyDescent="0.25">
      <c r="E237" s="4"/>
      <c r="F237" s="4"/>
    </row>
    <row r="238" spans="5:6" x14ac:dyDescent="0.25">
      <c r="E238" s="4"/>
      <c r="F238" s="4"/>
    </row>
    <row r="239" spans="5:6" x14ac:dyDescent="0.25">
      <c r="E239" s="4"/>
      <c r="F239" s="4"/>
    </row>
    <row r="240" spans="5:6" x14ac:dyDescent="0.25">
      <c r="E240" s="4"/>
      <c r="F240" s="4"/>
    </row>
    <row r="241" spans="5:6" x14ac:dyDescent="0.25">
      <c r="E241" s="4"/>
      <c r="F241" s="4"/>
    </row>
    <row r="242" spans="5:6" x14ac:dyDescent="0.25">
      <c r="E242" s="4"/>
      <c r="F242" s="4"/>
    </row>
    <row r="243" spans="5:6" x14ac:dyDescent="0.25">
      <c r="E243" s="4"/>
      <c r="F243" s="4"/>
    </row>
    <row r="244" spans="5:6" x14ac:dyDescent="0.25">
      <c r="E244" s="4"/>
      <c r="F244" s="4"/>
    </row>
    <row r="245" spans="5:6" x14ac:dyDescent="0.25">
      <c r="E245" s="4"/>
      <c r="F245" s="4"/>
    </row>
    <row r="246" spans="5:6" x14ac:dyDescent="0.25">
      <c r="E246" s="4"/>
      <c r="F246" s="4"/>
    </row>
    <row r="247" spans="5:6" x14ac:dyDescent="0.25">
      <c r="E247" s="4"/>
      <c r="F247" s="4"/>
    </row>
    <row r="248" spans="5:6" x14ac:dyDescent="0.25">
      <c r="E248" s="4"/>
      <c r="F248" s="4"/>
    </row>
    <row r="249" spans="5:6" x14ac:dyDescent="0.25">
      <c r="E249" s="4"/>
      <c r="F249" s="4"/>
    </row>
    <row r="250" spans="5:6" x14ac:dyDescent="0.25">
      <c r="E250" s="4"/>
      <c r="F250" s="4"/>
    </row>
    <row r="251" spans="5:6" x14ac:dyDescent="0.25">
      <c r="E251" s="4"/>
      <c r="F251" s="4"/>
    </row>
    <row r="252" spans="5:6" x14ac:dyDescent="0.25">
      <c r="E252" s="4"/>
      <c r="F252" s="4"/>
    </row>
    <row r="253" spans="5:6" x14ac:dyDescent="0.25">
      <c r="E253" s="4"/>
      <c r="F253" s="4"/>
    </row>
    <row r="254" spans="5:6" x14ac:dyDescent="0.25">
      <c r="E254" s="4"/>
      <c r="F254" s="4"/>
    </row>
    <row r="255" spans="5:6" x14ac:dyDescent="0.25">
      <c r="E255" s="4"/>
      <c r="F255" s="4"/>
    </row>
    <row r="256" spans="5:6" x14ac:dyDescent="0.25">
      <c r="E256" s="4"/>
      <c r="F256" s="4"/>
    </row>
    <row r="257" spans="5:6" x14ac:dyDescent="0.25">
      <c r="E257" s="4"/>
      <c r="F257" s="4"/>
    </row>
    <row r="258" spans="5:6" x14ac:dyDescent="0.25">
      <c r="E258" s="4"/>
      <c r="F258" s="4"/>
    </row>
    <row r="259" spans="5:6" x14ac:dyDescent="0.25">
      <c r="E259" s="4"/>
      <c r="F259" s="4"/>
    </row>
    <row r="260" spans="5:6" x14ac:dyDescent="0.25">
      <c r="E260" s="4"/>
      <c r="F260" s="4"/>
    </row>
    <row r="261" spans="5:6" x14ac:dyDescent="0.25">
      <c r="E261" s="4"/>
      <c r="F261" s="4"/>
    </row>
    <row r="262" spans="5:6" x14ac:dyDescent="0.25">
      <c r="E262" s="4"/>
      <c r="F262" s="4"/>
    </row>
    <row r="263" spans="5:6" x14ac:dyDescent="0.25">
      <c r="E263" s="4"/>
      <c r="F263" s="4"/>
    </row>
    <row r="264" spans="5:6" x14ac:dyDescent="0.25">
      <c r="E264" s="4"/>
      <c r="F264" s="4"/>
    </row>
    <row r="265" spans="5:6" x14ac:dyDescent="0.25">
      <c r="E265" s="4"/>
      <c r="F265" s="4"/>
    </row>
    <row r="266" spans="5:6" x14ac:dyDescent="0.25">
      <c r="E266" s="4"/>
      <c r="F266" s="4"/>
    </row>
    <row r="267" spans="5:6" x14ac:dyDescent="0.25">
      <c r="E267" s="4"/>
      <c r="F267" s="4"/>
    </row>
    <row r="268" spans="5:6" x14ac:dyDescent="0.25">
      <c r="E268" s="4"/>
      <c r="F268" s="4"/>
    </row>
    <row r="269" spans="5:6" x14ac:dyDescent="0.25">
      <c r="E269" s="4"/>
      <c r="F269" s="4"/>
    </row>
    <row r="270" spans="5:6" x14ac:dyDescent="0.25">
      <c r="E270" s="4"/>
      <c r="F270" s="4"/>
    </row>
    <row r="271" spans="5:6" x14ac:dyDescent="0.25">
      <c r="E271" s="4"/>
      <c r="F271" s="4"/>
    </row>
    <row r="272" spans="5:6" x14ac:dyDescent="0.25">
      <c r="E272" s="4"/>
      <c r="F272" s="4"/>
    </row>
    <row r="273" spans="5:6" x14ac:dyDescent="0.25">
      <c r="E273" s="4"/>
      <c r="F273" s="4"/>
    </row>
    <row r="274" spans="5:6" x14ac:dyDescent="0.25">
      <c r="E274" s="4"/>
      <c r="F274" s="4"/>
    </row>
    <row r="275" spans="5:6" x14ac:dyDescent="0.25">
      <c r="E275" s="4"/>
      <c r="F275" s="4"/>
    </row>
    <row r="276" spans="5:6" x14ac:dyDescent="0.25">
      <c r="E276" s="4"/>
      <c r="F276" s="4"/>
    </row>
    <row r="277" spans="5:6" x14ac:dyDescent="0.25">
      <c r="E277" s="4"/>
      <c r="F277" s="4"/>
    </row>
    <row r="278" spans="5:6" x14ac:dyDescent="0.25">
      <c r="E278" s="4"/>
      <c r="F278" s="4"/>
    </row>
    <row r="279" spans="5:6" x14ac:dyDescent="0.25">
      <c r="E279" s="4"/>
      <c r="F279" s="4"/>
    </row>
    <row r="280" spans="5:6" x14ac:dyDescent="0.25">
      <c r="E280" s="4"/>
      <c r="F280" s="4"/>
    </row>
    <row r="281" spans="5:6" x14ac:dyDescent="0.25">
      <c r="E281" s="4"/>
      <c r="F281" s="4"/>
    </row>
    <row r="282" spans="5:6" x14ac:dyDescent="0.25">
      <c r="E282" s="4"/>
      <c r="F282" s="4"/>
    </row>
    <row r="283" spans="5:6" x14ac:dyDescent="0.25">
      <c r="E283" s="4"/>
      <c r="F283" s="4"/>
    </row>
    <row r="284" spans="5:6" x14ac:dyDescent="0.25">
      <c r="E284" s="4"/>
      <c r="F284" s="4"/>
    </row>
    <row r="285" spans="5:6" x14ac:dyDescent="0.25">
      <c r="E285" s="4"/>
      <c r="F285" s="4"/>
    </row>
    <row r="286" spans="5:6" x14ac:dyDescent="0.25">
      <c r="E286" s="4"/>
      <c r="F286" s="4"/>
    </row>
    <row r="287" spans="5:6" x14ac:dyDescent="0.25">
      <c r="E287" s="4"/>
      <c r="F287" s="4"/>
    </row>
    <row r="288" spans="5:6" x14ac:dyDescent="0.25">
      <c r="E288" s="4"/>
      <c r="F288" s="4"/>
    </row>
    <row r="289" spans="5:6" x14ac:dyDescent="0.25">
      <c r="E289" s="4"/>
      <c r="F289" s="4"/>
    </row>
    <row r="290" spans="5:6" x14ac:dyDescent="0.25">
      <c r="E290" s="4"/>
      <c r="F290" s="4"/>
    </row>
    <row r="291" spans="5:6" x14ac:dyDescent="0.25">
      <c r="E291" s="4"/>
      <c r="F291" s="4"/>
    </row>
    <row r="292" spans="5:6" x14ac:dyDescent="0.25">
      <c r="E292" s="4"/>
      <c r="F292" s="4"/>
    </row>
    <row r="293" spans="5:6" x14ac:dyDescent="0.25">
      <c r="E293" s="4"/>
      <c r="F293" s="4"/>
    </row>
    <row r="294" spans="5:6" x14ac:dyDescent="0.25">
      <c r="E294" s="4"/>
      <c r="F294" s="4"/>
    </row>
    <row r="295" spans="5:6" x14ac:dyDescent="0.25">
      <c r="E295" s="4"/>
      <c r="F295" s="4"/>
    </row>
    <row r="296" spans="5:6" x14ac:dyDescent="0.25">
      <c r="E296" s="4"/>
      <c r="F296" s="4"/>
    </row>
    <row r="297" spans="5:6" x14ac:dyDescent="0.25">
      <c r="E297" s="4"/>
      <c r="F297" s="4"/>
    </row>
    <row r="298" spans="5:6" x14ac:dyDescent="0.25">
      <c r="E298" s="4"/>
      <c r="F298" s="4"/>
    </row>
    <row r="299" spans="5:6" x14ac:dyDescent="0.25">
      <c r="E299" s="4"/>
      <c r="F299" s="4"/>
    </row>
    <row r="300" spans="5:6" x14ac:dyDescent="0.25">
      <c r="E300" s="4"/>
      <c r="F300" s="4"/>
    </row>
    <row r="301" spans="5:6" x14ac:dyDescent="0.25">
      <c r="E301" s="4"/>
      <c r="F301" s="4"/>
    </row>
    <row r="302" spans="5:6" x14ac:dyDescent="0.25">
      <c r="E302" s="4"/>
      <c r="F302" s="4"/>
    </row>
    <row r="303" spans="5:6" x14ac:dyDescent="0.25">
      <c r="E303" s="4"/>
      <c r="F303" s="4"/>
    </row>
    <row r="304" spans="5:6" x14ac:dyDescent="0.25">
      <c r="E304" s="4"/>
      <c r="F304" s="4"/>
    </row>
    <row r="305" spans="5:6" x14ac:dyDescent="0.25">
      <c r="E305" s="4"/>
      <c r="F305" s="4"/>
    </row>
    <row r="306" spans="5:6" x14ac:dyDescent="0.25">
      <c r="E306" s="4"/>
      <c r="F306" s="4"/>
    </row>
    <row r="307" spans="5:6" x14ac:dyDescent="0.25">
      <c r="E307" s="4"/>
      <c r="F307" s="4"/>
    </row>
    <row r="308" spans="5:6" x14ac:dyDescent="0.25">
      <c r="E308" s="4"/>
      <c r="F308" s="4"/>
    </row>
    <row r="309" spans="5:6" x14ac:dyDescent="0.25">
      <c r="E309" s="4"/>
      <c r="F309" s="4"/>
    </row>
    <row r="310" spans="5:6" x14ac:dyDescent="0.25">
      <c r="E310" s="4"/>
      <c r="F310" s="4"/>
    </row>
    <row r="311" spans="5:6" x14ac:dyDescent="0.25">
      <c r="E311" s="4"/>
      <c r="F311" s="4"/>
    </row>
    <row r="312" spans="5:6" x14ac:dyDescent="0.25">
      <c r="E312" s="4"/>
      <c r="F312" s="4"/>
    </row>
    <row r="313" spans="5:6" x14ac:dyDescent="0.25">
      <c r="E313" s="4"/>
      <c r="F313" s="4"/>
    </row>
    <row r="314" spans="5:6" x14ac:dyDescent="0.25">
      <c r="E314" s="4"/>
      <c r="F314" s="4"/>
    </row>
    <row r="315" spans="5:6" x14ac:dyDescent="0.25">
      <c r="E315" s="4"/>
      <c r="F315" s="4"/>
    </row>
    <row r="316" spans="5:6" x14ac:dyDescent="0.25">
      <c r="E316" s="4"/>
      <c r="F316" s="4"/>
    </row>
    <row r="317" spans="5:6" x14ac:dyDescent="0.25">
      <c r="E317" s="4"/>
      <c r="F317" s="4"/>
    </row>
    <row r="318" spans="5:6" x14ac:dyDescent="0.25">
      <c r="E318" s="4"/>
      <c r="F318" s="4"/>
    </row>
    <row r="319" spans="5:6" x14ac:dyDescent="0.25">
      <c r="E319" s="4"/>
      <c r="F319" s="4"/>
    </row>
    <row r="320" spans="5:6" x14ac:dyDescent="0.25">
      <c r="E320" s="4"/>
      <c r="F320" s="4"/>
    </row>
    <row r="321" spans="5:6" x14ac:dyDescent="0.25">
      <c r="E321" s="4"/>
      <c r="F321" s="4"/>
    </row>
    <row r="322" spans="5:6" x14ac:dyDescent="0.25">
      <c r="E322" s="4"/>
      <c r="F322" s="4"/>
    </row>
    <row r="323" spans="5:6" x14ac:dyDescent="0.25">
      <c r="E323" s="4"/>
      <c r="F323" s="4"/>
    </row>
    <row r="324" spans="5:6" x14ac:dyDescent="0.25">
      <c r="E324" s="4"/>
      <c r="F324" s="4"/>
    </row>
    <row r="325" spans="5:6" x14ac:dyDescent="0.25">
      <c r="E325" s="4"/>
      <c r="F325" s="4"/>
    </row>
    <row r="326" spans="5:6" x14ac:dyDescent="0.25">
      <c r="E326" s="4"/>
      <c r="F326" s="4"/>
    </row>
    <row r="327" spans="5:6" x14ac:dyDescent="0.25">
      <c r="E327" s="4"/>
      <c r="F327" s="4"/>
    </row>
    <row r="328" spans="5:6" x14ac:dyDescent="0.25">
      <c r="E328" s="4"/>
      <c r="F328" s="4"/>
    </row>
    <row r="329" spans="5:6" x14ac:dyDescent="0.25">
      <c r="E329" s="4"/>
      <c r="F329" s="4"/>
    </row>
    <row r="330" spans="5:6" x14ac:dyDescent="0.25">
      <c r="E330" s="4"/>
      <c r="F330" s="4"/>
    </row>
    <row r="331" spans="5:6" x14ac:dyDescent="0.25">
      <c r="E331" s="4"/>
      <c r="F331" s="4"/>
    </row>
    <row r="332" spans="5:6" x14ac:dyDescent="0.25">
      <c r="E332" s="4"/>
      <c r="F332" s="4"/>
    </row>
    <row r="333" spans="5:6" x14ac:dyDescent="0.25">
      <c r="E333" s="4"/>
      <c r="F333" s="4"/>
    </row>
    <row r="334" spans="5:6" x14ac:dyDescent="0.25">
      <c r="E334" s="4"/>
      <c r="F334" s="4"/>
    </row>
    <row r="335" spans="5:6" x14ac:dyDescent="0.25">
      <c r="E335" s="4"/>
      <c r="F335" s="4"/>
    </row>
    <row r="336" spans="5:6" x14ac:dyDescent="0.25">
      <c r="E336" s="4"/>
      <c r="F336" s="4"/>
    </row>
    <row r="337" spans="5:6" x14ac:dyDescent="0.25">
      <c r="E337" s="4"/>
      <c r="F337" s="4"/>
    </row>
    <row r="338" spans="5:6" x14ac:dyDescent="0.25">
      <c r="E338" s="4"/>
      <c r="F338" s="4"/>
    </row>
    <row r="339" spans="5:6" x14ac:dyDescent="0.25">
      <c r="E339" s="4"/>
      <c r="F339" s="4"/>
    </row>
    <row r="340" spans="5:6" x14ac:dyDescent="0.25">
      <c r="E340" s="4"/>
      <c r="F340" s="4"/>
    </row>
    <row r="341" spans="5:6" x14ac:dyDescent="0.25">
      <c r="E341" s="4"/>
      <c r="F341" s="4"/>
    </row>
    <row r="342" spans="5:6" x14ac:dyDescent="0.25">
      <c r="E342" s="4"/>
      <c r="F342" s="4"/>
    </row>
    <row r="343" spans="5:6" x14ac:dyDescent="0.25">
      <c r="E343" s="4"/>
      <c r="F343" s="4"/>
    </row>
    <row r="344" spans="5:6" x14ac:dyDescent="0.25">
      <c r="E344" s="4"/>
      <c r="F344" s="4"/>
    </row>
    <row r="345" spans="5:6" x14ac:dyDescent="0.25">
      <c r="E345" s="4"/>
      <c r="F345" s="4"/>
    </row>
    <row r="346" spans="5:6" x14ac:dyDescent="0.25">
      <c r="E346" s="4"/>
      <c r="F346" s="4"/>
    </row>
    <row r="347" spans="5:6" x14ac:dyDescent="0.25">
      <c r="E347" s="4"/>
      <c r="F347" s="4"/>
    </row>
    <row r="348" spans="5:6" x14ac:dyDescent="0.25">
      <c r="E348" s="4"/>
      <c r="F348" s="4"/>
    </row>
    <row r="349" spans="5:6" x14ac:dyDescent="0.25">
      <c r="E349" s="4"/>
      <c r="F349" s="4"/>
    </row>
    <row r="350" spans="5:6" x14ac:dyDescent="0.25">
      <c r="E350" s="4"/>
      <c r="F350" s="4"/>
    </row>
    <row r="351" spans="5:6" x14ac:dyDescent="0.25">
      <c r="E351" s="4"/>
      <c r="F351" s="4"/>
    </row>
    <row r="352" spans="5:6" x14ac:dyDescent="0.25">
      <c r="E352" s="4"/>
      <c r="F352" s="4"/>
    </row>
    <row r="353" spans="5:6" x14ac:dyDescent="0.25">
      <c r="E353" s="4"/>
      <c r="F353" s="4"/>
    </row>
    <row r="354" spans="5:6" x14ac:dyDescent="0.25">
      <c r="E354" s="4"/>
      <c r="F354" s="4"/>
    </row>
    <row r="355" spans="5:6" x14ac:dyDescent="0.25">
      <c r="E355" s="4"/>
      <c r="F355" s="4"/>
    </row>
    <row r="356" spans="5:6" x14ac:dyDescent="0.25">
      <c r="E356" s="4"/>
      <c r="F356" s="4"/>
    </row>
    <row r="357" spans="5:6" x14ac:dyDescent="0.25">
      <c r="E357" s="4"/>
      <c r="F357" s="4"/>
    </row>
    <row r="358" spans="5:6" x14ac:dyDescent="0.25">
      <c r="E358" s="4"/>
      <c r="F358" s="4"/>
    </row>
    <row r="359" spans="5:6" x14ac:dyDescent="0.25">
      <c r="E359" s="4"/>
      <c r="F359" s="4"/>
    </row>
    <row r="360" spans="5:6" x14ac:dyDescent="0.25">
      <c r="E360" s="4"/>
      <c r="F360" s="4"/>
    </row>
    <row r="361" spans="5:6" x14ac:dyDescent="0.25">
      <c r="E361" s="4"/>
      <c r="F361" s="4"/>
    </row>
    <row r="362" spans="5:6" x14ac:dyDescent="0.25">
      <c r="E362" s="4"/>
      <c r="F362" s="4"/>
    </row>
    <row r="363" spans="5:6" x14ac:dyDescent="0.25">
      <c r="E363" s="4"/>
      <c r="F363" s="4"/>
    </row>
    <row r="364" spans="5:6" x14ac:dyDescent="0.25">
      <c r="E364" s="4"/>
      <c r="F364" s="4"/>
    </row>
    <row r="365" spans="5:6" x14ac:dyDescent="0.25">
      <c r="E365" s="4"/>
      <c r="F365" s="4"/>
    </row>
    <row r="366" spans="5:6" x14ac:dyDescent="0.25">
      <c r="E366" s="4"/>
      <c r="F366" s="4"/>
    </row>
    <row r="367" spans="5:6" x14ac:dyDescent="0.25">
      <c r="E367" s="4"/>
      <c r="F367" s="4"/>
    </row>
    <row r="368" spans="5:6" x14ac:dyDescent="0.25">
      <c r="E368" s="4"/>
      <c r="F368" s="4"/>
    </row>
    <row r="369" spans="5:6" x14ac:dyDescent="0.25">
      <c r="E369" s="4"/>
      <c r="F369" s="4"/>
    </row>
    <row r="370" spans="5:6" x14ac:dyDescent="0.25">
      <c r="E370" s="4"/>
      <c r="F370" s="4"/>
    </row>
    <row r="371" spans="5:6" x14ac:dyDescent="0.25">
      <c r="E371" s="4"/>
      <c r="F371" s="4"/>
    </row>
    <row r="372" spans="5:6" x14ac:dyDescent="0.25">
      <c r="E372" s="4"/>
      <c r="F372" s="4"/>
    </row>
    <row r="373" spans="5:6" x14ac:dyDescent="0.25">
      <c r="E373" s="4"/>
      <c r="F373" s="4"/>
    </row>
    <row r="374" spans="5:6" x14ac:dyDescent="0.25">
      <c r="E374" s="4"/>
      <c r="F374" s="4"/>
    </row>
    <row r="375" spans="5:6" x14ac:dyDescent="0.25">
      <c r="E375" s="4"/>
      <c r="F375" s="4"/>
    </row>
    <row r="376" spans="5:6" x14ac:dyDescent="0.25">
      <c r="E376" s="4"/>
      <c r="F376" s="4"/>
    </row>
    <row r="377" spans="5:6" x14ac:dyDescent="0.25">
      <c r="E377" s="4"/>
      <c r="F377" s="4"/>
    </row>
    <row r="378" spans="5:6" x14ac:dyDescent="0.25">
      <c r="E378" s="4"/>
      <c r="F378" s="4"/>
    </row>
    <row r="379" spans="5:6" x14ac:dyDescent="0.25">
      <c r="E379" s="4"/>
      <c r="F379" s="4"/>
    </row>
    <row r="380" spans="5:6" x14ac:dyDescent="0.25">
      <c r="E380" s="4"/>
      <c r="F380" s="4"/>
    </row>
    <row r="381" spans="5:6" x14ac:dyDescent="0.25">
      <c r="E381" s="4"/>
      <c r="F381" s="4"/>
    </row>
    <row r="382" spans="5:6" x14ac:dyDescent="0.25">
      <c r="E382" s="4"/>
      <c r="F382" s="4"/>
    </row>
    <row r="383" spans="5:6" x14ac:dyDescent="0.25">
      <c r="E383" s="4"/>
      <c r="F383" s="4"/>
    </row>
    <row r="384" spans="5:6" x14ac:dyDescent="0.25">
      <c r="E384" s="4"/>
      <c r="F384" s="4"/>
    </row>
    <row r="385" spans="5:6" x14ac:dyDescent="0.25">
      <c r="E385" s="4"/>
      <c r="F385" s="4"/>
    </row>
    <row r="386" spans="5:6" x14ac:dyDescent="0.25">
      <c r="E386" s="4"/>
      <c r="F386" s="4"/>
    </row>
    <row r="387" spans="5:6" x14ac:dyDescent="0.25">
      <c r="E387" s="4"/>
      <c r="F387" s="4"/>
    </row>
    <row r="388" spans="5:6" x14ac:dyDescent="0.25">
      <c r="E388" s="4"/>
      <c r="F388" s="4"/>
    </row>
    <row r="389" spans="5:6" x14ac:dyDescent="0.25">
      <c r="E389" s="4"/>
      <c r="F389" s="4"/>
    </row>
    <row r="390" spans="5:6" x14ac:dyDescent="0.25">
      <c r="E390" s="4"/>
      <c r="F390" s="4"/>
    </row>
    <row r="391" spans="5:6" x14ac:dyDescent="0.25">
      <c r="E391" s="4"/>
      <c r="F391" s="4"/>
    </row>
    <row r="392" spans="5:6" x14ac:dyDescent="0.25">
      <c r="E392" s="4"/>
      <c r="F392" s="4"/>
    </row>
    <row r="393" spans="5:6" x14ac:dyDescent="0.25">
      <c r="E393" s="4"/>
      <c r="F393" s="4"/>
    </row>
    <row r="394" spans="5:6" x14ac:dyDescent="0.25">
      <c r="E394" s="4"/>
      <c r="F394" s="4"/>
    </row>
    <row r="395" spans="5:6" x14ac:dyDescent="0.25">
      <c r="E395" s="4"/>
      <c r="F395" s="4"/>
    </row>
    <row r="396" spans="5:6" x14ac:dyDescent="0.25">
      <c r="E396" s="4"/>
      <c r="F396" s="4"/>
    </row>
    <row r="397" spans="5:6" x14ac:dyDescent="0.25">
      <c r="E397" s="4"/>
      <c r="F397" s="4"/>
    </row>
    <row r="398" spans="5:6" x14ac:dyDescent="0.25">
      <c r="E398" s="4"/>
      <c r="F398" s="4"/>
    </row>
    <row r="399" spans="5:6" x14ac:dyDescent="0.25">
      <c r="E399" s="4"/>
      <c r="F399" s="4"/>
    </row>
    <row r="400" spans="5:6" x14ac:dyDescent="0.25">
      <c r="E400" s="4"/>
      <c r="F400" s="4"/>
    </row>
    <row r="401" spans="5:6" x14ac:dyDescent="0.25">
      <c r="E401" s="4"/>
      <c r="F401" s="4"/>
    </row>
    <row r="402" spans="5:6" x14ac:dyDescent="0.25">
      <c r="E402" s="4"/>
      <c r="F402" s="4"/>
    </row>
    <row r="403" spans="5:6" x14ac:dyDescent="0.25">
      <c r="E403" s="4"/>
      <c r="F403" s="4"/>
    </row>
    <row r="404" spans="5:6" x14ac:dyDescent="0.25">
      <c r="E404" s="4"/>
      <c r="F404" s="4"/>
    </row>
    <row r="405" spans="5:6" x14ac:dyDescent="0.25">
      <c r="E405" s="4"/>
      <c r="F405" s="4"/>
    </row>
    <row r="406" spans="5:6" x14ac:dyDescent="0.25">
      <c r="E406" s="4"/>
      <c r="F406" s="4"/>
    </row>
    <row r="407" spans="5:6" x14ac:dyDescent="0.25">
      <c r="E407" s="4"/>
      <c r="F407" s="4"/>
    </row>
    <row r="408" spans="5:6" x14ac:dyDescent="0.25">
      <c r="E408" s="4"/>
      <c r="F408" s="4"/>
    </row>
    <row r="409" spans="5:6" x14ac:dyDescent="0.25">
      <c r="E409" s="4"/>
      <c r="F409" s="4"/>
    </row>
    <row r="410" spans="5:6" x14ac:dyDescent="0.25">
      <c r="E410" s="4"/>
      <c r="F410" s="4"/>
    </row>
    <row r="411" spans="5:6" x14ac:dyDescent="0.25">
      <c r="E411" s="4"/>
      <c r="F411" s="4"/>
    </row>
    <row r="412" spans="5:6" x14ac:dyDescent="0.25">
      <c r="E412" s="4"/>
      <c r="F412" s="4"/>
    </row>
    <row r="413" spans="5:6" x14ac:dyDescent="0.25">
      <c r="E413" s="4"/>
      <c r="F413" s="4"/>
    </row>
    <row r="414" spans="5:6" x14ac:dyDescent="0.25">
      <c r="E414" s="4"/>
      <c r="F414" s="4"/>
    </row>
    <row r="415" spans="5:6" x14ac:dyDescent="0.25">
      <c r="E415" s="4"/>
      <c r="F415" s="4"/>
    </row>
    <row r="416" spans="5:6" x14ac:dyDescent="0.25">
      <c r="E416" s="4"/>
      <c r="F416" s="4"/>
    </row>
    <row r="417" spans="5:6" x14ac:dyDescent="0.25">
      <c r="E417" s="4"/>
      <c r="F417" s="4"/>
    </row>
    <row r="418" spans="5:6" x14ac:dyDescent="0.25">
      <c r="E418" s="4"/>
      <c r="F418" s="4"/>
    </row>
    <row r="419" spans="5:6" x14ac:dyDescent="0.25">
      <c r="E419" s="4"/>
      <c r="F419" s="4"/>
    </row>
    <row r="420" spans="5:6" x14ac:dyDescent="0.25">
      <c r="E420" s="4"/>
      <c r="F420" s="4"/>
    </row>
    <row r="421" spans="5:6" x14ac:dyDescent="0.25">
      <c r="E421" s="4"/>
      <c r="F421" s="4"/>
    </row>
    <row r="422" spans="5:6" x14ac:dyDescent="0.25">
      <c r="E422" s="4"/>
      <c r="F422" s="4"/>
    </row>
    <row r="423" spans="5:6" x14ac:dyDescent="0.25">
      <c r="E423" s="4"/>
      <c r="F423" s="4"/>
    </row>
    <row r="424" spans="5:6" x14ac:dyDescent="0.25">
      <c r="E424" s="4"/>
      <c r="F424" s="4"/>
    </row>
    <row r="425" spans="5:6" x14ac:dyDescent="0.25">
      <c r="E425" s="4"/>
      <c r="F425" s="4"/>
    </row>
    <row r="426" spans="5:6" x14ac:dyDescent="0.25">
      <c r="E426" s="4"/>
      <c r="F426" s="4"/>
    </row>
    <row r="427" spans="5:6" x14ac:dyDescent="0.25">
      <c r="E427" s="4"/>
      <c r="F427" s="4"/>
    </row>
    <row r="428" spans="5:6" x14ac:dyDescent="0.25">
      <c r="E428" s="4"/>
      <c r="F428" s="4"/>
    </row>
    <row r="429" spans="5:6" x14ac:dyDescent="0.25">
      <c r="E429" s="4"/>
      <c r="F429" s="4"/>
    </row>
    <row r="430" spans="5:6" x14ac:dyDescent="0.25">
      <c r="E430" s="4"/>
      <c r="F430" s="4"/>
    </row>
    <row r="431" spans="5:6" x14ac:dyDescent="0.25">
      <c r="E431" s="4"/>
      <c r="F431" s="4"/>
    </row>
    <row r="432" spans="5:6" x14ac:dyDescent="0.25">
      <c r="E432" s="4"/>
      <c r="F432" s="4"/>
    </row>
    <row r="433" spans="5:6" x14ac:dyDescent="0.25">
      <c r="E433" s="4"/>
      <c r="F433" s="4"/>
    </row>
    <row r="434" spans="5:6" x14ac:dyDescent="0.25">
      <c r="E434" s="4"/>
      <c r="F434" s="4"/>
    </row>
    <row r="435" spans="5:6" x14ac:dyDescent="0.25">
      <c r="E435" s="4"/>
      <c r="F435" s="4"/>
    </row>
    <row r="436" spans="5:6" x14ac:dyDescent="0.25">
      <c r="E436" s="4"/>
      <c r="F436" s="4"/>
    </row>
    <row r="437" spans="5:6" x14ac:dyDescent="0.25">
      <c r="E437" s="4"/>
      <c r="F437" s="4"/>
    </row>
    <row r="438" spans="5:6" x14ac:dyDescent="0.25">
      <c r="E438" s="4"/>
      <c r="F438" s="4"/>
    </row>
    <row r="439" spans="5:6" x14ac:dyDescent="0.25">
      <c r="E439" s="4"/>
      <c r="F439" s="4"/>
    </row>
    <row r="440" spans="5:6" x14ac:dyDescent="0.25">
      <c r="E440" s="4"/>
      <c r="F440" s="4"/>
    </row>
    <row r="441" spans="5:6" x14ac:dyDescent="0.25">
      <c r="E441" s="4"/>
      <c r="F441" s="4"/>
    </row>
    <row r="442" spans="5:6" x14ac:dyDescent="0.25">
      <c r="E442" s="4"/>
      <c r="F442" s="4"/>
    </row>
    <row r="443" spans="5:6" x14ac:dyDescent="0.25">
      <c r="E443" s="4"/>
      <c r="F443" s="4"/>
    </row>
    <row r="444" spans="5:6" x14ac:dyDescent="0.25">
      <c r="E444" s="4"/>
      <c r="F444" s="4"/>
    </row>
    <row r="445" spans="5:6" x14ac:dyDescent="0.25">
      <c r="E445" s="4"/>
      <c r="F445" s="4"/>
    </row>
    <row r="446" spans="5:6" x14ac:dyDescent="0.25">
      <c r="E446" s="4"/>
      <c r="F446" s="4"/>
    </row>
    <row r="447" spans="5:6" x14ac:dyDescent="0.25">
      <c r="E447" s="4"/>
      <c r="F447" s="4"/>
    </row>
    <row r="448" spans="5:6" x14ac:dyDescent="0.25">
      <c r="E448" s="4"/>
      <c r="F448" s="4"/>
    </row>
    <row r="449" spans="5:6" x14ac:dyDescent="0.25">
      <c r="E449" s="4"/>
      <c r="F449" s="4"/>
    </row>
    <row r="450" spans="5:6" x14ac:dyDescent="0.25">
      <c r="E450" s="4"/>
      <c r="F450" s="4"/>
    </row>
    <row r="451" spans="5:6" x14ac:dyDescent="0.25">
      <c r="E451" s="4"/>
      <c r="F451" s="4"/>
    </row>
    <row r="452" spans="5:6" x14ac:dyDescent="0.25">
      <c r="E452" s="4"/>
      <c r="F452" s="4"/>
    </row>
    <row r="453" spans="5:6" x14ac:dyDescent="0.25">
      <c r="E453" s="4"/>
      <c r="F453" s="4"/>
    </row>
    <row r="454" spans="5:6" x14ac:dyDescent="0.25">
      <c r="E454" s="4"/>
      <c r="F454" s="4"/>
    </row>
    <row r="455" spans="5:6" x14ac:dyDescent="0.25">
      <c r="E455" s="4"/>
      <c r="F455" s="4"/>
    </row>
    <row r="456" spans="5:6" x14ac:dyDescent="0.25">
      <c r="E456" s="4"/>
      <c r="F456" s="4"/>
    </row>
    <row r="457" spans="5:6" x14ac:dyDescent="0.25">
      <c r="E457" s="4"/>
      <c r="F457" s="4"/>
    </row>
    <row r="458" spans="5:6" x14ac:dyDescent="0.25">
      <c r="E458" s="4"/>
      <c r="F458" s="4"/>
    </row>
    <row r="459" spans="5:6" x14ac:dyDescent="0.25">
      <c r="E459" s="4"/>
      <c r="F459" s="4"/>
    </row>
    <row r="460" spans="5:6" x14ac:dyDescent="0.25">
      <c r="E460" s="4"/>
      <c r="F460" s="4"/>
    </row>
    <row r="461" spans="5:6" x14ac:dyDescent="0.25">
      <c r="E461" s="4"/>
      <c r="F461" s="4"/>
    </row>
    <row r="462" spans="5:6" x14ac:dyDescent="0.25">
      <c r="E462" s="4"/>
      <c r="F462" s="4"/>
    </row>
    <row r="463" spans="5:6" x14ac:dyDescent="0.25">
      <c r="E463" s="4"/>
      <c r="F463" s="4"/>
    </row>
    <row r="464" spans="5:6" x14ac:dyDescent="0.25">
      <c r="E464" s="4"/>
      <c r="F464" s="4"/>
    </row>
    <row r="465" spans="5:6" x14ac:dyDescent="0.25">
      <c r="E465" s="4"/>
      <c r="F465" s="4"/>
    </row>
    <row r="466" spans="5:6" x14ac:dyDescent="0.25">
      <c r="E466" s="4"/>
      <c r="F466" s="4"/>
    </row>
    <row r="467" spans="5:6" x14ac:dyDescent="0.25">
      <c r="E467" s="4"/>
      <c r="F467" s="4"/>
    </row>
    <row r="468" spans="5:6" x14ac:dyDescent="0.25">
      <c r="E468" s="4"/>
      <c r="F468" s="4"/>
    </row>
    <row r="469" spans="5:6" x14ac:dyDescent="0.25">
      <c r="E469" s="4"/>
      <c r="F469" s="4"/>
    </row>
    <row r="470" spans="5:6" x14ac:dyDescent="0.25">
      <c r="E470" s="4"/>
      <c r="F470" s="4"/>
    </row>
    <row r="471" spans="5:6" x14ac:dyDescent="0.25">
      <c r="E471" s="4"/>
      <c r="F471" s="4"/>
    </row>
    <row r="472" spans="5:6" x14ac:dyDescent="0.25">
      <c r="E472" s="4"/>
      <c r="F472" s="4"/>
    </row>
    <row r="473" spans="5:6" x14ac:dyDescent="0.25">
      <c r="E473" s="4"/>
      <c r="F473" s="4"/>
    </row>
    <row r="474" spans="5:6" x14ac:dyDescent="0.25">
      <c r="E474" s="4"/>
      <c r="F474" s="4"/>
    </row>
    <row r="475" spans="5:6" x14ac:dyDescent="0.25">
      <c r="E475" s="4"/>
      <c r="F475" s="4"/>
    </row>
    <row r="476" spans="5:6" x14ac:dyDescent="0.25">
      <c r="E476" s="4"/>
      <c r="F476" s="4"/>
    </row>
    <row r="477" spans="5:6" x14ac:dyDescent="0.25">
      <c r="E477" s="4"/>
      <c r="F477" s="4"/>
    </row>
    <row r="478" spans="5:6" x14ac:dyDescent="0.25">
      <c r="E478" s="4"/>
      <c r="F478" s="4"/>
    </row>
    <row r="479" spans="5:6" x14ac:dyDescent="0.25">
      <c r="E479" s="4"/>
      <c r="F479" s="4"/>
    </row>
    <row r="480" spans="5:6" x14ac:dyDescent="0.25">
      <c r="E480" s="4"/>
      <c r="F480" s="4"/>
    </row>
    <row r="481" spans="5:6" x14ac:dyDescent="0.25">
      <c r="E481" s="4"/>
      <c r="F481" s="4"/>
    </row>
    <row r="482" spans="5:6" x14ac:dyDescent="0.25">
      <c r="E482" s="4"/>
      <c r="F482" s="4"/>
    </row>
    <row r="483" spans="5:6" x14ac:dyDescent="0.25">
      <c r="E483" s="4"/>
      <c r="F483" s="4"/>
    </row>
    <row r="484" spans="5:6" x14ac:dyDescent="0.25">
      <c r="E484" s="4"/>
      <c r="F484" s="4"/>
    </row>
    <row r="485" spans="5:6" x14ac:dyDescent="0.25">
      <c r="E485" s="4"/>
      <c r="F485" s="4"/>
    </row>
    <row r="486" spans="5:6" x14ac:dyDescent="0.25">
      <c r="E486" s="4"/>
      <c r="F486" s="4"/>
    </row>
    <row r="487" spans="5:6" x14ac:dyDescent="0.25">
      <c r="E487" s="4"/>
      <c r="F487" s="4"/>
    </row>
    <row r="488" spans="5:6" x14ac:dyDescent="0.25">
      <c r="E488" s="4"/>
      <c r="F488" s="4"/>
    </row>
    <row r="489" spans="5:6" x14ac:dyDescent="0.25">
      <c r="E489" s="4"/>
      <c r="F489" s="4"/>
    </row>
    <row r="490" spans="5:6" x14ac:dyDescent="0.25">
      <c r="E490" s="4"/>
      <c r="F490" s="4"/>
    </row>
    <row r="491" spans="5:6" x14ac:dyDescent="0.25">
      <c r="E491" s="4"/>
      <c r="F491" s="4"/>
    </row>
    <row r="492" spans="5:6" x14ac:dyDescent="0.25">
      <c r="E492" s="4"/>
      <c r="F492" s="4"/>
    </row>
    <row r="493" spans="5:6" x14ac:dyDescent="0.25">
      <c r="E493" s="4"/>
      <c r="F493" s="4"/>
    </row>
    <row r="494" spans="5:6" x14ac:dyDescent="0.25">
      <c r="E494" s="4"/>
      <c r="F494" s="4"/>
    </row>
    <row r="495" spans="5:6" x14ac:dyDescent="0.25">
      <c r="E495" s="4"/>
      <c r="F495" s="4"/>
    </row>
    <row r="496" spans="5:6" x14ac:dyDescent="0.25">
      <c r="E496" s="4"/>
      <c r="F496" s="4"/>
    </row>
    <row r="497" spans="5:6" x14ac:dyDescent="0.25">
      <c r="E497" s="4"/>
      <c r="F497" s="4"/>
    </row>
    <row r="498" spans="5:6" x14ac:dyDescent="0.25">
      <c r="E498" s="4"/>
      <c r="F498" s="4"/>
    </row>
    <row r="499" spans="5:6" x14ac:dyDescent="0.25">
      <c r="E499" s="4"/>
      <c r="F499" s="4"/>
    </row>
    <row r="500" spans="5:6" x14ac:dyDescent="0.25">
      <c r="E500" s="4"/>
      <c r="F500" s="4"/>
    </row>
    <row r="501" spans="5:6" x14ac:dyDescent="0.25">
      <c r="E501" s="4"/>
      <c r="F501" s="4"/>
    </row>
    <row r="502" spans="5:6" x14ac:dyDescent="0.25">
      <c r="E502" s="4"/>
      <c r="F502" s="4"/>
    </row>
    <row r="503" spans="5:6" x14ac:dyDescent="0.25">
      <c r="E503" s="4"/>
      <c r="F503" s="4"/>
    </row>
    <row r="504" spans="5:6" x14ac:dyDescent="0.25">
      <c r="E504" s="4"/>
      <c r="F504" s="4"/>
    </row>
    <row r="505" spans="5:6" x14ac:dyDescent="0.25">
      <c r="E505" s="4"/>
      <c r="F505" s="4"/>
    </row>
    <row r="506" spans="5:6" x14ac:dyDescent="0.25">
      <c r="E506" s="4"/>
      <c r="F506" s="4"/>
    </row>
    <row r="507" spans="5:6" x14ac:dyDescent="0.25">
      <c r="E507" s="4"/>
      <c r="F507" s="4"/>
    </row>
    <row r="508" spans="5:6" x14ac:dyDescent="0.25">
      <c r="E508" s="4"/>
      <c r="F508" s="4"/>
    </row>
    <row r="509" spans="5:6" x14ac:dyDescent="0.25">
      <c r="E509" s="4"/>
      <c r="F509" s="4"/>
    </row>
    <row r="510" spans="5:6" x14ac:dyDescent="0.25">
      <c r="E510" s="4"/>
      <c r="F510" s="4"/>
    </row>
    <row r="511" spans="5:6" x14ac:dyDescent="0.25">
      <c r="E511" s="4"/>
      <c r="F511" s="4"/>
    </row>
    <row r="512" spans="5:6" x14ac:dyDescent="0.25">
      <c r="E512" s="4"/>
      <c r="F512" s="4"/>
    </row>
    <row r="513" spans="5:6" x14ac:dyDescent="0.25">
      <c r="E513" s="4"/>
      <c r="F513" s="4"/>
    </row>
    <row r="514" spans="5:6" x14ac:dyDescent="0.25">
      <c r="E514" s="4"/>
      <c r="F514" s="4"/>
    </row>
    <row r="515" spans="5:6" x14ac:dyDescent="0.25">
      <c r="E515" s="4"/>
      <c r="F515" s="4"/>
    </row>
    <row r="516" spans="5:6" x14ac:dyDescent="0.25">
      <c r="E516" s="4"/>
      <c r="F516" s="4"/>
    </row>
    <row r="517" spans="5:6" x14ac:dyDescent="0.25">
      <c r="E517" s="4"/>
      <c r="F517" s="4"/>
    </row>
    <row r="518" spans="5:6" x14ac:dyDescent="0.25">
      <c r="E518" s="4"/>
      <c r="F518" s="4"/>
    </row>
    <row r="519" spans="5:6" x14ac:dyDescent="0.25">
      <c r="E519" s="4"/>
      <c r="F519" s="4"/>
    </row>
    <row r="520" spans="5:6" x14ac:dyDescent="0.25">
      <c r="E520" s="4"/>
      <c r="F520" s="4"/>
    </row>
    <row r="521" spans="5:6" x14ac:dyDescent="0.25">
      <c r="E521" s="4"/>
      <c r="F521" s="4"/>
    </row>
    <row r="522" spans="5:6" x14ac:dyDescent="0.25">
      <c r="E522" s="4"/>
      <c r="F522" s="4"/>
    </row>
    <row r="523" spans="5:6" x14ac:dyDescent="0.25">
      <c r="E523" s="4"/>
      <c r="F523" s="4"/>
    </row>
    <row r="524" spans="5:6" x14ac:dyDescent="0.25">
      <c r="E524" s="4"/>
      <c r="F524" s="4"/>
    </row>
    <row r="525" spans="5:6" x14ac:dyDescent="0.25">
      <c r="E525" s="4"/>
      <c r="F525" s="4"/>
    </row>
    <row r="526" spans="5:6" x14ac:dyDescent="0.25">
      <c r="E526" s="4"/>
      <c r="F526" s="4"/>
    </row>
    <row r="527" spans="5:6" x14ac:dyDescent="0.25">
      <c r="E527" s="4"/>
      <c r="F527" s="4"/>
    </row>
    <row r="528" spans="5:6" x14ac:dyDescent="0.25">
      <c r="E528" s="4"/>
      <c r="F528" s="4"/>
    </row>
    <row r="529" spans="5:6" x14ac:dyDescent="0.25">
      <c r="E529" s="4"/>
      <c r="F529" s="4"/>
    </row>
    <row r="530" spans="5:6" x14ac:dyDescent="0.25">
      <c r="E530" s="4"/>
      <c r="F530" s="4"/>
    </row>
    <row r="531" spans="5:6" x14ac:dyDescent="0.25">
      <c r="E531" s="4"/>
      <c r="F531" s="4"/>
    </row>
    <row r="532" spans="5:6" x14ac:dyDescent="0.25">
      <c r="E532" s="4"/>
      <c r="F532" s="4"/>
    </row>
    <row r="533" spans="5:6" x14ac:dyDescent="0.25">
      <c r="E533" s="4"/>
      <c r="F533" s="4"/>
    </row>
    <row r="534" spans="5:6" x14ac:dyDescent="0.25">
      <c r="E534" s="4"/>
      <c r="F534" s="4"/>
    </row>
    <row r="535" spans="5:6" x14ac:dyDescent="0.25">
      <c r="E535" s="4"/>
      <c r="F535" s="4"/>
    </row>
    <row r="536" spans="5:6" x14ac:dyDescent="0.25">
      <c r="E536" s="4"/>
      <c r="F536" s="4"/>
    </row>
    <row r="537" spans="5:6" x14ac:dyDescent="0.25">
      <c r="E537" s="4"/>
      <c r="F537" s="4"/>
    </row>
    <row r="538" spans="5:6" x14ac:dyDescent="0.25">
      <c r="E538" s="4"/>
      <c r="F538" s="4"/>
    </row>
    <row r="539" spans="5:6" x14ac:dyDescent="0.25">
      <c r="E539" s="4"/>
      <c r="F539" s="4"/>
    </row>
    <row r="540" spans="5:6" x14ac:dyDescent="0.25">
      <c r="E540" s="4"/>
      <c r="F540" s="4"/>
    </row>
    <row r="541" spans="5:6" x14ac:dyDescent="0.25">
      <c r="E541" s="4"/>
      <c r="F541" s="4"/>
    </row>
    <row r="542" spans="5:6" x14ac:dyDescent="0.25">
      <c r="E542" s="4"/>
      <c r="F542" s="4"/>
    </row>
    <row r="543" spans="5:6" x14ac:dyDescent="0.25">
      <c r="E543" s="4"/>
      <c r="F543" s="4"/>
    </row>
    <row r="544" spans="5:6" x14ac:dyDescent="0.25">
      <c r="E544" s="4"/>
      <c r="F544" s="4"/>
    </row>
    <row r="545" spans="5:6" x14ac:dyDescent="0.25">
      <c r="E545" s="4"/>
      <c r="F545" s="4"/>
    </row>
    <row r="546" spans="5:6" x14ac:dyDescent="0.25">
      <c r="E546" s="4"/>
      <c r="F546" s="4"/>
    </row>
    <row r="547" spans="5:6" x14ac:dyDescent="0.25">
      <c r="E547" s="4"/>
      <c r="F547" s="4"/>
    </row>
    <row r="548" spans="5:6" x14ac:dyDescent="0.25">
      <c r="E548" s="4"/>
      <c r="F548" s="4"/>
    </row>
    <row r="549" spans="5:6" x14ac:dyDescent="0.25">
      <c r="E549" s="4"/>
      <c r="F549" s="4"/>
    </row>
    <row r="550" spans="5:6" x14ac:dyDescent="0.25">
      <c r="E550" s="4"/>
      <c r="F550" s="4"/>
    </row>
    <row r="551" spans="5:6" x14ac:dyDescent="0.25">
      <c r="E551" s="4"/>
      <c r="F551" s="4"/>
    </row>
    <row r="552" spans="5:6" x14ac:dyDescent="0.25">
      <c r="E552" s="4"/>
      <c r="F552" s="4"/>
    </row>
    <row r="553" spans="5:6" x14ac:dyDescent="0.25">
      <c r="E553" s="4"/>
      <c r="F553" s="4"/>
    </row>
    <row r="554" spans="5:6" x14ac:dyDescent="0.25">
      <c r="E554" s="4"/>
      <c r="F554" s="4"/>
    </row>
    <row r="555" spans="5:6" x14ac:dyDescent="0.25">
      <c r="E555" s="4"/>
      <c r="F555" s="4"/>
    </row>
    <row r="556" spans="5:6" x14ac:dyDescent="0.25">
      <c r="E556" s="4"/>
      <c r="F556" s="4"/>
    </row>
    <row r="557" spans="5:6" x14ac:dyDescent="0.25">
      <c r="E557" s="4"/>
      <c r="F557" s="4"/>
    </row>
    <row r="558" spans="5:6" x14ac:dyDescent="0.25">
      <c r="E558" s="4"/>
      <c r="F558" s="4"/>
    </row>
    <row r="559" spans="5:6" x14ac:dyDescent="0.25">
      <c r="E559" s="4"/>
      <c r="F559" s="4"/>
    </row>
    <row r="560" spans="5:6" x14ac:dyDescent="0.25">
      <c r="E560" s="4"/>
      <c r="F560" s="4"/>
    </row>
    <row r="561" spans="5:6" x14ac:dyDescent="0.25">
      <c r="E561" s="4"/>
      <c r="F561" s="4"/>
    </row>
    <row r="562" spans="5:6" x14ac:dyDescent="0.25">
      <c r="E562" s="4"/>
      <c r="F562" s="4"/>
    </row>
    <row r="563" spans="5:6" x14ac:dyDescent="0.25">
      <c r="E563" s="4"/>
      <c r="F563" s="4"/>
    </row>
    <row r="564" spans="5:6" x14ac:dyDescent="0.25">
      <c r="E564" s="4"/>
      <c r="F564" s="4"/>
    </row>
    <row r="565" spans="5:6" x14ac:dyDescent="0.25">
      <c r="E565" s="4"/>
      <c r="F565" s="4"/>
    </row>
    <row r="566" spans="5:6" x14ac:dyDescent="0.25">
      <c r="E566" s="4"/>
      <c r="F566" s="4"/>
    </row>
    <row r="567" spans="5:6" x14ac:dyDescent="0.25">
      <c r="E567" s="4"/>
      <c r="F567" s="4"/>
    </row>
    <row r="568" spans="5:6" x14ac:dyDescent="0.25">
      <c r="E568" s="4"/>
      <c r="F568" s="4"/>
    </row>
    <row r="569" spans="5:6" x14ac:dyDescent="0.25">
      <c r="E569" s="4"/>
      <c r="F569" s="4"/>
    </row>
    <row r="570" spans="5:6" x14ac:dyDescent="0.25">
      <c r="E570" s="4"/>
      <c r="F570" s="4"/>
    </row>
    <row r="571" spans="5:6" x14ac:dyDescent="0.25">
      <c r="E571" s="4"/>
      <c r="F571" s="4"/>
    </row>
    <row r="572" spans="5:6" x14ac:dyDescent="0.25">
      <c r="E572" s="4"/>
      <c r="F572" s="4"/>
    </row>
    <row r="573" spans="5:6" x14ac:dyDescent="0.25">
      <c r="E573" s="4"/>
      <c r="F573" s="4"/>
    </row>
    <row r="574" spans="5:6" x14ac:dyDescent="0.25">
      <c r="E574" s="4"/>
      <c r="F574" s="4"/>
    </row>
    <row r="575" spans="5:6" x14ac:dyDescent="0.25">
      <c r="E575" s="4"/>
      <c r="F575" s="4"/>
    </row>
    <row r="576" spans="5:6" x14ac:dyDescent="0.25">
      <c r="E576" s="4"/>
      <c r="F576" s="4"/>
    </row>
    <row r="577" spans="5:6" x14ac:dyDescent="0.25">
      <c r="E577" s="4"/>
      <c r="F577" s="4"/>
    </row>
    <row r="578" spans="5:6" x14ac:dyDescent="0.25">
      <c r="E578" s="4"/>
      <c r="F578" s="4"/>
    </row>
    <row r="579" spans="5:6" x14ac:dyDescent="0.25">
      <c r="E579" s="4"/>
      <c r="F579" s="4"/>
    </row>
    <row r="580" spans="5:6" x14ac:dyDescent="0.25">
      <c r="E580" s="4"/>
      <c r="F580" s="4"/>
    </row>
    <row r="581" spans="5:6" x14ac:dyDescent="0.25">
      <c r="E581" s="4"/>
      <c r="F581" s="4"/>
    </row>
    <row r="582" spans="5:6" x14ac:dyDescent="0.25">
      <c r="E582" s="4"/>
      <c r="F582" s="4"/>
    </row>
    <row r="583" spans="5:6" x14ac:dyDescent="0.25">
      <c r="E583" s="4"/>
      <c r="F583" s="4"/>
    </row>
    <row r="584" spans="5:6" x14ac:dyDescent="0.25">
      <c r="E584" s="4"/>
      <c r="F584" s="4"/>
    </row>
    <row r="585" spans="5:6" x14ac:dyDescent="0.25">
      <c r="E585" s="4"/>
      <c r="F585" s="4"/>
    </row>
    <row r="586" spans="5:6" x14ac:dyDescent="0.25">
      <c r="E586" s="4"/>
      <c r="F586" s="4"/>
    </row>
    <row r="587" spans="5:6" x14ac:dyDescent="0.25">
      <c r="E587" s="4"/>
      <c r="F587" s="4"/>
    </row>
    <row r="588" spans="5:6" x14ac:dyDescent="0.25">
      <c r="E588" s="4"/>
      <c r="F588" s="4"/>
    </row>
    <row r="589" spans="5:6" x14ac:dyDescent="0.25">
      <c r="E589" s="4"/>
      <c r="F589" s="4"/>
    </row>
    <row r="590" spans="5:6" x14ac:dyDescent="0.25">
      <c r="E590" s="4"/>
      <c r="F590" s="4"/>
    </row>
    <row r="591" spans="5:6" x14ac:dyDescent="0.25">
      <c r="E591" s="4"/>
      <c r="F591" s="4"/>
    </row>
    <row r="592" spans="5:6" x14ac:dyDescent="0.25">
      <c r="E592" s="4"/>
      <c r="F592" s="4"/>
    </row>
    <row r="593" spans="5:6" x14ac:dyDescent="0.25">
      <c r="E593" s="4"/>
      <c r="F593" s="4"/>
    </row>
    <row r="594" spans="5:6" x14ac:dyDescent="0.25">
      <c r="E594" s="4"/>
      <c r="F594" s="4"/>
    </row>
    <row r="595" spans="5:6" x14ac:dyDescent="0.25">
      <c r="E595" s="4"/>
      <c r="F595" s="4"/>
    </row>
    <row r="596" spans="5:6" x14ac:dyDescent="0.25">
      <c r="E596" s="4"/>
      <c r="F596" s="4"/>
    </row>
    <row r="597" spans="5:6" x14ac:dyDescent="0.25">
      <c r="E597" s="4"/>
      <c r="F597" s="4"/>
    </row>
    <row r="598" spans="5:6" x14ac:dyDescent="0.25">
      <c r="E598" s="4"/>
      <c r="F598" s="4"/>
    </row>
    <row r="599" spans="5:6" x14ac:dyDescent="0.25">
      <c r="E599" s="4"/>
      <c r="F599" s="4"/>
    </row>
    <row r="600" spans="5:6" x14ac:dyDescent="0.25">
      <c r="E600" s="4"/>
      <c r="F600" s="4"/>
    </row>
    <row r="601" spans="5:6" x14ac:dyDescent="0.25">
      <c r="E601" s="4"/>
      <c r="F601" s="4"/>
    </row>
    <row r="602" spans="5:6" x14ac:dyDescent="0.25">
      <c r="E602" s="4"/>
      <c r="F602" s="4"/>
    </row>
    <row r="603" spans="5:6" x14ac:dyDescent="0.25">
      <c r="E603" s="4"/>
      <c r="F603" s="4"/>
    </row>
    <row r="604" spans="5:6" x14ac:dyDescent="0.25">
      <c r="E604" s="4"/>
      <c r="F604" s="4"/>
    </row>
    <row r="605" spans="5:6" x14ac:dyDescent="0.25">
      <c r="E605" s="4"/>
      <c r="F605" s="4"/>
    </row>
    <row r="606" spans="5:6" x14ac:dyDescent="0.25">
      <c r="E606" s="4"/>
      <c r="F606" s="4"/>
    </row>
    <row r="607" spans="5:6" x14ac:dyDescent="0.25">
      <c r="E607" s="4"/>
      <c r="F607" s="4"/>
    </row>
    <row r="608" spans="5:6" x14ac:dyDescent="0.25">
      <c r="E608" s="4"/>
      <c r="F608" s="4"/>
    </row>
    <row r="609" spans="5:6" x14ac:dyDescent="0.25">
      <c r="E609" s="4"/>
      <c r="F609" s="4"/>
    </row>
    <row r="610" spans="5:6" x14ac:dyDescent="0.25">
      <c r="E610" s="4"/>
      <c r="F610" s="4"/>
    </row>
    <row r="611" spans="5:6" x14ac:dyDescent="0.25">
      <c r="E611" s="4"/>
      <c r="F611" s="4"/>
    </row>
    <row r="612" spans="5:6" x14ac:dyDescent="0.25">
      <c r="E612" s="4"/>
      <c r="F612" s="4"/>
    </row>
    <row r="613" spans="5:6" x14ac:dyDescent="0.25">
      <c r="E613" s="4"/>
      <c r="F613" s="4"/>
    </row>
    <row r="614" spans="5:6" x14ac:dyDescent="0.25">
      <c r="E614" s="4"/>
      <c r="F614" s="4"/>
    </row>
    <row r="615" spans="5:6" x14ac:dyDescent="0.25">
      <c r="E615" s="4"/>
      <c r="F615" s="4"/>
    </row>
    <row r="616" spans="5:6" x14ac:dyDescent="0.25">
      <c r="E616" s="4"/>
      <c r="F616" s="4"/>
    </row>
    <row r="617" spans="5:6" x14ac:dyDescent="0.25">
      <c r="E617" s="4"/>
      <c r="F617" s="4"/>
    </row>
    <row r="618" spans="5:6" x14ac:dyDescent="0.25">
      <c r="E618" s="4"/>
      <c r="F618" s="4"/>
    </row>
    <row r="619" spans="5:6" x14ac:dyDescent="0.25">
      <c r="E619" s="4"/>
      <c r="F619" s="4"/>
    </row>
    <row r="620" spans="5:6" x14ac:dyDescent="0.25">
      <c r="E620" s="4"/>
      <c r="F620" s="4"/>
    </row>
    <row r="621" spans="5:6" x14ac:dyDescent="0.25">
      <c r="E621" s="4"/>
      <c r="F621" s="4"/>
    </row>
    <row r="622" spans="5:6" x14ac:dyDescent="0.25">
      <c r="E622" s="4"/>
      <c r="F622" s="4"/>
    </row>
    <row r="623" spans="5:6" x14ac:dyDescent="0.25">
      <c r="E623" s="4"/>
      <c r="F623" s="4"/>
    </row>
    <row r="624" spans="5:6" x14ac:dyDescent="0.25">
      <c r="E624" s="4"/>
      <c r="F624" s="4"/>
    </row>
    <row r="625" spans="5:6" x14ac:dyDescent="0.25">
      <c r="E625" s="4"/>
      <c r="F625" s="4"/>
    </row>
    <row r="626" spans="5:6" x14ac:dyDescent="0.25">
      <c r="E626" s="4"/>
      <c r="F626" s="4"/>
    </row>
    <row r="627" spans="5:6" x14ac:dyDescent="0.25">
      <c r="E627" s="4"/>
      <c r="F627" s="4"/>
    </row>
    <row r="628" spans="5:6" x14ac:dyDescent="0.25">
      <c r="E628" s="4"/>
      <c r="F628" s="4"/>
    </row>
    <row r="629" spans="5:6" x14ac:dyDescent="0.25">
      <c r="E629" s="4"/>
      <c r="F629" s="4"/>
    </row>
    <row r="630" spans="5:6" x14ac:dyDescent="0.25">
      <c r="E630" s="4"/>
      <c r="F630" s="4"/>
    </row>
    <row r="631" spans="5:6" x14ac:dyDescent="0.25">
      <c r="E631" s="4"/>
      <c r="F631" s="4"/>
    </row>
    <row r="632" spans="5:6" x14ac:dyDescent="0.25">
      <c r="E632" s="4"/>
      <c r="F632" s="4"/>
    </row>
    <row r="633" spans="5:6" x14ac:dyDescent="0.25">
      <c r="E633" s="4"/>
      <c r="F633" s="4"/>
    </row>
    <row r="634" spans="5:6" x14ac:dyDescent="0.25">
      <c r="E634" s="4"/>
      <c r="F634" s="4"/>
    </row>
    <row r="635" spans="5:6" x14ac:dyDescent="0.25">
      <c r="E635" s="4"/>
      <c r="F635" s="4"/>
    </row>
    <row r="636" spans="5:6" x14ac:dyDescent="0.25">
      <c r="E636" s="4"/>
      <c r="F636" s="4"/>
    </row>
    <row r="637" spans="5:6" x14ac:dyDescent="0.25">
      <c r="E637" s="4"/>
      <c r="F637" s="4"/>
    </row>
    <row r="638" spans="5:6" x14ac:dyDescent="0.25">
      <c r="E638" s="4"/>
      <c r="F638" s="4"/>
    </row>
    <row r="639" spans="5:6" x14ac:dyDescent="0.25">
      <c r="E639" s="4"/>
      <c r="F639" s="4"/>
    </row>
    <row r="640" spans="5:6" x14ac:dyDescent="0.25">
      <c r="E640" s="4"/>
      <c r="F640" s="4"/>
    </row>
    <row r="641" spans="5:6" x14ac:dyDescent="0.25">
      <c r="E641" s="4"/>
      <c r="F641" s="4"/>
    </row>
    <row r="642" spans="5:6" x14ac:dyDescent="0.25">
      <c r="E642" s="4"/>
      <c r="F642" s="4"/>
    </row>
    <row r="643" spans="5:6" x14ac:dyDescent="0.25">
      <c r="E643" s="4"/>
      <c r="F643" s="4"/>
    </row>
    <row r="644" spans="5:6" x14ac:dyDescent="0.25">
      <c r="E644" s="4"/>
      <c r="F644" s="4"/>
    </row>
    <row r="645" spans="5:6" x14ac:dyDescent="0.25">
      <c r="E645" s="4"/>
      <c r="F645" s="4"/>
    </row>
    <row r="646" spans="5:6" x14ac:dyDescent="0.25">
      <c r="E646" s="4"/>
      <c r="F646" s="4"/>
    </row>
    <row r="647" spans="5:6" x14ac:dyDescent="0.25">
      <c r="E647" s="4"/>
      <c r="F647" s="4"/>
    </row>
    <row r="648" spans="5:6" x14ac:dyDescent="0.25">
      <c r="E648" s="4"/>
      <c r="F648" s="4"/>
    </row>
    <row r="649" spans="5:6" x14ac:dyDescent="0.25">
      <c r="E649" s="4"/>
      <c r="F649" s="4"/>
    </row>
    <row r="650" spans="5:6" x14ac:dyDescent="0.25">
      <c r="E650" s="4"/>
      <c r="F650" s="4"/>
    </row>
    <row r="651" spans="5:6" x14ac:dyDescent="0.25">
      <c r="E651" s="4"/>
      <c r="F651" s="4"/>
    </row>
    <row r="652" spans="5:6" x14ac:dyDescent="0.25">
      <c r="E652" s="4"/>
      <c r="F652" s="4"/>
    </row>
    <row r="653" spans="5:6" x14ac:dyDescent="0.25">
      <c r="E653" s="4"/>
      <c r="F653" s="4"/>
    </row>
    <row r="654" spans="5:6" x14ac:dyDescent="0.25">
      <c r="E654" s="4"/>
      <c r="F654" s="4"/>
    </row>
    <row r="655" spans="5:6" x14ac:dyDescent="0.25">
      <c r="E655" s="4"/>
      <c r="F655" s="4"/>
    </row>
    <row r="656" spans="5:6" x14ac:dyDescent="0.25">
      <c r="E656" s="4"/>
      <c r="F656" s="4"/>
    </row>
    <row r="657" spans="5:6" x14ac:dyDescent="0.25">
      <c r="E657" s="4"/>
      <c r="F657" s="4"/>
    </row>
    <row r="658" spans="5:6" x14ac:dyDescent="0.25">
      <c r="E658" s="4"/>
      <c r="F658" s="4"/>
    </row>
    <row r="659" spans="5:6" x14ac:dyDescent="0.25">
      <c r="E659" s="4"/>
      <c r="F659" s="4"/>
    </row>
    <row r="660" spans="5:6" x14ac:dyDescent="0.25">
      <c r="E660" s="4"/>
      <c r="F660" s="4"/>
    </row>
    <row r="661" spans="5:6" x14ac:dyDescent="0.25">
      <c r="E661" s="4"/>
      <c r="F661" s="4"/>
    </row>
    <row r="662" spans="5:6" x14ac:dyDescent="0.25">
      <c r="E662" s="4"/>
      <c r="F662" s="4"/>
    </row>
    <row r="663" spans="5:6" x14ac:dyDescent="0.25">
      <c r="E663" s="4"/>
      <c r="F663" s="4"/>
    </row>
    <row r="664" spans="5:6" x14ac:dyDescent="0.25">
      <c r="E664" s="4"/>
      <c r="F664" s="4"/>
    </row>
    <row r="665" spans="5:6" x14ac:dyDescent="0.25">
      <c r="E665" s="4"/>
      <c r="F665" s="4"/>
    </row>
    <row r="666" spans="5:6" x14ac:dyDescent="0.25">
      <c r="E666" s="4"/>
      <c r="F666" s="4"/>
    </row>
    <row r="667" spans="5:6" x14ac:dyDescent="0.25">
      <c r="E667" s="4"/>
      <c r="F667" s="4"/>
    </row>
    <row r="668" spans="5:6" x14ac:dyDescent="0.25">
      <c r="E668" s="4"/>
      <c r="F668" s="4"/>
    </row>
    <row r="669" spans="5:6" x14ac:dyDescent="0.25">
      <c r="E669" s="4"/>
      <c r="F669" s="4"/>
    </row>
    <row r="670" spans="5:6" x14ac:dyDescent="0.25">
      <c r="E670" s="4"/>
      <c r="F670" s="4"/>
    </row>
    <row r="671" spans="5:6" x14ac:dyDescent="0.25">
      <c r="E671" s="4"/>
      <c r="F671" s="4"/>
    </row>
    <row r="672" spans="5:6" x14ac:dyDescent="0.25">
      <c r="E672" s="4"/>
      <c r="F672" s="4"/>
    </row>
    <row r="673" spans="5:6" x14ac:dyDescent="0.25">
      <c r="E673" s="4"/>
      <c r="F673" s="4"/>
    </row>
    <row r="674" spans="5:6" x14ac:dyDescent="0.25">
      <c r="E674" s="4"/>
      <c r="F674" s="4"/>
    </row>
    <row r="675" spans="5:6" x14ac:dyDescent="0.25">
      <c r="E675" s="4"/>
      <c r="F675" s="4"/>
    </row>
    <row r="676" spans="5:6" x14ac:dyDescent="0.25">
      <c r="E676" s="4"/>
      <c r="F676" s="4"/>
    </row>
    <row r="677" spans="5:6" x14ac:dyDescent="0.25">
      <c r="E677" s="4"/>
      <c r="F677" s="4"/>
    </row>
    <row r="678" spans="5:6" x14ac:dyDescent="0.25">
      <c r="E678" s="4"/>
      <c r="F678" s="4"/>
    </row>
    <row r="679" spans="5:6" x14ac:dyDescent="0.25">
      <c r="E679" s="4"/>
      <c r="F679" s="4"/>
    </row>
    <row r="680" spans="5:6" x14ac:dyDescent="0.25">
      <c r="E680" s="4"/>
      <c r="F680" s="4"/>
    </row>
    <row r="681" spans="5:6" x14ac:dyDescent="0.25">
      <c r="E681" s="4"/>
      <c r="F681" s="4"/>
    </row>
    <row r="682" spans="5:6" x14ac:dyDescent="0.25">
      <c r="E682" s="4"/>
      <c r="F682" s="4"/>
    </row>
    <row r="683" spans="5:6" x14ac:dyDescent="0.25">
      <c r="E683" s="4"/>
      <c r="F683" s="4"/>
    </row>
    <row r="684" spans="5:6" x14ac:dyDescent="0.25">
      <c r="E684" s="4"/>
      <c r="F684" s="4"/>
    </row>
    <row r="685" spans="5:6" x14ac:dyDescent="0.25">
      <c r="E685" s="4"/>
      <c r="F685" s="4"/>
    </row>
    <row r="686" spans="5:6" x14ac:dyDescent="0.25">
      <c r="E686" s="4"/>
      <c r="F686" s="4"/>
    </row>
    <row r="687" spans="5:6" x14ac:dyDescent="0.25">
      <c r="E687" s="4"/>
      <c r="F687" s="4"/>
    </row>
    <row r="688" spans="5:6" x14ac:dyDescent="0.25">
      <c r="E688" s="4"/>
      <c r="F688" s="4"/>
    </row>
    <row r="689" spans="5:6" x14ac:dyDescent="0.25">
      <c r="E689" s="4"/>
      <c r="F689" s="4"/>
    </row>
    <row r="690" spans="5:6" x14ac:dyDescent="0.25">
      <c r="E690" s="4"/>
      <c r="F690" s="4"/>
    </row>
    <row r="691" spans="5:6" x14ac:dyDescent="0.25">
      <c r="E691" s="4"/>
      <c r="F691" s="4"/>
    </row>
    <row r="692" spans="5:6" x14ac:dyDescent="0.25">
      <c r="E692" s="4"/>
      <c r="F692" s="4"/>
    </row>
    <row r="693" spans="5:6" x14ac:dyDescent="0.25">
      <c r="E693" s="4"/>
      <c r="F693" s="4"/>
    </row>
    <row r="694" spans="5:6" x14ac:dyDescent="0.25">
      <c r="E694" s="4"/>
      <c r="F694" s="4"/>
    </row>
    <row r="695" spans="5:6" x14ac:dyDescent="0.25">
      <c r="E695" s="4"/>
      <c r="F695" s="4"/>
    </row>
    <row r="696" spans="5:6" x14ac:dyDescent="0.25">
      <c r="E696" s="4"/>
      <c r="F696" s="4"/>
    </row>
    <row r="697" spans="5:6" x14ac:dyDescent="0.25">
      <c r="E697" s="4"/>
      <c r="F697" s="4"/>
    </row>
    <row r="698" spans="5:6" x14ac:dyDescent="0.25">
      <c r="E698" s="4"/>
      <c r="F698" s="4"/>
    </row>
    <row r="699" spans="5:6" x14ac:dyDescent="0.25">
      <c r="E699" s="4"/>
      <c r="F699" s="4"/>
    </row>
    <row r="700" spans="5:6" x14ac:dyDescent="0.25">
      <c r="E700" s="4"/>
      <c r="F700" s="4"/>
    </row>
    <row r="701" spans="5:6" x14ac:dyDescent="0.25">
      <c r="E701" s="4"/>
      <c r="F701" s="4"/>
    </row>
    <row r="702" spans="5:6" x14ac:dyDescent="0.25">
      <c r="E702" s="4"/>
      <c r="F702" s="4"/>
    </row>
    <row r="703" spans="5:6" x14ac:dyDescent="0.25">
      <c r="E703" s="4"/>
      <c r="F703" s="4"/>
    </row>
    <row r="704" spans="5:6" x14ac:dyDescent="0.25">
      <c r="E704" s="4"/>
      <c r="F704" s="4"/>
    </row>
    <row r="705" spans="5:6" x14ac:dyDescent="0.25">
      <c r="E705" s="4"/>
      <c r="F705" s="4"/>
    </row>
    <row r="706" spans="5:6" x14ac:dyDescent="0.25">
      <c r="E706" s="4"/>
      <c r="F706" s="4"/>
    </row>
    <row r="707" spans="5:6" x14ac:dyDescent="0.25">
      <c r="E707" s="4"/>
      <c r="F707" s="4"/>
    </row>
    <row r="708" spans="5:6" x14ac:dyDescent="0.25">
      <c r="E708" s="4"/>
      <c r="F708" s="4"/>
    </row>
    <row r="709" spans="5:6" x14ac:dyDescent="0.25">
      <c r="E709" s="4"/>
      <c r="F709" s="4"/>
    </row>
    <row r="710" spans="5:6" x14ac:dyDescent="0.25">
      <c r="E710" s="4"/>
      <c r="F710" s="4"/>
    </row>
    <row r="711" spans="5:6" x14ac:dyDescent="0.25">
      <c r="E711" s="4"/>
      <c r="F711" s="4"/>
    </row>
    <row r="712" spans="5:6" x14ac:dyDescent="0.25">
      <c r="E712" s="4"/>
      <c r="F712" s="4"/>
    </row>
    <row r="713" spans="5:6" x14ac:dyDescent="0.25">
      <c r="E713" s="4"/>
      <c r="F713" s="4"/>
    </row>
    <row r="714" spans="5:6" x14ac:dyDescent="0.25">
      <c r="E714" s="4"/>
      <c r="F714" s="4"/>
    </row>
    <row r="715" spans="5:6" x14ac:dyDescent="0.25">
      <c r="E715" s="4"/>
      <c r="F715" s="4"/>
    </row>
    <row r="716" spans="5:6" x14ac:dyDescent="0.25">
      <c r="E716" s="4"/>
      <c r="F716" s="4"/>
    </row>
    <row r="717" spans="5:6" x14ac:dyDescent="0.25">
      <c r="E717" s="4"/>
      <c r="F717" s="4"/>
    </row>
    <row r="718" spans="5:6" x14ac:dyDescent="0.25">
      <c r="E718" s="4"/>
      <c r="F718" s="4"/>
    </row>
    <row r="719" spans="5:6" x14ac:dyDescent="0.25">
      <c r="E719" s="4"/>
      <c r="F719" s="4"/>
    </row>
    <row r="720" spans="5:6" x14ac:dyDescent="0.25">
      <c r="E720" s="4"/>
      <c r="F720" s="4"/>
    </row>
    <row r="721" spans="5:6" x14ac:dyDescent="0.25">
      <c r="E721" s="4"/>
      <c r="F721" s="4"/>
    </row>
    <row r="722" spans="5:6" x14ac:dyDescent="0.25">
      <c r="E722" s="4"/>
      <c r="F722" s="4"/>
    </row>
    <row r="723" spans="5:6" x14ac:dyDescent="0.25">
      <c r="E723" s="4"/>
      <c r="F723" s="4"/>
    </row>
    <row r="724" spans="5:6" x14ac:dyDescent="0.25">
      <c r="E724" s="4"/>
      <c r="F724" s="4"/>
    </row>
    <row r="725" spans="5:6" x14ac:dyDescent="0.25">
      <c r="E725" s="4"/>
      <c r="F725" s="4"/>
    </row>
    <row r="726" spans="5:6" x14ac:dyDescent="0.25">
      <c r="E726" s="4"/>
      <c r="F726" s="4"/>
    </row>
    <row r="727" spans="5:6" x14ac:dyDescent="0.25">
      <c r="E727" s="4"/>
      <c r="F727" s="4"/>
    </row>
    <row r="728" spans="5:6" x14ac:dyDescent="0.25">
      <c r="E728" s="4"/>
      <c r="F728" s="4"/>
    </row>
    <row r="729" spans="5:6" x14ac:dyDescent="0.25">
      <c r="E729" s="4"/>
      <c r="F729" s="4"/>
    </row>
    <row r="730" spans="5:6" x14ac:dyDescent="0.25">
      <c r="E730" s="4"/>
      <c r="F730" s="4"/>
    </row>
    <row r="731" spans="5:6" x14ac:dyDescent="0.25">
      <c r="E731" s="4"/>
      <c r="F731" s="4"/>
    </row>
    <row r="732" spans="5:6" x14ac:dyDescent="0.25">
      <c r="E732" s="4"/>
      <c r="F732" s="4"/>
    </row>
    <row r="733" spans="5:6" x14ac:dyDescent="0.25">
      <c r="E733" s="4"/>
      <c r="F733" s="4"/>
    </row>
    <row r="734" spans="5:6" x14ac:dyDescent="0.25">
      <c r="E734" s="4"/>
      <c r="F734" s="4"/>
    </row>
    <row r="735" spans="5:6" x14ac:dyDescent="0.25">
      <c r="E735" s="4"/>
      <c r="F735" s="4"/>
    </row>
    <row r="736" spans="5:6" x14ac:dyDescent="0.25">
      <c r="E736" s="4"/>
      <c r="F736" s="4"/>
    </row>
    <row r="737" spans="5:6" x14ac:dyDescent="0.25">
      <c r="E737" s="4"/>
      <c r="F737" s="4"/>
    </row>
    <row r="738" spans="5:6" x14ac:dyDescent="0.25">
      <c r="E738" s="4"/>
      <c r="F738" s="4"/>
    </row>
    <row r="739" spans="5:6" x14ac:dyDescent="0.25">
      <c r="E739" s="4"/>
      <c r="F739" s="4"/>
    </row>
    <row r="740" spans="5:6" x14ac:dyDescent="0.25">
      <c r="E740" s="4"/>
      <c r="F740" s="4"/>
    </row>
    <row r="741" spans="5:6" x14ac:dyDescent="0.25">
      <c r="E741" s="4"/>
      <c r="F741" s="4"/>
    </row>
    <row r="742" spans="5:6" x14ac:dyDescent="0.25">
      <c r="E742" s="4"/>
      <c r="F742" s="4"/>
    </row>
    <row r="743" spans="5:6" x14ac:dyDescent="0.25">
      <c r="E743" s="4"/>
      <c r="F743" s="4"/>
    </row>
    <row r="744" spans="5:6" x14ac:dyDescent="0.25">
      <c r="E744" s="4"/>
      <c r="F744" s="4"/>
    </row>
    <row r="745" spans="5:6" x14ac:dyDescent="0.25">
      <c r="E745" s="4"/>
      <c r="F745" s="4"/>
    </row>
    <row r="746" spans="5:6" x14ac:dyDescent="0.25">
      <c r="E746" s="4"/>
      <c r="F746" s="4"/>
    </row>
    <row r="747" spans="5:6" x14ac:dyDescent="0.25">
      <c r="E747" s="4"/>
      <c r="F747" s="4"/>
    </row>
    <row r="748" spans="5:6" x14ac:dyDescent="0.25">
      <c r="E748" s="4"/>
      <c r="F748" s="4"/>
    </row>
    <row r="749" spans="5:6" x14ac:dyDescent="0.25">
      <c r="E749" s="4"/>
      <c r="F749" s="4"/>
    </row>
    <row r="750" spans="5:6" x14ac:dyDescent="0.25">
      <c r="E750" s="4"/>
      <c r="F750" s="4"/>
    </row>
    <row r="751" spans="5:6" x14ac:dyDescent="0.25">
      <c r="E751" s="4"/>
      <c r="F751" s="4"/>
    </row>
    <row r="752" spans="5:6" x14ac:dyDescent="0.25">
      <c r="E752" s="4"/>
      <c r="F752" s="4"/>
    </row>
    <row r="753" spans="5:6" x14ac:dyDescent="0.25">
      <c r="E753" s="4"/>
      <c r="F753" s="4"/>
    </row>
    <row r="754" spans="5:6" x14ac:dyDescent="0.25">
      <c r="E754" s="4"/>
      <c r="F754" s="4"/>
    </row>
    <row r="755" spans="5:6" x14ac:dyDescent="0.25">
      <c r="E755" s="4"/>
      <c r="F755" s="4"/>
    </row>
    <row r="756" spans="5:6" x14ac:dyDescent="0.25">
      <c r="E756" s="4"/>
      <c r="F756" s="4"/>
    </row>
    <row r="757" spans="5:6" x14ac:dyDescent="0.25">
      <c r="E757" s="4"/>
      <c r="F757" s="4"/>
    </row>
    <row r="758" spans="5:6" x14ac:dyDescent="0.25">
      <c r="E758" s="4"/>
      <c r="F758" s="4"/>
    </row>
    <row r="759" spans="5:6" x14ac:dyDescent="0.25">
      <c r="E759" s="4"/>
      <c r="F759" s="4"/>
    </row>
    <row r="760" spans="5:6" x14ac:dyDescent="0.25">
      <c r="E760" s="4"/>
      <c r="F760" s="4"/>
    </row>
    <row r="761" spans="5:6" x14ac:dyDescent="0.25">
      <c r="E761" s="4"/>
      <c r="F761" s="4"/>
    </row>
    <row r="762" spans="5:6" x14ac:dyDescent="0.25">
      <c r="E762" s="4"/>
      <c r="F762" s="4"/>
    </row>
    <row r="763" spans="5:6" x14ac:dyDescent="0.25">
      <c r="E763" s="4"/>
      <c r="F763" s="4"/>
    </row>
    <row r="764" spans="5:6" x14ac:dyDescent="0.25">
      <c r="E764" s="4"/>
      <c r="F764" s="4"/>
    </row>
    <row r="765" spans="5:6" x14ac:dyDescent="0.25">
      <c r="E765" s="4"/>
      <c r="F765" s="4"/>
    </row>
    <row r="766" spans="5:6" x14ac:dyDescent="0.25">
      <c r="E766" s="4"/>
      <c r="F766" s="4"/>
    </row>
    <row r="767" spans="5:6" x14ac:dyDescent="0.25">
      <c r="E767" s="4"/>
      <c r="F767" s="4"/>
    </row>
    <row r="768" spans="5:6" x14ac:dyDescent="0.25">
      <c r="E768" s="4"/>
      <c r="F768" s="4"/>
    </row>
    <row r="769" spans="5:6" x14ac:dyDescent="0.25">
      <c r="E769" s="4"/>
      <c r="F769" s="4"/>
    </row>
    <row r="770" spans="5:6" x14ac:dyDescent="0.25">
      <c r="E770" s="4"/>
      <c r="F770" s="4"/>
    </row>
    <row r="771" spans="5:6" x14ac:dyDescent="0.25">
      <c r="E771" s="4"/>
      <c r="F771" s="4"/>
    </row>
    <row r="772" spans="5:6" x14ac:dyDescent="0.25">
      <c r="E772" s="4"/>
      <c r="F772" s="4"/>
    </row>
    <row r="773" spans="5:6" x14ac:dyDescent="0.25">
      <c r="E773" s="4"/>
      <c r="F773" s="4"/>
    </row>
    <row r="774" spans="5:6" x14ac:dyDescent="0.25">
      <c r="E774" s="4"/>
      <c r="F774" s="4"/>
    </row>
    <row r="775" spans="5:6" x14ac:dyDescent="0.25">
      <c r="E775" s="4"/>
      <c r="F775" s="4"/>
    </row>
    <row r="776" spans="5:6" x14ac:dyDescent="0.25">
      <c r="E776" s="4"/>
      <c r="F776" s="4"/>
    </row>
    <row r="777" spans="5:6" x14ac:dyDescent="0.25">
      <c r="E777" s="4"/>
      <c r="F777" s="4"/>
    </row>
    <row r="778" spans="5:6" x14ac:dyDescent="0.25">
      <c r="E778" s="4"/>
      <c r="F778" s="4"/>
    </row>
    <row r="779" spans="5:6" x14ac:dyDescent="0.25">
      <c r="E779" s="4"/>
      <c r="F779" s="4"/>
    </row>
    <row r="780" spans="5:6" x14ac:dyDescent="0.25">
      <c r="E780" s="4"/>
      <c r="F780" s="4"/>
    </row>
    <row r="781" spans="5:6" x14ac:dyDescent="0.25">
      <c r="E781" s="4"/>
      <c r="F781" s="4"/>
    </row>
    <row r="782" spans="5:6" x14ac:dyDescent="0.25">
      <c r="E782" s="4"/>
      <c r="F782" s="4"/>
    </row>
    <row r="783" spans="5:6" x14ac:dyDescent="0.25">
      <c r="E783" s="4"/>
      <c r="F783" s="4"/>
    </row>
    <row r="784" spans="5:6" x14ac:dyDescent="0.25">
      <c r="E784" s="4"/>
      <c r="F784" s="4"/>
    </row>
    <row r="785" spans="5:6" x14ac:dyDescent="0.25">
      <c r="E785" s="4"/>
      <c r="F785" s="4"/>
    </row>
    <row r="786" spans="5:6" x14ac:dyDescent="0.25">
      <c r="E786" s="4"/>
      <c r="F786" s="4"/>
    </row>
    <row r="787" spans="5:6" x14ac:dyDescent="0.25">
      <c r="E787" s="4"/>
      <c r="F787" s="4"/>
    </row>
    <row r="788" spans="5:6" x14ac:dyDescent="0.25">
      <c r="E788" s="4"/>
      <c r="F788" s="4"/>
    </row>
    <row r="789" spans="5:6" x14ac:dyDescent="0.25">
      <c r="E789" s="4"/>
      <c r="F789" s="4"/>
    </row>
    <row r="790" spans="5:6" x14ac:dyDescent="0.25">
      <c r="E790" s="4"/>
      <c r="F790" s="4"/>
    </row>
    <row r="791" spans="5:6" x14ac:dyDescent="0.25">
      <c r="E791" s="4"/>
      <c r="F791" s="4"/>
    </row>
    <row r="792" spans="5:6" x14ac:dyDescent="0.25">
      <c r="E792" s="4"/>
      <c r="F792" s="4"/>
    </row>
    <row r="793" spans="5:6" x14ac:dyDescent="0.25">
      <c r="E793" s="4"/>
      <c r="F793" s="4"/>
    </row>
    <row r="794" spans="5:6" x14ac:dyDescent="0.25">
      <c r="E794" s="4"/>
      <c r="F794" s="4"/>
    </row>
    <row r="795" spans="5:6" x14ac:dyDescent="0.25">
      <c r="E795" s="4"/>
      <c r="F795" s="4"/>
    </row>
    <row r="796" spans="5:6" x14ac:dyDescent="0.25">
      <c r="E796" s="4"/>
      <c r="F796" s="4"/>
    </row>
    <row r="797" spans="5:6" x14ac:dyDescent="0.25">
      <c r="E797" s="4"/>
      <c r="F797" s="4"/>
    </row>
    <row r="798" spans="5:6" x14ac:dyDescent="0.25">
      <c r="E798" s="4"/>
      <c r="F798" s="4"/>
    </row>
    <row r="799" spans="5:6" x14ac:dyDescent="0.25">
      <c r="E799" s="4"/>
      <c r="F799" s="4"/>
    </row>
    <row r="800" spans="5:6" x14ac:dyDescent="0.25">
      <c r="E800" s="4"/>
      <c r="F800" s="4"/>
    </row>
    <row r="801" spans="5:6" x14ac:dyDescent="0.25">
      <c r="E801" s="4"/>
      <c r="F801" s="4"/>
    </row>
    <row r="802" spans="5:6" x14ac:dyDescent="0.25">
      <c r="E802" s="4"/>
      <c r="F802" s="4"/>
    </row>
    <row r="803" spans="5:6" x14ac:dyDescent="0.25">
      <c r="E803" s="4"/>
      <c r="F803" s="4"/>
    </row>
    <row r="804" spans="5:6" x14ac:dyDescent="0.25">
      <c r="E804" s="4"/>
      <c r="F804" s="4"/>
    </row>
    <row r="805" spans="5:6" x14ac:dyDescent="0.25">
      <c r="E805" s="4"/>
      <c r="F805" s="4"/>
    </row>
    <row r="806" spans="5:6" x14ac:dyDescent="0.25">
      <c r="E806" s="4"/>
      <c r="F806" s="4"/>
    </row>
    <row r="807" spans="5:6" x14ac:dyDescent="0.25">
      <c r="E807" s="4"/>
      <c r="F807" s="4"/>
    </row>
    <row r="808" spans="5:6" x14ac:dyDescent="0.25">
      <c r="E808" s="4"/>
      <c r="F808" s="4"/>
    </row>
    <row r="809" spans="5:6" x14ac:dyDescent="0.25">
      <c r="E809" s="4"/>
      <c r="F809" s="4"/>
    </row>
    <row r="810" spans="5:6" x14ac:dyDescent="0.25">
      <c r="E810" s="4"/>
      <c r="F810" s="4"/>
    </row>
    <row r="811" spans="5:6" x14ac:dyDescent="0.25">
      <c r="E811" s="4"/>
      <c r="F811" s="4"/>
    </row>
    <row r="812" spans="5:6" x14ac:dyDescent="0.25">
      <c r="E812" s="4"/>
      <c r="F812" s="4"/>
    </row>
    <row r="813" spans="5:6" x14ac:dyDescent="0.25">
      <c r="E813" s="4"/>
      <c r="F813" s="4"/>
    </row>
    <row r="814" spans="5:6" x14ac:dyDescent="0.25">
      <c r="E814" s="4"/>
      <c r="F814" s="4"/>
    </row>
    <row r="815" spans="5:6" x14ac:dyDescent="0.25">
      <c r="E815" s="4"/>
      <c r="F815" s="4"/>
    </row>
    <row r="816" spans="5:6" x14ac:dyDescent="0.25">
      <c r="E816" s="4"/>
      <c r="F816" s="4"/>
    </row>
    <row r="817" spans="5:6" x14ac:dyDescent="0.25">
      <c r="E817" s="4"/>
      <c r="F817" s="4"/>
    </row>
    <row r="818" spans="5:6" x14ac:dyDescent="0.25">
      <c r="E818" s="4"/>
      <c r="F818" s="4"/>
    </row>
    <row r="819" spans="5:6" x14ac:dyDescent="0.25">
      <c r="E819" s="4"/>
      <c r="F819" s="4"/>
    </row>
    <row r="820" spans="5:6" x14ac:dyDescent="0.25">
      <c r="E820" s="4"/>
      <c r="F820" s="4"/>
    </row>
    <row r="821" spans="5:6" x14ac:dyDescent="0.25">
      <c r="E821" s="4"/>
      <c r="F821" s="4"/>
    </row>
    <row r="822" spans="5:6" x14ac:dyDescent="0.25">
      <c r="E822" s="4"/>
      <c r="F822" s="4"/>
    </row>
    <row r="823" spans="5:6" x14ac:dyDescent="0.25">
      <c r="E823" s="4"/>
      <c r="F823" s="4"/>
    </row>
    <row r="824" spans="5:6" x14ac:dyDescent="0.25">
      <c r="E824" s="4"/>
      <c r="F824" s="4"/>
    </row>
    <row r="825" spans="5:6" x14ac:dyDescent="0.25">
      <c r="E825" s="4"/>
      <c r="F825" s="4"/>
    </row>
    <row r="826" spans="5:6" x14ac:dyDescent="0.25">
      <c r="E826" s="4"/>
      <c r="F826" s="4"/>
    </row>
    <row r="827" spans="5:6" x14ac:dyDescent="0.25">
      <c r="E827" s="4"/>
      <c r="F827" s="4"/>
    </row>
    <row r="828" spans="5:6" x14ac:dyDescent="0.25">
      <c r="E828" s="4"/>
      <c r="F828" s="4"/>
    </row>
    <row r="829" spans="5:6" x14ac:dyDescent="0.25">
      <c r="E829" s="4"/>
      <c r="F829" s="4"/>
    </row>
    <row r="830" spans="5:6" x14ac:dyDescent="0.25">
      <c r="E830" s="4"/>
      <c r="F830" s="4"/>
    </row>
    <row r="831" spans="5:6" x14ac:dyDescent="0.25">
      <c r="E831" s="4"/>
      <c r="F831" s="4"/>
    </row>
    <row r="832" spans="5:6" x14ac:dyDescent="0.25">
      <c r="E832" s="4"/>
      <c r="F832" s="4"/>
    </row>
    <row r="833" spans="5:6" x14ac:dyDescent="0.25">
      <c r="E833" s="4"/>
      <c r="F833" s="4"/>
    </row>
    <row r="834" spans="5:6" x14ac:dyDescent="0.25">
      <c r="E834" s="4"/>
      <c r="F834" s="4"/>
    </row>
    <row r="835" spans="5:6" x14ac:dyDescent="0.25">
      <c r="E835" s="4"/>
      <c r="F835" s="4"/>
    </row>
    <row r="836" spans="5:6" x14ac:dyDescent="0.25">
      <c r="E836" s="4"/>
      <c r="F836" s="4"/>
    </row>
    <row r="837" spans="5:6" x14ac:dyDescent="0.25">
      <c r="E837" s="4"/>
      <c r="F837" s="4"/>
    </row>
    <row r="838" spans="5:6" x14ac:dyDescent="0.25">
      <c r="E838" s="4"/>
      <c r="F838" s="4"/>
    </row>
    <row r="839" spans="5:6" x14ac:dyDescent="0.25">
      <c r="E839" s="4"/>
      <c r="F839" s="4"/>
    </row>
    <row r="840" spans="5:6" x14ac:dyDescent="0.25">
      <c r="E840" s="4"/>
      <c r="F840" s="4"/>
    </row>
    <row r="841" spans="5:6" x14ac:dyDescent="0.25">
      <c r="E841" s="4"/>
      <c r="F841" s="4"/>
    </row>
    <row r="842" spans="5:6" x14ac:dyDescent="0.25">
      <c r="E842" s="4"/>
      <c r="F842" s="4"/>
    </row>
    <row r="843" spans="5:6" x14ac:dyDescent="0.25">
      <c r="E843" s="4"/>
      <c r="F843" s="4"/>
    </row>
    <row r="844" spans="5:6" x14ac:dyDescent="0.25">
      <c r="E844" s="4"/>
      <c r="F844" s="4"/>
    </row>
    <row r="845" spans="5:6" x14ac:dyDescent="0.25">
      <c r="E845" s="4"/>
      <c r="F845" s="4"/>
    </row>
    <row r="846" spans="5:6" x14ac:dyDescent="0.25">
      <c r="E846" s="4"/>
      <c r="F846" s="4"/>
    </row>
    <row r="847" spans="5:6" x14ac:dyDescent="0.25">
      <c r="E847" s="4"/>
      <c r="F847" s="4"/>
    </row>
    <row r="848" spans="5:6" x14ac:dyDescent="0.25">
      <c r="E848" s="4"/>
      <c r="F848" s="4"/>
    </row>
    <row r="849" spans="5:6" x14ac:dyDescent="0.25">
      <c r="E849" s="4"/>
      <c r="F849" s="4"/>
    </row>
    <row r="850" spans="5:6" x14ac:dyDescent="0.25">
      <c r="E850" s="4"/>
      <c r="F850" s="4"/>
    </row>
    <row r="851" spans="5:6" x14ac:dyDescent="0.25">
      <c r="E851" s="4"/>
      <c r="F851" s="4"/>
    </row>
    <row r="852" spans="5:6" x14ac:dyDescent="0.25">
      <c r="E852" s="4"/>
      <c r="F852" s="4"/>
    </row>
    <row r="853" spans="5:6" x14ac:dyDescent="0.25">
      <c r="E853" s="4"/>
      <c r="F853" s="4"/>
    </row>
    <row r="854" spans="5:6" x14ac:dyDescent="0.25">
      <c r="E854" s="4"/>
      <c r="F854" s="4"/>
    </row>
    <row r="855" spans="5:6" x14ac:dyDescent="0.25">
      <c r="E855" s="4"/>
      <c r="F855" s="4"/>
    </row>
    <row r="856" spans="5:6" x14ac:dyDescent="0.25">
      <c r="E856" s="4"/>
      <c r="F856" s="4"/>
    </row>
    <row r="857" spans="5:6" x14ac:dyDescent="0.25">
      <c r="E857" s="4"/>
      <c r="F857" s="4"/>
    </row>
    <row r="858" spans="5:6" x14ac:dyDescent="0.25">
      <c r="E858" s="4"/>
      <c r="F858" s="4"/>
    </row>
    <row r="859" spans="5:6" x14ac:dyDescent="0.25">
      <c r="E859" s="4"/>
      <c r="F859" s="4"/>
    </row>
    <row r="860" spans="5:6" x14ac:dyDescent="0.25">
      <c r="E860" s="4"/>
      <c r="F860" s="4"/>
    </row>
    <row r="861" spans="5:6" x14ac:dyDescent="0.25">
      <c r="E861" s="4"/>
      <c r="F861" s="4"/>
    </row>
    <row r="862" spans="5:6" x14ac:dyDescent="0.25">
      <c r="E862" s="4"/>
      <c r="F862" s="4"/>
    </row>
    <row r="863" spans="5:6" x14ac:dyDescent="0.25">
      <c r="E863" s="4"/>
      <c r="F863" s="4"/>
    </row>
    <row r="864" spans="5:6" x14ac:dyDescent="0.25">
      <c r="E864" s="4"/>
      <c r="F864" s="4"/>
    </row>
    <row r="865" spans="5:6" x14ac:dyDescent="0.25">
      <c r="E865" s="4"/>
      <c r="F865" s="4"/>
    </row>
    <row r="866" spans="5:6" x14ac:dyDescent="0.25">
      <c r="E866" s="4"/>
      <c r="F866" s="4"/>
    </row>
    <row r="867" spans="5:6" x14ac:dyDescent="0.25">
      <c r="E867" s="4"/>
      <c r="F867" s="4"/>
    </row>
    <row r="868" spans="5:6" x14ac:dyDescent="0.25">
      <c r="E868" s="4"/>
      <c r="F868" s="4"/>
    </row>
    <row r="869" spans="5:6" x14ac:dyDescent="0.25">
      <c r="E869" s="4"/>
      <c r="F869" s="4"/>
    </row>
    <row r="870" spans="5:6" x14ac:dyDescent="0.25">
      <c r="E870" s="4"/>
      <c r="F870" s="4"/>
    </row>
    <row r="871" spans="5:6" x14ac:dyDescent="0.25">
      <c r="E871" s="4"/>
      <c r="F871" s="4"/>
    </row>
    <row r="872" spans="5:6" x14ac:dyDescent="0.25">
      <c r="E872" s="4"/>
      <c r="F872" s="4"/>
    </row>
    <row r="873" spans="5:6" x14ac:dyDescent="0.25">
      <c r="E873" s="4"/>
      <c r="F873" s="4"/>
    </row>
    <row r="874" spans="5:6" x14ac:dyDescent="0.25">
      <c r="E874" s="4"/>
      <c r="F874" s="4"/>
    </row>
    <row r="875" spans="5:6" x14ac:dyDescent="0.25">
      <c r="E875" s="4"/>
      <c r="F875" s="4"/>
    </row>
    <row r="876" spans="5:6" x14ac:dyDescent="0.25">
      <c r="E876" s="4"/>
      <c r="F876" s="4"/>
    </row>
    <row r="877" spans="5:6" x14ac:dyDescent="0.25">
      <c r="E877" s="4"/>
      <c r="F877" s="4"/>
    </row>
    <row r="878" spans="5:6" x14ac:dyDescent="0.25">
      <c r="E878" s="4"/>
      <c r="F878" s="4"/>
    </row>
    <row r="879" spans="5:6" x14ac:dyDescent="0.25">
      <c r="E879" s="4"/>
      <c r="F879" s="4"/>
    </row>
    <row r="880" spans="5:6" x14ac:dyDescent="0.25">
      <c r="E880" s="4"/>
      <c r="F880" s="4"/>
    </row>
    <row r="881" spans="5:6" x14ac:dyDescent="0.25">
      <c r="E881" s="4"/>
      <c r="F881" s="4"/>
    </row>
    <row r="882" spans="5:6" x14ac:dyDescent="0.25">
      <c r="E882" s="4"/>
      <c r="F882" s="4"/>
    </row>
    <row r="883" spans="5:6" x14ac:dyDescent="0.25">
      <c r="E883" s="4"/>
      <c r="F883" s="4"/>
    </row>
    <row r="884" spans="5:6" x14ac:dyDescent="0.25">
      <c r="E884" s="4"/>
      <c r="F884" s="4"/>
    </row>
    <row r="885" spans="5:6" x14ac:dyDescent="0.25">
      <c r="E885" s="4"/>
      <c r="F885" s="4"/>
    </row>
    <row r="886" spans="5:6" x14ac:dyDescent="0.25">
      <c r="E886" s="4"/>
      <c r="F886" s="4"/>
    </row>
    <row r="887" spans="5:6" x14ac:dyDescent="0.25">
      <c r="E887" s="4"/>
      <c r="F887" s="4"/>
    </row>
    <row r="888" spans="5:6" x14ac:dyDescent="0.25">
      <c r="E888" s="4"/>
      <c r="F888" s="4"/>
    </row>
    <row r="889" spans="5:6" x14ac:dyDescent="0.25">
      <c r="E889" s="4"/>
      <c r="F889" s="4"/>
    </row>
    <row r="890" spans="5:6" x14ac:dyDescent="0.25">
      <c r="E890" s="4"/>
      <c r="F890" s="4"/>
    </row>
    <row r="891" spans="5:6" x14ac:dyDescent="0.25">
      <c r="E891" s="4"/>
      <c r="F891" s="4"/>
    </row>
    <row r="892" spans="5:6" x14ac:dyDescent="0.25">
      <c r="E892" s="4"/>
      <c r="F892" s="4"/>
    </row>
    <row r="893" spans="5:6" x14ac:dyDescent="0.25">
      <c r="E893" s="4"/>
      <c r="F893" s="4"/>
    </row>
    <row r="894" spans="5:6" x14ac:dyDescent="0.25">
      <c r="E894" s="4"/>
      <c r="F894" s="4"/>
    </row>
    <row r="895" spans="5:6" x14ac:dyDescent="0.25">
      <c r="E895" s="4"/>
      <c r="F895" s="4"/>
    </row>
    <row r="896" spans="5:6" x14ac:dyDescent="0.25">
      <c r="E896" s="4"/>
      <c r="F896" s="4"/>
    </row>
    <row r="897" spans="5:6" x14ac:dyDescent="0.25">
      <c r="E897" s="4"/>
      <c r="F897" s="4"/>
    </row>
    <row r="898" spans="5:6" x14ac:dyDescent="0.25">
      <c r="E898" s="4"/>
      <c r="F898" s="4"/>
    </row>
    <row r="899" spans="5:6" x14ac:dyDescent="0.25">
      <c r="E899" s="4"/>
      <c r="F899" s="4"/>
    </row>
    <row r="900" spans="5:6" x14ac:dyDescent="0.25">
      <c r="E900" s="4"/>
      <c r="F900" s="4"/>
    </row>
    <row r="901" spans="5:6" x14ac:dyDescent="0.25">
      <c r="E901" s="4"/>
      <c r="F901" s="4"/>
    </row>
    <row r="902" spans="5:6" x14ac:dyDescent="0.25">
      <c r="E902" s="4"/>
      <c r="F902" s="4"/>
    </row>
    <row r="903" spans="5:6" x14ac:dyDescent="0.25">
      <c r="E903" s="4"/>
      <c r="F903" s="4"/>
    </row>
    <row r="904" spans="5:6" x14ac:dyDescent="0.25">
      <c r="E904" s="4"/>
      <c r="F904" s="4"/>
    </row>
    <row r="905" spans="5:6" x14ac:dyDescent="0.25">
      <c r="E905" s="4"/>
      <c r="F905" s="4"/>
    </row>
  </sheetData>
  <pageMargins left="0.511811024" right="0.511811024" top="0.78740157499999996" bottom="0.78740157499999996" header="0.31496062000000002" footer="0.31496062000000002"/>
  <headerFooter>
    <oddFooter>&amp;C&amp;"Calibri"&amp;12 &amp;K000000_x000D_# Documento é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AE95"/>
  <sheetViews>
    <sheetView topLeftCell="A84" zoomScale="70" zoomScaleNormal="70" workbookViewId="0">
      <selection activeCell="Q65" sqref="Q65"/>
    </sheetView>
  </sheetViews>
  <sheetFormatPr defaultColWidth="9.140625" defaultRowHeight="15" x14ac:dyDescent="0.25"/>
  <cols>
    <col min="1" max="1" width="12.140625" style="408" bestFit="1" customWidth="1"/>
    <col min="2" max="2" width="9.140625" style="408" customWidth="1"/>
    <col min="3" max="16384" width="9.140625" style="408"/>
  </cols>
  <sheetData>
    <row r="1" spans="1:31" ht="30" customHeight="1" x14ac:dyDescent="0.25">
      <c r="A1" s="408" t="s">
        <v>49</v>
      </c>
      <c r="B1" s="10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  <c r="Z1" s="408" t="s">
        <v>74</v>
      </c>
      <c r="AA1" s="408" t="s">
        <v>75</v>
      </c>
      <c r="AB1" s="408" t="s">
        <v>76</v>
      </c>
      <c r="AC1" s="408" t="s">
        <v>74</v>
      </c>
      <c r="AD1" s="408" t="s">
        <v>75</v>
      </c>
      <c r="AE1" s="408" t="s">
        <v>76</v>
      </c>
    </row>
    <row r="2" spans="1:31" x14ac:dyDescent="0.25">
      <c r="A2" s="1" t="s">
        <v>77</v>
      </c>
      <c r="B2" s="408">
        <f ca="1">SUM(Relatorio!E3:F3)</f>
        <v>0</v>
      </c>
      <c r="C2" s="408">
        <f ca="1">SUM(Relatorio!G3:H3)</f>
        <v>0</v>
      </c>
      <c r="D2" s="408">
        <f ca="1">SUM(Relatorio!I3:J3)</f>
        <v>0</v>
      </c>
      <c r="E2" s="408">
        <f ca="1">SUM(Relatorio!K3:L3)</f>
        <v>0</v>
      </c>
      <c r="F2" s="408">
        <f ca="1">SUM(Relatorio!M3:N3)</f>
        <v>0</v>
      </c>
      <c r="G2" s="408">
        <f ca="1">SUM(Relatorio!O3:P3)</f>
        <v>0</v>
      </c>
      <c r="H2" s="408">
        <f ca="1">SUM(Relatorio!Q3:R3)</f>
        <v>0</v>
      </c>
      <c r="I2" s="408">
        <f ca="1">SUM(Relatorio!S3:T3)</f>
        <v>0</v>
      </c>
      <c r="J2" s="408">
        <f ca="1">SUM(Relatorio!U3:V3)</f>
        <v>0</v>
      </c>
      <c r="K2" s="408">
        <f ca="1">SUM(Relatorio!W3:X3)</f>
        <v>0</v>
      </c>
      <c r="L2" s="408">
        <f ca="1">SUM(Relatorio!Y3:Z3)</f>
        <v>0</v>
      </c>
      <c r="M2" s="408">
        <f ca="1">SUM(Relatorio!AA3:AB3)</f>
        <v>0</v>
      </c>
      <c r="N2" s="408">
        <f ca="1">SUM(Relatorio!AC3:AD3)</f>
        <v>0</v>
      </c>
      <c r="O2" s="408">
        <f ca="1">SUM(Relatorio!AE3:AF3)</f>
        <v>0</v>
      </c>
      <c r="P2" s="408">
        <f ca="1">SUM(Relatorio!AG3:AH3)</f>
        <v>0</v>
      </c>
      <c r="Q2" s="408">
        <f ca="1">SUM(Relatorio!AI3:AJ3)</f>
        <v>0</v>
      </c>
      <c r="R2" s="408">
        <f ca="1">SUM(Relatorio!AK3:AL3)</f>
        <v>0</v>
      </c>
      <c r="S2" s="408">
        <f ca="1">SUM(Relatorio!AM3:AN3)</f>
        <v>0</v>
      </c>
      <c r="T2" s="408">
        <f ca="1">SUM(Relatorio!AO3:AP3)</f>
        <v>0</v>
      </c>
      <c r="U2" s="408">
        <f ca="1">SUM(Relatorio!AQ3:AR3)</f>
        <v>0</v>
      </c>
      <c r="V2" s="408">
        <f ca="1">SUM(Relatorio!AS3:AT3)</f>
        <v>0</v>
      </c>
      <c r="W2" s="408">
        <f ca="1">SUM(Relatorio!AU3:AV3)</f>
        <v>0</v>
      </c>
      <c r="X2" s="408">
        <f ca="1">SUM(Relatorio!AW3:AX3)</f>
        <v>0</v>
      </c>
      <c r="Y2" s="408">
        <f ca="1">SUM(Relatorio!AY3:AZ3)</f>
        <v>0</v>
      </c>
      <c r="Z2" s="408">
        <f t="shared" ref="Z2:Z33" ca="1" si="0">IF(SUM(H2:O2)=$AF$1,$AF$1,IF(ISERROR((AVERAGEIF(H2:O2,"&gt;100"))),$AF$1,AVERAGEIF(H2:O2,"&gt;100")))</f>
        <v>0</v>
      </c>
      <c r="AA2" s="408">
        <f t="shared" ref="AA2:AA33" ca="1" si="1">IF(SUM(P2:W2)=$AF$1,$AF$1,IF(ISERROR(AVERAGEIF(P2:W2,"&gt;100")),$AF$1,AVERAGEIF(P2:W2,"&gt;100")))</f>
        <v>0</v>
      </c>
      <c r="AB2" s="408">
        <f ca="1">IF(SUM(X2:Y2:B2:G2)=$AF$1,$AF$1,IF(ISERROR(AVERAGEIF(X2:Y2:B2:G2,"&gt;100")),$AF$1,AVERAGEIF(X2:Y2:B2:G2,"&gt;100")))</f>
        <v>0</v>
      </c>
      <c r="AC2" s="408">
        <f t="shared" ref="AC2:AC33" ca="1" si="2">ROUNDDOWN(Z2,0)</f>
        <v>0</v>
      </c>
      <c r="AD2" s="408">
        <f t="shared" ref="AD2:AD33" ca="1" si="3">ROUNDDOWN(AA2,0)</f>
        <v>0</v>
      </c>
      <c r="AE2" s="408">
        <f t="shared" ref="AE2:AE33" ca="1" si="4">ROUNDDOWN(AB2,0)</f>
        <v>0</v>
      </c>
    </row>
    <row r="3" spans="1:31" x14ac:dyDescent="0.25">
      <c r="A3" s="1" t="s">
        <v>78</v>
      </c>
      <c r="B3" s="408">
        <f ca="1">SUM(Relatorio!E4:F4)</f>
        <v>0</v>
      </c>
      <c r="C3" s="408">
        <f ca="1">SUM(Relatorio!G4:H4)</f>
        <v>0</v>
      </c>
      <c r="D3" s="408">
        <f ca="1">SUM(Relatorio!I4:J4)</f>
        <v>0</v>
      </c>
      <c r="E3" s="408">
        <f ca="1">SUM(Relatorio!K4:L4)</f>
        <v>0</v>
      </c>
      <c r="F3" s="408">
        <f ca="1">SUM(Relatorio!M4:N4)</f>
        <v>0</v>
      </c>
      <c r="G3" s="408">
        <f ca="1">SUM(Relatorio!O4:P4)</f>
        <v>0</v>
      </c>
      <c r="H3" s="408">
        <f ca="1">SUM(Relatorio!Q4:R4)</f>
        <v>0</v>
      </c>
      <c r="I3" s="408">
        <f ca="1">SUM(Relatorio!S4:T4)</f>
        <v>0</v>
      </c>
      <c r="J3" s="408">
        <f ca="1">SUM(Relatorio!U4:V4)</f>
        <v>0</v>
      </c>
      <c r="K3" s="408">
        <f ca="1">SUM(Relatorio!W4:X4)</f>
        <v>0</v>
      </c>
      <c r="L3" s="408">
        <f ca="1">SUM(Relatorio!Y4:Z4)</f>
        <v>0</v>
      </c>
      <c r="M3" s="408">
        <f ca="1">SUM(Relatorio!AA4:AB4)</f>
        <v>0</v>
      </c>
      <c r="N3" s="408">
        <f ca="1">SUM(Relatorio!AC4:AD4)</f>
        <v>0</v>
      </c>
      <c r="O3" s="408">
        <f ca="1">SUM(Relatorio!AE4:AF4)</f>
        <v>0</v>
      </c>
      <c r="P3" s="408">
        <f ca="1">SUM(Relatorio!AG4:AH4)</f>
        <v>0</v>
      </c>
      <c r="Q3" s="408">
        <f ca="1">SUM(Relatorio!AI4:AJ4)</f>
        <v>0</v>
      </c>
      <c r="R3" s="408">
        <f ca="1">SUM(Relatorio!AK4:AL4)</f>
        <v>0</v>
      </c>
      <c r="S3" s="408">
        <f ca="1">SUM(Relatorio!AM4:AN4)</f>
        <v>0</v>
      </c>
      <c r="T3" s="408">
        <f ca="1">SUM(Relatorio!AO4:AP4)</f>
        <v>0</v>
      </c>
      <c r="U3" s="408">
        <f ca="1">SUM(Relatorio!AQ4:AR4)</f>
        <v>0</v>
      </c>
      <c r="V3" s="408">
        <f ca="1">SUM(Relatorio!AS4:AT4)</f>
        <v>0</v>
      </c>
      <c r="W3" s="408">
        <f ca="1">SUM(Relatorio!AU4:AV4)</f>
        <v>0</v>
      </c>
      <c r="X3" s="408">
        <f ca="1">SUM(Relatorio!AW4:AX4)</f>
        <v>0</v>
      </c>
      <c r="Y3" s="408">
        <f ca="1">SUM(Relatorio!AY4:AZ4)</f>
        <v>0</v>
      </c>
      <c r="Z3" s="408">
        <f t="shared" ca="1" si="0"/>
        <v>0</v>
      </c>
      <c r="AA3" s="408">
        <f t="shared" ca="1" si="1"/>
        <v>0</v>
      </c>
      <c r="AB3" s="408">
        <f ca="1">IF(SUM(X3:Y3:B3:G3)=$AF$1,$AF$1,IF(ISERROR(AVERAGEIF(X3:Y3:B3:G3,"&gt;100")),$AF$1,AVERAGEIF(X3:Y3:B3:G3,"&gt;100")))</f>
        <v>0</v>
      </c>
      <c r="AC3" s="408">
        <f t="shared" ca="1" si="2"/>
        <v>0</v>
      </c>
      <c r="AD3" s="408">
        <f t="shared" ca="1" si="3"/>
        <v>0</v>
      </c>
      <c r="AE3" s="408">
        <f t="shared" ca="1" si="4"/>
        <v>0</v>
      </c>
    </row>
    <row r="4" spans="1:31" x14ac:dyDescent="0.25">
      <c r="A4" s="1" t="s">
        <v>79</v>
      </c>
      <c r="B4" s="408">
        <f ca="1">SUM(Relatorio!E5:F5)</f>
        <v>0</v>
      </c>
      <c r="C4" s="408">
        <f ca="1">SUM(Relatorio!G5:H5)</f>
        <v>0</v>
      </c>
      <c r="D4" s="408">
        <f ca="1">SUM(Relatorio!I5:J5)</f>
        <v>0</v>
      </c>
      <c r="E4" s="408">
        <f ca="1">SUM(Relatorio!K5:L5)</f>
        <v>0</v>
      </c>
      <c r="F4" s="408">
        <f ca="1">SUM(Relatorio!M5:N5)</f>
        <v>0</v>
      </c>
      <c r="G4" s="408">
        <f ca="1">SUM(Relatorio!O5:P5)</f>
        <v>0</v>
      </c>
      <c r="H4" s="408">
        <f ca="1">SUM(Relatorio!Q5:R5)</f>
        <v>0</v>
      </c>
      <c r="I4" s="408">
        <f ca="1">SUM(Relatorio!S5:T5)</f>
        <v>0</v>
      </c>
      <c r="J4" s="408">
        <f ca="1">SUM(Relatorio!U5:V5)</f>
        <v>0</v>
      </c>
      <c r="K4" s="408">
        <f ca="1">SUM(Relatorio!W5:X5)</f>
        <v>0</v>
      </c>
      <c r="L4" s="408">
        <f ca="1">SUM(Relatorio!Y5:Z5)</f>
        <v>0</v>
      </c>
      <c r="M4" s="408">
        <f ca="1">SUM(Relatorio!AA5:AB5)</f>
        <v>0</v>
      </c>
      <c r="N4" s="408">
        <f ca="1">SUM(Relatorio!AC5:AD5)</f>
        <v>0</v>
      </c>
      <c r="O4" s="408">
        <f ca="1">SUM(Relatorio!AE5:AF5)</f>
        <v>0</v>
      </c>
      <c r="P4" s="408">
        <f ca="1">SUM(Relatorio!AG5:AH5)</f>
        <v>0</v>
      </c>
      <c r="Q4" s="408">
        <f ca="1">SUM(Relatorio!AI5:AJ5)</f>
        <v>0</v>
      </c>
      <c r="R4" s="408">
        <f ca="1">SUM(Relatorio!AK5:AL5)</f>
        <v>0</v>
      </c>
      <c r="S4" s="408">
        <f ca="1">SUM(Relatorio!AM5:AN5)</f>
        <v>0</v>
      </c>
      <c r="T4" s="408">
        <f ca="1">SUM(Relatorio!AO5:AP5)</f>
        <v>0</v>
      </c>
      <c r="U4" s="408">
        <f ca="1">SUM(Relatorio!AQ5:AR5)</f>
        <v>0</v>
      </c>
      <c r="V4" s="408">
        <f ca="1">SUM(Relatorio!AS5:AT5)</f>
        <v>0</v>
      </c>
      <c r="W4" s="408">
        <f ca="1">SUM(Relatorio!AU5:AV5)</f>
        <v>0</v>
      </c>
      <c r="X4" s="408">
        <f ca="1">SUM(Relatorio!AW5:AX5)</f>
        <v>0</v>
      </c>
      <c r="Y4" s="408">
        <f ca="1">SUM(Relatorio!AY5:AZ5)</f>
        <v>0</v>
      </c>
      <c r="Z4" s="408">
        <f t="shared" ca="1" si="0"/>
        <v>0</v>
      </c>
      <c r="AA4" s="408">
        <f t="shared" ca="1" si="1"/>
        <v>0</v>
      </c>
      <c r="AB4" s="408">
        <f ca="1">IF(SUM(X4:Y4:B4:G4)=$AF$1,$AF$1,IF(ISERROR(AVERAGEIF(X4:Y4:B4:G4,"&gt;100")),$AF$1,AVERAGEIF(X4:Y4:B4:G4,"&gt;100")))</f>
        <v>0</v>
      </c>
      <c r="AC4" s="408">
        <f t="shared" ca="1" si="2"/>
        <v>0</v>
      </c>
      <c r="AD4" s="408">
        <f t="shared" ca="1" si="3"/>
        <v>0</v>
      </c>
      <c r="AE4" s="408">
        <f t="shared" ca="1" si="4"/>
        <v>0</v>
      </c>
    </row>
    <row r="5" spans="1:31" x14ac:dyDescent="0.25">
      <c r="A5" s="1" t="s">
        <v>80</v>
      </c>
      <c r="B5" s="408">
        <f ca="1">SUM(Relatorio!E6:F6)</f>
        <v>0</v>
      </c>
      <c r="C5" s="408">
        <f ca="1">SUM(Relatorio!G6:H6)</f>
        <v>0</v>
      </c>
      <c r="D5" s="408">
        <f ca="1">SUM(Relatorio!I6:J6)</f>
        <v>0</v>
      </c>
      <c r="E5" s="408">
        <f ca="1">SUM(Relatorio!K6:L6)</f>
        <v>0</v>
      </c>
      <c r="F5" s="408">
        <f ca="1">SUM(Relatorio!M6:N6)</f>
        <v>0</v>
      </c>
      <c r="G5" s="408">
        <f ca="1">SUM(Relatorio!O6:P6)</f>
        <v>0</v>
      </c>
      <c r="H5" s="408">
        <f ca="1">SUM(Relatorio!Q6:R6)</f>
        <v>0</v>
      </c>
      <c r="I5" s="408">
        <f ca="1">SUM(Relatorio!S6:T6)</f>
        <v>0</v>
      </c>
      <c r="J5" s="408">
        <f ca="1">SUM(Relatorio!U6:V6)</f>
        <v>0</v>
      </c>
      <c r="K5" s="408">
        <f ca="1">SUM(Relatorio!W6:X6)</f>
        <v>0</v>
      </c>
      <c r="L5" s="408">
        <f ca="1">SUM(Relatorio!Y6:Z6)</f>
        <v>0</v>
      </c>
      <c r="M5" s="408">
        <f ca="1">SUM(Relatorio!AA6:AB6)</f>
        <v>0</v>
      </c>
      <c r="N5" s="408">
        <f ca="1">SUM(Relatorio!AC6:AD6)</f>
        <v>0</v>
      </c>
      <c r="O5" s="408">
        <f ca="1">SUM(Relatorio!AE6:AF6)</f>
        <v>0</v>
      </c>
      <c r="P5" s="408">
        <f ca="1">SUM(Relatorio!AG6:AH6)</f>
        <v>0</v>
      </c>
      <c r="Q5" s="408">
        <f ca="1">SUM(Relatorio!AI6:AJ6)</f>
        <v>0</v>
      </c>
      <c r="R5" s="408">
        <f ca="1">SUM(Relatorio!AK6:AL6)</f>
        <v>0</v>
      </c>
      <c r="S5" s="408">
        <f ca="1">SUM(Relatorio!AM6:AN6)</f>
        <v>0</v>
      </c>
      <c r="T5" s="408">
        <f ca="1">SUM(Relatorio!AO6:AP6)</f>
        <v>0</v>
      </c>
      <c r="U5" s="408">
        <f ca="1">SUM(Relatorio!AQ6:AR6)</f>
        <v>0</v>
      </c>
      <c r="V5" s="408">
        <f ca="1">SUM(Relatorio!AS6:AT6)</f>
        <v>0</v>
      </c>
      <c r="W5" s="408">
        <f ca="1">SUM(Relatorio!AU6:AV6)</f>
        <v>0</v>
      </c>
      <c r="X5" s="408">
        <f ca="1">SUM(Relatorio!AW6:AX6)</f>
        <v>0</v>
      </c>
      <c r="Y5" s="408">
        <f ca="1">SUM(Relatorio!AY6:AZ6)</f>
        <v>0</v>
      </c>
      <c r="Z5" s="408">
        <f t="shared" ca="1" si="0"/>
        <v>0</v>
      </c>
      <c r="AA5" s="408">
        <f t="shared" ca="1" si="1"/>
        <v>0</v>
      </c>
      <c r="AB5" s="408">
        <f ca="1">IF(SUM(X5:Y5:B5:G5)=$AF$1,$AF$1,IF(ISERROR(AVERAGEIF(X5:Y5:B5:G5,"&gt;100")),$AF$1,AVERAGEIF(X5:Y5:B5:G5,"&gt;100")))</f>
        <v>0</v>
      </c>
      <c r="AC5" s="408">
        <f t="shared" ca="1" si="2"/>
        <v>0</v>
      </c>
      <c r="AD5" s="408">
        <f t="shared" ca="1" si="3"/>
        <v>0</v>
      </c>
      <c r="AE5" s="408">
        <f t="shared" ca="1" si="4"/>
        <v>0</v>
      </c>
    </row>
    <row r="6" spans="1:31" x14ac:dyDescent="0.25">
      <c r="A6" s="1" t="s">
        <v>81</v>
      </c>
      <c r="B6" s="408">
        <f ca="1">SUM(Relatorio!E7:F7)</f>
        <v>0</v>
      </c>
      <c r="C6" s="408">
        <f ca="1">SUM(Relatorio!G7:H7)</f>
        <v>0</v>
      </c>
      <c r="D6" s="408">
        <f ca="1">SUM(Relatorio!I7:J7)</f>
        <v>0</v>
      </c>
      <c r="E6" s="408">
        <f ca="1">SUM(Relatorio!K7:L7)</f>
        <v>0</v>
      </c>
      <c r="F6" s="408">
        <f ca="1">SUM(Relatorio!M7:N7)</f>
        <v>0</v>
      </c>
      <c r="G6" s="408">
        <f ca="1">SUM(Relatorio!O7:P7)</f>
        <v>0</v>
      </c>
      <c r="H6" s="408">
        <f ca="1">SUM(Relatorio!Q7:R7)</f>
        <v>0</v>
      </c>
      <c r="I6" s="408">
        <f ca="1">SUM(Relatorio!S7:T7)</f>
        <v>0</v>
      </c>
      <c r="J6" s="408">
        <f ca="1">SUM(Relatorio!U7:V7)</f>
        <v>0</v>
      </c>
      <c r="K6" s="408">
        <f ca="1">SUM(Relatorio!W7:X7)</f>
        <v>0</v>
      </c>
      <c r="L6" s="408">
        <f ca="1">SUM(Relatorio!Y7:Z7)</f>
        <v>0</v>
      </c>
      <c r="M6" s="408">
        <f ca="1">SUM(Relatorio!AA7:AB7)</f>
        <v>0</v>
      </c>
      <c r="N6" s="408">
        <f ca="1">SUM(Relatorio!AC7:AD7)</f>
        <v>0</v>
      </c>
      <c r="O6" s="408">
        <f ca="1">SUM(Relatorio!AE7:AF7)</f>
        <v>0</v>
      </c>
      <c r="P6" s="408">
        <f ca="1">SUM(Relatorio!AG7:AH7)</f>
        <v>0</v>
      </c>
      <c r="Q6" s="408">
        <f ca="1">SUM(Relatorio!AI7:AJ7)</f>
        <v>0</v>
      </c>
      <c r="R6" s="408">
        <f ca="1">SUM(Relatorio!AK7:AL7)</f>
        <v>0</v>
      </c>
      <c r="S6" s="408">
        <f ca="1">SUM(Relatorio!AM7:AN7)</f>
        <v>0</v>
      </c>
      <c r="T6" s="408">
        <f ca="1">SUM(Relatorio!AO7:AP7)</f>
        <v>0</v>
      </c>
      <c r="U6" s="408">
        <f ca="1">SUM(Relatorio!AQ7:AR7)</f>
        <v>0</v>
      </c>
      <c r="V6" s="408">
        <f ca="1">SUM(Relatorio!AS7:AT7)</f>
        <v>0</v>
      </c>
      <c r="W6" s="408">
        <f ca="1">SUM(Relatorio!AU7:AV7)</f>
        <v>0</v>
      </c>
      <c r="X6" s="408">
        <f ca="1">SUM(Relatorio!AW7:AX7)</f>
        <v>0</v>
      </c>
      <c r="Y6" s="408">
        <f ca="1">SUM(Relatorio!AY7:AZ7)</f>
        <v>0</v>
      </c>
      <c r="Z6" s="408">
        <f t="shared" ca="1" si="0"/>
        <v>0</v>
      </c>
      <c r="AA6" s="408">
        <f t="shared" ca="1" si="1"/>
        <v>0</v>
      </c>
      <c r="AB6" s="408">
        <f ca="1">IF(SUM(X6:Y6:B6:G6)=$AF$1,$AF$1,IF(ISERROR(AVERAGEIF(X6:Y6:B6:G6,"&gt;100")),$AF$1,AVERAGEIF(X6:Y6:B6:G6,"&gt;100")))</f>
        <v>0</v>
      </c>
      <c r="AC6" s="408">
        <f t="shared" ca="1" si="2"/>
        <v>0</v>
      </c>
      <c r="AD6" s="408">
        <f t="shared" ca="1" si="3"/>
        <v>0</v>
      </c>
      <c r="AE6" s="408">
        <f t="shared" ca="1" si="4"/>
        <v>0</v>
      </c>
    </row>
    <row r="7" spans="1:31" x14ac:dyDescent="0.25">
      <c r="A7" s="1" t="s">
        <v>82</v>
      </c>
      <c r="B7" s="408">
        <f ca="1">SUM(Relatorio!E8:F8)</f>
        <v>0</v>
      </c>
      <c r="C7" s="408">
        <f ca="1">SUM(Relatorio!G8:H8)</f>
        <v>0</v>
      </c>
      <c r="D7" s="408">
        <f ca="1">SUM(Relatorio!I8:J8)</f>
        <v>0</v>
      </c>
      <c r="E7" s="408">
        <f ca="1">SUM(Relatorio!K8:L8)</f>
        <v>0</v>
      </c>
      <c r="F7" s="408">
        <f ca="1">SUM(Relatorio!M8:N8)</f>
        <v>0</v>
      </c>
      <c r="G7" s="408">
        <f ca="1">SUM(Relatorio!O8:P8)</f>
        <v>0</v>
      </c>
      <c r="H7" s="408">
        <f ca="1">SUM(Relatorio!Q8:R8)</f>
        <v>0</v>
      </c>
      <c r="I7" s="408">
        <f ca="1">SUM(Relatorio!S8:T8)</f>
        <v>0</v>
      </c>
      <c r="J7" s="408">
        <f ca="1">SUM(Relatorio!U8:V8)</f>
        <v>0</v>
      </c>
      <c r="K7" s="408">
        <f ca="1">SUM(Relatorio!W8:X8)</f>
        <v>0</v>
      </c>
      <c r="L7" s="408">
        <f ca="1">SUM(Relatorio!Y8:Z8)</f>
        <v>0</v>
      </c>
      <c r="M7" s="408">
        <f ca="1">SUM(Relatorio!AA8:AB8)</f>
        <v>0</v>
      </c>
      <c r="N7" s="408">
        <f ca="1">SUM(Relatorio!AC8:AD8)</f>
        <v>0</v>
      </c>
      <c r="O7" s="408">
        <f ca="1">SUM(Relatorio!AE8:AF8)</f>
        <v>0</v>
      </c>
      <c r="P7" s="408">
        <f ca="1">SUM(Relatorio!AG8:AH8)</f>
        <v>0</v>
      </c>
      <c r="Q7" s="408">
        <f ca="1">SUM(Relatorio!AI8:AJ8)</f>
        <v>0</v>
      </c>
      <c r="R7" s="408">
        <f ca="1">SUM(Relatorio!AK8:AL8)</f>
        <v>0</v>
      </c>
      <c r="S7" s="408">
        <f ca="1">SUM(Relatorio!AM8:AN8)</f>
        <v>0</v>
      </c>
      <c r="T7" s="408">
        <f ca="1">SUM(Relatorio!AO8:AP8)</f>
        <v>0</v>
      </c>
      <c r="U7" s="408">
        <f ca="1">SUM(Relatorio!AQ8:AR8)</f>
        <v>0</v>
      </c>
      <c r="V7" s="408">
        <f ca="1">SUM(Relatorio!AS8:AT8)</f>
        <v>0</v>
      </c>
      <c r="W7" s="408">
        <f ca="1">SUM(Relatorio!AU8:AV8)</f>
        <v>0</v>
      </c>
      <c r="X7" s="408">
        <f ca="1">SUM(Relatorio!AW8:AX8)</f>
        <v>0</v>
      </c>
      <c r="Y7" s="408">
        <f ca="1">SUM(Relatorio!AY8:AZ8)</f>
        <v>0</v>
      </c>
      <c r="Z7" s="408">
        <f t="shared" ca="1" si="0"/>
        <v>0</v>
      </c>
      <c r="AA7" s="408">
        <f t="shared" ca="1" si="1"/>
        <v>0</v>
      </c>
      <c r="AB7" s="408">
        <f ca="1">IF(SUM(X7:Y7:B7:G7)=$AF$1,$AF$1,IF(ISERROR(AVERAGEIF(X7:Y7:B7:G7,"&gt;100")),$AF$1,AVERAGEIF(X7:Y7:B7:G7,"&gt;100")))</f>
        <v>0</v>
      </c>
      <c r="AC7" s="408">
        <f t="shared" ca="1" si="2"/>
        <v>0</v>
      </c>
      <c r="AD7" s="408">
        <f t="shared" ca="1" si="3"/>
        <v>0</v>
      </c>
      <c r="AE7" s="408">
        <f t="shared" ca="1" si="4"/>
        <v>0</v>
      </c>
    </row>
    <row r="8" spans="1:31" x14ac:dyDescent="0.25">
      <c r="A8" s="1" t="s">
        <v>83</v>
      </c>
      <c r="B8" s="408">
        <f ca="1">SUM(Relatorio!E9:F9)</f>
        <v>0</v>
      </c>
      <c r="C8" s="408">
        <f ca="1">SUM(Relatorio!G9:H9)</f>
        <v>0</v>
      </c>
      <c r="D8" s="408">
        <f ca="1">SUM(Relatorio!I9:J9)</f>
        <v>0</v>
      </c>
      <c r="E8" s="408">
        <f ca="1">SUM(Relatorio!K9:L9)</f>
        <v>0</v>
      </c>
      <c r="F8" s="408">
        <f ca="1">SUM(Relatorio!M9:N9)</f>
        <v>0</v>
      </c>
      <c r="G8" s="408">
        <f ca="1">SUM(Relatorio!O9:P9)</f>
        <v>0</v>
      </c>
      <c r="H8" s="408">
        <f ca="1">SUM(Relatorio!Q9:R9)</f>
        <v>0</v>
      </c>
      <c r="I8" s="408">
        <f ca="1">SUM(Relatorio!S9:T9)</f>
        <v>0</v>
      </c>
      <c r="J8" s="408">
        <f ca="1">SUM(Relatorio!U9:V9)</f>
        <v>0</v>
      </c>
      <c r="K8" s="408">
        <f ca="1">SUM(Relatorio!W9:X9)</f>
        <v>0</v>
      </c>
      <c r="L8" s="408">
        <f ca="1">SUM(Relatorio!Y9:Z9)</f>
        <v>0</v>
      </c>
      <c r="M8" s="408">
        <f ca="1">SUM(Relatorio!AA9:AB9)</f>
        <v>0</v>
      </c>
      <c r="N8" s="408">
        <f ca="1">SUM(Relatorio!AC9:AD9)</f>
        <v>0</v>
      </c>
      <c r="O8" s="408">
        <f ca="1">SUM(Relatorio!AE9:AF9)</f>
        <v>0</v>
      </c>
      <c r="P8" s="408">
        <f ca="1">SUM(Relatorio!AG9:AH9)</f>
        <v>0</v>
      </c>
      <c r="Q8" s="408">
        <f ca="1">SUM(Relatorio!AI9:AJ9)</f>
        <v>0</v>
      </c>
      <c r="R8" s="408">
        <f ca="1">SUM(Relatorio!AK9:AL9)</f>
        <v>0</v>
      </c>
      <c r="S8" s="408">
        <f ca="1">SUM(Relatorio!AM9:AN9)</f>
        <v>0</v>
      </c>
      <c r="T8" s="408">
        <f ca="1">SUM(Relatorio!AO9:AP9)</f>
        <v>0</v>
      </c>
      <c r="U8" s="408">
        <f ca="1">SUM(Relatorio!AQ9:AR9)</f>
        <v>0</v>
      </c>
      <c r="V8" s="408">
        <f ca="1">SUM(Relatorio!AS9:AT9)</f>
        <v>0</v>
      </c>
      <c r="W8" s="408">
        <f ca="1">SUM(Relatorio!AU9:AV9)</f>
        <v>0</v>
      </c>
      <c r="X8" s="408">
        <f ca="1">SUM(Relatorio!AW9:AX9)</f>
        <v>0</v>
      </c>
      <c r="Y8" s="408">
        <f ca="1">SUM(Relatorio!AY9:AZ9)</f>
        <v>0</v>
      </c>
      <c r="Z8" s="408">
        <f t="shared" ca="1" si="0"/>
        <v>0</v>
      </c>
      <c r="AA8" s="408">
        <f t="shared" ca="1" si="1"/>
        <v>0</v>
      </c>
      <c r="AB8" s="408">
        <f ca="1">IF(SUM(X8:Y8:B8:G8)=$AF$1,$AF$1,IF(ISERROR(AVERAGEIF(X8:Y8:B8:G8,"&gt;100")),$AF$1,AVERAGEIF(X8:Y8:B8:G8,"&gt;100")))</f>
        <v>0</v>
      </c>
      <c r="AC8" s="408">
        <f t="shared" ca="1" si="2"/>
        <v>0</v>
      </c>
      <c r="AD8" s="408">
        <f t="shared" ca="1" si="3"/>
        <v>0</v>
      </c>
      <c r="AE8" s="408">
        <f t="shared" ca="1" si="4"/>
        <v>0</v>
      </c>
    </row>
    <row r="9" spans="1:31" x14ac:dyDescent="0.25">
      <c r="A9" s="1" t="s">
        <v>84</v>
      </c>
      <c r="B9" s="408">
        <f ca="1">SUM(Relatorio!E10:F10)</f>
        <v>0</v>
      </c>
      <c r="C9" s="408">
        <f ca="1">SUM(Relatorio!G10:H10)</f>
        <v>0</v>
      </c>
      <c r="D9" s="408">
        <f ca="1">SUM(Relatorio!I10:J10)</f>
        <v>0</v>
      </c>
      <c r="E9" s="408">
        <f ca="1">SUM(Relatorio!K10:L10)</f>
        <v>0</v>
      </c>
      <c r="F9" s="408">
        <f ca="1">SUM(Relatorio!M10:N10)</f>
        <v>0</v>
      </c>
      <c r="G9" s="408">
        <f ca="1">SUM(Relatorio!O10:P10)</f>
        <v>0</v>
      </c>
      <c r="H9" s="408">
        <f ca="1">SUM(Relatorio!Q10:R10)</f>
        <v>0</v>
      </c>
      <c r="I9" s="408">
        <f ca="1">SUM(Relatorio!S10:T10)</f>
        <v>0</v>
      </c>
      <c r="J9" s="408">
        <f ca="1">SUM(Relatorio!U10:V10)</f>
        <v>0</v>
      </c>
      <c r="K9" s="408">
        <f ca="1">SUM(Relatorio!W10:X10)</f>
        <v>0</v>
      </c>
      <c r="L9" s="408">
        <f ca="1">SUM(Relatorio!Y10:Z10)</f>
        <v>0</v>
      </c>
      <c r="M9" s="408">
        <f ca="1">SUM(Relatorio!AA10:AB10)</f>
        <v>0</v>
      </c>
      <c r="N9" s="408">
        <f ca="1">SUM(Relatorio!AC10:AD10)</f>
        <v>0</v>
      </c>
      <c r="O9" s="408">
        <f ca="1">SUM(Relatorio!AE10:AF10)</f>
        <v>0</v>
      </c>
      <c r="P9" s="408">
        <f ca="1">SUM(Relatorio!AG10:AH10)</f>
        <v>0</v>
      </c>
      <c r="Q9" s="408">
        <f ca="1">SUM(Relatorio!AI10:AJ10)</f>
        <v>0</v>
      </c>
      <c r="R9" s="408">
        <f ca="1">SUM(Relatorio!AK10:AL10)</f>
        <v>0</v>
      </c>
      <c r="S9" s="408">
        <f ca="1">SUM(Relatorio!AM10:AN10)</f>
        <v>0</v>
      </c>
      <c r="T9" s="408">
        <f ca="1">SUM(Relatorio!AO10:AP10)</f>
        <v>0</v>
      </c>
      <c r="U9" s="408">
        <f ca="1">SUM(Relatorio!AQ10:AR10)</f>
        <v>0</v>
      </c>
      <c r="V9" s="408">
        <f ca="1">SUM(Relatorio!AS10:AT10)</f>
        <v>0</v>
      </c>
      <c r="W9" s="408">
        <f ca="1">SUM(Relatorio!AU10:AV10)</f>
        <v>0</v>
      </c>
      <c r="X9" s="408">
        <f ca="1">SUM(Relatorio!AW10:AX10)</f>
        <v>0</v>
      </c>
      <c r="Y9" s="408">
        <f ca="1">SUM(Relatorio!AY10:AZ10)</f>
        <v>0</v>
      </c>
      <c r="Z9" s="408">
        <f t="shared" ca="1" si="0"/>
        <v>0</v>
      </c>
      <c r="AA9" s="408">
        <f t="shared" ca="1" si="1"/>
        <v>0</v>
      </c>
      <c r="AB9" s="408">
        <f ca="1">IF(SUM(X9:Y9:B9:G9)=$AF$1,$AF$1,IF(ISERROR(AVERAGEIF(X9:Y9:B9:G9,"&gt;100")),$AF$1,AVERAGEIF(X9:Y9:B9:G9,"&gt;100")))</f>
        <v>0</v>
      </c>
      <c r="AC9" s="408">
        <f t="shared" ca="1" si="2"/>
        <v>0</v>
      </c>
      <c r="AD9" s="408">
        <f t="shared" ca="1" si="3"/>
        <v>0</v>
      </c>
      <c r="AE9" s="408">
        <f t="shared" ca="1" si="4"/>
        <v>0</v>
      </c>
    </row>
    <row r="10" spans="1:31" x14ac:dyDescent="0.25">
      <c r="A10" s="1" t="s">
        <v>85</v>
      </c>
      <c r="B10" s="408">
        <f ca="1">SUM(Relatorio!E11:F11)</f>
        <v>0</v>
      </c>
      <c r="C10" s="408">
        <f ca="1">SUM(Relatorio!G11:H11)</f>
        <v>0</v>
      </c>
      <c r="D10" s="408">
        <f ca="1">SUM(Relatorio!I11:J11)</f>
        <v>0</v>
      </c>
      <c r="E10" s="408">
        <f ca="1">SUM(Relatorio!K11:L11)</f>
        <v>0</v>
      </c>
      <c r="F10" s="408">
        <f ca="1">SUM(Relatorio!M11:N11)</f>
        <v>0</v>
      </c>
      <c r="G10" s="408">
        <f ca="1">SUM(Relatorio!O11:P11)</f>
        <v>0</v>
      </c>
      <c r="H10" s="408">
        <f ca="1">SUM(Relatorio!Q11:R11)</f>
        <v>0</v>
      </c>
      <c r="I10" s="408">
        <f ca="1">SUM(Relatorio!S11:T11)</f>
        <v>0</v>
      </c>
      <c r="J10" s="408">
        <f ca="1">SUM(Relatorio!U11:V11)</f>
        <v>0</v>
      </c>
      <c r="K10" s="408">
        <f ca="1">SUM(Relatorio!W11:X11)</f>
        <v>0</v>
      </c>
      <c r="L10" s="408">
        <f ca="1">SUM(Relatorio!Y11:Z11)</f>
        <v>0</v>
      </c>
      <c r="M10" s="408">
        <f ca="1">SUM(Relatorio!AA11:AB11)</f>
        <v>0</v>
      </c>
      <c r="N10" s="408">
        <f ca="1">SUM(Relatorio!AC11:AD11)</f>
        <v>0</v>
      </c>
      <c r="O10" s="408">
        <f ca="1">SUM(Relatorio!AE11:AF11)</f>
        <v>0</v>
      </c>
      <c r="P10" s="408">
        <f ca="1">SUM(Relatorio!AG11:AH11)</f>
        <v>0</v>
      </c>
      <c r="Q10" s="408">
        <f ca="1">SUM(Relatorio!AI11:AJ11)</f>
        <v>0</v>
      </c>
      <c r="R10" s="408">
        <f ca="1">SUM(Relatorio!AK11:AL11)</f>
        <v>0</v>
      </c>
      <c r="S10" s="408">
        <f ca="1">SUM(Relatorio!AM11:AN11)</f>
        <v>0</v>
      </c>
      <c r="T10" s="408">
        <f ca="1">SUM(Relatorio!AO11:AP11)</f>
        <v>0</v>
      </c>
      <c r="U10" s="408">
        <f ca="1">SUM(Relatorio!AQ11:AR11)</f>
        <v>0</v>
      </c>
      <c r="V10" s="408">
        <f ca="1">SUM(Relatorio!AS11:AT11)</f>
        <v>0</v>
      </c>
      <c r="W10" s="408">
        <f ca="1">SUM(Relatorio!AU11:AV11)</f>
        <v>0</v>
      </c>
      <c r="X10" s="408">
        <f ca="1">SUM(Relatorio!AW11:AX11)</f>
        <v>0</v>
      </c>
      <c r="Y10" s="408">
        <f ca="1">SUM(Relatorio!AY11:AZ11)</f>
        <v>0</v>
      </c>
      <c r="Z10" s="408">
        <f t="shared" ca="1" si="0"/>
        <v>0</v>
      </c>
      <c r="AA10" s="408">
        <f t="shared" ca="1" si="1"/>
        <v>0</v>
      </c>
      <c r="AB10" s="408">
        <f ca="1">IF(SUM(X10:Y10:B10:G10)=$AF$1,$AF$1,IF(ISERROR(AVERAGEIF(X10:Y10:B10:G10,"&gt;100")),$AF$1,AVERAGEIF(X10:Y10:B10:G10,"&gt;100")))</f>
        <v>0</v>
      </c>
      <c r="AC10" s="408">
        <f t="shared" ca="1" si="2"/>
        <v>0</v>
      </c>
      <c r="AD10" s="408">
        <f t="shared" ca="1" si="3"/>
        <v>0</v>
      </c>
      <c r="AE10" s="408">
        <f t="shared" ca="1" si="4"/>
        <v>0</v>
      </c>
    </row>
    <row r="11" spans="1:31" x14ac:dyDescent="0.25">
      <c r="A11" s="1" t="s">
        <v>86</v>
      </c>
      <c r="B11" s="408">
        <f ca="1">SUM(Relatorio!E12:F12)</f>
        <v>0</v>
      </c>
      <c r="C11" s="408">
        <f ca="1">SUM(Relatorio!G12:H12)</f>
        <v>0</v>
      </c>
      <c r="D11" s="408">
        <f ca="1">SUM(Relatorio!I12:J12)</f>
        <v>0</v>
      </c>
      <c r="E11" s="408">
        <f ca="1">SUM(Relatorio!K12:L12)</f>
        <v>0</v>
      </c>
      <c r="F11" s="408">
        <f ca="1">SUM(Relatorio!M12:N12)</f>
        <v>0</v>
      </c>
      <c r="G11" s="408">
        <f ca="1">SUM(Relatorio!O12:P12)</f>
        <v>0</v>
      </c>
      <c r="H11" s="408">
        <f ca="1">SUM(Relatorio!Q12:R12)</f>
        <v>0</v>
      </c>
      <c r="I11" s="408">
        <f ca="1">SUM(Relatorio!S12:T12)</f>
        <v>0</v>
      </c>
      <c r="J11" s="408">
        <f ca="1">SUM(Relatorio!U12:V12)</f>
        <v>0</v>
      </c>
      <c r="K11" s="408">
        <f ca="1">SUM(Relatorio!W12:X12)</f>
        <v>0</v>
      </c>
      <c r="L11" s="408">
        <f ca="1">SUM(Relatorio!Y12:Z12)</f>
        <v>0</v>
      </c>
      <c r="M11" s="408">
        <f ca="1">SUM(Relatorio!AA12:AB12)</f>
        <v>0</v>
      </c>
      <c r="N11" s="408">
        <f ca="1">SUM(Relatorio!AC12:AD12)</f>
        <v>0</v>
      </c>
      <c r="O11" s="408">
        <f ca="1">SUM(Relatorio!AE12:AF12)</f>
        <v>0</v>
      </c>
      <c r="P11" s="408">
        <f ca="1">SUM(Relatorio!AG12:AH12)</f>
        <v>0</v>
      </c>
      <c r="Q11" s="408">
        <f ca="1">SUM(Relatorio!AI12:AJ12)</f>
        <v>0</v>
      </c>
      <c r="R11" s="408">
        <f ca="1">SUM(Relatorio!AK12:AL12)</f>
        <v>0</v>
      </c>
      <c r="S11" s="408">
        <f ca="1">SUM(Relatorio!AM12:AN12)</f>
        <v>0</v>
      </c>
      <c r="T11" s="408">
        <f ca="1">SUM(Relatorio!AO12:AP12)</f>
        <v>0</v>
      </c>
      <c r="U11" s="408">
        <f ca="1">SUM(Relatorio!AQ12:AR12)</f>
        <v>0</v>
      </c>
      <c r="V11" s="408">
        <f ca="1">SUM(Relatorio!AS12:AT12)</f>
        <v>0</v>
      </c>
      <c r="W11" s="408">
        <f ca="1">SUM(Relatorio!AU12:AV12)</f>
        <v>0</v>
      </c>
      <c r="X11" s="408">
        <f ca="1">SUM(Relatorio!AW12:AX12)</f>
        <v>0</v>
      </c>
      <c r="Y11" s="408">
        <f ca="1">SUM(Relatorio!AY12:AZ12)</f>
        <v>0</v>
      </c>
      <c r="Z11" s="408">
        <f t="shared" ca="1" si="0"/>
        <v>0</v>
      </c>
      <c r="AA11" s="408">
        <f t="shared" ca="1" si="1"/>
        <v>0</v>
      </c>
      <c r="AB11" s="408">
        <f ca="1">IF(SUM(X11:Y11:B11:G11)=$AF$1,$AF$1,IF(ISERROR(AVERAGEIF(X11:Y11:B11:G11,"&gt;100")),$AF$1,AVERAGEIF(X11:Y11:B11:G11,"&gt;100")))</f>
        <v>0</v>
      </c>
      <c r="AC11" s="408">
        <f t="shared" ca="1" si="2"/>
        <v>0</v>
      </c>
      <c r="AD11" s="408">
        <f t="shared" ca="1" si="3"/>
        <v>0</v>
      </c>
      <c r="AE11" s="408">
        <f t="shared" ca="1" si="4"/>
        <v>0</v>
      </c>
    </row>
    <row r="12" spans="1:31" x14ac:dyDescent="0.25">
      <c r="A12" s="1" t="s">
        <v>87</v>
      </c>
      <c r="B12" s="408">
        <f ca="1">SUM(Relatorio!E13:F13)</f>
        <v>0</v>
      </c>
      <c r="C12" s="408">
        <f ca="1">SUM(Relatorio!G13:H13)</f>
        <v>0</v>
      </c>
      <c r="D12" s="408">
        <f ca="1">SUM(Relatorio!I13:J13)</f>
        <v>0</v>
      </c>
      <c r="E12" s="408">
        <f ca="1">SUM(Relatorio!K13:L13)</f>
        <v>0</v>
      </c>
      <c r="F12" s="408">
        <f ca="1">SUM(Relatorio!M13:N13)</f>
        <v>0</v>
      </c>
      <c r="G12" s="408">
        <f ca="1">SUM(Relatorio!O13:P13)</f>
        <v>0</v>
      </c>
      <c r="H12" s="408">
        <f ca="1">SUM(Relatorio!Q13:R13)</f>
        <v>0</v>
      </c>
      <c r="I12" s="408">
        <f ca="1">SUM(Relatorio!S13:T13)</f>
        <v>0</v>
      </c>
      <c r="J12" s="408">
        <f ca="1">SUM(Relatorio!U13:V13)</f>
        <v>0</v>
      </c>
      <c r="K12" s="408">
        <f ca="1">SUM(Relatorio!W13:X13)</f>
        <v>0</v>
      </c>
      <c r="L12" s="408">
        <f ca="1">SUM(Relatorio!Y13:Z13)</f>
        <v>0</v>
      </c>
      <c r="M12" s="408">
        <f ca="1">SUM(Relatorio!AA13:AB13)</f>
        <v>0</v>
      </c>
      <c r="N12" s="408">
        <f ca="1">SUM(Relatorio!AC13:AD13)</f>
        <v>0</v>
      </c>
      <c r="O12" s="408">
        <f ca="1">SUM(Relatorio!AE13:AF13)</f>
        <v>0</v>
      </c>
      <c r="P12" s="408">
        <f ca="1">SUM(Relatorio!AG13:AH13)</f>
        <v>0</v>
      </c>
      <c r="Q12" s="408">
        <f ca="1">SUM(Relatorio!AI13:AJ13)</f>
        <v>0</v>
      </c>
      <c r="R12" s="408">
        <f ca="1">SUM(Relatorio!AK13:AL13)</f>
        <v>0</v>
      </c>
      <c r="S12" s="408">
        <f ca="1">SUM(Relatorio!AM13:AN13)</f>
        <v>0</v>
      </c>
      <c r="T12" s="408">
        <f ca="1">SUM(Relatorio!AO13:AP13)</f>
        <v>0</v>
      </c>
      <c r="U12" s="408">
        <f ca="1">SUM(Relatorio!AQ13:AR13)</f>
        <v>0</v>
      </c>
      <c r="V12" s="408">
        <f ca="1">SUM(Relatorio!AS13:AT13)</f>
        <v>0</v>
      </c>
      <c r="W12" s="408">
        <f ca="1">SUM(Relatorio!AU13:AV13)</f>
        <v>0</v>
      </c>
      <c r="X12" s="408">
        <f ca="1">SUM(Relatorio!AW13:AX13)</f>
        <v>0</v>
      </c>
      <c r="Y12" s="408">
        <f ca="1">SUM(Relatorio!AY13:AZ13)</f>
        <v>0</v>
      </c>
      <c r="Z12" s="408">
        <f t="shared" ca="1" si="0"/>
        <v>0</v>
      </c>
      <c r="AA12" s="408">
        <f t="shared" ca="1" si="1"/>
        <v>0</v>
      </c>
      <c r="AB12" s="408">
        <f ca="1">IF(SUM(X12:Y12:B12:G12)=$AF$1,$AF$1,IF(ISERROR(AVERAGEIF(X12:Y12:B12:G12,"&gt;100")),$AF$1,AVERAGEIF(X12:Y12:B12:G12,"&gt;100")))</f>
        <v>0</v>
      </c>
      <c r="AC12" s="408">
        <f t="shared" ca="1" si="2"/>
        <v>0</v>
      </c>
      <c r="AD12" s="408">
        <f t="shared" ca="1" si="3"/>
        <v>0</v>
      </c>
      <c r="AE12" s="408">
        <f t="shared" ca="1" si="4"/>
        <v>0</v>
      </c>
    </row>
    <row r="13" spans="1:31" x14ac:dyDescent="0.25">
      <c r="A13" s="1" t="s">
        <v>88</v>
      </c>
      <c r="B13" s="408">
        <f ca="1">SUM(Relatorio!E14:F14)</f>
        <v>0</v>
      </c>
      <c r="C13" s="408">
        <f ca="1">SUM(Relatorio!G14:H14)</f>
        <v>0</v>
      </c>
      <c r="D13" s="408">
        <f ca="1">SUM(Relatorio!I14:J14)</f>
        <v>0</v>
      </c>
      <c r="E13" s="408">
        <f ca="1">SUM(Relatorio!K14:L14)</f>
        <v>0</v>
      </c>
      <c r="F13" s="408">
        <f ca="1">SUM(Relatorio!M14:N14)</f>
        <v>0</v>
      </c>
      <c r="G13" s="408">
        <f ca="1">SUM(Relatorio!O14:P14)</f>
        <v>0</v>
      </c>
      <c r="H13" s="408">
        <f ca="1">SUM(Relatorio!Q14:R14)</f>
        <v>0</v>
      </c>
      <c r="I13" s="408">
        <f ca="1">SUM(Relatorio!S14:T14)</f>
        <v>0</v>
      </c>
      <c r="J13" s="408">
        <f ca="1">SUM(Relatorio!U14:V14)</f>
        <v>0</v>
      </c>
      <c r="K13" s="408">
        <f ca="1">SUM(Relatorio!W14:X14)</f>
        <v>0</v>
      </c>
      <c r="L13" s="408">
        <f ca="1">SUM(Relatorio!Y14:Z14)</f>
        <v>0</v>
      </c>
      <c r="M13" s="408">
        <f ca="1">SUM(Relatorio!AA14:AB14)</f>
        <v>0</v>
      </c>
      <c r="N13" s="408">
        <f ca="1">SUM(Relatorio!AC14:AD14)</f>
        <v>0</v>
      </c>
      <c r="O13" s="408">
        <f ca="1">SUM(Relatorio!AE14:AF14)</f>
        <v>0</v>
      </c>
      <c r="P13" s="408">
        <f ca="1">SUM(Relatorio!AG14:AH14)</f>
        <v>0</v>
      </c>
      <c r="Q13" s="408">
        <f ca="1">SUM(Relatorio!AI14:AJ14)</f>
        <v>0</v>
      </c>
      <c r="R13" s="408">
        <f ca="1">SUM(Relatorio!AK14:AL14)</f>
        <v>0</v>
      </c>
      <c r="S13" s="408">
        <f ca="1">SUM(Relatorio!AM14:AN14)</f>
        <v>0</v>
      </c>
      <c r="T13" s="408">
        <f ca="1">SUM(Relatorio!AO14:AP14)</f>
        <v>0</v>
      </c>
      <c r="U13" s="408">
        <f ca="1">SUM(Relatorio!AQ14:AR14)</f>
        <v>0</v>
      </c>
      <c r="V13" s="408">
        <f ca="1">SUM(Relatorio!AS14:AT14)</f>
        <v>0</v>
      </c>
      <c r="W13" s="408">
        <f ca="1">SUM(Relatorio!AU14:AV14)</f>
        <v>0</v>
      </c>
      <c r="X13" s="408">
        <f ca="1">SUM(Relatorio!AW14:AX14)</f>
        <v>0</v>
      </c>
      <c r="Y13" s="408">
        <f ca="1">SUM(Relatorio!AY14:AZ14)</f>
        <v>0</v>
      </c>
      <c r="Z13" s="408">
        <f t="shared" ca="1" si="0"/>
        <v>0</v>
      </c>
      <c r="AA13" s="408">
        <f t="shared" ca="1" si="1"/>
        <v>0</v>
      </c>
      <c r="AB13" s="408">
        <f ca="1">IF(SUM(X13:Y13:B13:G13)=$AF$1,$AF$1,IF(ISERROR(AVERAGEIF(X13:Y13:B13:G13,"&gt;100")),$AF$1,AVERAGEIF(X13:Y13:B13:G13,"&gt;100")))</f>
        <v>0</v>
      </c>
      <c r="AC13" s="408">
        <f t="shared" ca="1" si="2"/>
        <v>0</v>
      </c>
      <c r="AD13" s="408">
        <f t="shared" ca="1" si="3"/>
        <v>0</v>
      </c>
      <c r="AE13" s="408">
        <f t="shared" ca="1" si="4"/>
        <v>0</v>
      </c>
    </row>
    <row r="14" spans="1:31" x14ac:dyDescent="0.25">
      <c r="A14" s="1" t="s">
        <v>89</v>
      </c>
      <c r="B14" s="408">
        <f ca="1">SUM(Relatorio!E15:F15)</f>
        <v>0</v>
      </c>
      <c r="C14" s="408">
        <f ca="1">SUM(Relatorio!G15:H15)</f>
        <v>0</v>
      </c>
      <c r="D14" s="408">
        <f ca="1">SUM(Relatorio!I15:J15)</f>
        <v>0</v>
      </c>
      <c r="E14" s="408">
        <f ca="1">SUM(Relatorio!K15:L15)</f>
        <v>0</v>
      </c>
      <c r="F14" s="408">
        <f ca="1">SUM(Relatorio!M15:N15)</f>
        <v>0</v>
      </c>
      <c r="G14" s="408">
        <f ca="1">SUM(Relatorio!O15:P15)</f>
        <v>0</v>
      </c>
      <c r="H14" s="408">
        <f ca="1">SUM(Relatorio!Q15:R15)</f>
        <v>0</v>
      </c>
      <c r="I14" s="408">
        <f ca="1">SUM(Relatorio!S15:T15)</f>
        <v>0</v>
      </c>
      <c r="J14" s="408">
        <f ca="1">SUM(Relatorio!U15:V15)</f>
        <v>0</v>
      </c>
      <c r="K14" s="408">
        <f ca="1">SUM(Relatorio!W15:X15)</f>
        <v>0</v>
      </c>
      <c r="L14" s="408">
        <f ca="1">SUM(Relatorio!Y15:Z15)</f>
        <v>0</v>
      </c>
      <c r="M14" s="408">
        <f ca="1">SUM(Relatorio!AA15:AB15)</f>
        <v>0</v>
      </c>
      <c r="N14" s="408">
        <f ca="1">SUM(Relatorio!AC15:AD15)</f>
        <v>0</v>
      </c>
      <c r="O14" s="408">
        <f ca="1">SUM(Relatorio!AE15:AF15)</f>
        <v>0</v>
      </c>
      <c r="P14" s="408">
        <f ca="1">SUM(Relatorio!AG15:AH15)</f>
        <v>0</v>
      </c>
      <c r="Q14" s="408">
        <f ca="1">SUM(Relatorio!AI15:AJ15)</f>
        <v>0</v>
      </c>
      <c r="R14" s="408">
        <f ca="1">SUM(Relatorio!AK15:AL15)</f>
        <v>0</v>
      </c>
      <c r="S14" s="408">
        <f ca="1">SUM(Relatorio!AM15:AN15)</f>
        <v>0</v>
      </c>
      <c r="T14" s="408">
        <f ca="1">SUM(Relatorio!AO15:AP15)</f>
        <v>0</v>
      </c>
      <c r="U14" s="408">
        <f ca="1">SUM(Relatorio!AQ15:AR15)</f>
        <v>0</v>
      </c>
      <c r="V14" s="408">
        <f ca="1">SUM(Relatorio!AS15:AT15)</f>
        <v>0</v>
      </c>
      <c r="W14" s="408">
        <f ca="1">SUM(Relatorio!AU15:AV15)</f>
        <v>0</v>
      </c>
      <c r="X14" s="408">
        <f ca="1">SUM(Relatorio!AW15:AX15)</f>
        <v>0</v>
      </c>
      <c r="Y14" s="408">
        <f ca="1">SUM(Relatorio!AY15:AZ15)</f>
        <v>0</v>
      </c>
      <c r="Z14" s="408">
        <f t="shared" ca="1" si="0"/>
        <v>0</v>
      </c>
      <c r="AA14" s="408">
        <f t="shared" ca="1" si="1"/>
        <v>0</v>
      </c>
      <c r="AB14" s="408">
        <f ca="1">IF(SUM(X14:Y14:B14:G14)=$AF$1,$AF$1,IF(ISERROR(AVERAGEIF(X14:Y14:B14:G14,"&gt;100")),$AF$1,AVERAGEIF(X14:Y14:B14:G14,"&gt;100")))</f>
        <v>0</v>
      </c>
      <c r="AC14" s="408">
        <f t="shared" ca="1" si="2"/>
        <v>0</v>
      </c>
      <c r="AD14" s="408">
        <f t="shared" ca="1" si="3"/>
        <v>0</v>
      </c>
      <c r="AE14" s="408">
        <f t="shared" ca="1" si="4"/>
        <v>0</v>
      </c>
    </row>
    <row r="15" spans="1:31" x14ac:dyDescent="0.25">
      <c r="A15" s="1" t="s">
        <v>90</v>
      </c>
      <c r="B15" s="408">
        <f ca="1">SUM(Relatorio!E16:F16)</f>
        <v>0</v>
      </c>
      <c r="C15" s="408">
        <f ca="1">SUM(Relatorio!G16:H16)</f>
        <v>0</v>
      </c>
      <c r="D15" s="408">
        <f ca="1">SUM(Relatorio!I16:J16)</f>
        <v>0</v>
      </c>
      <c r="E15" s="408">
        <f ca="1">SUM(Relatorio!K16:L16)</f>
        <v>0</v>
      </c>
      <c r="F15" s="408">
        <f ca="1">SUM(Relatorio!M16:N16)</f>
        <v>0</v>
      </c>
      <c r="G15" s="408">
        <f ca="1">SUM(Relatorio!O16:P16)</f>
        <v>0</v>
      </c>
      <c r="H15" s="408">
        <f ca="1">SUM(Relatorio!Q16:R16)</f>
        <v>0</v>
      </c>
      <c r="I15" s="408">
        <f ca="1">SUM(Relatorio!S16:T16)</f>
        <v>0</v>
      </c>
      <c r="J15" s="408">
        <f ca="1">SUM(Relatorio!U16:V16)</f>
        <v>0</v>
      </c>
      <c r="K15" s="408">
        <f ca="1">SUM(Relatorio!W16:X16)</f>
        <v>0</v>
      </c>
      <c r="L15" s="408">
        <f ca="1">SUM(Relatorio!Y16:Z16)</f>
        <v>0</v>
      </c>
      <c r="M15" s="408">
        <f ca="1">SUM(Relatorio!AA16:AB16)</f>
        <v>0</v>
      </c>
      <c r="N15" s="408">
        <f ca="1">SUM(Relatorio!AC16:AD16)</f>
        <v>0</v>
      </c>
      <c r="O15" s="408">
        <f ca="1">SUM(Relatorio!AE16:AF16)</f>
        <v>0</v>
      </c>
      <c r="P15" s="408">
        <f ca="1">SUM(Relatorio!AG16:AH16)</f>
        <v>0</v>
      </c>
      <c r="Q15" s="408">
        <f ca="1">SUM(Relatorio!AI16:AJ16)</f>
        <v>0</v>
      </c>
      <c r="R15" s="408">
        <f ca="1">SUM(Relatorio!AK16:AL16)</f>
        <v>0</v>
      </c>
      <c r="S15" s="408">
        <f ca="1">SUM(Relatorio!AM16:AN16)</f>
        <v>0</v>
      </c>
      <c r="T15" s="408">
        <f ca="1">SUM(Relatorio!AO16:AP16)</f>
        <v>0</v>
      </c>
      <c r="U15" s="408">
        <f ca="1">SUM(Relatorio!AQ16:AR16)</f>
        <v>0</v>
      </c>
      <c r="V15" s="408">
        <f ca="1">SUM(Relatorio!AS16:AT16)</f>
        <v>0</v>
      </c>
      <c r="W15" s="408">
        <f ca="1">SUM(Relatorio!AU16:AV16)</f>
        <v>0</v>
      </c>
      <c r="X15" s="408">
        <f ca="1">SUM(Relatorio!AW16:AX16)</f>
        <v>0</v>
      </c>
      <c r="Y15" s="408">
        <f ca="1">SUM(Relatorio!AY16:AZ16)</f>
        <v>0</v>
      </c>
      <c r="Z15" s="408">
        <f t="shared" ca="1" si="0"/>
        <v>0</v>
      </c>
      <c r="AA15" s="408">
        <f t="shared" ca="1" si="1"/>
        <v>0</v>
      </c>
      <c r="AB15" s="408">
        <f ca="1">IF(SUM(X15:Y15:B15:G15)=$AF$1,$AF$1,IF(ISERROR(AVERAGEIF(X15:Y15:B15:G15,"&gt;100")),$AF$1,AVERAGEIF(X15:Y15:B15:G15,"&gt;100")))</f>
        <v>0</v>
      </c>
      <c r="AC15" s="408">
        <f t="shared" ca="1" si="2"/>
        <v>0</v>
      </c>
      <c r="AD15" s="408">
        <f t="shared" ca="1" si="3"/>
        <v>0</v>
      </c>
      <c r="AE15" s="408">
        <f t="shared" ca="1" si="4"/>
        <v>0</v>
      </c>
    </row>
    <row r="16" spans="1:31" x14ac:dyDescent="0.25">
      <c r="A16" s="1" t="s">
        <v>91</v>
      </c>
      <c r="B16" s="408">
        <f ca="1">SUM(Relatorio!E17:F17)</f>
        <v>0</v>
      </c>
      <c r="C16" s="408">
        <f ca="1">SUM(Relatorio!G17:H17)</f>
        <v>0</v>
      </c>
      <c r="D16" s="408">
        <f ca="1">SUM(Relatorio!I17:J17)</f>
        <v>0</v>
      </c>
      <c r="E16" s="408">
        <f ca="1">SUM(Relatorio!K17:L17)</f>
        <v>0</v>
      </c>
      <c r="F16" s="408">
        <f ca="1">SUM(Relatorio!M17:N17)</f>
        <v>0</v>
      </c>
      <c r="G16" s="408">
        <f ca="1">SUM(Relatorio!O17:P17)</f>
        <v>0</v>
      </c>
      <c r="H16" s="408">
        <f ca="1">SUM(Relatorio!Q17:R17)</f>
        <v>0</v>
      </c>
      <c r="I16" s="408">
        <f ca="1">SUM(Relatorio!S17:T17)</f>
        <v>0</v>
      </c>
      <c r="J16" s="408">
        <f ca="1">SUM(Relatorio!U17:V17)</f>
        <v>0</v>
      </c>
      <c r="K16" s="408">
        <f ca="1">SUM(Relatorio!W17:X17)</f>
        <v>0</v>
      </c>
      <c r="L16" s="408">
        <f ca="1">SUM(Relatorio!Y17:Z17)</f>
        <v>0</v>
      </c>
      <c r="M16" s="408">
        <f ca="1">SUM(Relatorio!AA17:AB17)</f>
        <v>0</v>
      </c>
      <c r="N16" s="408">
        <f ca="1">SUM(Relatorio!AC17:AD17)</f>
        <v>0</v>
      </c>
      <c r="O16" s="408">
        <f ca="1">SUM(Relatorio!AE17:AF17)</f>
        <v>0</v>
      </c>
      <c r="P16" s="408">
        <f ca="1">SUM(Relatorio!AG17:AH17)</f>
        <v>0</v>
      </c>
      <c r="Q16" s="408">
        <f ca="1">SUM(Relatorio!AI17:AJ17)</f>
        <v>0</v>
      </c>
      <c r="R16" s="408">
        <f ca="1">SUM(Relatorio!AK17:AL17)</f>
        <v>0</v>
      </c>
      <c r="S16" s="408">
        <f ca="1">SUM(Relatorio!AM17:AN17)</f>
        <v>0</v>
      </c>
      <c r="T16" s="408">
        <f ca="1">SUM(Relatorio!AO17:AP17)</f>
        <v>0</v>
      </c>
      <c r="U16" s="408">
        <f ca="1">SUM(Relatorio!AQ17:AR17)</f>
        <v>0</v>
      </c>
      <c r="V16" s="408">
        <f ca="1">SUM(Relatorio!AS17:AT17)</f>
        <v>0</v>
      </c>
      <c r="W16" s="408">
        <f ca="1">SUM(Relatorio!AU17:AV17)</f>
        <v>0</v>
      </c>
      <c r="X16" s="408">
        <f ca="1">SUM(Relatorio!AW17:AX17)</f>
        <v>0</v>
      </c>
      <c r="Y16" s="408">
        <f ca="1">SUM(Relatorio!AY17:AZ17)</f>
        <v>0</v>
      </c>
      <c r="Z16" s="408">
        <f t="shared" ca="1" si="0"/>
        <v>0</v>
      </c>
      <c r="AA16" s="408">
        <f t="shared" ca="1" si="1"/>
        <v>0</v>
      </c>
      <c r="AB16" s="408">
        <f ca="1">IF(SUM(X16:Y16:B16:G16)=$AF$1,$AF$1,IF(ISERROR(AVERAGEIF(X16:Y16:B16:G16,"&gt;100")),$AF$1,AVERAGEIF(X16:Y16:B16:G16,"&gt;100")))</f>
        <v>0</v>
      </c>
      <c r="AC16" s="408">
        <f t="shared" ca="1" si="2"/>
        <v>0</v>
      </c>
      <c r="AD16" s="408">
        <f t="shared" ca="1" si="3"/>
        <v>0</v>
      </c>
      <c r="AE16" s="408">
        <f t="shared" ca="1" si="4"/>
        <v>0</v>
      </c>
    </row>
    <row r="17" spans="1:31" x14ac:dyDescent="0.25">
      <c r="A17" s="1" t="s">
        <v>92</v>
      </c>
      <c r="B17" s="408">
        <f ca="1">SUM(Relatorio!E18:F18)</f>
        <v>0</v>
      </c>
      <c r="C17" s="408">
        <f ca="1">SUM(Relatorio!G18:H18)</f>
        <v>0</v>
      </c>
      <c r="D17" s="408">
        <f ca="1">SUM(Relatorio!I18:J18)</f>
        <v>0</v>
      </c>
      <c r="E17" s="408">
        <f ca="1">SUM(Relatorio!K18:L18)</f>
        <v>0</v>
      </c>
      <c r="F17" s="408">
        <f ca="1">SUM(Relatorio!M18:N18)</f>
        <v>0</v>
      </c>
      <c r="G17" s="408">
        <f ca="1">SUM(Relatorio!O18:P18)</f>
        <v>0</v>
      </c>
      <c r="H17" s="408">
        <f ca="1">SUM(Relatorio!Q18:R18)</f>
        <v>0</v>
      </c>
      <c r="I17" s="408">
        <f ca="1">SUM(Relatorio!S18:T18)</f>
        <v>0</v>
      </c>
      <c r="J17" s="408">
        <f ca="1">SUM(Relatorio!U18:V18)</f>
        <v>0</v>
      </c>
      <c r="K17" s="408">
        <f ca="1">SUM(Relatorio!W18:X18)</f>
        <v>0</v>
      </c>
      <c r="L17" s="408">
        <f ca="1">SUM(Relatorio!Y18:Z18)</f>
        <v>0</v>
      </c>
      <c r="M17" s="408">
        <f ca="1">SUM(Relatorio!AA18:AB18)</f>
        <v>0</v>
      </c>
      <c r="N17" s="408">
        <f ca="1">SUM(Relatorio!AC18:AD18)</f>
        <v>0</v>
      </c>
      <c r="O17" s="408">
        <f ca="1">SUM(Relatorio!AE18:AF18)</f>
        <v>0</v>
      </c>
      <c r="P17" s="408">
        <f ca="1">SUM(Relatorio!AG18:AH18)</f>
        <v>0</v>
      </c>
      <c r="Q17" s="408">
        <f ca="1">SUM(Relatorio!AI18:AJ18)</f>
        <v>0</v>
      </c>
      <c r="R17" s="408">
        <f ca="1">SUM(Relatorio!AK18:AL18)</f>
        <v>0</v>
      </c>
      <c r="S17" s="408">
        <f ca="1">SUM(Relatorio!AM18:AN18)</f>
        <v>0</v>
      </c>
      <c r="T17" s="408">
        <f ca="1">SUM(Relatorio!AO18:AP18)</f>
        <v>0</v>
      </c>
      <c r="U17" s="408">
        <f ca="1">SUM(Relatorio!AQ18:AR18)</f>
        <v>0</v>
      </c>
      <c r="V17" s="408">
        <f ca="1">SUM(Relatorio!AS18:AT18)</f>
        <v>0</v>
      </c>
      <c r="W17" s="408">
        <f ca="1">SUM(Relatorio!AU18:AV18)</f>
        <v>0</v>
      </c>
      <c r="X17" s="408">
        <f ca="1">SUM(Relatorio!AW18:AX18)</f>
        <v>0</v>
      </c>
      <c r="Y17" s="408">
        <f ca="1">SUM(Relatorio!AY18:AZ18)</f>
        <v>0</v>
      </c>
      <c r="Z17" s="408">
        <f t="shared" ca="1" si="0"/>
        <v>0</v>
      </c>
      <c r="AA17" s="408">
        <f t="shared" ca="1" si="1"/>
        <v>0</v>
      </c>
      <c r="AB17" s="408">
        <f ca="1">IF(SUM(X17:Y17:B17:G17)=$AF$1,$AF$1,IF(ISERROR(AVERAGEIF(X17:Y17:B17:G17,"&gt;100")),$AF$1,AVERAGEIF(X17:Y17:B17:G17,"&gt;100")))</f>
        <v>0</v>
      </c>
      <c r="AC17" s="408">
        <f t="shared" ca="1" si="2"/>
        <v>0</v>
      </c>
      <c r="AD17" s="408">
        <f t="shared" ca="1" si="3"/>
        <v>0</v>
      </c>
      <c r="AE17" s="408">
        <f t="shared" ca="1" si="4"/>
        <v>0</v>
      </c>
    </row>
    <row r="18" spans="1:31" x14ac:dyDescent="0.25">
      <c r="A18" s="1" t="s">
        <v>93</v>
      </c>
      <c r="B18" s="408">
        <f ca="1">SUM(Relatorio!E19:F19)</f>
        <v>0</v>
      </c>
      <c r="C18" s="408">
        <f ca="1">SUM(Relatorio!G19:H19)</f>
        <v>0</v>
      </c>
      <c r="D18" s="408">
        <f ca="1">SUM(Relatorio!I19:J19)</f>
        <v>0</v>
      </c>
      <c r="E18" s="408">
        <f ca="1">SUM(Relatorio!K19:L19)</f>
        <v>0</v>
      </c>
      <c r="F18" s="408">
        <f ca="1">SUM(Relatorio!M19:N19)</f>
        <v>0</v>
      </c>
      <c r="G18" s="408">
        <f ca="1">SUM(Relatorio!O19:P19)</f>
        <v>0</v>
      </c>
      <c r="H18" s="408">
        <f ca="1">SUM(Relatorio!Q19:R19)</f>
        <v>0</v>
      </c>
      <c r="I18" s="408">
        <f ca="1">SUM(Relatorio!S19:T19)</f>
        <v>0</v>
      </c>
      <c r="J18" s="408">
        <f ca="1">SUM(Relatorio!U19:V19)</f>
        <v>0</v>
      </c>
      <c r="K18" s="408">
        <f ca="1">SUM(Relatorio!W19:X19)</f>
        <v>0</v>
      </c>
      <c r="L18" s="408">
        <f ca="1">SUM(Relatorio!Y19:Z19)</f>
        <v>0</v>
      </c>
      <c r="M18" s="408">
        <f ca="1">SUM(Relatorio!AA19:AB19)</f>
        <v>0</v>
      </c>
      <c r="N18" s="408">
        <f ca="1">SUM(Relatorio!AC19:AD19)</f>
        <v>0</v>
      </c>
      <c r="O18" s="408">
        <f ca="1">SUM(Relatorio!AE19:AF19)</f>
        <v>0</v>
      </c>
      <c r="P18" s="408">
        <f ca="1">SUM(Relatorio!AG19:AH19)</f>
        <v>0</v>
      </c>
      <c r="Q18" s="408">
        <f ca="1">SUM(Relatorio!AI19:AJ19)</f>
        <v>0</v>
      </c>
      <c r="R18" s="408">
        <f ca="1">SUM(Relatorio!AK19:AL19)</f>
        <v>0</v>
      </c>
      <c r="S18" s="408">
        <f ca="1">SUM(Relatorio!AM19:AN19)</f>
        <v>0</v>
      </c>
      <c r="T18" s="408">
        <f ca="1">SUM(Relatorio!AO19:AP19)</f>
        <v>0</v>
      </c>
      <c r="U18" s="408">
        <f ca="1">SUM(Relatorio!AQ19:AR19)</f>
        <v>0</v>
      </c>
      <c r="V18" s="408">
        <f ca="1">SUM(Relatorio!AS19:AT19)</f>
        <v>0</v>
      </c>
      <c r="W18" s="408">
        <f ca="1">SUM(Relatorio!AU19:AV19)</f>
        <v>0</v>
      </c>
      <c r="X18" s="408">
        <f ca="1">SUM(Relatorio!AW19:AX19)</f>
        <v>0</v>
      </c>
      <c r="Y18" s="408">
        <f ca="1">SUM(Relatorio!AY19:AZ19)</f>
        <v>0</v>
      </c>
      <c r="Z18" s="408">
        <f t="shared" ca="1" si="0"/>
        <v>0</v>
      </c>
      <c r="AA18" s="408">
        <f t="shared" ca="1" si="1"/>
        <v>0</v>
      </c>
      <c r="AB18" s="408">
        <f ca="1">IF(SUM(X18:Y18:B18:G18)=$AF$1,$AF$1,IF(ISERROR(AVERAGEIF(X18:Y18:B18:G18,"&gt;100")),$AF$1,AVERAGEIF(X18:Y18:B18:G18,"&gt;100")))</f>
        <v>0</v>
      </c>
      <c r="AC18" s="408">
        <f t="shared" ca="1" si="2"/>
        <v>0</v>
      </c>
      <c r="AD18" s="408">
        <f t="shared" ca="1" si="3"/>
        <v>0</v>
      </c>
      <c r="AE18" s="408">
        <f t="shared" ca="1" si="4"/>
        <v>0</v>
      </c>
    </row>
    <row r="19" spans="1:31" x14ac:dyDescent="0.25">
      <c r="A19" s="1" t="s">
        <v>94</v>
      </c>
      <c r="B19" s="408">
        <f ca="1">SUM(Relatorio!E20:F20)</f>
        <v>0</v>
      </c>
      <c r="C19" s="408">
        <f ca="1">SUM(Relatorio!G20:H20)</f>
        <v>0</v>
      </c>
      <c r="D19" s="408">
        <f ca="1">SUM(Relatorio!I20:J20)</f>
        <v>0</v>
      </c>
      <c r="E19" s="408">
        <f ca="1">SUM(Relatorio!K20:L20)</f>
        <v>0</v>
      </c>
      <c r="F19" s="408">
        <f ca="1">SUM(Relatorio!M20:N20)</f>
        <v>0</v>
      </c>
      <c r="G19" s="408">
        <f ca="1">SUM(Relatorio!O20:P20)</f>
        <v>0</v>
      </c>
      <c r="H19" s="408">
        <f ca="1">SUM(Relatorio!Q20:R20)</f>
        <v>0</v>
      </c>
      <c r="I19" s="408">
        <f ca="1">SUM(Relatorio!S20:T20)</f>
        <v>0</v>
      </c>
      <c r="J19" s="408">
        <f ca="1">SUM(Relatorio!U20:V20)</f>
        <v>0</v>
      </c>
      <c r="K19" s="408">
        <f ca="1">SUM(Relatorio!W20:X20)</f>
        <v>0</v>
      </c>
      <c r="L19" s="408">
        <f ca="1">SUM(Relatorio!Y20:Z20)</f>
        <v>0</v>
      </c>
      <c r="M19" s="408">
        <f ca="1">SUM(Relatorio!AA20:AB20)</f>
        <v>0</v>
      </c>
      <c r="N19" s="408">
        <f ca="1">SUM(Relatorio!AC20:AD20)</f>
        <v>0</v>
      </c>
      <c r="O19" s="408">
        <f ca="1">SUM(Relatorio!AE20:AF20)</f>
        <v>0</v>
      </c>
      <c r="P19" s="408">
        <f ca="1">SUM(Relatorio!AG20:AH20)</f>
        <v>0</v>
      </c>
      <c r="Q19" s="408">
        <f ca="1">SUM(Relatorio!AI20:AJ20)</f>
        <v>0</v>
      </c>
      <c r="R19" s="408">
        <f ca="1">SUM(Relatorio!AK20:AL20)</f>
        <v>0</v>
      </c>
      <c r="S19" s="408">
        <f ca="1">SUM(Relatorio!AM20:AN20)</f>
        <v>0</v>
      </c>
      <c r="T19" s="408">
        <f ca="1">SUM(Relatorio!AO20:AP20)</f>
        <v>0</v>
      </c>
      <c r="U19" s="408">
        <f ca="1">SUM(Relatorio!AQ20:AR20)</f>
        <v>0</v>
      </c>
      <c r="V19" s="408">
        <f ca="1">SUM(Relatorio!AS20:AT20)</f>
        <v>0</v>
      </c>
      <c r="W19" s="408">
        <f ca="1">SUM(Relatorio!AU20:AV20)</f>
        <v>0</v>
      </c>
      <c r="X19" s="408">
        <f ca="1">SUM(Relatorio!AW20:AX20)</f>
        <v>0</v>
      </c>
      <c r="Y19" s="408">
        <f ca="1">SUM(Relatorio!AY20:AZ20)</f>
        <v>0</v>
      </c>
      <c r="Z19" s="408">
        <f t="shared" ca="1" si="0"/>
        <v>0</v>
      </c>
      <c r="AA19" s="408">
        <f t="shared" ca="1" si="1"/>
        <v>0</v>
      </c>
      <c r="AB19" s="408">
        <f ca="1">IF(SUM(X19:Y19:B19:G19)=$AF$1,$AF$1,IF(ISERROR(AVERAGEIF(X19:Y19:B19:G19,"&gt;100")),$AF$1,AVERAGEIF(X19:Y19:B19:G19,"&gt;100")))</f>
        <v>0</v>
      </c>
      <c r="AC19" s="408">
        <f t="shared" ca="1" si="2"/>
        <v>0</v>
      </c>
      <c r="AD19" s="408">
        <f t="shared" ca="1" si="3"/>
        <v>0</v>
      </c>
      <c r="AE19" s="408">
        <f t="shared" ca="1" si="4"/>
        <v>0</v>
      </c>
    </row>
    <row r="20" spans="1:31" x14ac:dyDescent="0.25">
      <c r="A20" s="1" t="s">
        <v>95</v>
      </c>
      <c r="B20" s="408">
        <f ca="1">SUM(Relatorio!E21:F21)</f>
        <v>0</v>
      </c>
      <c r="C20" s="408">
        <f ca="1">SUM(Relatorio!G21:H21)</f>
        <v>0</v>
      </c>
      <c r="D20" s="408">
        <f ca="1">SUM(Relatorio!I21:J21)</f>
        <v>0</v>
      </c>
      <c r="E20" s="408">
        <f ca="1">SUM(Relatorio!K21:L21)</f>
        <v>0</v>
      </c>
      <c r="F20" s="408">
        <f ca="1">SUM(Relatorio!M21:N21)</f>
        <v>0</v>
      </c>
      <c r="G20" s="408">
        <f ca="1">SUM(Relatorio!O21:P21)</f>
        <v>0</v>
      </c>
      <c r="H20" s="408">
        <f ca="1">SUM(Relatorio!Q21:R21)</f>
        <v>0</v>
      </c>
      <c r="I20" s="408">
        <f ca="1">SUM(Relatorio!S21:T21)</f>
        <v>0</v>
      </c>
      <c r="J20" s="408">
        <f ca="1">SUM(Relatorio!U21:V21)</f>
        <v>0</v>
      </c>
      <c r="K20" s="408">
        <f ca="1">SUM(Relatorio!W21:X21)</f>
        <v>0</v>
      </c>
      <c r="L20" s="408">
        <f ca="1">SUM(Relatorio!Y21:Z21)</f>
        <v>0</v>
      </c>
      <c r="M20" s="408">
        <f ca="1">SUM(Relatorio!AA21:AB21)</f>
        <v>0</v>
      </c>
      <c r="N20" s="408">
        <f ca="1">SUM(Relatorio!AC21:AD21)</f>
        <v>0</v>
      </c>
      <c r="O20" s="408">
        <f ca="1">SUM(Relatorio!AE21:AF21)</f>
        <v>0</v>
      </c>
      <c r="P20" s="408">
        <f ca="1">SUM(Relatorio!AG21:AH21)</f>
        <v>0</v>
      </c>
      <c r="Q20" s="408">
        <f ca="1">SUM(Relatorio!AI21:AJ21)</f>
        <v>0</v>
      </c>
      <c r="R20" s="408">
        <f ca="1">SUM(Relatorio!AK21:AL21)</f>
        <v>0</v>
      </c>
      <c r="S20" s="408">
        <f ca="1">SUM(Relatorio!AM21:AN21)</f>
        <v>0</v>
      </c>
      <c r="T20" s="408">
        <f ca="1">SUM(Relatorio!AO21:AP21)</f>
        <v>0</v>
      </c>
      <c r="U20" s="408">
        <f ca="1">SUM(Relatorio!AQ21:AR21)</f>
        <v>0</v>
      </c>
      <c r="V20" s="408">
        <f ca="1">SUM(Relatorio!AS21:AT21)</f>
        <v>0</v>
      </c>
      <c r="W20" s="408">
        <f ca="1">SUM(Relatorio!AU21:AV21)</f>
        <v>0</v>
      </c>
      <c r="X20" s="408">
        <f ca="1">SUM(Relatorio!AW21:AX21)</f>
        <v>0</v>
      </c>
      <c r="Y20" s="408">
        <f ca="1">SUM(Relatorio!AY21:AZ21)</f>
        <v>0</v>
      </c>
      <c r="Z20" s="408">
        <f t="shared" ca="1" si="0"/>
        <v>0</v>
      </c>
      <c r="AA20" s="408">
        <f t="shared" ca="1" si="1"/>
        <v>0</v>
      </c>
      <c r="AB20" s="408">
        <f ca="1">IF(SUM(X20:Y20:B20:G20)=$AF$1,$AF$1,IF(ISERROR(AVERAGEIF(X20:Y20:B20:G20,"&gt;100")),$AF$1,AVERAGEIF(X20:Y20:B20:G20,"&gt;100")))</f>
        <v>0</v>
      </c>
      <c r="AC20" s="408">
        <f t="shared" ca="1" si="2"/>
        <v>0</v>
      </c>
      <c r="AD20" s="408">
        <f t="shared" ca="1" si="3"/>
        <v>0</v>
      </c>
      <c r="AE20" s="408">
        <f t="shared" ca="1" si="4"/>
        <v>0</v>
      </c>
    </row>
    <row r="21" spans="1:31" x14ac:dyDescent="0.25">
      <c r="A21" s="1" t="s">
        <v>96</v>
      </c>
      <c r="B21" s="408">
        <f ca="1">SUM(Relatorio!E22:F22)</f>
        <v>0</v>
      </c>
      <c r="C21" s="408">
        <f ca="1">SUM(Relatorio!G22:H22)</f>
        <v>0</v>
      </c>
      <c r="D21" s="408">
        <f ca="1">SUM(Relatorio!I22:J22)</f>
        <v>0</v>
      </c>
      <c r="E21" s="408">
        <f ca="1">SUM(Relatorio!K22:L22)</f>
        <v>0</v>
      </c>
      <c r="F21" s="408">
        <f ca="1">SUM(Relatorio!M22:N22)</f>
        <v>0</v>
      </c>
      <c r="G21" s="408">
        <f ca="1">SUM(Relatorio!O22:P22)</f>
        <v>0</v>
      </c>
      <c r="H21" s="408">
        <f ca="1">SUM(Relatorio!Q22:R22)</f>
        <v>0</v>
      </c>
      <c r="I21" s="408">
        <f ca="1">SUM(Relatorio!S22:T22)</f>
        <v>0</v>
      </c>
      <c r="J21" s="408">
        <f ca="1">SUM(Relatorio!U22:V22)</f>
        <v>0</v>
      </c>
      <c r="K21" s="408">
        <f ca="1">SUM(Relatorio!W22:X22)</f>
        <v>0</v>
      </c>
      <c r="L21" s="408">
        <f ca="1">SUM(Relatorio!Y22:Z22)</f>
        <v>0</v>
      </c>
      <c r="M21" s="408">
        <f ca="1">SUM(Relatorio!AA22:AB22)</f>
        <v>0</v>
      </c>
      <c r="N21" s="408">
        <f ca="1">SUM(Relatorio!AC22:AD22)</f>
        <v>0</v>
      </c>
      <c r="O21" s="408">
        <f ca="1">SUM(Relatorio!AE22:AF22)</f>
        <v>0</v>
      </c>
      <c r="P21" s="408">
        <f ca="1">SUM(Relatorio!AG22:AH22)</f>
        <v>0</v>
      </c>
      <c r="Q21" s="408">
        <f ca="1">SUM(Relatorio!AI22:AJ22)</f>
        <v>0</v>
      </c>
      <c r="R21" s="408">
        <f ca="1">SUM(Relatorio!AK22:AL22)</f>
        <v>0</v>
      </c>
      <c r="S21" s="408">
        <f ca="1">SUM(Relatorio!AM22:AN22)</f>
        <v>0</v>
      </c>
      <c r="T21" s="408">
        <f ca="1">SUM(Relatorio!AO22:AP22)</f>
        <v>0</v>
      </c>
      <c r="U21" s="408">
        <f ca="1">SUM(Relatorio!AQ22:AR22)</f>
        <v>0</v>
      </c>
      <c r="V21" s="408">
        <f ca="1">SUM(Relatorio!AS22:AT22)</f>
        <v>0</v>
      </c>
      <c r="W21" s="408">
        <f ca="1">SUM(Relatorio!AU22:AV22)</f>
        <v>0</v>
      </c>
      <c r="X21" s="408">
        <f ca="1">SUM(Relatorio!AW22:AX22)</f>
        <v>0</v>
      </c>
      <c r="Y21" s="408">
        <f ca="1">SUM(Relatorio!AY22:AZ22)</f>
        <v>0</v>
      </c>
      <c r="Z21" s="408">
        <f t="shared" ca="1" si="0"/>
        <v>0</v>
      </c>
      <c r="AA21" s="408">
        <f t="shared" ca="1" si="1"/>
        <v>0</v>
      </c>
      <c r="AB21" s="408">
        <f ca="1">IF(SUM(X21:Y21:B21:G21)=$AF$1,$AF$1,IF(ISERROR(AVERAGEIF(X21:Y21:B21:G21,"&gt;100")),$AF$1,AVERAGEIF(X21:Y21:B21:G21,"&gt;100")))</f>
        <v>0</v>
      </c>
      <c r="AC21" s="408">
        <f t="shared" ca="1" si="2"/>
        <v>0</v>
      </c>
      <c r="AD21" s="408">
        <f t="shared" ca="1" si="3"/>
        <v>0</v>
      </c>
      <c r="AE21" s="408">
        <f t="shared" ca="1" si="4"/>
        <v>0</v>
      </c>
    </row>
    <row r="22" spans="1:31" x14ac:dyDescent="0.25">
      <c r="A22" s="1" t="s">
        <v>97</v>
      </c>
      <c r="B22" s="408">
        <f ca="1">SUM(Relatorio!E23:F23)</f>
        <v>0</v>
      </c>
      <c r="C22" s="408">
        <f ca="1">SUM(Relatorio!G23:H23)</f>
        <v>0</v>
      </c>
      <c r="D22" s="408">
        <f ca="1">SUM(Relatorio!I23:J23)</f>
        <v>0</v>
      </c>
      <c r="E22" s="408">
        <f ca="1">SUM(Relatorio!K23:L23)</f>
        <v>0</v>
      </c>
      <c r="F22" s="408">
        <f ca="1">SUM(Relatorio!M23:N23)</f>
        <v>0</v>
      </c>
      <c r="G22" s="408">
        <f ca="1">SUM(Relatorio!O23:P23)</f>
        <v>0</v>
      </c>
      <c r="H22" s="408">
        <f ca="1">SUM(Relatorio!Q23:R23)</f>
        <v>0</v>
      </c>
      <c r="I22" s="408">
        <f ca="1">SUM(Relatorio!S23:T23)</f>
        <v>0</v>
      </c>
      <c r="J22" s="408">
        <f ca="1">SUM(Relatorio!U23:V23)</f>
        <v>0</v>
      </c>
      <c r="K22" s="408">
        <f ca="1">SUM(Relatorio!W23:X23)</f>
        <v>0</v>
      </c>
      <c r="L22" s="408">
        <f ca="1">SUM(Relatorio!Y23:Z23)</f>
        <v>0</v>
      </c>
      <c r="M22" s="408">
        <f ca="1">SUM(Relatorio!AA23:AB23)</f>
        <v>0</v>
      </c>
      <c r="N22" s="408">
        <f ca="1">SUM(Relatorio!AC23:AD23)</f>
        <v>0</v>
      </c>
      <c r="O22" s="408">
        <f ca="1">SUM(Relatorio!AE23:AF23)</f>
        <v>0</v>
      </c>
      <c r="P22" s="408">
        <f ca="1">SUM(Relatorio!AG23:AH23)</f>
        <v>0</v>
      </c>
      <c r="Q22" s="408">
        <f ca="1">SUM(Relatorio!AI23:AJ23)</f>
        <v>0</v>
      </c>
      <c r="R22" s="408">
        <f ca="1">SUM(Relatorio!AK23:AL23)</f>
        <v>0</v>
      </c>
      <c r="S22" s="408">
        <f ca="1">SUM(Relatorio!AM23:AN23)</f>
        <v>0</v>
      </c>
      <c r="T22" s="408">
        <f ca="1">SUM(Relatorio!AO23:AP23)</f>
        <v>0</v>
      </c>
      <c r="U22" s="408">
        <f ca="1">SUM(Relatorio!AQ23:AR23)</f>
        <v>0</v>
      </c>
      <c r="V22" s="408">
        <f ca="1">SUM(Relatorio!AS23:AT23)</f>
        <v>0</v>
      </c>
      <c r="W22" s="408">
        <f ca="1">SUM(Relatorio!AU23:AV23)</f>
        <v>0</v>
      </c>
      <c r="X22" s="408">
        <f ca="1">SUM(Relatorio!AW23:AX23)</f>
        <v>0</v>
      </c>
      <c r="Y22" s="408">
        <f ca="1">SUM(Relatorio!AY23:AZ23)</f>
        <v>0</v>
      </c>
      <c r="Z22" s="408">
        <f t="shared" ca="1" si="0"/>
        <v>0</v>
      </c>
      <c r="AA22" s="408">
        <f t="shared" ca="1" si="1"/>
        <v>0</v>
      </c>
      <c r="AB22" s="408">
        <f ca="1">IF(SUM(X22:Y22:B22:G22)=$AF$1,$AF$1,IF(ISERROR(AVERAGEIF(X22:Y22:B22:G22,"&gt;100")),$AF$1,AVERAGEIF(X22:Y22:B22:G22,"&gt;100")))</f>
        <v>0</v>
      </c>
      <c r="AC22" s="408">
        <f t="shared" ca="1" si="2"/>
        <v>0</v>
      </c>
      <c r="AD22" s="408">
        <f t="shared" ca="1" si="3"/>
        <v>0</v>
      </c>
      <c r="AE22" s="408">
        <f t="shared" ca="1" si="4"/>
        <v>0</v>
      </c>
    </row>
    <row r="23" spans="1:31" x14ac:dyDescent="0.25">
      <c r="A23" s="1" t="s">
        <v>98</v>
      </c>
      <c r="B23" s="408">
        <f ca="1">SUM(Relatorio!E24:F24)</f>
        <v>0</v>
      </c>
      <c r="C23" s="408">
        <f ca="1">SUM(Relatorio!G24:H24)</f>
        <v>0</v>
      </c>
      <c r="D23" s="408">
        <f ca="1">SUM(Relatorio!I24:J24)</f>
        <v>0</v>
      </c>
      <c r="E23" s="408">
        <f ca="1">SUM(Relatorio!K24:L24)</f>
        <v>0</v>
      </c>
      <c r="F23" s="408">
        <f ca="1">SUM(Relatorio!M24:N24)</f>
        <v>0</v>
      </c>
      <c r="G23" s="408">
        <f ca="1">SUM(Relatorio!O24:P24)</f>
        <v>0</v>
      </c>
      <c r="H23" s="408">
        <f ca="1">SUM(Relatorio!Q24:R24)</f>
        <v>0</v>
      </c>
      <c r="I23" s="408">
        <f ca="1">SUM(Relatorio!S24:T24)</f>
        <v>0</v>
      </c>
      <c r="J23" s="408">
        <f ca="1">SUM(Relatorio!U24:V24)</f>
        <v>0</v>
      </c>
      <c r="K23" s="408">
        <f ca="1">SUM(Relatorio!W24:X24)</f>
        <v>0</v>
      </c>
      <c r="L23" s="408">
        <f ca="1">SUM(Relatorio!Y24:Z24)</f>
        <v>0</v>
      </c>
      <c r="M23" s="408">
        <f ca="1">SUM(Relatorio!AA24:AB24)</f>
        <v>0</v>
      </c>
      <c r="N23" s="408">
        <f ca="1">SUM(Relatorio!AC24:AD24)</f>
        <v>0</v>
      </c>
      <c r="O23" s="408">
        <f ca="1">SUM(Relatorio!AE24:AF24)</f>
        <v>0</v>
      </c>
      <c r="P23" s="408">
        <f ca="1">SUM(Relatorio!AG24:AH24)</f>
        <v>0</v>
      </c>
      <c r="Q23" s="408">
        <f ca="1">SUM(Relatorio!AI24:AJ24)</f>
        <v>0</v>
      </c>
      <c r="R23" s="408">
        <f ca="1">SUM(Relatorio!AK24:AL24)</f>
        <v>0</v>
      </c>
      <c r="S23" s="408">
        <f ca="1">SUM(Relatorio!AM24:AN24)</f>
        <v>0</v>
      </c>
      <c r="T23" s="408">
        <f ca="1">SUM(Relatorio!AO24:AP24)</f>
        <v>0</v>
      </c>
      <c r="U23" s="408">
        <f ca="1">SUM(Relatorio!AQ24:AR24)</f>
        <v>0</v>
      </c>
      <c r="V23" s="408">
        <f ca="1">SUM(Relatorio!AS24:AT24)</f>
        <v>0</v>
      </c>
      <c r="W23" s="408">
        <f ca="1">SUM(Relatorio!AU24:AV24)</f>
        <v>0</v>
      </c>
      <c r="X23" s="408">
        <f ca="1">SUM(Relatorio!AW24:AX24)</f>
        <v>0</v>
      </c>
      <c r="Y23" s="408">
        <f ca="1">SUM(Relatorio!AY24:AZ24)</f>
        <v>0</v>
      </c>
      <c r="Z23" s="408">
        <f t="shared" ca="1" si="0"/>
        <v>0</v>
      </c>
      <c r="AA23" s="408">
        <f t="shared" ca="1" si="1"/>
        <v>0</v>
      </c>
      <c r="AB23" s="408">
        <f ca="1">IF(SUM(X23:Y23:B23:G23)=$AF$1,$AF$1,IF(ISERROR(AVERAGEIF(X23:Y23:B23:G23,"&gt;100")),$AF$1,AVERAGEIF(X23:Y23:B23:G23,"&gt;100")))</f>
        <v>0</v>
      </c>
      <c r="AC23" s="408">
        <f t="shared" ca="1" si="2"/>
        <v>0</v>
      </c>
      <c r="AD23" s="408">
        <f t="shared" ca="1" si="3"/>
        <v>0</v>
      </c>
      <c r="AE23" s="408">
        <f t="shared" ca="1" si="4"/>
        <v>0</v>
      </c>
    </row>
    <row r="24" spans="1:31" x14ac:dyDescent="0.25">
      <c r="A24" s="1" t="s">
        <v>99</v>
      </c>
      <c r="B24" s="408">
        <f ca="1">SUM(Relatorio!E25:F25)</f>
        <v>0</v>
      </c>
      <c r="C24" s="408">
        <f ca="1">SUM(Relatorio!G25:H25)</f>
        <v>0</v>
      </c>
      <c r="D24" s="408">
        <f ca="1">SUM(Relatorio!I25:J25)</f>
        <v>0</v>
      </c>
      <c r="E24" s="408">
        <f ca="1">SUM(Relatorio!K25:L25)</f>
        <v>0</v>
      </c>
      <c r="F24" s="408">
        <f ca="1">SUM(Relatorio!M25:N25)</f>
        <v>0</v>
      </c>
      <c r="G24" s="408">
        <f ca="1">SUM(Relatorio!O25:P25)</f>
        <v>0</v>
      </c>
      <c r="H24" s="408">
        <f ca="1">SUM(Relatorio!Q25:R25)</f>
        <v>0</v>
      </c>
      <c r="I24" s="408">
        <f ca="1">SUM(Relatorio!S25:T25)</f>
        <v>0</v>
      </c>
      <c r="J24" s="408">
        <f ca="1">SUM(Relatorio!U25:V25)</f>
        <v>0</v>
      </c>
      <c r="K24" s="408">
        <f ca="1">SUM(Relatorio!W25:X25)</f>
        <v>0</v>
      </c>
      <c r="L24" s="408">
        <f ca="1">SUM(Relatorio!Y25:Z25)</f>
        <v>0</v>
      </c>
      <c r="M24" s="408">
        <f ca="1">SUM(Relatorio!AA25:AB25)</f>
        <v>0</v>
      </c>
      <c r="N24" s="408">
        <f ca="1">SUM(Relatorio!AC25:AD25)</f>
        <v>0</v>
      </c>
      <c r="O24" s="408">
        <f ca="1">SUM(Relatorio!AE25:AF25)</f>
        <v>0</v>
      </c>
      <c r="P24" s="408">
        <f ca="1">SUM(Relatorio!AG25:AH25)</f>
        <v>0</v>
      </c>
      <c r="Q24" s="408">
        <f ca="1">SUM(Relatorio!AI25:AJ25)</f>
        <v>0</v>
      </c>
      <c r="R24" s="408">
        <f ca="1">SUM(Relatorio!AK25:AL25)</f>
        <v>0</v>
      </c>
      <c r="S24" s="408">
        <f ca="1">SUM(Relatorio!AM25:AN25)</f>
        <v>0</v>
      </c>
      <c r="T24" s="408">
        <f ca="1">SUM(Relatorio!AO25:AP25)</f>
        <v>0</v>
      </c>
      <c r="U24" s="408">
        <f ca="1">SUM(Relatorio!AQ25:AR25)</f>
        <v>0</v>
      </c>
      <c r="V24" s="408">
        <f ca="1">SUM(Relatorio!AS25:AT25)</f>
        <v>0</v>
      </c>
      <c r="W24" s="408">
        <f ca="1">SUM(Relatorio!AU25:AV25)</f>
        <v>0</v>
      </c>
      <c r="X24" s="408">
        <f ca="1">SUM(Relatorio!AW25:AX25)</f>
        <v>0</v>
      </c>
      <c r="Y24" s="408">
        <f ca="1">SUM(Relatorio!AY25:AZ25)</f>
        <v>0</v>
      </c>
      <c r="Z24" s="408">
        <f t="shared" ca="1" si="0"/>
        <v>0</v>
      </c>
      <c r="AA24" s="408">
        <f t="shared" ca="1" si="1"/>
        <v>0</v>
      </c>
      <c r="AB24" s="408">
        <f ca="1">IF(SUM(X24:Y24:B24:G24)=$AF$1,$AF$1,IF(ISERROR(AVERAGEIF(X24:Y24:B24:G24,"&gt;100")),$AF$1,AVERAGEIF(X24:Y24:B24:G24,"&gt;100")))</f>
        <v>0</v>
      </c>
      <c r="AC24" s="408">
        <f t="shared" ca="1" si="2"/>
        <v>0</v>
      </c>
      <c r="AD24" s="408">
        <f t="shared" ca="1" si="3"/>
        <v>0</v>
      </c>
      <c r="AE24" s="408">
        <f t="shared" ca="1" si="4"/>
        <v>0</v>
      </c>
    </row>
    <row r="25" spans="1:31" x14ac:dyDescent="0.25">
      <c r="A25" s="1" t="s">
        <v>100</v>
      </c>
      <c r="B25" s="408">
        <f ca="1">SUM(Relatorio!E26:F26)</f>
        <v>0</v>
      </c>
      <c r="C25" s="408">
        <f ca="1">SUM(Relatorio!G26:H26)</f>
        <v>0</v>
      </c>
      <c r="D25" s="408">
        <f ca="1">SUM(Relatorio!I26:J26)</f>
        <v>0</v>
      </c>
      <c r="E25" s="408">
        <f ca="1">SUM(Relatorio!K26:L26)</f>
        <v>0</v>
      </c>
      <c r="F25" s="408">
        <f ca="1">SUM(Relatorio!M26:N26)</f>
        <v>0</v>
      </c>
      <c r="G25" s="408">
        <f ca="1">SUM(Relatorio!O26:P26)</f>
        <v>0</v>
      </c>
      <c r="H25" s="408">
        <f ca="1">SUM(Relatorio!Q26:R26)</f>
        <v>0</v>
      </c>
      <c r="I25" s="408">
        <f ca="1">SUM(Relatorio!S26:T26)</f>
        <v>0</v>
      </c>
      <c r="J25" s="408">
        <f ca="1">SUM(Relatorio!U26:V26)</f>
        <v>0</v>
      </c>
      <c r="K25" s="408">
        <f ca="1">SUM(Relatorio!W26:X26)</f>
        <v>0</v>
      </c>
      <c r="L25" s="408">
        <f ca="1">SUM(Relatorio!Y26:Z26)</f>
        <v>0</v>
      </c>
      <c r="M25" s="408">
        <f ca="1">SUM(Relatorio!AA26:AB26)</f>
        <v>0</v>
      </c>
      <c r="N25" s="408">
        <f ca="1">SUM(Relatorio!AC26:AD26)</f>
        <v>0</v>
      </c>
      <c r="O25" s="408">
        <f ca="1">SUM(Relatorio!AE26:AF26)</f>
        <v>0</v>
      </c>
      <c r="P25" s="408">
        <f ca="1">SUM(Relatorio!AG26:AH26)</f>
        <v>0</v>
      </c>
      <c r="Q25" s="408">
        <f ca="1">SUM(Relatorio!AI26:AJ26)</f>
        <v>0</v>
      </c>
      <c r="R25" s="408">
        <f ca="1">SUM(Relatorio!AK26:AL26)</f>
        <v>0</v>
      </c>
      <c r="S25" s="408">
        <f ca="1">SUM(Relatorio!AM26:AN26)</f>
        <v>0</v>
      </c>
      <c r="T25" s="408">
        <f ca="1">SUM(Relatorio!AO26:AP26)</f>
        <v>0</v>
      </c>
      <c r="U25" s="408">
        <f ca="1">SUM(Relatorio!AQ26:AR26)</f>
        <v>0</v>
      </c>
      <c r="V25" s="408">
        <f ca="1">SUM(Relatorio!AS26:AT26)</f>
        <v>0</v>
      </c>
      <c r="W25" s="408">
        <f ca="1">SUM(Relatorio!AU26:AV26)</f>
        <v>0</v>
      </c>
      <c r="X25" s="408">
        <f ca="1">SUM(Relatorio!AW26:AX26)</f>
        <v>0</v>
      </c>
      <c r="Y25" s="408">
        <f ca="1">SUM(Relatorio!AY26:AZ26)</f>
        <v>0</v>
      </c>
      <c r="Z25" s="408">
        <f t="shared" ca="1" si="0"/>
        <v>0</v>
      </c>
      <c r="AA25" s="408">
        <f t="shared" ca="1" si="1"/>
        <v>0</v>
      </c>
      <c r="AB25" s="408">
        <f ca="1">IF(SUM(X25:Y25:B25:G25)=$AF$1,$AF$1,IF(ISERROR(AVERAGEIF(X25:Y25:B25:G25,"&gt;100")),$AF$1,AVERAGEIF(X25:Y25:B25:G25,"&gt;100")))</f>
        <v>0</v>
      </c>
      <c r="AC25" s="408">
        <f t="shared" ca="1" si="2"/>
        <v>0</v>
      </c>
      <c r="AD25" s="408">
        <f t="shared" ca="1" si="3"/>
        <v>0</v>
      </c>
      <c r="AE25" s="408">
        <f t="shared" ca="1" si="4"/>
        <v>0</v>
      </c>
    </row>
    <row r="26" spans="1:31" x14ac:dyDescent="0.25">
      <c r="A26" s="1" t="s">
        <v>101</v>
      </c>
      <c r="B26" s="408">
        <f ca="1">SUM(Relatorio!E27:F27)</f>
        <v>0</v>
      </c>
      <c r="C26" s="408">
        <f ca="1">SUM(Relatorio!G27:H27)</f>
        <v>0</v>
      </c>
      <c r="D26" s="408">
        <f ca="1">SUM(Relatorio!I27:J27)</f>
        <v>0</v>
      </c>
      <c r="E26" s="408">
        <f ca="1">SUM(Relatorio!K27:L27)</f>
        <v>0</v>
      </c>
      <c r="F26" s="408">
        <f ca="1">SUM(Relatorio!M27:N27)</f>
        <v>0</v>
      </c>
      <c r="G26" s="408">
        <f ca="1">SUM(Relatorio!O27:P27)</f>
        <v>0</v>
      </c>
      <c r="H26" s="408">
        <f ca="1">SUM(Relatorio!Q27:R27)</f>
        <v>0</v>
      </c>
      <c r="I26" s="408">
        <f ca="1">SUM(Relatorio!S27:T27)</f>
        <v>0</v>
      </c>
      <c r="J26" s="408">
        <f ca="1">SUM(Relatorio!U27:V27)</f>
        <v>0</v>
      </c>
      <c r="K26" s="408">
        <f ca="1">SUM(Relatorio!W27:X27)</f>
        <v>0</v>
      </c>
      <c r="L26" s="408">
        <f ca="1">SUM(Relatorio!Y27:Z27)</f>
        <v>0</v>
      </c>
      <c r="M26" s="408">
        <f ca="1">SUM(Relatorio!AA27:AB27)</f>
        <v>0</v>
      </c>
      <c r="N26" s="408">
        <f ca="1">SUM(Relatorio!AC27:AD27)</f>
        <v>0</v>
      </c>
      <c r="O26" s="408">
        <f ca="1">SUM(Relatorio!AE27:AF27)</f>
        <v>0</v>
      </c>
      <c r="P26" s="408">
        <f ca="1">SUM(Relatorio!AG27:AH27)</f>
        <v>0</v>
      </c>
      <c r="Q26" s="408">
        <f ca="1">SUM(Relatorio!AI27:AJ27)</f>
        <v>0</v>
      </c>
      <c r="R26" s="408">
        <f ca="1">SUM(Relatorio!AK27:AL27)</f>
        <v>0</v>
      </c>
      <c r="S26" s="408">
        <f ca="1">SUM(Relatorio!AM27:AN27)</f>
        <v>0</v>
      </c>
      <c r="T26" s="408">
        <f ca="1">SUM(Relatorio!AO27:AP27)</f>
        <v>0</v>
      </c>
      <c r="U26" s="408">
        <f ca="1">SUM(Relatorio!AQ27:AR27)</f>
        <v>0</v>
      </c>
      <c r="V26" s="408">
        <f ca="1">SUM(Relatorio!AS27:AT27)</f>
        <v>0</v>
      </c>
      <c r="W26" s="408">
        <f ca="1">SUM(Relatorio!AU27:AV27)</f>
        <v>0</v>
      </c>
      <c r="X26" s="408">
        <f ca="1">SUM(Relatorio!AW27:AX27)</f>
        <v>0</v>
      </c>
      <c r="Y26" s="408">
        <f ca="1">SUM(Relatorio!AY27:AZ27)</f>
        <v>0</v>
      </c>
      <c r="Z26" s="408">
        <f t="shared" ca="1" si="0"/>
        <v>0</v>
      </c>
      <c r="AA26" s="408">
        <f t="shared" ca="1" si="1"/>
        <v>0</v>
      </c>
      <c r="AB26" s="408">
        <f ca="1">IF(SUM(X26:Y26:B26:G26)=$AF$1,$AF$1,IF(ISERROR(AVERAGEIF(X26:Y26:B26:G26,"&gt;100")),$AF$1,AVERAGEIF(X26:Y26:B26:G26,"&gt;100")))</f>
        <v>0</v>
      </c>
      <c r="AC26" s="408">
        <f t="shared" ca="1" si="2"/>
        <v>0</v>
      </c>
      <c r="AD26" s="408">
        <f t="shared" ca="1" si="3"/>
        <v>0</v>
      </c>
      <c r="AE26" s="408">
        <f t="shared" ca="1" si="4"/>
        <v>0</v>
      </c>
    </row>
    <row r="27" spans="1:31" x14ac:dyDescent="0.25">
      <c r="A27" s="1" t="s">
        <v>102</v>
      </c>
      <c r="B27" s="408">
        <f ca="1">SUM(Relatorio!E28:F28)</f>
        <v>0</v>
      </c>
      <c r="C27" s="408">
        <f ca="1">SUM(Relatorio!G28:H28)</f>
        <v>0</v>
      </c>
      <c r="D27" s="408">
        <f ca="1">SUM(Relatorio!I28:J28)</f>
        <v>0</v>
      </c>
      <c r="E27" s="408">
        <f ca="1">SUM(Relatorio!K28:L28)</f>
        <v>0</v>
      </c>
      <c r="F27" s="408">
        <f ca="1">SUM(Relatorio!M28:N28)</f>
        <v>0</v>
      </c>
      <c r="G27" s="408">
        <f ca="1">SUM(Relatorio!O28:P28)</f>
        <v>0</v>
      </c>
      <c r="H27" s="408">
        <f ca="1">SUM(Relatorio!Q28:R28)</f>
        <v>0</v>
      </c>
      <c r="I27" s="408">
        <f ca="1">SUM(Relatorio!S28:T28)</f>
        <v>0</v>
      </c>
      <c r="J27" s="408">
        <f ca="1">SUM(Relatorio!U28:V28)</f>
        <v>0</v>
      </c>
      <c r="K27" s="408">
        <f ca="1">SUM(Relatorio!W28:X28)</f>
        <v>0</v>
      </c>
      <c r="L27" s="408">
        <f ca="1">SUM(Relatorio!Y28:Z28)</f>
        <v>0</v>
      </c>
      <c r="M27" s="408">
        <f ca="1">SUM(Relatorio!AA28:AB28)</f>
        <v>0</v>
      </c>
      <c r="N27" s="408">
        <f ca="1">SUM(Relatorio!AC28:AD28)</f>
        <v>0</v>
      </c>
      <c r="O27" s="408">
        <f ca="1">SUM(Relatorio!AE28:AF28)</f>
        <v>0</v>
      </c>
      <c r="P27" s="408">
        <f ca="1">SUM(Relatorio!AG28:AH28)</f>
        <v>0</v>
      </c>
      <c r="Q27" s="408">
        <f ca="1">SUM(Relatorio!AI28:AJ28)</f>
        <v>0</v>
      </c>
      <c r="R27" s="408">
        <f ca="1">SUM(Relatorio!AK28:AL28)</f>
        <v>0</v>
      </c>
      <c r="S27" s="408">
        <f ca="1">SUM(Relatorio!AM28:AN28)</f>
        <v>0</v>
      </c>
      <c r="T27" s="408">
        <f ca="1">SUM(Relatorio!AO28:AP28)</f>
        <v>0</v>
      </c>
      <c r="U27" s="408">
        <f ca="1">SUM(Relatorio!AQ28:AR28)</f>
        <v>0</v>
      </c>
      <c r="V27" s="408">
        <f ca="1">SUM(Relatorio!AS28:AT28)</f>
        <v>0</v>
      </c>
      <c r="W27" s="408">
        <f ca="1">SUM(Relatorio!AU28:AV28)</f>
        <v>0</v>
      </c>
      <c r="X27" s="408">
        <f ca="1">SUM(Relatorio!AW28:AX28)</f>
        <v>0</v>
      </c>
      <c r="Y27" s="408">
        <f ca="1">SUM(Relatorio!AY28:AZ28)</f>
        <v>0</v>
      </c>
      <c r="Z27" s="408">
        <f t="shared" ca="1" si="0"/>
        <v>0</v>
      </c>
      <c r="AA27" s="408">
        <f t="shared" ca="1" si="1"/>
        <v>0</v>
      </c>
      <c r="AB27" s="408">
        <f ca="1">IF(SUM(X27:Y27:B27:G27)=$AF$1,$AF$1,IF(ISERROR(AVERAGEIF(X27:Y27:B27:G27,"&gt;100")),$AF$1,AVERAGEIF(X27:Y27:B27:G27,"&gt;100")))</f>
        <v>0</v>
      </c>
      <c r="AC27" s="408">
        <f t="shared" ca="1" si="2"/>
        <v>0</v>
      </c>
      <c r="AD27" s="408">
        <f t="shared" ca="1" si="3"/>
        <v>0</v>
      </c>
      <c r="AE27" s="408">
        <f t="shared" ca="1" si="4"/>
        <v>0</v>
      </c>
    </row>
    <row r="28" spans="1:31" x14ac:dyDescent="0.25">
      <c r="A28" s="1" t="s">
        <v>103</v>
      </c>
      <c r="B28" s="408">
        <f ca="1">SUM(Relatorio!E29:F29)</f>
        <v>0</v>
      </c>
      <c r="C28" s="408">
        <f ca="1">SUM(Relatorio!G29:H29)</f>
        <v>0</v>
      </c>
      <c r="D28" s="408">
        <f ca="1">SUM(Relatorio!I29:J29)</f>
        <v>0</v>
      </c>
      <c r="E28" s="408">
        <f ca="1">SUM(Relatorio!K29:L29)</f>
        <v>0</v>
      </c>
      <c r="F28" s="408">
        <f ca="1">SUM(Relatorio!M29:N29)</f>
        <v>0</v>
      </c>
      <c r="G28" s="408">
        <f ca="1">SUM(Relatorio!O29:P29)</f>
        <v>0</v>
      </c>
      <c r="H28" s="408">
        <f ca="1">SUM(Relatorio!Q29:R29)</f>
        <v>0</v>
      </c>
      <c r="I28" s="408">
        <f ca="1">SUM(Relatorio!S29:T29)</f>
        <v>0</v>
      </c>
      <c r="J28" s="408">
        <f ca="1">SUM(Relatorio!U29:V29)</f>
        <v>0</v>
      </c>
      <c r="K28" s="408">
        <f ca="1">SUM(Relatorio!W29:X29)</f>
        <v>0</v>
      </c>
      <c r="L28" s="408">
        <f ca="1">SUM(Relatorio!Y29:Z29)</f>
        <v>0</v>
      </c>
      <c r="M28" s="408">
        <f ca="1">SUM(Relatorio!AA29:AB29)</f>
        <v>0</v>
      </c>
      <c r="N28" s="408">
        <f ca="1">SUM(Relatorio!AC29:AD29)</f>
        <v>0</v>
      </c>
      <c r="O28" s="408">
        <f ca="1">SUM(Relatorio!AE29:AF29)</f>
        <v>0</v>
      </c>
      <c r="P28" s="408">
        <f ca="1">SUM(Relatorio!AG29:AH29)</f>
        <v>0</v>
      </c>
      <c r="Q28" s="408">
        <f ca="1">SUM(Relatorio!AI29:AJ29)</f>
        <v>0</v>
      </c>
      <c r="R28" s="408">
        <f ca="1">SUM(Relatorio!AK29:AL29)</f>
        <v>0</v>
      </c>
      <c r="S28" s="408">
        <f ca="1">SUM(Relatorio!AM29:AN29)</f>
        <v>0</v>
      </c>
      <c r="T28" s="408">
        <f ca="1">SUM(Relatorio!AO29:AP29)</f>
        <v>0</v>
      </c>
      <c r="U28" s="408">
        <f ca="1">SUM(Relatorio!AQ29:AR29)</f>
        <v>0</v>
      </c>
      <c r="V28" s="408">
        <f ca="1">SUM(Relatorio!AS29:AT29)</f>
        <v>0</v>
      </c>
      <c r="W28" s="408">
        <f ca="1">SUM(Relatorio!AU29:AV29)</f>
        <v>0</v>
      </c>
      <c r="X28" s="408">
        <f ca="1">SUM(Relatorio!AW29:AX29)</f>
        <v>0</v>
      </c>
      <c r="Y28" s="408">
        <f ca="1">SUM(Relatorio!AY29:AZ29)</f>
        <v>0</v>
      </c>
      <c r="Z28" s="408">
        <f t="shared" ca="1" si="0"/>
        <v>0</v>
      </c>
      <c r="AA28" s="408">
        <f t="shared" ca="1" si="1"/>
        <v>0</v>
      </c>
      <c r="AB28" s="408">
        <f ca="1">IF(SUM(X28:Y28:B28:G28)=$AF$1,$AF$1,IF(ISERROR(AVERAGEIF(X28:Y28:B28:G28,"&gt;100")),$AF$1,AVERAGEIF(X28:Y28:B28:G28,"&gt;100")))</f>
        <v>0</v>
      </c>
      <c r="AC28" s="408">
        <f t="shared" ca="1" si="2"/>
        <v>0</v>
      </c>
      <c r="AD28" s="408">
        <f t="shared" ca="1" si="3"/>
        <v>0</v>
      </c>
      <c r="AE28" s="408">
        <f t="shared" ca="1" si="4"/>
        <v>0</v>
      </c>
    </row>
    <row r="29" spans="1:31" x14ac:dyDescent="0.25">
      <c r="A29" s="1" t="s">
        <v>104</v>
      </c>
      <c r="B29" s="408">
        <f ca="1">SUM(Relatorio!E30:F30)</f>
        <v>0</v>
      </c>
      <c r="C29" s="408">
        <f ca="1">SUM(Relatorio!G30:H30)</f>
        <v>0</v>
      </c>
      <c r="D29" s="408">
        <f ca="1">SUM(Relatorio!I30:J30)</f>
        <v>0</v>
      </c>
      <c r="E29" s="408">
        <f ca="1">SUM(Relatorio!K30:L30)</f>
        <v>0</v>
      </c>
      <c r="F29" s="408">
        <f ca="1">SUM(Relatorio!M30:N30)</f>
        <v>0</v>
      </c>
      <c r="G29" s="408">
        <f ca="1">SUM(Relatorio!O30:P30)</f>
        <v>0</v>
      </c>
      <c r="H29" s="408">
        <f ca="1">SUM(Relatorio!Q30:R30)</f>
        <v>0</v>
      </c>
      <c r="I29" s="408">
        <f ca="1">SUM(Relatorio!S30:T30)</f>
        <v>0</v>
      </c>
      <c r="J29" s="408">
        <f ca="1">SUM(Relatorio!U30:V30)</f>
        <v>0</v>
      </c>
      <c r="K29" s="408">
        <f ca="1">SUM(Relatorio!W30:X30)</f>
        <v>0</v>
      </c>
      <c r="L29" s="408">
        <f ca="1">SUM(Relatorio!Y30:Z30)</f>
        <v>0</v>
      </c>
      <c r="M29" s="408">
        <f ca="1">SUM(Relatorio!AA30:AB30)</f>
        <v>0</v>
      </c>
      <c r="N29" s="408">
        <f ca="1">SUM(Relatorio!AC30:AD30)</f>
        <v>0</v>
      </c>
      <c r="O29" s="408">
        <f ca="1">SUM(Relatorio!AE30:AF30)</f>
        <v>0</v>
      </c>
      <c r="P29" s="408">
        <f ca="1">SUM(Relatorio!AG30:AH30)</f>
        <v>0</v>
      </c>
      <c r="Q29" s="408">
        <f ca="1">SUM(Relatorio!AI30:AJ30)</f>
        <v>0</v>
      </c>
      <c r="R29" s="408">
        <f ca="1">SUM(Relatorio!AK30:AL30)</f>
        <v>0</v>
      </c>
      <c r="S29" s="408">
        <f ca="1">SUM(Relatorio!AM30:AN30)</f>
        <v>0</v>
      </c>
      <c r="T29" s="408">
        <f ca="1">SUM(Relatorio!AO30:AP30)</f>
        <v>0</v>
      </c>
      <c r="U29" s="408">
        <f ca="1">SUM(Relatorio!AQ30:AR30)</f>
        <v>0</v>
      </c>
      <c r="V29" s="408">
        <f ca="1">SUM(Relatorio!AS30:AT30)</f>
        <v>0</v>
      </c>
      <c r="W29" s="408">
        <f ca="1">SUM(Relatorio!AU30:AV30)</f>
        <v>0</v>
      </c>
      <c r="X29" s="408">
        <f ca="1">SUM(Relatorio!AW30:AX30)</f>
        <v>0</v>
      </c>
      <c r="Y29" s="408">
        <f ca="1">SUM(Relatorio!AY30:AZ30)</f>
        <v>0</v>
      </c>
      <c r="Z29" s="408">
        <f t="shared" ca="1" si="0"/>
        <v>0</v>
      </c>
      <c r="AA29" s="408">
        <f t="shared" ca="1" si="1"/>
        <v>0</v>
      </c>
      <c r="AB29" s="408">
        <f ca="1">IF(SUM(X29:Y29:B29:G29)=$AF$1,$AF$1,IF(ISERROR(AVERAGEIF(X29:Y29:B29:G29,"&gt;100")),$AF$1,AVERAGEIF(X29:Y29:B29:G29,"&gt;100")))</f>
        <v>0</v>
      </c>
      <c r="AC29" s="408">
        <f t="shared" ca="1" si="2"/>
        <v>0</v>
      </c>
      <c r="AD29" s="408">
        <f t="shared" ca="1" si="3"/>
        <v>0</v>
      </c>
      <c r="AE29" s="408">
        <f t="shared" ca="1" si="4"/>
        <v>0</v>
      </c>
    </row>
    <row r="30" spans="1:31" x14ac:dyDescent="0.25">
      <c r="A30" s="1" t="s">
        <v>105</v>
      </c>
      <c r="B30" s="408">
        <f ca="1">SUM(Relatorio!E31:F31)</f>
        <v>0</v>
      </c>
      <c r="C30" s="408">
        <f ca="1">SUM(Relatorio!G31:H31)</f>
        <v>0</v>
      </c>
      <c r="D30" s="408">
        <f ca="1">SUM(Relatorio!I31:J31)</f>
        <v>0</v>
      </c>
      <c r="E30" s="408">
        <f ca="1">SUM(Relatorio!K31:L31)</f>
        <v>0</v>
      </c>
      <c r="F30" s="408">
        <f ca="1">SUM(Relatorio!M31:N31)</f>
        <v>0</v>
      </c>
      <c r="G30" s="408">
        <f ca="1">SUM(Relatorio!O31:P31)</f>
        <v>0</v>
      </c>
      <c r="H30" s="408">
        <f ca="1">SUM(Relatorio!Q31:R31)</f>
        <v>0</v>
      </c>
      <c r="I30" s="408">
        <f ca="1">SUM(Relatorio!S31:T31)</f>
        <v>0</v>
      </c>
      <c r="J30" s="408">
        <f ca="1">SUM(Relatorio!U31:V31)</f>
        <v>0</v>
      </c>
      <c r="K30" s="408">
        <f ca="1">SUM(Relatorio!W31:X31)</f>
        <v>0</v>
      </c>
      <c r="L30" s="408">
        <f ca="1">SUM(Relatorio!Y31:Z31)</f>
        <v>0</v>
      </c>
      <c r="M30" s="408">
        <f ca="1">SUM(Relatorio!AA31:AB31)</f>
        <v>0</v>
      </c>
      <c r="N30" s="408">
        <f ca="1">SUM(Relatorio!AC31:AD31)</f>
        <v>0</v>
      </c>
      <c r="O30" s="408">
        <f ca="1">SUM(Relatorio!AE31:AF31)</f>
        <v>0</v>
      </c>
      <c r="P30" s="408">
        <f ca="1">SUM(Relatorio!AG31:AH31)</f>
        <v>0</v>
      </c>
      <c r="Q30" s="408">
        <f ca="1">SUM(Relatorio!AI31:AJ31)</f>
        <v>0</v>
      </c>
      <c r="R30" s="408">
        <f ca="1">SUM(Relatorio!AK31:AL31)</f>
        <v>0</v>
      </c>
      <c r="S30" s="408">
        <f ca="1">SUM(Relatorio!AM31:AN31)</f>
        <v>0</v>
      </c>
      <c r="T30" s="408">
        <f ca="1">SUM(Relatorio!AO31:AP31)</f>
        <v>0</v>
      </c>
      <c r="U30" s="408">
        <f ca="1">SUM(Relatorio!AQ31:AR31)</f>
        <v>0</v>
      </c>
      <c r="V30" s="408">
        <f ca="1">SUM(Relatorio!AS31:AT31)</f>
        <v>0</v>
      </c>
      <c r="W30" s="408">
        <f ca="1">SUM(Relatorio!AU31:AV31)</f>
        <v>0</v>
      </c>
      <c r="X30" s="408">
        <f ca="1">SUM(Relatorio!AW31:AX31)</f>
        <v>0</v>
      </c>
      <c r="Y30" s="408">
        <f ca="1">SUM(Relatorio!AY31:AZ31)</f>
        <v>0</v>
      </c>
      <c r="Z30" s="408">
        <f t="shared" ca="1" si="0"/>
        <v>0</v>
      </c>
      <c r="AA30" s="408">
        <f t="shared" ca="1" si="1"/>
        <v>0</v>
      </c>
      <c r="AB30" s="408">
        <f ca="1">IF(SUM(X30:Y30:B30:G30)=$AF$1,$AF$1,IF(ISERROR(AVERAGEIF(X30:Y30:B30:G30,"&gt;100")),$AF$1,AVERAGEIF(X30:Y30:B30:G30,"&gt;100")))</f>
        <v>0</v>
      </c>
      <c r="AC30" s="408">
        <f t="shared" ca="1" si="2"/>
        <v>0</v>
      </c>
      <c r="AD30" s="408">
        <f t="shared" ca="1" si="3"/>
        <v>0</v>
      </c>
      <c r="AE30" s="408">
        <f t="shared" ca="1" si="4"/>
        <v>0</v>
      </c>
    </row>
    <row r="31" spans="1:31" x14ac:dyDescent="0.25">
      <c r="A31" s="1" t="s">
        <v>106</v>
      </c>
      <c r="B31" s="408">
        <f ca="1">SUM(Relatorio!E32:F32)</f>
        <v>0</v>
      </c>
      <c r="C31" s="408">
        <f ca="1">SUM(Relatorio!G32:H32)</f>
        <v>0</v>
      </c>
      <c r="D31" s="408">
        <f ca="1">SUM(Relatorio!I32:J32)</f>
        <v>0</v>
      </c>
      <c r="E31" s="408">
        <f ca="1">SUM(Relatorio!K32:L32)</f>
        <v>0</v>
      </c>
      <c r="F31" s="408">
        <f ca="1">SUM(Relatorio!M32:N32)</f>
        <v>0</v>
      </c>
      <c r="G31" s="408">
        <f ca="1">SUM(Relatorio!O32:P32)</f>
        <v>0</v>
      </c>
      <c r="H31" s="408">
        <f ca="1">SUM(Relatorio!Q32:R32)</f>
        <v>0</v>
      </c>
      <c r="I31" s="408">
        <f ca="1">SUM(Relatorio!S32:T32)</f>
        <v>0</v>
      </c>
      <c r="J31" s="408">
        <f ca="1">SUM(Relatorio!U32:V32)</f>
        <v>0</v>
      </c>
      <c r="K31" s="408">
        <f ca="1">SUM(Relatorio!W32:X32)</f>
        <v>0</v>
      </c>
      <c r="L31" s="408">
        <f ca="1">SUM(Relatorio!Y32:Z32)</f>
        <v>0</v>
      </c>
      <c r="M31" s="408">
        <f ca="1">SUM(Relatorio!AA32:AB32)</f>
        <v>0</v>
      </c>
      <c r="N31" s="408">
        <f ca="1">SUM(Relatorio!AC32:AD32)</f>
        <v>0</v>
      </c>
      <c r="O31" s="408">
        <f ca="1">SUM(Relatorio!AE32:AF32)</f>
        <v>0</v>
      </c>
      <c r="P31" s="408">
        <f ca="1">SUM(Relatorio!AG32:AH32)</f>
        <v>0</v>
      </c>
      <c r="Q31" s="408">
        <f ca="1">SUM(Relatorio!AI32:AJ32)</f>
        <v>0</v>
      </c>
      <c r="R31" s="408">
        <f ca="1">SUM(Relatorio!AK32:AL32)</f>
        <v>0</v>
      </c>
      <c r="S31" s="408">
        <f ca="1">SUM(Relatorio!AM32:AN32)</f>
        <v>0</v>
      </c>
      <c r="T31" s="408">
        <f ca="1">SUM(Relatorio!AO32:AP32)</f>
        <v>0</v>
      </c>
      <c r="U31" s="408">
        <f ca="1">SUM(Relatorio!AQ32:AR32)</f>
        <v>0</v>
      </c>
      <c r="V31" s="408">
        <f ca="1">SUM(Relatorio!AS32:AT32)</f>
        <v>0</v>
      </c>
      <c r="W31" s="408">
        <f ca="1">SUM(Relatorio!AU32:AV32)</f>
        <v>0</v>
      </c>
      <c r="X31" s="408">
        <f ca="1">SUM(Relatorio!AW32:AX32)</f>
        <v>0</v>
      </c>
      <c r="Y31" s="408">
        <f ca="1">SUM(Relatorio!AY32:AZ32)</f>
        <v>0</v>
      </c>
      <c r="Z31" s="408">
        <f t="shared" ca="1" si="0"/>
        <v>0</v>
      </c>
      <c r="AA31" s="408">
        <f t="shared" ca="1" si="1"/>
        <v>0</v>
      </c>
      <c r="AB31" s="408">
        <f ca="1">IF(SUM(X31:Y31:B31:G31)=$AF$1,$AF$1,IF(ISERROR(AVERAGEIF(X31:Y31:B31:G31,"&gt;100")),$AF$1,AVERAGEIF(X31:Y31:B31:G31,"&gt;100")))</f>
        <v>0</v>
      </c>
      <c r="AC31" s="408">
        <f t="shared" ca="1" si="2"/>
        <v>0</v>
      </c>
      <c r="AD31" s="408">
        <f t="shared" ca="1" si="3"/>
        <v>0</v>
      </c>
      <c r="AE31" s="408">
        <f t="shared" ca="1" si="4"/>
        <v>0</v>
      </c>
    </row>
    <row r="32" spans="1:31" x14ac:dyDescent="0.25">
      <c r="A32" s="1" t="s">
        <v>107</v>
      </c>
      <c r="B32" s="408">
        <f ca="1">SUM(Relatorio!E33:F33)</f>
        <v>0</v>
      </c>
      <c r="C32" s="408">
        <f ca="1">SUM(Relatorio!G33:H33)</f>
        <v>0</v>
      </c>
      <c r="D32" s="408">
        <f ca="1">SUM(Relatorio!I33:J33)</f>
        <v>0</v>
      </c>
      <c r="E32" s="408">
        <f ca="1">SUM(Relatorio!K33:L33)</f>
        <v>0</v>
      </c>
      <c r="F32" s="408">
        <f ca="1">SUM(Relatorio!M33:N33)</f>
        <v>0</v>
      </c>
      <c r="G32" s="408">
        <f ca="1">SUM(Relatorio!O33:P33)</f>
        <v>0</v>
      </c>
      <c r="H32" s="408">
        <f ca="1">SUM(Relatorio!Q33:R33)</f>
        <v>0</v>
      </c>
      <c r="I32" s="408">
        <f ca="1">SUM(Relatorio!S33:T33)</f>
        <v>0</v>
      </c>
      <c r="J32" s="408">
        <f ca="1">SUM(Relatorio!U33:V33)</f>
        <v>0</v>
      </c>
      <c r="K32" s="408">
        <f ca="1">SUM(Relatorio!W33:X33)</f>
        <v>0</v>
      </c>
      <c r="L32" s="408">
        <f ca="1">SUM(Relatorio!Y33:Z33)</f>
        <v>0</v>
      </c>
      <c r="M32" s="408">
        <f ca="1">SUM(Relatorio!AA33:AB33)</f>
        <v>0</v>
      </c>
      <c r="N32" s="408">
        <f ca="1">SUM(Relatorio!AC33:AD33)</f>
        <v>0</v>
      </c>
      <c r="O32" s="408">
        <f ca="1">SUM(Relatorio!AE33:AF33)</f>
        <v>0</v>
      </c>
      <c r="P32" s="408">
        <f ca="1">SUM(Relatorio!AG33:AH33)</f>
        <v>0</v>
      </c>
      <c r="Q32" s="408">
        <f ca="1">SUM(Relatorio!AI33:AJ33)</f>
        <v>0</v>
      </c>
      <c r="R32" s="408">
        <f ca="1">SUM(Relatorio!AK33:AL33)</f>
        <v>0</v>
      </c>
      <c r="S32" s="408">
        <f ca="1">SUM(Relatorio!AM33:AN33)</f>
        <v>0</v>
      </c>
      <c r="T32" s="408">
        <f ca="1">SUM(Relatorio!AO33:AP33)</f>
        <v>0</v>
      </c>
      <c r="U32" s="408">
        <f ca="1">SUM(Relatorio!AQ33:AR33)</f>
        <v>0</v>
      </c>
      <c r="V32" s="408">
        <f ca="1">SUM(Relatorio!AS33:AT33)</f>
        <v>0</v>
      </c>
      <c r="W32" s="408">
        <f ca="1">SUM(Relatorio!AU33:AV33)</f>
        <v>0</v>
      </c>
      <c r="X32" s="408">
        <f ca="1">SUM(Relatorio!AW33:AX33)</f>
        <v>0</v>
      </c>
      <c r="Y32" s="408">
        <f ca="1">SUM(Relatorio!AY33:AZ33)</f>
        <v>0</v>
      </c>
      <c r="Z32" s="408">
        <f t="shared" ca="1" si="0"/>
        <v>0</v>
      </c>
      <c r="AA32" s="408">
        <f t="shared" ca="1" si="1"/>
        <v>0</v>
      </c>
      <c r="AB32" s="408">
        <f ca="1">IF(SUM(X32:Y32:B32:G32)=$AF$1,$AF$1,IF(ISERROR(AVERAGEIF(X32:Y32:B32:G32,"&gt;100")),$AF$1,AVERAGEIF(X32:Y32:B32:G32,"&gt;100")))</f>
        <v>0</v>
      </c>
      <c r="AC32" s="408">
        <f t="shared" ca="1" si="2"/>
        <v>0</v>
      </c>
      <c r="AD32" s="408">
        <f t="shared" ca="1" si="3"/>
        <v>0</v>
      </c>
      <c r="AE32" s="408">
        <f t="shared" ca="1" si="4"/>
        <v>0</v>
      </c>
    </row>
    <row r="33" spans="1:31" x14ac:dyDescent="0.25">
      <c r="A33" s="1" t="s">
        <v>108</v>
      </c>
      <c r="B33" s="408">
        <f ca="1">SUM(Relatorio!E34:F34)</f>
        <v>0</v>
      </c>
      <c r="C33" s="408">
        <f ca="1">SUM(Relatorio!G34:H34)</f>
        <v>0</v>
      </c>
      <c r="D33" s="408">
        <f ca="1">SUM(Relatorio!I34:J34)</f>
        <v>0</v>
      </c>
      <c r="E33" s="408">
        <f ca="1">SUM(Relatorio!K34:L34)</f>
        <v>0</v>
      </c>
      <c r="F33" s="408">
        <f ca="1">SUM(Relatorio!M34:N34)</f>
        <v>0</v>
      </c>
      <c r="G33" s="408">
        <f ca="1">SUM(Relatorio!O34:P34)</f>
        <v>0</v>
      </c>
      <c r="H33" s="408">
        <f ca="1">SUM(Relatorio!Q34:R34)</f>
        <v>0</v>
      </c>
      <c r="I33" s="408">
        <f ca="1">SUM(Relatorio!S34:T34)</f>
        <v>0</v>
      </c>
      <c r="J33" s="408">
        <f ca="1">SUM(Relatorio!U34:V34)</f>
        <v>0</v>
      </c>
      <c r="K33" s="408">
        <f ca="1">SUM(Relatorio!W34:X34)</f>
        <v>0</v>
      </c>
      <c r="L33" s="408">
        <f ca="1">SUM(Relatorio!Y34:Z34)</f>
        <v>0</v>
      </c>
      <c r="M33" s="408">
        <f ca="1">SUM(Relatorio!AA34:AB34)</f>
        <v>0</v>
      </c>
      <c r="N33" s="408">
        <f ca="1">SUM(Relatorio!AC34:AD34)</f>
        <v>0</v>
      </c>
      <c r="O33" s="408">
        <f ca="1">SUM(Relatorio!AE34:AF34)</f>
        <v>0</v>
      </c>
      <c r="P33" s="408">
        <f ca="1">SUM(Relatorio!AG34:AH34)</f>
        <v>0</v>
      </c>
      <c r="Q33" s="408">
        <f ca="1">SUM(Relatorio!AI34:AJ34)</f>
        <v>0</v>
      </c>
      <c r="R33" s="408">
        <f ca="1">SUM(Relatorio!AK34:AL34)</f>
        <v>0</v>
      </c>
      <c r="S33" s="408">
        <f ca="1">SUM(Relatorio!AM34:AN34)</f>
        <v>0</v>
      </c>
      <c r="T33" s="408">
        <f ca="1">SUM(Relatorio!AO34:AP34)</f>
        <v>0</v>
      </c>
      <c r="U33" s="408">
        <f ca="1">SUM(Relatorio!AQ34:AR34)</f>
        <v>0</v>
      </c>
      <c r="V33" s="408">
        <f ca="1">SUM(Relatorio!AS34:AT34)</f>
        <v>0</v>
      </c>
      <c r="W33" s="408">
        <f ca="1">SUM(Relatorio!AU34:AV34)</f>
        <v>0</v>
      </c>
      <c r="X33" s="408">
        <f ca="1">SUM(Relatorio!AW34:AX34)</f>
        <v>0</v>
      </c>
      <c r="Y33" s="408">
        <f ca="1">SUM(Relatorio!AY34:AZ34)</f>
        <v>0</v>
      </c>
      <c r="Z33" s="408">
        <f t="shared" ca="1" si="0"/>
        <v>0</v>
      </c>
      <c r="AA33" s="408">
        <f t="shared" ca="1" si="1"/>
        <v>0</v>
      </c>
      <c r="AB33" s="408">
        <f ca="1">IF(SUM(X33:Y33:B33:G33)=$AF$1,$AF$1,IF(ISERROR(AVERAGEIF(X33:Y33:B33:G33,"&gt;100")),$AF$1,AVERAGEIF(X33:Y33:B33:G33,"&gt;100")))</f>
        <v>0</v>
      </c>
      <c r="AC33" s="408">
        <f t="shared" ca="1" si="2"/>
        <v>0</v>
      </c>
      <c r="AD33" s="408">
        <f t="shared" ca="1" si="3"/>
        <v>0</v>
      </c>
      <c r="AE33" s="408">
        <f t="shared" ca="1" si="4"/>
        <v>0</v>
      </c>
    </row>
    <row r="34" spans="1:31" x14ac:dyDescent="0.25">
      <c r="A34" s="1" t="s">
        <v>109</v>
      </c>
      <c r="B34" s="408">
        <f ca="1">SUM(Relatorio!E35:F35)</f>
        <v>0</v>
      </c>
      <c r="C34" s="408">
        <f ca="1">SUM(Relatorio!G35:H35)</f>
        <v>0</v>
      </c>
      <c r="D34" s="408">
        <f ca="1">SUM(Relatorio!I35:J35)</f>
        <v>0</v>
      </c>
      <c r="E34" s="408">
        <f ca="1">SUM(Relatorio!K35:L35)</f>
        <v>0</v>
      </c>
      <c r="F34" s="408">
        <f ca="1">SUM(Relatorio!M35:N35)</f>
        <v>0</v>
      </c>
      <c r="G34" s="408">
        <f ca="1">SUM(Relatorio!O35:P35)</f>
        <v>0</v>
      </c>
      <c r="H34" s="408">
        <f ca="1">SUM(Relatorio!Q35:R35)</f>
        <v>0</v>
      </c>
      <c r="I34" s="408">
        <f ca="1">SUM(Relatorio!S35:T35)</f>
        <v>0</v>
      </c>
      <c r="J34" s="408">
        <f ca="1">SUM(Relatorio!U35:V35)</f>
        <v>0</v>
      </c>
      <c r="K34" s="408">
        <f ca="1">SUM(Relatorio!W35:X35)</f>
        <v>0</v>
      </c>
      <c r="L34" s="408">
        <f ca="1">SUM(Relatorio!Y35:Z35)</f>
        <v>0</v>
      </c>
      <c r="M34" s="408">
        <f ca="1">SUM(Relatorio!AA35:AB35)</f>
        <v>0</v>
      </c>
      <c r="N34" s="408">
        <f ca="1">SUM(Relatorio!AC35:AD35)</f>
        <v>0</v>
      </c>
      <c r="O34" s="408">
        <f ca="1">SUM(Relatorio!AE35:AF35)</f>
        <v>0</v>
      </c>
      <c r="P34" s="408">
        <f ca="1">SUM(Relatorio!AG35:AH35)</f>
        <v>0</v>
      </c>
      <c r="Q34" s="408">
        <f ca="1">SUM(Relatorio!AI35:AJ35)</f>
        <v>0</v>
      </c>
      <c r="R34" s="408">
        <f ca="1">SUM(Relatorio!AK35:AL35)</f>
        <v>0</v>
      </c>
      <c r="S34" s="408">
        <f ca="1">SUM(Relatorio!AM35:AN35)</f>
        <v>0</v>
      </c>
      <c r="T34" s="408">
        <f ca="1">SUM(Relatorio!AO35:AP35)</f>
        <v>0</v>
      </c>
      <c r="U34" s="408">
        <f ca="1">SUM(Relatorio!AQ35:AR35)</f>
        <v>0</v>
      </c>
      <c r="V34" s="408">
        <f ca="1">SUM(Relatorio!AS35:AT35)</f>
        <v>0</v>
      </c>
      <c r="W34" s="408">
        <f ca="1">SUM(Relatorio!AU35:AV35)</f>
        <v>0</v>
      </c>
      <c r="X34" s="408">
        <f ca="1">SUM(Relatorio!AW35:AX35)</f>
        <v>0</v>
      </c>
      <c r="Y34" s="408">
        <f ca="1">SUM(Relatorio!AY35:AZ35)</f>
        <v>0</v>
      </c>
      <c r="Z34" s="408">
        <f t="shared" ref="Z34:Z65" ca="1" si="5">IF(SUM(H34:O34)=$AF$1,$AF$1,IF(ISERROR((AVERAGEIF(H34:O34,"&gt;100"))),$AF$1,AVERAGEIF(H34:O34,"&gt;100")))</f>
        <v>0</v>
      </c>
      <c r="AA34" s="408">
        <f t="shared" ref="AA34:AA65" ca="1" si="6">IF(SUM(P34:W34)=$AF$1,$AF$1,IF(ISERROR(AVERAGEIF(P34:W34,"&gt;100")),$AF$1,AVERAGEIF(P34:W34,"&gt;100")))</f>
        <v>0</v>
      </c>
      <c r="AB34" s="408">
        <f ca="1">IF(SUM(X34:Y34:B34:G34)=$AF$1,$AF$1,IF(ISERROR(AVERAGEIF(X34:Y34:B34:G34,"&gt;100")),$AF$1,AVERAGEIF(X34:Y34:B34:G34,"&gt;100")))</f>
        <v>0</v>
      </c>
      <c r="AC34" s="408">
        <f t="shared" ref="AC34:AC65" ca="1" si="7">ROUNDDOWN(Z34,0)</f>
        <v>0</v>
      </c>
      <c r="AD34" s="408">
        <f t="shared" ref="AD34:AD65" ca="1" si="8">ROUNDDOWN(AA34,0)</f>
        <v>0</v>
      </c>
      <c r="AE34" s="408">
        <f t="shared" ref="AE34:AE65" ca="1" si="9">ROUNDDOWN(AB34,0)</f>
        <v>0</v>
      </c>
    </row>
    <row r="35" spans="1:31" x14ac:dyDescent="0.25">
      <c r="A35" s="1" t="s">
        <v>110</v>
      </c>
      <c r="B35" s="408">
        <f ca="1">SUM(Relatorio!E36:F36)</f>
        <v>0</v>
      </c>
      <c r="C35" s="408">
        <f ca="1">SUM(Relatorio!G36:H36)</f>
        <v>0</v>
      </c>
      <c r="D35" s="408">
        <f ca="1">SUM(Relatorio!I36:J36)</f>
        <v>0</v>
      </c>
      <c r="E35" s="408">
        <f ca="1">SUM(Relatorio!K36:L36)</f>
        <v>0</v>
      </c>
      <c r="F35" s="408">
        <f ca="1">SUM(Relatorio!M36:N36)</f>
        <v>0</v>
      </c>
      <c r="G35" s="408">
        <f ca="1">SUM(Relatorio!O36:P36)</f>
        <v>0</v>
      </c>
      <c r="H35" s="408">
        <f ca="1">SUM(Relatorio!Q36:R36)</f>
        <v>0</v>
      </c>
      <c r="I35" s="408">
        <f ca="1">SUM(Relatorio!S36:T36)</f>
        <v>0</v>
      </c>
      <c r="J35" s="408">
        <f ca="1">SUM(Relatorio!U36:V36)</f>
        <v>0</v>
      </c>
      <c r="K35" s="408">
        <f ca="1">SUM(Relatorio!W36:X36)</f>
        <v>0</v>
      </c>
      <c r="L35" s="408">
        <f ca="1">SUM(Relatorio!Y36:Z36)</f>
        <v>0</v>
      </c>
      <c r="M35" s="408">
        <f ca="1">SUM(Relatorio!AA36:AB36)</f>
        <v>0</v>
      </c>
      <c r="N35" s="408">
        <f ca="1">SUM(Relatorio!AC36:AD36)</f>
        <v>0</v>
      </c>
      <c r="O35" s="408">
        <f ca="1">SUM(Relatorio!AE36:AF36)</f>
        <v>0</v>
      </c>
      <c r="P35" s="408">
        <f ca="1">SUM(Relatorio!AG36:AH36)</f>
        <v>0</v>
      </c>
      <c r="Q35" s="408">
        <f ca="1">SUM(Relatorio!AI36:AJ36)</f>
        <v>0</v>
      </c>
      <c r="R35" s="408">
        <f ca="1">SUM(Relatorio!AK36:AL36)</f>
        <v>0</v>
      </c>
      <c r="S35" s="408">
        <f ca="1">SUM(Relatorio!AM36:AN36)</f>
        <v>0</v>
      </c>
      <c r="T35" s="408">
        <f ca="1">SUM(Relatorio!AO36:AP36)</f>
        <v>0</v>
      </c>
      <c r="U35" s="408">
        <f ca="1">SUM(Relatorio!AQ36:AR36)</f>
        <v>0</v>
      </c>
      <c r="V35" s="408">
        <f ca="1">SUM(Relatorio!AS36:AT36)</f>
        <v>0</v>
      </c>
      <c r="W35" s="408">
        <f ca="1">SUM(Relatorio!AU36:AV36)</f>
        <v>0</v>
      </c>
      <c r="X35" s="408">
        <f ca="1">SUM(Relatorio!AW36:AX36)</f>
        <v>0</v>
      </c>
      <c r="Y35" s="408">
        <f ca="1">SUM(Relatorio!AY36:AZ36)</f>
        <v>0</v>
      </c>
      <c r="Z35" s="408">
        <f t="shared" ca="1" si="5"/>
        <v>0</v>
      </c>
      <c r="AA35" s="408">
        <f t="shared" ca="1" si="6"/>
        <v>0</v>
      </c>
      <c r="AB35" s="408">
        <f ca="1">IF(SUM(X35:Y35:B35:G35)=$AF$1,$AF$1,IF(ISERROR(AVERAGEIF(X35:Y35:B35:G35,"&gt;100")),$AF$1,AVERAGEIF(X35:Y35:B35:G35,"&gt;100")))</f>
        <v>0</v>
      </c>
      <c r="AC35" s="408">
        <f t="shared" ca="1" si="7"/>
        <v>0</v>
      </c>
      <c r="AD35" s="408">
        <f t="shared" ca="1" si="8"/>
        <v>0</v>
      </c>
      <c r="AE35" s="408">
        <f t="shared" ca="1" si="9"/>
        <v>0</v>
      </c>
    </row>
    <row r="36" spans="1:31" x14ac:dyDescent="0.25">
      <c r="A36" s="1" t="s">
        <v>111</v>
      </c>
      <c r="B36" s="408">
        <f ca="1">SUM(Relatorio!E37:F37)</f>
        <v>0</v>
      </c>
      <c r="C36" s="408">
        <f ca="1">SUM(Relatorio!G37:H37)</f>
        <v>0</v>
      </c>
      <c r="D36" s="408">
        <f ca="1">SUM(Relatorio!I37:J37)</f>
        <v>0</v>
      </c>
      <c r="E36" s="408">
        <f ca="1">SUM(Relatorio!K37:L37)</f>
        <v>0</v>
      </c>
      <c r="F36" s="408">
        <f ca="1">SUM(Relatorio!M37:N37)</f>
        <v>0</v>
      </c>
      <c r="G36" s="408">
        <f ca="1">SUM(Relatorio!O37:P37)</f>
        <v>0</v>
      </c>
      <c r="H36" s="408">
        <f ca="1">SUM(Relatorio!Q37:R37)</f>
        <v>0</v>
      </c>
      <c r="I36" s="408">
        <f ca="1">SUM(Relatorio!S37:T37)</f>
        <v>0</v>
      </c>
      <c r="J36" s="408">
        <f ca="1">SUM(Relatorio!U37:V37)</f>
        <v>0</v>
      </c>
      <c r="K36" s="408">
        <f ca="1">SUM(Relatorio!W37:X37)</f>
        <v>0</v>
      </c>
      <c r="L36" s="408">
        <f ca="1">SUM(Relatorio!Y37:Z37)</f>
        <v>0</v>
      </c>
      <c r="M36" s="408">
        <f ca="1">SUM(Relatorio!AA37:AB37)</f>
        <v>0</v>
      </c>
      <c r="N36" s="408">
        <f ca="1">SUM(Relatorio!AC37:AD37)</f>
        <v>0</v>
      </c>
      <c r="O36" s="408">
        <f ca="1">SUM(Relatorio!AE37:AF37)</f>
        <v>0</v>
      </c>
      <c r="P36" s="408">
        <f ca="1">SUM(Relatorio!AG37:AH37)</f>
        <v>0</v>
      </c>
      <c r="Q36" s="408">
        <f ca="1">SUM(Relatorio!AI37:AJ37)</f>
        <v>0</v>
      </c>
      <c r="R36" s="408">
        <f ca="1">SUM(Relatorio!AK37:AL37)</f>
        <v>0</v>
      </c>
      <c r="S36" s="408">
        <f ca="1">SUM(Relatorio!AM37:AN37)</f>
        <v>0</v>
      </c>
      <c r="T36" s="408">
        <f ca="1">SUM(Relatorio!AO37:AP37)</f>
        <v>0</v>
      </c>
      <c r="U36" s="408">
        <f ca="1">SUM(Relatorio!AQ37:AR37)</f>
        <v>0</v>
      </c>
      <c r="V36" s="408">
        <f ca="1">SUM(Relatorio!AS37:AT37)</f>
        <v>0</v>
      </c>
      <c r="W36" s="408">
        <f ca="1">SUM(Relatorio!AU37:AV37)</f>
        <v>0</v>
      </c>
      <c r="X36" s="408">
        <f ca="1">SUM(Relatorio!AW37:AX37)</f>
        <v>0</v>
      </c>
      <c r="Y36" s="408">
        <f ca="1">SUM(Relatorio!AY37:AZ37)</f>
        <v>0</v>
      </c>
      <c r="Z36" s="408">
        <f t="shared" ca="1" si="5"/>
        <v>0</v>
      </c>
      <c r="AA36" s="408">
        <f t="shared" ca="1" si="6"/>
        <v>0</v>
      </c>
      <c r="AB36" s="408">
        <f ca="1">IF(SUM(X36:Y36:B36:G36)=$AF$1,$AF$1,IF(ISERROR(AVERAGEIF(X36:Y36:B36:G36,"&gt;100")),$AF$1,AVERAGEIF(X36:Y36:B36:G36,"&gt;100")))</f>
        <v>0</v>
      </c>
      <c r="AC36" s="408">
        <f t="shared" ca="1" si="7"/>
        <v>0</v>
      </c>
      <c r="AD36" s="408">
        <f t="shared" ca="1" si="8"/>
        <v>0</v>
      </c>
      <c r="AE36" s="408">
        <f t="shared" ca="1" si="9"/>
        <v>0</v>
      </c>
    </row>
    <row r="37" spans="1:31" x14ac:dyDescent="0.25">
      <c r="A37" s="1" t="s">
        <v>112</v>
      </c>
      <c r="B37" s="408">
        <f ca="1">SUM(Relatorio!E38:F38)</f>
        <v>0</v>
      </c>
      <c r="C37" s="408">
        <f ca="1">SUM(Relatorio!G38:H38)</f>
        <v>0</v>
      </c>
      <c r="D37" s="408">
        <f ca="1">SUM(Relatorio!I38:J38)</f>
        <v>0</v>
      </c>
      <c r="E37" s="408">
        <f ca="1">SUM(Relatorio!K38:L38)</f>
        <v>0</v>
      </c>
      <c r="F37" s="408">
        <f ca="1">SUM(Relatorio!M38:N38)</f>
        <v>0</v>
      </c>
      <c r="G37" s="408">
        <f ca="1">SUM(Relatorio!O38:P38)</f>
        <v>0</v>
      </c>
      <c r="H37" s="408">
        <f ca="1">SUM(Relatorio!Q38:R38)</f>
        <v>0</v>
      </c>
      <c r="I37" s="408">
        <f ca="1">SUM(Relatorio!S38:T38)</f>
        <v>0</v>
      </c>
      <c r="J37" s="408">
        <f ca="1">SUM(Relatorio!U38:V38)</f>
        <v>0</v>
      </c>
      <c r="K37" s="408">
        <f ca="1">SUM(Relatorio!W38:X38)</f>
        <v>0</v>
      </c>
      <c r="L37" s="408">
        <f ca="1">SUM(Relatorio!Y38:Z38)</f>
        <v>0</v>
      </c>
      <c r="M37" s="408">
        <f ca="1">SUM(Relatorio!AA38:AB38)</f>
        <v>0</v>
      </c>
      <c r="N37" s="408">
        <f ca="1">SUM(Relatorio!AC38:AD38)</f>
        <v>0</v>
      </c>
      <c r="O37" s="408">
        <f ca="1">SUM(Relatorio!AE38:AF38)</f>
        <v>0</v>
      </c>
      <c r="P37" s="408">
        <f ca="1">SUM(Relatorio!AG38:AH38)</f>
        <v>0</v>
      </c>
      <c r="Q37" s="408">
        <f ca="1">SUM(Relatorio!AI38:AJ38)</f>
        <v>0</v>
      </c>
      <c r="R37" s="408">
        <f ca="1">SUM(Relatorio!AK38:AL38)</f>
        <v>0</v>
      </c>
      <c r="S37" s="408">
        <f ca="1">SUM(Relatorio!AM38:AN38)</f>
        <v>0</v>
      </c>
      <c r="T37" s="408">
        <f ca="1">SUM(Relatorio!AO38:AP38)</f>
        <v>0</v>
      </c>
      <c r="U37" s="408">
        <f ca="1">SUM(Relatorio!AQ38:AR38)</f>
        <v>0</v>
      </c>
      <c r="V37" s="408">
        <f ca="1">SUM(Relatorio!AS38:AT38)</f>
        <v>0</v>
      </c>
      <c r="W37" s="408">
        <f ca="1">SUM(Relatorio!AU38:AV38)</f>
        <v>0</v>
      </c>
      <c r="X37" s="408">
        <f ca="1">SUM(Relatorio!AW38:AX38)</f>
        <v>0</v>
      </c>
      <c r="Y37" s="408">
        <f ca="1">SUM(Relatorio!AY38:AZ38)</f>
        <v>0</v>
      </c>
      <c r="Z37" s="408">
        <f t="shared" ca="1" si="5"/>
        <v>0</v>
      </c>
      <c r="AA37" s="408">
        <f t="shared" ca="1" si="6"/>
        <v>0</v>
      </c>
      <c r="AB37" s="408">
        <f ca="1">IF(SUM(X37:Y37:B37:G37)=$AF$1,$AF$1,IF(ISERROR(AVERAGEIF(X37:Y37:B37:G37,"&gt;100")),$AF$1,AVERAGEIF(X37:Y37:B37:G37,"&gt;100")))</f>
        <v>0</v>
      </c>
      <c r="AC37" s="408">
        <f t="shared" ca="1" si="7"/>
        <v>0</v>
      </c>
      <c r="AD37" s="408">
        <f t="shared" ca="1" si="8"/>
        <v>0</v>
      </c>
      <c r="AE37" s="408">
        <f t="shared" ca="1" si="9"/>
        <v>0</v>
      </c>
    </row>
    <row r="38" spans="1:31" x14ac:dyDescent="0.25">
      <c r="A38" s="1" t="s">
        <v>113</v>
      </c>
      <c r="B38" s="408">
        <f ca="1">SUM(Relatorio!E39:F39)</f>
        <v>0</v>
      </c>
      <c r="C38" s="408">
        <f ca="1">SUM(Relatorio!G39:H39)</f>
        <v>0</v>
      </c>
      <c r="D38" s="408">
        <f ca="1">SUM(Relatorio!I39:J39)</f>
        <v>0</v>
      </c>
      <c r="E38" s="408">
        <f ca="1">SUM(Relatorio!K39:L39)</f>
        <v>0</v>
      </c>
      <c r="F38" s="408">
        <f ca="1">SUM(Relatorio!M39:N39)</f>
        <v>0</v>
      </c>
      <c r="G38" s="408">
        <f ca="1">SUM(Relatorio!O39:P39)</f>
        <v>0</v>
      </c>
      <c r="H38" s="408">
        <f ca="1">SUM(Relatorio!Q39:R39)</f>
        <v>0</v>
      </c>
      <c r="I38" s="408">
        <f ca="1">SUM(Relatorio!S39:T39)</f>
        <v>0</v>
      </c>
      <c r="J38" s="408">
        <f ca="1">SUM(Relatorio!U39:V39)</f>
        <v>0</v>
      </c>
      <c r="K38" s="408">
        <f ca="1">SUM(Relatorio!W39:X39)</f>
        <v>0</v>
      </c>
      <c r="L38" s="408">
        <f ca="1">SUM(Relatorio!Y39:Z39)</f>
        <v>0</v>
      </c>
      <c r="M38" s="408">
        <f ca="1">SUM(Relatorio!AA39:AB39)</f>
        <v>0</v>
      </c>
      <c r="N38" s="408">
        <f ca="1">SUM(Relatorio!AC39:AD39)</f>
        <v>0</v>
      </c>
      <c r="O38" s="408">
        <f ca="1">SUM(Relatorio!AE39:AF39)</f>
        <v>0</v>
      </c>
      <c r="P38" s="408">
        <f ca="1">SUM(Relatorio!AG39:AH39)</f>
        <v>0</v>
      </c>
      <c r="Q38" s="408">
        <f ca="1">SUM(Relatorio!AI39:AJ39)</f>
        <v>0</v>
      </c>
      <c r="R38" s="408">
        <f ca="1">SUM(Relatorio!AK39:AL39)</f>
        <v>0</v>
      </c>
      <c r="S38" s="408">
        <f ca="1">SUM(Relatorio!AM39:AN39)</f>
        <v>0</v>
      </c>
      <c r="T38" s="408">
        <f ca="1">SUM(Relatorio!AO39:AP39)</f>
        <v>0</v>
      </c>
      <c r="U38" s="408">
        <f ca="1">SUM(Relatorio!AQ39:AR39)</f>
        <v>0</v>
      </c>
      <c r="V38" s="408">
        <f ca="1">SUM(Relatorio!AS39:AT39)</f>
        <v>0</v>
      </c>
      <c r="W38" s="408">
        <f ca="1">SUM(Relatorio!AU39:AV39)</f>
        <v>0</v>
      </c>
      <c r="X38" s="408">
        <f ca="1">SUM(Relatorio!AW39:AX39)</f>
        <v>0</v>
      </c>
      <c r="Y38" s="408">
        <f ca="1">SUM(Relatorio!AY39:AZ39)</f>
        <v>0</v>
      </c>
      <c r="Z38" s="408">
        <f t="shared" ca="1" si="5"/>
        <v>0</v>
      </c>
      <c r="AA38" s="408">
        <f t="shared" ca="1" si="6"/>
        <v>0</v>
      </c>
      <c r="AB38" s="408">
        <f ca="1">IF(SUM(X38:Y38:B38:G38)=$AF$1,$AF$1,IF(ISERROR(AVERAGEIF(X38:Y38:B38:G38,"&gt;100")),$AF$1,AVERAGEIF(X38:Y38:B38:G38,"&gt;100")))</f>
        <v>0</v>
      </c>
      <c r="AC38" s="408">
        <f t="shared" ca="1" si="7"/>
        <v>0</v>
      </c>
      <c r="AD38" s="408">
        <f t="shared" ca="1" si="8"/>
        <v>0</v>
      </c>
      <c r="AE38" s="408">
        <f t="shared" ca="1" si="9"/>
        <v>0</v>
      </c>
    </row>
    <row r="39" spans="1:31" x14ac:dyDescent="0.25">
      <c r="A39" s="1" t="s">
        <v>114</v>
      </c>
      <c r="B39" s="408">
        <f ca="1">SUM(Relatorio!E40:F40)</f>
        <v>0</v>
      </c>
      <c r="C39" s="408">
        <f ca="1">SUM(Relatorio!G40:H40)</f>
        <v>0</v>
      </c>
      <c r="D39" s="408">
        <f ca="1">SUM(Relatorio!I40:J40)</f>
        <v>0</v>
      </c>
      <c r="E39" s="408">
        <f ca="1">SUM(Relatorio!K40:L40)</f>
        <v>0</v>
      </c>
      <c r="F39" s="408">
        <f ca="1">SUM(Relatorio!M40:N40)</f>
        <v>0</v>
      </c>
      <c r="G39" s="408">
        <f ca="1">SUM(Relatorio!O40:P40)</f>
        <v>0</v>
      </c>
      <c r="H39" s="408">
        <f ca="1">SUM(Relatorio!Q40:R40)</f>
        <v>0</v>
      </c>
      <c r="I39" s="408">
        <f ca="1">SUM(Relatorio!S40:T40)</f>
        <v>0</v>
      </c>
      <c r="J39" s="408">
        <f ca="1">SUM(Relatorio!U40:V40)</f>
        <v>0</v>
      </c>
      <c r="K39" s="408">
        <f ca="1">SUM(Relatorio!W40:X40)</f>
        <v>0</v>
      </c>
      <c r="L39" s="408">
        <f ca="1">SUM(Relatorio!Y40:Z40)</f>
        <v>0</v>
      </c>
      <c r="M39" s="408">
        <f ca="1">SUM(Relatorio!AA40:AB40)</f>
        <v>0</v>
      </c>
      <c r="N39" s="408">
        <f ca="1">SUM(Relatorio!AC40:AD40)</f>
        <v>0</v>
      </c>
      <c r="O39" s="408">
        <f ca="1">SUM(Relatorio!AE40:AF40)</f>
        <v>0</v>
      </c>
      <c r="P39" s="408">
        <f ca="1">SUM(Relatorio!AG40:AH40)</f>
        <v>0</v>
      </c>
      <c r="Q39" s="408">
        <f ca="1">SUM(Relatorio!AI40:AJ40)</f>
        <v>0</v>
      </c>
      <c r="R39" s="408">
        <f ca="1">SUM(Relatorio!AK40:AL40)</f>
        <v>0</v>
      </c>
      <c r="S39" s="408">
        <f ca="1">SUM(Relatorio!AM40:AN40)</f>
        <v>0</v>
      </c>
      <c r="T39" s="408">
        <f ca="1">SUM(Relatorio!AO40:AP40)</f>
        <v>0</v>
      </c>
      <c r="U39" s="408">
        <f ca="1">SUM(Relatorio!AQ40:AR40)</f>
        <v>0</v>
      </c>
      <c r="V39" s="408">
        <f ca="1">SUM(Relatorio!AS40:AT40)</f>
        <v>0</v>
      </c>
      <c r="W39" s="408">
        <f ca="1">SUM(Relatorio!AU40:AV40)</f>
        <v>0</v>
      </c>
      <c r="X39" s="408">
        <f ca="1">SUM(Relatorio!AW40:AX40)</f>
        <v>0</v>
      </c>
      <c r="Y39" s="408">
        <f ca="1">SUM(Relatorio!AY40:AZ40)</f>
        <v>0</v>
      </c>
      <c r="Z39" s="408">
        <f t="shared" ca="1" si="5"/>
        <v>0</v>
      </c>
      <c r="AA39" s="408">
        <f t="shared" ca="1" si="6"/>
        <v>0</v>
      </c>
      <c r="AB39" s="408">
        <f ca="1">IF(SUM(X39:Y39:B39:G39)=$AF$1,$AF$1,IF(ISERROR(AVERAGEIF(X39:Y39:B39:G39,"&gt;100")),$AF$1,AVERAGEIF(X39:Y39:B39:G39,"&gt;100")))</f>
        <v>0</v>
      </c>
      <c r="AC39" s="408">
        <f t="shared" ca="1" si="7"/>
        <v>0</v>
      </c>
      <c r="AD39" s="408">
        <f t="shared" ca="1" si="8"/>
        <v>0</v>
      </c>
      <c r="AE39" s="408">
        <f t="shared" ca="1" si="9"/>
        <v>0</v>
      </c>
    </row>
    <row r="40" spans="1:31" x14ac:dyDescent="0.25">
      <c r="A40" s="1" t="s">
        <v>115</v>
      </c>
      <c r="B40" s="408">
        <f ca="1">SUM(Relatorio!E41:F41)</f>
        <v>0</v>
      </c>
      <c r="C40" s="408">
        <f ca="1">SUM(Relatorio!G41:H41)</f>
        <v>0</v>
      </c>
      <c r="D40" s="408">
        <f ca="1">SUM(Relatorio!I41:J41)</f>
        <v>0</v>
      </c>
      <c r="E40" s="408">
        <f ca="1">SUM(Relatorio!K41:L41)</f>
        <v>0</v>
      </c>
      <c r="F40" s="408">
        <f ca="1">SUM(Relatorio!M41:N41)</f>
        <v>0</v>
      </c>
      <c r="G40" s="408">
        <f ca="1">SUM(Relatorio!O41:P41)</f>
        <v>0</v>
      </c>
      <c r="H40" s="408">
        <f ca="1">SUM(Relatorio!Q41:R41)</f>
        <v>0</v>
      </c>
      <c r="I40" s="408">
        <f ca="1">SUM(Relatorio!S41:T41)</f>
        <v>0</v>
      </c>
      <c r="J40" s="408">
        <f ca="1">SUM(Relatorio!U41:V41)</f>
        <v>0</v>
      </c>
      <c r="K40" s="408">
        <f ca="1">SUM(Relatorio!W41:X41)</f>
        <v>0</v>
      </c>
      <c r="L40" s="408">
        <f ca="1">SUM(Relatorio!Y41:Z41)</f>
        <v>0</v>
      </c>
      <c r="M40" s="408">
        <f ca="1">SUM(Relatorio!AA41:AB41)</f>
        <v>0</v>
      </c>
      <c r="N40" s="408">
        <f ca="1">SUM(Relatorio!AC41:AD41)</f>
        <v>0</v>
      </c>
      <c r="O40" s="408">
        <f ca="1">SUM(Relatorio!AE41:AF41)</f>
        <v>0</v>
      </c>
      <c r="P40" s="408">
        <f ca="1">SUM(Relatorio!AG41:AH41)</f>
        <v>0</v>
      </c>
      <c r="Q40" s="408">
        <f ca="1">SUM(Relatorio!AI41:AJ41)</f>
        <v>0</v>
      </c>
      <c r="R40" s="408">
        <f ca="1">SUM(Relatorio!AK41:AL41)</f>
        <v>0</v>
      </c>
      <c r="S40" s="408">
        <f ca="1">SUM(Relatorio!AM41:AN41)</f>
        <v>0</v>
      </c>
      <c r="T40" s="408">
        <f ca="1">SUM(Relatorio!AO41:AP41)</f>
        <v>0</v>
      </c>
      <c r="U40" s="408">
        <f ca="1">SUM(Relatorio!AQ41:AR41)</f>
        <v>0</v>
      </c>
      <c r="V40" s="408">
        <f ca="1">SUM(Relatorio!AS41:AT41)</f>
        <v>0</v>
      </c>
      <c r="W40" s="408">
        <f ca="1">SUM(Relatorio!AU41:AV41)</f>
        <v>0</v>
      </c>
      <c r="X40" s="408">
        <f ca="1">SUM(Relatorio!AW41:AX41)</f>
        <v>0</v>
      </c>
      <c r="Y40" s="408">
        <f ca="1">SUM(Relatorio!AY41:AZ41)</f>
        <v>0</v>
      </c>
      <c r="Z40" s="408">
        <f t="shared" ca="1" si="5"/>
        <v>0</v>
      </c>
      <c r="AA40" s="408">
        <f t="shared" ca="1" si="6"/>
        <v>0</v>
      </c>
      <c r="AB40" s="408">
        <f ca="1">IF(SUM(X40:Y40:B40:G40)=$AF$1,$AF$1,IF(ISERROR(AVERAGEIF(X40:Y40:B40:G40,"&gt;100")),$AF$1,AVERAGEIF(X40:Y40:B40:G40,"&gt;100")))</f>
        <v>0</v>
      </c>
      <c r="AC40" s="408">
        <f t="shared" ca="1" si="7"/>
        <v>0</v>
      </c>
      <c r="AD40" s="408">
        <f t="shared" ca="1" si="8"/>
        <v>0</v>
      </c>
      <c r="AE40" s="408">
        <f t="shared" ca="1" si="9"/>
        <v>0</v>
      </c>
    </row>
    <row r="41" spans="1:31" x14ac:dyDescent="0.25">
      <c r="A41" s="1" t="s">
        <v>116</v>
      </c>
      <c r="B41" s="408">
        <f ca="1">SUM(Relatorio!E42:F42)</f>
        <v>0</v>
      </c>
      <c r="C41" s="408">
        <f ca="1">SUM(Relatorio!G42:H42)</f>
        <v>0</v>
      </c>
      <c r="D41" s="408">
        <f ca="1">SUM(Relatorio!I42:J42)</f>
        <v>0</v>
      </c>
      <c r="E41" s="408">
        <f ca="1">SUM(Relatorio!K42:L42)</f>
        <v>0</v>
      </c>
      <c r="F41" s="408">
        <f ca="1">SUM(Relatorio!M42:N42)</f>
        <v>0</v>
      </c>
      <c r="G41" s="408">
        <f ca="1">SUM(Relatorio!O42:P42)</f>
        <v>0</v>
      </c>
      <c r="H41" s="408">
        <f ca="1">SUM(Relatorio!Q42:R42)</f>
        <v>0</v>
      </c>
      <c r="I41" s="408">
        <f ca="1">SUM(Relatorio!S42:T42)</f>
        <v>0</v>
      </c>
      <c r="J41" s="408">
        <f ca="1">SUM(Relatorio!U42:V42)</f>
        <v>0</v>
      </c>
      <c r="K41" s="408">
        <f ca="1">SUM(Relatorio!W42:X42)</f>
        <v>0</v>
      </c>
      <c r="L41" s="408">
        <f ca="1">SUM(Relatorio!Y42:Z42)</f>
        <v>0</v>
      </c>
      <c r="M41" s="408">
        <f ca="1">SUM(Relatorio!AA42:AB42)</f>
        <v>0</v>
      </c>
      <c r="N41" s="408">
        <f ca="1">SUM(Relatorio!AC42:AD42)</f>
        <v>0</v>
      </c>
      <c r="O41" s="408">
        <f ca="1">SUM(Relatorio!AE42:AF42)</f>
        <v>0</v>
      </c>
      <c r="P41" s="408">
        <f ca="1">SUM(Relatorio!AG42:AH42)</f>
        <v>0</v>
      </c>
      <c r="Q41" s="408">
        <f ca="1">SUM(Relatorio!AI42:AJ42)</f>
        <v>0</v>
      </c>
      <c r="R41" s="408">
        <f ca="1">SUM(Relatorio!AK42:AL42)</f>
        <v>0</v>
      </c>
      <c r="S41" s="408">
        <f ca="1">SUM(Relatorio!AM42:AN42)</f>
        <v>0</v>
      </c>
      <c r="T41" s="408">
        <f ca="1">SUM(Relatorio!AO42:AP42)</f>
        <v>0</v>
      </c>
      <c r="U41" s="408">
        <f ca="1">SUM(Relatorio!AQ42:AR42)</f>
        <v>0</v>
      </c>
      <c r="V41" s="408">
        <f ca="1">SUM(Relatorio!AS42:AT42)</f>
        <v>0</v>
      </c>
      <c r="W41" s="408">
        <f ca="1">SUM(Relatorio!AU42:AV42)</f>
        <v>0</v>
      </c>
      <c r="X41" s="408">
        <f ca="1">SUM(Relatorio!AW42:AX42)</f>
        <v>0</v>
      </c>
      <c r="Y41" s="408">
        <f ca="1">SUM(Relatorio!AY42:AZ42)</f>
        <v>0</v>
      </c>
      <c r="Z41" s="408">
        <f t="shared" ca="1" si="5"/>
        <v>0</v>
      </c>
      <c r="AA41" s="408">
        <f t="shared" ca="1" si="6"/>
        <v>0</v>
      </c>
      <c r="AB41" s="408">
        <f ca="1">IF(SUM(X41:Y41:B41:G41)=$AF$1,$AF$1,IF(ISERROR(AVERAGEIF(X41:Y41:B41:G41,"&gt;100")),$AF$1,AVERAGEIF(X41:Y41:B41:G41,"&gt;100")))</f>
        <v>0</v>
      </c>
      <c r="AC41" s="408">
        <f t="shared" ca="1" si="7"/>
        <v>0</v>
      </c>
      <c r="AD41" s="408">
        <f t="shared" ca="1" si="8"/>
        <v>0</v>
      </c>
      <c r="AE41" s="408">
        <f t="shared" ca="1" si="9"/>
        <v>0</v>
      </c>
    </row>
    <row r="42" spans="1:31" x14ac:dyDescent="0.25">
      <c r="A42" s="1" t="s">
        <v>117</v>
      </c>
      <c r="B42" s="408">
        <f ca="1">SUM(Relatorio!E43:F43)</f>
        <v>0</v>
      </c>
      <c r="C42" s="408">
        <f ca="1">SUM(Relatorio!G43:H43)</f>
        <v>0</v>
      </c>
      <c r="D42" s="408">
        <f ca="1">SUM(Relatorio!I43:J43)</f>
        <v>0</v>
      </c>
      <c r="E42" s="408">
        <f ca="1">SUM(Relatorio!K43:L43)</f>
        <v>0</v>
      </c>
      <c r="F42" s="408">
        <f ca="1">SUM(Relatorio!M43:N43)</f>
        <v>0</v>
      </c>
      <c r="G42" s="408">
        <f ca="1">SUM(Relatorio!O43:P43)</f>
        <v>0</v>
      </c>
      <c r="H42" s="408">
        <f ca="1">SUM(Relatorio!Q43:R43)</f>
        <v>0</v>
      </c>
      <c r="I42" s="408">
        <f ca="1">SUM(Relatorio!S43:T43)</f>
        <v>0</v>
      </c>
      <c r="J42" s="408">
        <f ca="1">SUM(Relatorio!U43:V43)</f>
        <v>0</v>
      </c>
      <c r="K42" s="408">
        <f ca="1">SUM(Relatorio!W43:X43)</f>
        <v>0</v>
      </c>
      <c r="L42" s="408">
        <f ca="1">SUM(Relatorio!Y43:Z43)</f>
        <v>0</v>
      </c>
      <c r="M42" s="408">
        <f ca="1">SUM(Relatorio!AA43:AB43)</f>
        <v>0</v>
      </c>
      <c r="N42" s="408">
        <f ca="1">SUM(Relatorio!AC43:AD43)</f>
        <v>0</v>
      </c>
      <c r="O42" s="408">
        <f ca="1">SUM(Relatorio!AE43:AF43)</f>
        <v>0</v>
      </c>
      <c r="P42" s="408">
        <f ca="1">SUM(Relatorio!AG43:AH43)</f>
        <v>0</v>
      </c>
      <c r="Q42" s="408">
        <f ca="1">SUM(Relatorio!AI43:AJ43)</f>
        <v>0</v>
      </c>
      <c r="R42" s="408">
        <f ca="1">SUM(Relatorio!AK43:AL43)</f>
        <v>0</v>
      </c>
      <c r="S42" s="408">
        <f ca="1">SUM(Relatorio!AM43:AN43)</f>
        <v>0</v>
      </c>
      <c r="T42" s="408">
        <f ca="1">SUM(Relatorio!AO43:AP43)</f>
        <v>0</v>
      </c>
      <c r="U42" s="408">
        <f ca="1">SUM(Relatorio!AQ43:AR43)</f>
        <v>0</v>
      </c>
      <c r="V42" s="408">
        <f ca="1">SUM(Relatorio!AS43:AT43)</f>
        <v>0</v>
      </c>
      <c r="W42" s="408">
        <f ca="1">SUM(Relatorio!AU43:AV43)</f>
        <v>0</v>
      </c>
      <c r="X42" s="408">
        <f ca="1">SUM(Relatorio!AW43:AX43)</f>
        <v>0</v>
      </c>
      <c r="Y42" s="408">
        <f ca="1">SUM(Relatorio!AY43:AZ43)</f>
        <v>0</v>
      </c>
      <c r="Z42" s="408">
        <f t="shared" ca="1" si="5"/>
        <v>0</v>
      </c>
      <c r="AA42" s="408">
        <f t="shared" ca="1" si="6"/>
        <v>0</v>
      </c>
      <c r="AB42" s="408">
        <f ca="1">IF(SUM(X42:Y42:B42:G42)=$AF$1,$AF$1,IF(ISERROR(AVERAGEIF(X42:Y42:B42:G42,"&gt;100")),$AF$1,AVERAGEIF(X42:Y42:B42:G42,"&gt;100")))</f>
        <v>0</v>
      </c>
      <c r="AC42" s="408">
        <f t="shared" ca="1" si="7"/>
        <v>0</v>
      </c>
      <c r="AD42" s="408">
        <f t="shared" ca="1" si="8"/>
        <v>0</v>
      </c>
      <c r="AE42" s="408">
        <f t="shared" ca="1" si="9"/>
        <v>0</v>
      </c>
    </row>
    <row r="43" spans="1:31" x14ac:dyDescent="0.25">
      <c r="A43" s="1" t="s">
        <v>118</v>
      </c>
      <c r="B43" s="408">
        <f ca="1">SUM(Relatorio!E44:F44)</f>
        <v>0</v>
      </c>
      <c r="C43" s="408">
        <f ca="1">SUM(Relatorio!G44:H44)</f>
        <v>0</v>
      </c>
      <c r="D43" s="408">
        <f ca="1">SUM(Relatorio!I44:J44)</f>
        <v>0</v>
      </c>
      <c r="E43" s="408">
        <f ca="1">SUM(Relatorio!K44:L44)</f>
        <v>0</v>
      </c>
      <c r="F43" s="408">
        <f ca="1">SUM(Relatorio!M44:N44)</f>
        <v>0</v>
      </c>
      <c r="G43" s="408">
        <f ca="1">SUM(Relatorio!O44:P44)</f>
        <v>0</v>
      </c>
      <c r="H43" s="408">
        <f ca="1">SUM(Relatorio!Q44:R44)</f>
        <v>0</v>
      </c>
      <c r="I43" s="408">
        <f ca="1">SUM(Relatorio!S44:T44)</f>
        <v>0</v>
      </c>
      <c r="J43" s="408">
        <f ca="1">SUM(Relatorio!U44:V44)</f>
        <v>0</v>
      </c>
      <c r="K43" s="408">
        <f ca="1">SUM(Relatorio!W44:X44)</f>
        <v>0</v>
      </c>
      <c r="L43" s="408">
        <f ca="1">SUM(Relatorio!Y44:Z44)</f>
        <v>0</v>
      </c>
      <c r="M43" s="408">
        <f ca="1">SUM(Relatorio!AA44:AB44)</f>
        <v>0</v>
      </c>
      <c r="N43" s="408">
        <f ca="1">SUM(Relatorio!AC44:AD44)</f>
        <v>0</v>
      </c>
      <c r="O43" s="408">
        <f ca="1">SUM(Relatorio!AE44:AF44)</f>
        <v>0</v>
      </c>
      <c r="P43" s="408">
        <f ca="1">SUM(Relatorio!AG44:AH44)</f>
        <v>0</v>
      </c>
      <c r="Q43" s="408">
        <f ca="1">SUM(Relatorio!AI44:AJ44)</f>
        <v>0</v>
      </c>
      <c r="R43" s="408">
        <f ca="1">SUM(Relatorio!AK44:AL44)</f>
        <v>0</v>
      </c>
      <c r="S43" s="408">
        <f ca="1">SUM(Relatorio!AM44:AN44)</f>
        <v>0</v>
      </c>
      <c r="T43" s="408">
        <f ca="1">SUM(Relatorio!AO44:AP44)</f>
        <v>0</v>
      </c>
      <c r="U43" s="408">
        <f ca="1">SUM(Relatorio!AQ44:AR44)</f>
        <v>0</v>
      </c>
      <c r="V43" s="408">
        <f ca="1">SUM(Relatorio!AS44:AT44)</f>
        <v>0</v>
      </c>
      <c r="W43" s="408">
        <f ca="1">SUM(Relatorio!AU44:AV44)</f>
        <v>0</v>
      </c>
      <c r="X43" s="408">
        <f ca="1">SUM(Relatorio!AW44:AX44)</f>
        <v>0</v>
      </c>
      <c r="Y43" s="408">
        <f ca="1">SUM(Relatorio!AY44:AZ44)</f>
        <v>0</v>
      </c>
      <c r="Z43" s="408">
        <f t="shared" ca="1" si="5"/>
        <v>0</v>
      </c>
      <c r="AA43" s="408">
        <f t="shared" ca="1" si="6"/>
        <v>0</v>
      </c>
      <c r="AB43" s="408">
        <f ca="1">IF(SUM(X43:Y43:B43:G43)=$AF$1,$AF$1,IF(ISERROR(AVERAGEIF(X43:Y43:B43:G43,"&gt;100")),$AF$1,AVERAGEIF(X43:Y43:B43:G43,"&gt;100")))</f>
        <v>0</v>
      </c>
      <c r="AC43" s="408">
        <f t="shared" ca="1" si="7"/>
        <v>0</v>
      </c>
      <c r="AD43" s="408">
        <f t="shared" ca="1" si="8"/>
        <v>0</v>
      </c>
      <c r="AE43" s="408">
        <f t="shared" ca="1" si="9"/>
        <v>0</v>
      </c>
    </row>
    <row r="44" spans="1:31" x14ac:dyDescent="0.25">
      <c r="A44" s="1" t="s">
        <v>119</v>
      </c>
      <c r="B44" s="408">
        <f ca="1">SUM(Relatorio!E45:F45)</f>
        <v>0</v>
      </c>
      <c r="C44" s="408">
        <f ca="1">SUM(Relatorio!G45:H45)</f>
        <v>0</v>
      </c>
      <c r="D44" s="408">
        <f ca="1">SUM(Relatorio!I45:J45)</f>
        <v>0</v>
      </c>
      <c r="E44" s="408">
        <f ca="1">SUM(Relatorio!K45:L45)</f>
        <v>0</v>
      </c>
      <c r="F44" s="408">
        <f ca="1">SUM(Relatorio!M45:N45)</f>
        <v>0</v>
      </c>
      <c r="G44" s="408">
        <f ca="1">SUM(Relatorio!O45:P45)</f>
        <v>0</v>
      </c>
      <c r="H44" s="408">
        <f ca="1">SUM(Relatorio!Q45:R45)</f>
        <v>0</v>
      </c>
      <c r="I44" s="408">
        <f ca="1">SUM(Relatorio!S45:T45)</f>
        <v>0</v>
      </c>
      <c r="J44" s="408">
        <f ca="1">SUM(Relatorio!U45:V45)</f>
        <v>0</v>
      </c>
      <c r="K44" s="408">
        <f ca="1">SUM(Relatorio!W45:X45)</f>
        <v>0</v>
      </c>
      <c r="L44" s="408">
        <f ca="1">SUM(Relatorio!Y45:Z45)</f>
        <v>0</v>
      </c>
      <c r="M44" s="408">
        <f ca="1">SUM(Relatorio!AA45:AB45)</f>
        <v>0</v>
      </c>
      <c r="N44" s="408">
        <f ca="1">SUM(Relatorio!AC45:AD45)</f>
        <v>0</v>
      </c>
      <c r="O44" s="408">
        <f ca="1">SUM(Relatorio!AE45:AF45)</f>
        <v>0</v>
      </c>
      <c r="P44" s="408">
        <f ca="1">SUM(Relatorio!AG45:AH45)</f>
        <v>0</v>
      </c>
      <c r="Q44" s="408">
        <f ca="1">SUM(Relatorio!AI45:AJ45)</f>
        <v>0</v>
      </c>
      <c r="R44" s="408">
        <f ca="1">SUM(Relatorio!AK45:AL45)</f>
        <v>0</v>
      </c>
      <c r="S44" s="408">
        <f ca="1">SUM(Relatorio!AM45:AN45)</f>
        <v>0</v>
      </c>
      <c r="T44" s="408">
        <f ca="1">SUM(Relatorio!AO45:AP45)</f>
        <v>0</v>
      </c>
      <c r="U44" s="408">
        <f ca="1">SUM(Relatorio!AQ45:AR45)</f>
        <v>0</v>
      </c>
      <c r="V44" s="408">
        <f ca="1">SUM(Relatorio!AS45:AT45)</f>
        <v>0</v>
      </c>
      <c r="W44" s="408">
        <f ca="1">SUM(Relatorio!AU45:AV45)</f>
        <v>0</v>
      </c>
      <c r="X44" s="408">
        <f ca="1">SUM(Relatorio!AW45:AX45)</f>
        <v>0</v>
      </c>
      <c r="Y44" s="408">
        <f ca="1">SUM(Relatorio!AY45:AZ45)</f>
        <v>0</v>
      </c>
      <c r="Z44" s="408">
        <f t="shared" ca="1" si="5"/>
        <v>0</v>
      </c>
      <c r="AA44" s="408">
        <f t="shared" ca="1" si="6"/>
        <v>0</v>
      </c>
      <c r="AB44" s="408">
        <f ca="1">IF(SUM(X44:Y44:B44:G44)=$AF$1,$AF$1,IF(ISERROR(AVERAGEIF(X44:Y44:B44:G44,"&gt;100")),$AF$1,AVERAGEIF(X44:Y44:B44:G44,"&gt;100")))</f>
        <v>0</v>
      </c>
      <c r="AC44" s="408">
        <f t="shared" ca="1" si="7"/>
        <v>0</v>
      </c>
      <c r="AD44" s="408">
        <f t="shared" ca="1" si="8"/>
        <v>0</v>
      </c>
      <c r="AE44" s="408">
        <f t="shared" ca="1" si="9"/>
        <v>0</v>
      </c>
    </row>
    <row r="45" spans="1:31" x14ac:dyDescent="0.25">
      <c r="A45" s="1" t="s">
        <v>120</v>
      </c>
      <c r="B45" s="408">
        <f ca="1">SUM(Relatorio!E46:F46)</f>
        <v>0</v>
      </c>
      <c r="C45" s="408">
        <f ca="1">SUM(Relatorio!G46:H46)</f>
        <v>0</v>
      </c>
      <c r="D45" s="408">
        <f ca="1">SUM(Relatorio!I46:J46)</f>
        <v>0</v>
      </c>
      <c r="E45" s="408">
        <f ca="1">SUM(Relatorio!K46:L46)</f>
        <v>0</v>
      </c>
      <c r="F45" s="408">
        <f ca="1">SUM(Relatorio!M46:N46)</f>
        <v>0</v>
      </c>
      <c r="G45" s="408">
        <f ca="1">SUM(Relatorio!O46:P46)</f>
        <v>0</v>
      </c>
      <c r="H45" s="408">
        <f ca="1">SUM(Relatorio!Q46:R46)</f>
        <v>0</v>
      </c>
      <c r="I45" s="408">
        <f ca="1">SUM(Relatorio!S46:T46)</f>
        <v>0</v>
      </c>
      <c r="J45" s="408">
        <f ca="1">SUM(Relatorio!U46:V46)</f>
        <v>0</v>
      </c>
      <c r="K45" s="408">
        <f ca="1">SUM(Relatorio!W46:X46)</f>
        <v>0</v>
      </c>
      <c r="L45" s="408">
        <f ca="1">SUM(Relatorio!Y46:Z46)</f>
        <v>0</v>
      </c>
      <c r="M45" s="408">
        <f ca="1">SUM(Relatorio!AA46:AB46)</f>
        <v>0</v>
      </c>
      <c r="N45" s="408">
        <f ca="1">SUM(Relatorio!AC46:AD46)</f>
        <v>0</v>
      </c>
      <c r="O45" s="408">
        <f ca="1">SUM(Relatorio!AE46:AF46)</f>
        <v>0</v>
      </c>
      <c r="P45" s="408">
        <f ca="1">SUM(Relatorio!AG46:AH46)</f>
        <v>0</v>
      </c>
      <c r="Q45" s="408">
        <f ca="1">SUM(Relatorio!AI46:AJ46)</f>
        <v>0</v>
      </c>
      <c r="R45" s="408">
        <f ca="1">SUM(Relatorio!AK46:AL46)</f>
        <v>0</v>
      </c>
      <c r="S45" s="408">
        <f ca="1">SUM(Relatorio!AM46:AN46)</f>
        <v>0</v>
      </c>
      <c r="T45" s="408">
        <f ca="1">SUM(Relatorio!AO46:AP46)</f>
        <v>0</v>
      </c>
      <c r="U45" s="408">
        <f ca="1">SUM(Relatorio!AQ46:AR46)</f>
        <v>0</v>
      </c>
      <c r="V45" s="408">
        <f ca="1">SUM(Relatorio!AS46:AT46)</f>
        <v>0</v>
      </c>
      <c r="W45" s="408">
        <f ca="1">SUM(Relatorio!AU46:AV46)</f>
        <v>0</v>
      </c>
      <c r="X45" s="408">
        <f ca="1">SUM(Relatorio!AW46:AX46)</f>
        <v>0</v>
      </c>
      <c r="Y45" s="408">
        <f ca="1">SUM(Relatorio!AY46:AZ46)</f>
        <v>0</v>
      </c>
      <c r="Z45" s="408">
        <f t="shared" ca="1" si="5"/>
        <v>0</v>
      </c>
      <c r="AA45" s="408">
        <f t="shared" ca="1" si="6"/>
        <v>0</v>
      </c>
      <c r="AB45" s="408">
        <f ca="1">IF(SUM(X45:Y45:B45:G45)=$AF$1,$AF$1,IF(ISERROR(AVERAGEIF(X45:Y45:B45:G45,"&gt;100")),$AF$1,AVERAGEIF(X45:Y45:B45:G45,"&gt;100")))</f>
        <v>0</v>
      </c>
      <c r="AC45" s="408">
        <f t="shared" ca="1" si="7"/>
        <v>0</v>
      </c>
      <c r="AD45" s="408">
        <f t="shared" ca="1" si="8"/>
        <v>0</v>
      </c>
      <c r="AE45" s="408">
        <f t="shared" ca="1" si="9"/>
        <v>0</v>
      </c>
    </row>
    <row r="46" spans="1:31" x14ac:dyDescent="0.25">
      <c r="A46" s="1" t="s">
        <v>121</v>
      </c>
      <c r="B46" s="408">
        <f ca="1">SUM(Relatorio!E47:F47)</f>
        <v>0</v>
      </c>
      <c r="C46" s="408">
        <f ca="1">SUM(Relatorio!G47:H47)</f>
        <v>0</v>
      </c>
      <c r="D46" s="408">
        <f ca="1">SUM(Relatorio!I47:J47)</f>
        <v>0</v>
      </c>
      <c r="E46" s="408">
        <f ca="1">SUM(Relatorio!K47:L47)</f>
        <v>0</v>
      </c>
      <c r="F46" s="408">
        <f ca="1">SUM(Relatorio!M47:N47)</f>
        <v>0</v>
      </c>
      <c r="G46" s="408">
        <f ca="1">SUM(Relatorio!O47:P47)</f>
        <v>0</v>
      </c>
      <c r="H46" s="408">
        <f ca="1">SUM(Relatorio!Q47:R47)</f>
        <v>0</v>
      </c>
      <c r="I46" s="408">
        <f ca="1">SUM(Relatorio!S47:T47)</f>
        <v>0</v>
      </c>
      <c r="J46" s="408">
        <f ca="1">SUM(Relatorio!U47:V47)</f>
        <v>0</v>
      </c>
      <c r="K46" s="408">
        <f ca="1">SUM(Relatorio!W47:X47)</f>
        <v>0</v>
      </c>
      <c r="L46" s="408">
        <f ca="1">SUM(Relatorio!Y47:Z47)</f>
        <v>0</v>
      </c>
      <c r="M46" s="408">
        <f ca="1">SUM(Relatorio!AA47:AB47)</f>
        <v>0</v>
      </c>
      <c r="N46" s="408">
        <f ca="1">SUM(Relatorio!AC47:AD47)</f>
        <v>0</v>
      </c>
      <c r="O46" s="408">
        <f ca="1">SUM(Relatorio!AE47:AF47)</f>
        <v>0</v>
      </c>
      <c r="P46" s="408">
        <f ca="1">SUM(Relatorio!AG47:AH47)</f>
        <v>0</v>
      </c>
      <c r="Q46" s="408">
        <f ca="1">SUM(Relatorio!AI47:AJ47)</f>
        <v>0</v>
      </c>
      <c r="R46" s="408">
        <f ca="1">SUM(Relatorio!AK47:AL47)</f>
        <v>0</v>
      </c>
      <c r="S46" s="408">
        <f ca="1">SUM(Relatorio!AM47:AN47)</f>
        <v>0</v>
      </c>
      <c r="T46" s="408">
        <f ca="1">SUM(Relatorio!AO47:AP47)</f>
        <v>0</v>
      </c>
      <c r="U46" s="408">
        <f ca="1">SUM(Relatorio!AQ47:AR47)</f>
        <v>0</v>
      </c>
      <c r="V46" s="408">
        <f ca="1">SUM(Relatorio!AS47:AT47)</f>
        <v>0</v>
      </c>
      <c r="W46" s="408">
        <f ca="1">SUM(Relatorio!AU47:AV47)</f>
        <v>0</v>
      </c>
      <c r="X46" s="408">
        <f ca="1">SUM(Relatorio!AW47:AX47)</f>
        <v>0</v>
      </c>
      <c r="Y46" s="408">
        <f ca="1">SUM(Relatorio!AY47:AZ47)</f>
        <v>0</v>
      </c>
      <c r="Z46" s="408">
        <f t="shared" ca="1" si="5"/>
        <v>0</v>
      </c>
      <c r="AA46" s="408">
        <f t="shared" ca="1" si="6"/>
        <v>0</v>
      </c>
      <c r="AB46" s="408">
        <f ca="1">IF(SUM(X46:Y46:B46:G46)=$AF$1,$AF$1,IF(ISERROR(AVERAGEIF(X46:Y46:B46:G46,"&gt;100")),$AF$1,AVERAGEIF(X46:Y46:B46:G46,"&gt;100")))</f>
        <v>0</v>
      </c>
      <c r="AC46" s="408">
        <f t="shared" ca="1" si="7"/>
        <v>0</v>
      </c>
      <c r="AD46" s="408">
        <f t="shared" ca="1" si="8"/>
        <v>0</v>
      </c>
      <c r="AE46" s="408">
        <f t="shared" ca="1" si="9"/>
        <v>0</v>
      </c>
    </row>
    <row r="47" spans="1:31" x14ac:dyDescent="0.25">
      <c r="A47" s="1" t="s">
        <v>122</v>
      </c>
      <c r="B47" s="408">
        <f ca="1">SUM(Relatorio!E48:F48)</f>
        <v>0</v>
      </c>
      <c r="C47" s="408">
        <f ca="1">SUM(Relatorio!G48:H48)</f>
        <v>0</v>
      </c>
      <c r="D47" s="408">
        <f ca="1">SUM(Relatorio!I48:J48)</f>
        <v>0</v>
      </c>
      <c r="E47" s="408">
        <f ca="1">SUM(Relatorio!K48:L48)</f>
        <v>0</v>
      </c>
      <c r="F47" s="408">
        <f ca="1">SUM(Relatorio!M48:N48)</f>
        <v>0</v>
      </c>
      <c r="G47" s="408">
        <f ca="1">SUM(Relatorio!O48:P48)</f>
        <v>0</v>
      </c>
      <c r="H47" s="408">
        <f ca="1">SUM(Relatorio!Q48:R48)</f>
        <v>0</v>
      </c>
      <c r="I47" s="408">
        <f ca="1">SUM(Relatorio!S48:T48)</f>
        <v>0</v>
      </c>
      <c r="J47" s="408">
        <f ca="1">SUM(Relatorio!U48:V48)</f>
        <v>0</v>
      </c>
      <c r="K47" s="408">
        <f ca="1">SUM(Relatorio!W48:X48)</f>
        <v>0</v>
      </c>
      <c r="L47" s="408">
        <f ca="1">SUM(Relatorio!Y48:Z48)</f>
        <v>0</v>
      </c>
      <c r="M47" s="408">
        <f ca="1">SUM(Relatorio!AA48:AB48)</f>
        <v>0</v>
      </c>
      <c r="N47" s="408">
        <f ca="1">SUM(Relatorio!AC48:AD48)</f>
        <v>0</v>
      </c>
      <c r="O47" s="408">
        <f ca="1">SUM(Relatorio!AE48:AF48)</f>
        <v>0</v>
      </c>
      <c r="P47" s="408">
        <f ca="1">SUM(Relatorio!AG48:AH48)</f>
        <v>0</v>
      </c>
      <c r="Q47" s="408">
        <f ca="1">SUM(Relatorio!AI48:AJ48)</f>
        <v>0</v>
      </c>
      <c r="R47" s="408">
        <f ca="1">SUM(Relatorio!AK48:AL48)</f>
        <v>0</v>
      </c>
      <c r="S47" s="408">
        <f ca="1">SUM(Relatorio!AM48:AN48)</f>
        <v>0</v>
      </c>
      <c r="T47" s="408">
        <f ca="1">SUM(Relatorio!AO48:AP48)</f>
        <v>0</v>
      </c>
      <c r="U47" s="408">
        <f ca="1">SUM(Relatorio!AQ48:AR48)</f>
        <v>0</v>
      </c>
      <c r="V47" s="408">
        <f ca="1">SUM(Relatorio!AS48:AT48)</f>
        <v>0</v>
      </c>
      <c r="W47" s="408">
        <f ca="1">SUM(Relatorio!AU48:AV48)</f>
        <v>0</v>
      </c>
      <c r="X47" s="408">
        <f ca="1">SUM(Relatorio!AW48:AX48)</f>
        <v>0</v>
      </c>
      <c r="Y47" s="408">
        <f ca="1">SUM(Relatorio!AY48:AZ48)</f>
        <v>0</v>
      </c>
      <c r="Z47" s="408">
        <f t="shared" ca="1" si="5"/>
        <v>0</v>
      </c>
      <c r="AA47" s="408">
        <f t="shared" ca="1" si="6"/>
        <v>0</v>
      </c>
      <c r="AB47" s="408">
        <f ca="1">IF(SUM(X47:Y47:B47:G47)=$AF$1,$AF$1,IF(ISERROR(AVERAGEIF(X47:Y47:B47:G47,"&gt;100")),$AF$1,AVERAGEIF(X47:Y47:B47:G47,"&gt;100")))</f>
        <v>0</v>
      </c>
      <c r="AC47" s="408">
        <f t="shared" ca="1" si="7"/>
        <v>0</v>
      </c>
      <c r="AD47" s="408">
        <f t="shared" ca="1" si="8"/>
        <v>0</v>
      </c>
      <c r="AE47" s="408">
        <f t="shared" ca="1" si="9"/>
        <v>0</v>
      </c>
    </row>
    <row r="48" spans="1:31" x14ac:dyDescent="0.25">
      <c r="A48" s="1" t="s">
        <v>123</v>
      </c>
      <c r="B48" s="408">
        <f ca="1">SUM(Relatorio!E49:F49)</f>
        <v>0</v>
      </c>
      <c r="C48" s="408">
        <f ca="1">SUM(Relatorio!G49:H49)</f>
        <v>0</v>
      </c>
      <c r="D48" s="408">
        <f ca="1">SUM(Relatorio!I49:J49)</f>
        <v>0</v>
      </c>
      <c r="E48" s="408">
        <f ca="1">SUM(Relatorio!K49:L49)</f>
        <v>0</v>
      </c>
      <c r="F48" s="408">
        <f ca="1">SUM(Relatorio!M49:N49)</f>
        <v>0</v>
      </c>
      <c r="G48" s="408">
        <f ca="1">SUM(Relatorio!O49:P49)</f>
        <v>0</v>
      </c>
      <c r="H48" s="408">
        <f ca="1">SUM(Relatorio!Q49:R49)</f>
        <v>0</v>
      </c>
      <c r="I48" s="408">
        <f ca="1">SUM(Relatorio!S49:T49)</f>
        <v>0</v>
      </c>
      <c r="J48" s="408">
        <f ca="1">SUM(Relatorio!U49:V49)</f>
        <v>0</v>
      </c>
      <c r="K48" s="408">
        <f ca="1">SUM(Relatorio!W49:X49)</f>
        <v>0</v>
      </c>
      <c r="L48" s="408">
        <f ca="1">SUM(Relatorio!Y49:Z49)</f>
        <v>0</v>
      </c>
      <c r="M48" s="408">
        <f ca="1">SUM(Relatorio!AA49:AB49)</f>
        <v>0</v>
      </c>
      <c r="N48" s="408">
        <f ca="1">SUM(Relatorio!AC49:AD49)</f>
        <v>0</v>
      </c>
      <c r="O48" s="408">
        <f ca="1">SUM(Relatorio!AE49:AF49)</f>
        <v>0</v>
      </c>
      <c r="P48" s="408">
        <f ca="1">SUM(Relatorio!AG49:AH49)</f>
        <v>0</v>
      </c>
      <c r="Q48" s="408">
        <f ca="1">SUM(Relatorio!AI49:AJ49)</f>
        <v>0</v>
      </c>
      <c r="R48" s="408">
        <f ca="1">SUM(Relatorio!AK49:AL49)</f>
        <v>0</v>
      </c>
      <c r="S48" s="408">
        <f ca="1">SUM(Relatorio!AM49:AN49)</f>
        <v>0</v>
      </c>
      <c r="T48" s="408">
        <f ca="1">SUM(Relatorio!AO49:AP49)</f>
        <v>0</v>
      </c>
      <c r="U48" s="408">
        <f ca="1">SUM(Relatorio!AQ49:AR49)</f>
        <v>0</v>
      </c>
      <c r="V48" s="408">
        <f ca="1">SUM(Relatorio!AS49:AT49)</f>
        <v>0</v>
      </c>
      <c r="W48" s="408">
        <f ca="1">SUM(Relatorio!AU49:AV49)</f>
        <v>0</v>
      </c>
      <c r="X48" s="408">
        <f ca="1">SUM(Relatorio!AW49:AX49)</f>
        <v>0</v>
      </c>
      <c r="Y48" s="408">
        <f ca="1">SUM(Relatorio!AY49:AZ49)</f>
        <v>0</v>
      </c>
      <c r="Z48" s="408">
        <f t="shared" ca="1" si="5"/>
        <v>0</v>
      </c>
      <c r="AA48" s="408">
        <f t="shared" ca="1" si="6"/>
        <v>0</v>
      </c>
      <c r="AB48" s="408">
        <f ca="1">IF(SUM(X48:Y48:B48:G48)=$AF$1,$AF$1,IF(ISERROR(AVERAGEIF(X48:Y48:B48:G48,"&gt;100")),$AF$1,AVERAGEIF(X48:Y48:B48:G48,"&gt;100")))</f>
        <v>0</v>
      </c>
      <c r="AC48" s="408">
        <f t="shared" ca="1" si="7"/>
        <v>0</v>
      </c>
      <c r="AD48" s="408">
        <f t="shared" ca="1" si="8"/>
        <v>0</v>
      </c>
      <c r="AE48" s="408">
        <f t="shared" ca="1" si="9"/>
        <v>0</v>
      </c>
    </row>
    <row r="49" spans="1:31" x14ac:dyDescent="0.25">
      <c r="A49" s="1" t="s">
        <v>124</v>
      </c>
      <c r="B49" s="408">
        <f ca="1">SUM(Relatorio!E50:F50)</f>
        <v>0</v>
      </c>
      <c r="C49" s="408">
        <f ca="1">SUM(Relatorio!G50:H50)</f>
        <v>0</v>
      </c>
      <c r="D49" s="408">
        <f ca="1">SUM(Relatorio!I50:J50)</f>
        <v>0</v>
      </c>
      <c r="E49" s="408">
        <f ca="1">SUM(Relatorio!K50:L50)</f>
        <v>0</v>
      </c>
      <c r="F49" s="408">
        <f ca="1">SUM(Relatorio!M50:N50)</f>
        <v>0</v>
      </c>
      <c r="G49" s="408">
        <f ca="1">SUM(Relatorio!O50:P50)</f>
        <v>0</v>
      </c>
      <c r="H49" s="408">
        <f ca="1">SUM(Relatorio!Q50:R50)</f>
        <v>0</v>
      </c>
      <c r="I49" s="408">
        <f ca="1">SUM(Relatorio!S50:T50)</f>
        <v>0</v>
      </c>
      <c r="J49" s="408">
        <f ca="1">SUM(Relatorio!U50:V50)</f>
        <v>0</v>
      </c>
      <c r="K49" s="408">
        <f ca="1">SUM(Relatorio!W50:X50)</f>
        <v>0</v>
      </c>
      <c r="L49" s="408">
        <f ca="1">SUM(Relatorio!Y50:Z50)</f>
        <v>0</v>
      </c>
      <c r="M49" s="408">
        <f ca="1">SUM(Relatorio!AA50:AB50)</f>
        <v>0</v>
      </c>
      <c r="N49" s="408">
        <f ca="1">SUM(Relatorio!AC50:AD50)</f>
        <v>0</v>
      </c>
      <c r="O49" s="408">
        <f ca="1">SUM(Relatorio!AE50:AF50)</f>
        <v>0</v>
      </c>
      <c r="P49" s="408">
        <f ca="1">SUM(Relatorio!AG50:AH50)</f>
        <v>0</v>
      </c>
      <c r="Q49" s="408">
        <f ca="1">SUM(Relatorio!AI50:AJ50)</f>
        <v>0</v>
      </c>
      <c r="R49" s="408">
        <f ca="1">SUM(Relatorio!AK50:AL50)</f>
        <v>0</v>
      </c>
      <c r="S49" s="408">
        <f ca="1">SUM(Relatorio!AM50:AN50)</f>
        <v>0</v>
      </c>
      <c r="T49" s="408">
        <f ca="1">SUM(Relatorio!AO50:AP50)</f>
        <v>0</v>
      </c>
      <c r="U49" s="408">
        <f ca="1">SUM(Relatorio!AQ50:AR50)</f>
        <v>0</v>
      </c>
      <c r="V49" s="408">
        <f ca="1">SUM(Relatorio!AS50:AT50)</f>
        <v>0</v>
      </c>
      <c r="W49" s="408">
        <f ca="1">SUM(Relatorio!AU50:AV50)</f>
        <v>0</v>
      </c>
      <c r="X49" s="408">
        <f ca="1">SUM(Relatorio!AW50:AX50)</f>
        <v>0</v>
      </c>
      <c r="Y49" s="408">
        <f ca="1">SUM(Relatorio!AY50:AZ50)</f>
        <v>0</v>
      </c>
      <c r="Z49" s="408">
        <f t="shared" ca="1" si="5"/>
        <v>0</v>
      </c>
      <c r="AA49" s="408">
        <f t="shared" ca="1" si="6"/>
        <v>0</v>
      </c>
      <c r="AB49" s="408">
        <f ca="1">IF(SUM(X49:Y49:B49:G49)=$AF$1,$AF$1,IF(ISERROR(AVERAGEIF(X49:Y49:B49:G49,"&gt;100")),$AF$1,AVERAGEIF(X49:Y49:B49:G49,"&gt;100")))</f>
        <v>0</v>
      </c>
      <c r="AC49" s="408">
        <f t="shared" ca="1" si="7"/>
        <v>0</v>
      </c>
      <c r="AD49" s="408">
        <f t="shared" ca="1" si="8"/>
        <v>0</v>
      </c>
      <c r="AE49" s="408">
        <f t="shared" ca="1" si="9"/>
        <v>0</v>
      </c>
    </row>
    <row r="50" spans="1:31" x14ac:dyDescent="0.25">
      <c r="A50" s="1" t="s">
        <v>125</v>
      </c>
      <c r="B50" s="408">
        <f ca="1">SUM(Relatorio!E51:F51)</f>
        <v>0</v>
      </c>
      <c r="C50" s="408">
        <f ca="1">SUM(Relatorio!G51:H51)</f>
        <v>0</v>
      </c>
      <c r="D50" s="408">
        <f ca="1">SUM(Relatorio!I51:J51)</f>
        <v>0</v>
      </c>
      <c r="E50" s="408">
        <f ca="1">SUM(Relatorio!K51:L51)</f>
        <v>0</v>
      </c>
      <c r="F50" s="408">
        <f ca="1">SUM(Relatorio!M51:N51)</f>
        <v>0</v>
      </c>
      <c r="G50" s="408">
        <f ca="1">SUM(Relatorio!O51:P51)</f>
        <v>0</v>
      </c>
      <c r="H50" s="408">
        <f ca="1">SUM(Relatorio!Q51:R51)</f>
        <v>0</v>
      </c>
      <c r="I50" s="408">
        <f ca="1">SUM(Relatorio!S51:T51)</f>
        <v>0</v>
      </c>
      <c r="J50" s="408">
        <f ca="1">SUM(Relatorio!U51:V51)</f>
        <v>0</v>
      </c>
      <c r="K50" s="408">
        <f ca="1">SUM(Relatorio!W51:X51)</f>
        <v>0</v>
      </c>
      <c r="L50" s="408">
        <f ca="1">SUM(Relatorio!Y51:Z51)</f>
        <v>0</v>
      </c>
      <c r="M50" s="408">
        <f ca="1">SUM(Relatorio!AA51:AB51)</f>
        <v>0</v>
      </c>
      <c r="N50" s="408">
        <f ca="1">SUM(Relatorio!AC51:AD51)</f>
        <v>0</v>
      </c>
      <c r="O50" s="408">
        <f ca="1">SUM(Relatorio!AE51:AF51)</f>
        <v>0</v>
      </c>
      <c r="P50" s="408">
        <f ca="1">SUM(Relatorio!AG51:AH51)</f>
        <v>0</v>
      </c>
      <c r="Q50" s="408">
        <f ca="1">SUM(Relatorio!AI51:AJ51)</f>
        <v>0</v>
      </c>
      <c r="R50" s="408">
        <f ca="1">SUM(Relatorio!AK51:AL51)</f>
        <v>0</v>
      </c>
      <c r="S50" s="408">
        <f ca="1">SUM(Relatorio!AM51:AN51)</f>
        <v>0</v>
      </c>
      <c r="T50" s="408">
        <f ca="1">SUM(Relatorio!AO51:AP51)</f>
        <v>0</v>
      </c>
      <c r="U50" s="408">
        <f ca="1">SUM(Relatorio!AQ51:AR51)</f>
        <v>0</v>
      </c>
      <c r="V50" s="408">
        <f ca="1">SUM(Relatorio!AS51:AT51)</f>
        <v>0</v>
      </c>
      <c r="W50" s="408">
        <f ca="1">SUM(Relatorio!AU51:AV51)</f>
        <v>0</v>
      </c>
      <c r="X50" s="408">
        <f ca="1">SUM(Relatorio!AW51:AX51)</f>
        <v>0</v>
      </c>
      <c r="Y50" s="408">
        <f ca="1">SUM(Relatorio!AY51:AZ51)</f>
        <v>0</v>
      </c>
      <c r="Z50" s="408">
        <f t="shared" ca="1" si="5"/>
        <v>0</v>
      </c>
      <c r="AA50" s="408">
        <f t="shared" ca="1" si="6"/>
        <v>0</v>
      </c>
      <c r="AB50" s="408">
        <f ca="1">IF(SUM(X50:Y50:B50:G50)=$AF$1,$AF$1,IF(ISERROR(AVERAGEIF(X50:Y50:B50:G50,"&gt;100")),$AF$1,AVERAGEIF(X50:Y50:B50:G50,"&gt;100")))</f>
        <v>0</v>
      </c>
      <c r="AC50" s="408">
        <f t="shared" ca="1" si="7"/>
        <v>0</v>
      </c>
      <c r="AD50" s="408">
        <f t="shared" ca="1" si="8"/>
        <v>0</v>
      </c>
      <c r="AE50" s="408">
        <f t="shared" ca="1" si="9"/>
        <v>0</v>
      </c>
    </row>
    <row r="51" spans="1:31" x14ac:dyDescent="0.25">
      <c r="A51" s="1" t="s">
        <v>126</v>
      </c>
      <c r="B51" s="408">
        <f ca="1">SUM(Relatorio!E52:F52)</f>
        <v>0</v>
      </c>
      <c r="C51" s="408">
        <f ca="1">SUM(Relatorio!G52:H52)</f>
        <v>0</v>
      </c>
      <c r="D51" s="408">
        <f ca="1">SUM(Relatorio!I52:J52)</f>
        <v>0</v>
      </c>
      <c r="E51" s="408">
        <f ca="1">SUM(Relatorio!K52:L52)</f>
        <v>0</v>
      </c>
      <c r="F51" s="408">
        <f ca="1">SUM(Relatorio!M52:N52)</f>
        <v>0</v>
      </c>
      <c r="G51" s="408">
        <f ca="1">SUM(Relatorio!O52:P52)</f>
        <v>0</v>
      </c>
      <c r="H51" s="408">
        <f ca="1">SUM(Relatorio!Q52:R52)</f>
        <v>0</v>
      </c>
      <c r="I51" s="408">
        <f ca="1">SUM(Relatorio!S52:T52)</f>
        <v>0</v>
      </c>
      <c r="J51" s="408">
        <f ca="1">SUM(Relatorio!U52:V52)</f>
        <v>0</v>
      </c>
      <c r="K51" s="408">
        <f ca="1">SUM(Relatorio!W52:X52)</f>
        <v>0</v>
      </c>
      <c r="L51" s="408">
        <f ca="1">SUM(Relatorio!Y52:Z52)</f>
        <v>0</v>
      </c>
      <c r="M51" s="408">
        <f ca="1">SUM(Relatorio!AA52:AB52)</f>
        <v>0</v>
      </c>
      <c r="N51" s="408">
        <f ca="1">SUM(Relatorio!AC52:AD52)</f>
        <v>0</v>
      </c>
      <c r="O51" s="408">
        <f ca="1">SUM(Relatorio!AE52:AF52)</f>
        <v>0</v>
      </c>
      <c r="P51" s="408">
        <f ca="1">SUM(Relatorio!AG52:AH52)</f>
        <v>0</v>
      </c>
      <c r="Q51" s="408">
        <f ca="1">SUM(Relatorio!AI52:AJ52)</f>
        <v>0</v>
      </c>
      <c r="R51" s="408">
        <f ca="1">SUM(Relatorio!AK52:AL52)</f>
        <v>0</v>
      </c>
      <c r="S51" s="408">
        <f ca="1">SUM(Relatorio!AM52:AN52)</f>
        <v>0</v>
      </c>
      <c r="T51" s="408">
        <f ca="1">SUM(Relatorio!AO52:AP52)</f>
        <v>0</v>
      </c>
      <c r="U51" s="408">
        <f ca="1">SUM(Relatorio!AQ52:AR52)</f>
        <v>0</v>
      </c>
      <c r="V51" s="408">
        <f ca="1">SUM(Relatorio!AS52:AT52)</f>
        <v>0</v>
      </c>
      <c r="W51" s="408">
        <f ca="1">SUM(Relatorio!AU52:AV52)</f>
        <v>0</v>
      </c>
      <c r="X51" s="408">
        <f ca="1">SUM(Relatorio!AW52:AX52)</f>
        <v>0</v>
      </c>
      <c r="Y51" s="408">
        <f ca="1">SUM(Relatorio!AY52:AZ52)</f>
        <v>0</v>
      </c>
      <c r="Z51" s="408">
        <f t="shared" ca="1" si="5"/>
        <v>0</v>
      </c>
      <c r="AA51" s="408">
        <f t="shared" ca="1" si="6"/>
        <v>0</v>
      </c>
      <c r="AB51" s="408">
        <f ca="1">IF(SUM(X51:Y51:B51:G51)=$AF$1,$AF$1,IF(ISERROR(AVERAGEIF(X51:Y51:B51:G51,"&gt;100")),$AF$1,AVERAGEIF(X51:Y51:B51:G51,"&gt;100")))</f>
        <v>0</v>
      </c>
      <c r="AC51" s="408">
        <f t="shared" ca="1" si="7"/>
        <v>0</v>
      </c>
      <c r="AD51" s="408">
        <f t="shared" ca="1" si="8"/>
        <v>0</v>
      </c>
      <c r="AE51" s="408">
        <f t="shared" ca="1" si="9"/>
        <v>0</v>
      </c>
    </row>
    <row r="52" spans="1:31" x14ac:dyDescent="0.25">
      <c r="A52" s="1" t="s">
        <v>127</v>
      </c>
      <c r="B52" s="408">
        <f ca="1">SUM(Relatorio!E53:F53)</f>
        <v>0</v>
      </c>
      <c r="C52" s="408">
        <f ca="1">SUM(Relatorio!G53:H53)</f>
        <v>0</v>
      </c>
      <c r="D52" s="408">
        <f ca="1">SUM(Relatorio!I53:J53)</f>
        <v>0</v>
      </c>
      <c r="E52" s="408">
        <f ca="1">SUM(Relatorio!K53:L53)</f>
        <v>0</v>
      </c>
      <c r="F52" s="408">
        <f ca="1">SUM(Relatorio!M53:N53)</f>
        <v>0</v>
      </c>
      <c r="G52" s="408">
        <f ca="1">SUM(Relatorio!O53:P53)</f>
        <v>0</v>
      </c>
      <c r="H52" s="408">
        <f ca="1">SUM(Relatorio!Q53:R53)</f>
        <v>0</v>
      </c>
      <c r="I52" s="408">
        <f ca="1">SUM(Relatorio!S53:T53)</f>
        <v>0</v>
      </c>
      <c r="J52" s="408">
        <f ca="1">SUM(Relatorio!U53:V53)</f>
        <v>0</v>
      </c>
      <c r="K52" s="408">
        <f ca="1">SUM(Relatorio!W53:X53)</f>
        <v>0</v>
      </c>
      <c r="L52" s="408">
        <f ca="1">SUM(Relatorio!Y53:Z53)</f>
        <v>0</v>
      </c>
      <c r="M52" s="408">
        <f ca="1">SUM(Relatorio!AA53:AB53)</f>
        <v>0</v>
      </c>
      <c r="N52" s="408">
        <f ca="1">SUM(Relatorio!AC53:AD53)</f>
        <v>0</v>
      </c>
      <c r="O52" s="408">
        <f ca="1">SUM(Relatorio!AE53:AF53)</f>
        <v>0</v>
      </c>
      <c r="P52" s="408">
        <f ca="1">SUM(Relatorio!AG53:AH53)</f>
        <v>0</v>
      </c>
      <c r="Q52" s="408">
        <f ca="1">SUM(Relatorio!AI53:AJ53)</f>
        <v>0</v>
      </c>
      <c r="R52" s="408">
        <f ca="1">SUM(Relatorio!AK53:AL53)</f>
        <v>0</v>
      </c>
      <c r="S52" s="408">
        <f ca="1">SUM(Relatorio!AM53:AN53)</f>
        <v>0</v>
      </c>
      <c r="T52" s="408">
        <f ca="1">SUM(Relatorio!AO53:AP53)</f>
        <v>0</v>
      </c>
      <c r="U52" s="408">
        <f ca="1">SUM(Relatorio!AQ53:AR53)</f>
        <v>0</v>
      </c>
      <c r="V52" s="408">
        <f ca="1">SUM(Relatorio!AS53:AT53)</f>
        <v>0</v>
      </c>
      <c r="W52" s="408">
        <f ca="1">SUM(Relatorio!AU53:AV53)</f>
        <v>0</v>
      </c>
      <c r="X52" s="408">
        <f ca="1">SUM(Relatorio!AW53:AX53)</f>
        <v>0</v>
      </c>
      <c r="Y52" s="408">
        <f ca="1">SUM(Relatorio!AY53:AZ53)</f>
        <v>0</v>
      </c>
      <c r="Z52" s="408">
        <f t="shared" ca="1" si="5"/>
        <v>0</v>
      </c>
      <c r="AA52" s="408">
        <f t="shared" ca="1" si="6"/>
        <v>0</v>
      </c>
      <c r="AB52" s="408">
        <f ca="1">IF(SUM(X52:Y52:B52:G52)=$AF$1,$AF$1,IF(ISERROR(AVERAGEIF(X52:Y52:B52:G52,"&gt;100")),$AF$1,AVERAGEIF(X52:Y52:B52:G52,"&gt;100")))</f>
        <v>0</v>
      </c>
      <c r="AC52" s="408">
        <f t="shared" ca="1" si="7"/>
        <v>0</v>
      </c>
      <c r="AD52" s="408">
        <f t="shared" ca="1" si="8"/>
        <v>0</v>
      </c>
      <c r="AE52" s="408">
        <f t="shared" ca="1" si="9"/>
        <v>0</v>
      </c>
    </row>
    <row r="53" spans="1:31" x14ac:dyDescent="0.25">
      <c r="A53" s="1" t="s">
        <v>128</v>
      </c>
      <c r="B53" s="408">
        <f ca="1">SUM(Relatorio!E54:F54)</f>
        <v>0</v>
      </c>
      <c r="C53" s="408">
        <f ca="1">SUM(Relatorio!G54:H54)</f>
        <v>0</v>
      </c>
      <c r="D53" s="408">
        <f ca="1">SUM(Relatorio!I54:J54)</f>
        <v>0</v>
      </c>
      <c r="E53" s="408">
        <f ca="1">SUM(Relatorio!K54:L54)</f>
        <v>0</v>
      </c>
      <c r="F53" s="408">
        <f ca="1">SUM(Relatorio!M54:N54)</f>
        <v>0</v>
      </c>
      <c r="G53" s="408">
        <f ca="1">SUM(Relatorio!O54:P54)</f>
        <v>0</v>
      </c>
      <c r="H53" s="408">
        <f ca="1">SUM(Relatorio!Q54:R54)</f>
        <v>0</v>
      </c>
      <c r="I53" s="408">
        <f ca="1">SUM(Relatorio!S54:T54)</f>
        <v>0</v>
      </c>
      <c r="J53" s="408">
        <f ca="1">SUM(Relatorio!U54:V54)</f>
        <v>0</v>
      </c>
      <c r="K53" s="408">
        <f ca="1">SUM(Relatorio!W54:X54)</f>
        <v>0</v>
      </c>
      <c r="L53" s="408">
        <f ca="1">SUM(Relatorio!Y54:Z54)</f>
        <v>0</v>
      </c>
      <c r="M53" s="408">
        <f ca="1">SUM(Relatorio!AA54:AB54)</f>
        <v>0</v>
      </c>
      <c r="N53" s="408">
        <f ca="1">SUM(Relatorio!AC54:AD54)</f>
        <v>0</v>
      </c>
      <c r="O53" s="408">
        <f ca="1">SUM(Relatorio!AE54:AF54)</f>
        <v>0</v>
      </c>
      <c r="P53" s="408">
        <f ca="1">SUM(Relatorio!AG54:AH54)</f>
        <v>0</v>
      </c>
      <c r="Q53" s="408">
        <f ca="1">SUM(Relatorio!AI54:AJ54)</f>
        <v>0</v>
      </c>
      <c r="R53" s="408">
        <f ca="1">SUM(Relatorio!AK54:AL54)</f>
        <v>0</v>
      </c>
      <c r="S53" s="408">
        <f ca="1">SUM(Relatorio!AM54:AN54)</f>
        <v>0</v>
      </c>
      <c r="T53" s="408">
        <f ca="1">SUM(Relatorio!AO54:AP54)</f>
        <v>0</v>
      </c>
      <c r="U53" s="408">
        <f ca="1">SUM(Relatorio!AQ54:AR54)</f>
        <v>0</v>
      </c>
      <c r="V53" s="408">
        <f ca="1">SUM(Relatorio!AS54:AT54)</f>
        <v>0</v>
      </c>
      <c r="W53" s="408">
        <f ca="1">SUM(Relatorio!AU54:AV54)</f>
        <v>0</v>
      </c>
      <c r="X53" s="408">
        <f ca="1">SUM(Relatorio!AW54:AX54)</f>
        <v>0</v>
      </c>
      <c r="Y53" s="408">
        <f ca="1">SUM(Relatorio!AY54:AZ54)</f>
        <v>0</v>
      </c>
      <c r="Z53" s="408">
        <f t="shared" ca="1" si="5"/>
        <v>0</v>
      </c>
      <c r="AA53" s="408">
        <f t="shared" ca="1" si="6"/>
        <v>0</v>
      </c>
      <c r="AB53" s="408">
        <f ca="1">IF(SUM(X53:Y53:B53:G53)=$AF$1,$AF$1,IF(ISERROR(AVERAGEIF(X53:Y53:B53:G53,"&gt;100")),$AF$1,AVERAGEIF(X53:Y53:B53:G53,"&gt;100")))</f>
        <v>0</v>
      </c>
      <c r="AC53" s="408">
        <f t="shared" ca="1" si="7"/>
        <v>0</v>
      </c>
      <c r="AD53" s="408">
        <f t="shared" ca="1" si="8"/>
        <v>0</v>
      </c>
      <c r="AE53" s="408">
        <f t="shared" ca="1" si="9"/>
        <v>0</v>
      </c>
    </row>
    <row r="54" spans="1:31" x14ac:dyDescent="0.25">
      <c r="A54" s="1" t="s">
        <v>129</v>
      </c>
      <c r="B54" s="408">
        <f ca="1">SUM(Relatorio!E55:F55)</f>
        <v>0</v>
      </c>
      <c r="C54" s="408">
        <f ca="1">SUM(Relatorio!G55:H55)</f>
        <v>0</v>
      </c>
      <c r="D54" s="408">
        <f ca="1">SUM(Relatorio!I55:J55)</f>
        <v>0</v>
      </c>
      <c r="E54" s="408">
        <f ca="1">SUM(Relatorio!K55:L55)</f>
        <v>0</v>
      </c>
      <c r="F54" s="408">
        <f ca="1">SUM(Relatorio!M55:N55)</f>
        <v>0</v>
      </c>
      <c r="G54" s="408">
        <f ca="1">SUM(Relatorio!O55:P55)</f>
        <v>0</v>
      </c>
      <c r="H54" s="408">
        <f ca="1">SUM(Relatorio!Q55:R55)</f>
        <v>0</v>
      </c>
      <c r="I54" s="408">
        <f ca="1">SUM(Relatorio!S55:T55)</f>
        <v>0</v>
      </c>
      <c r="J54" s="408">
        <f ca="1">SUM(Relatorio!U55:V55)</f>
        <v>0</v>
      </c>
      <c r="K54" s="408">
        <f ca="1">SUM(Relatorio!W55:X55)</f>
        <v>0</v>
      </c>
      <c r="L54" s="408">
        <f ca="1">SUM(Relatorio!Y55:Z55)</f>
        <v>0</v>
      </c>
      <c r="M54" s="408">
        <f ca="1">SUM(Relatorio!AA55:AB55)</f>
        <v>0</v>
      </c>
      <c r="N54" s="408">
        <f ca="1">SUM(Relatorio!AC55:AD55)</f>
        <v>0</v>
      </c>
      <c r="O54" s="408">
        <f ca="1">SUM(Relatorio!AE55:AF55)</f>
        <v>0</v>
      </c>
      <c r="P54" s="408">
        <f ca="1">SUM(Relatorio!AG55:AH55)</f>
        <v>0</v>
      </c>
      <c r="Q54" s="408">
        <f ca="1">SUM(Relatorio!AI55:AJ55)</f>
        <v>0</v>
      </c>
      <c r="R54" s="408">
        <f ca="1">SUM(Relatorio!AK55:AL55)</f>
        <v>0</v>
      </c>
      <c r="S54" s="408">
        <f ca="1">SUM(Relatorio!AM55:AN55)</f>
        <v>0</v>
      </c>
      <c r="T54" s="408">
        <f ca="1">SUM(Relatorio!AO55:AP55)</f>
        <v>0</v>
      </c>
      <c r="U54" s="408">
        <f ca="1">SUM(Relatorio!AQ55:AR55)</f>
        <v>0</v>
      </c>
      <c r="V54" s="408">
        <f ca="1">SUM(Relatorio!AS55:AT55)</f>
        <v>0</v>
      </c>
      <c r="W54" s="408">
        <f ca="1">SUM(Relatorio!AU55:AV55)</f>
        <v>0</v>
      </c>
      <c r="X54" s="408">
        <f ca="1">SUM(Relatorio!AW55:AX55)</f>
        <v>0</v>
      </c>
      <c r="Y54" s="408">
        <f ca="1">SUM(Relatorio!AY55:AZ55)</f>
        <v>0</v>
      </c>
      <c r="Z54" s="408">
        <f t="shared" ca="1" si="5"/>
        <v>0</v>
      </c>
      <c r="AA54" s="408">
        <f t="shared" ca="1" si="6"/>
        <v>0</v>
      </c>
      <c r="AB54" s="408">
        <f ca="1">IF(SUM(X54:Y54:B54:G54)=$AF$1,$AF$1,IF(ISERROR(AVERAGEIF(X54:Y54:B54:G54,"&gt;100")),$AF$1,AVERAGEIF(X54:Y54:B54:G54,"&gt;100")))</f>
        <v>0</v>
      </c>
      <c r="AC54" s="408">
        <f t="shared" ca="1" si="7"/>
        <v>0</v>
      </c>
      <c r="AD54" s="408">
        <f t="shared" ca="1" si="8"/>
        <v>0</v>
      </c>
      <c r="AE54" s="408">
        <f t="shared" ca="1" si="9"/>
        <v>0</v>
      </c>
    </row>
    <row r="55" spans="1:31" x14ac:dyDescent="0.25">
      <c r="A55" s="1" t="s">
        <v>130</v>
      </c>
      <c r="B55" s="408">
        <f ca="1">SUM(Relatorio!E56:F56)</f>
        <v>0</v>
      </c>
      <c r="C55" s="408">
        <f ca="1">SUM(Relatorio!G56:H56)</f>
        <v>0</v>
      </c>
      <c r="D55" s="408">
        <f ca="1">SUM(Relatorio!I56:J56)</f>
        <v>0</v>
      </c>
      <c r="E55" s="408">
        <f ca="1">SUM(Relatorio!K56:L56)</f>
        <v>0</v>
      </c>
      <c r="F55" s="408">
        <f ca="1">SUM(Relatorio!M56:N56)</f>
        <v>0</v>
      </c>
      <c r="G55" s="408">
        <f ca="1">SUM(Relatorio!O56:P56)</f>
        <v>0</v>
      </c>
      <c r="H55" s="408">
        <f ca="1">SUM(Relatorio!Q56:R56)</f>
        <v>0</v>
      </c>
      <c r="I55" s="408">
        <f ca="1">SUM(Relatorio!S56:T56)</f>
        <v>0</v>
      </c>
      <c r="J55" s="408">
        <f ca="1">SUM(Relatorio!U56:V56)</f>
        <v>0</v>
      </c>
      <c r="K55" s="408">
        <f ca="1">SUM(Relatorio!W56:X56)</f>
        <v>0</v>
      </c>
      <c r="L55" s="408">
        <f ca="1">SUM(Relatorio!Y56:Z56)</f>
        <v>0</v>
      </c>
      <c r="M55" s="408">
        <f ca="1">SUM(Relatorio!AA56:AB56)</f>
        <v>0</v>
      </c>
      <c r="N55" s="408">
        <f ca="1">SUM(Relatorio!AC56:AD56)</f>
        <v>0</v>
      </c>
      <c r="O55" s="408">
        <f ca="1">SUM(Relatorio!AE56:AF56)</f>
        <v>0</v>
      </c>
      <c r="P55" s="408">
        <f ca="1">SUM(Relatorio!AG56:AH56)</f>
        <v>0</v>
      </c>
      <c r="Q55" s="408">
        <f ca="1">SUM(Relatorio!AI56:AJ56)</f>
        <v>0</v>
      </c>
      <c r="R55" s="408">
        <f ca="1">SUM(Relatorio!AK56:AL56)</f>
        <v>0</v>
      </c>
      <c r="S55" s="408">
        <f ca="1">SUM(Relatorio!AM56:AN56)</f>
        <v>0</v>
      </c>
      <c r="T55" s="408">
        <f ca="1">SUM(Relatorio!AO56:AP56)</f>
        <v>0</v>
      </c>
      <c r="U55" s="408">
        <f ca="1">SUM(Relatorio!AQ56:AR56)</f>
        <v>0</v>
      </c>
      <c r="V55" s="408">
        <f ca="1">SUM(Relatorio!AS56:AT56)</f>
        <v>0</v>
      </c>
      <c r="W55" s="408">
        <f ca="1">SUM(Relatorio!AU56:AV56)</f>
        <v>0</v>
      </c>
      <c r="X55" s="408">
        <f ca="1">SUM(Relatorio!AW56:AX56)</f>
        <v>0</v>
      </c>
      <c r="Y55" s="408">
        <f ca="1">SUM(Relatorio!AY56:AZ56)</f>
        <v>0</v>
      </c>
      <c r="Z55" s="408">
        <f t="shared" ca="1" si="5"/>
        <v>0</v>
      </c>
      <c r="AA55" s="408">
        <f t="shared" ca="1" si="6"/>
        <v>0</v>
      </c>
      <c r="AB55" s="408">
        <f ca="1">IF(SUM(X55:Y55:B55:G55)=$AF$1,$AF$1,IF(ISERROR(AVERAGEIF(X55:Y55:B55:G55,"&gt;100")),$AF$1,AVERAGEIF(X55:Y55:B55:G55,"&gt;100")))</f>
        <v>0</v>
      </c>
      <c r="AC55" s="408">
        <f t="shared" ca="1" si="7"/>
        <v>0</v>
      </c>
      <c r="AD55" s="408">
        <f t="shared" ca="1" si="8"/>
        <v>0</v>
      </c>
      <c r="AE55" s="408">
        <f t="shared" ca="1" si="9"/>
        <v>0</v>
      </c>
    </row>
    <row r="56" spans="1:31" x14ac:dyDescent="0.25">
      <c r="A56" s="1" t="s">
        <v>131</v>
      </c>
      <c r="B56" s="408">
        <f ca="1">SUM(Relatorio!E57:F57)</f>
        <v>0</v>
      </c>
      <c r="C56" s="408">
        <f ca="1">SUM(Relatorio!G57:H57)</f>
        <v>0</v>
      </c>
      <c r="D56" s="408">
        <f ca="1">SUM(Relatorio!I57:J57)</f>
        <v>0</v>
      </c>
      <c r="E56" s="408">
        <f ca="1">SUM(Relatorio!K57:L57)</f>
        <v>0</v>
      </c>
      <c r="F56" s="408">
        <f ca="1">SUM(Relatorio!M57:N57)</f>
        <v>0</v>
      </c>
      <c r="G56" s="408">
        <f ca="1">SUM(Relatorio!O57:P57)</f>
        <v>0</v>
      </c>
      <c r="H56" s="408">
        <f ca="1">SUM(Relatorio!Q57:R57)</f>
        <v>0</v>
      </c>
      <c r="I56" s="408">
        <f ca="1">SUM(Relatorio!S57:T57)</f>
        <v>0</v>
      </c>
      <c r="J56" s="408">
        <f ca="1">SUM(Relatorio!U57:V57)</f>
        <v>0</v>
      </c>
      <c r="K56" s="408">
        <f ca="1">SUM(Relatorio!W57:X57)</f>
        <v>0</v>
      </c>
      <c r="L56" s="408">
        <f ca="1">SUM(Relatorio!Y57:Z57)</f>
        <v>0</v>
      </c>
      <c r="M56" s="408">
        <f ca="1">SUM(Relatorio!AA57:AB57)</f>
        <v>0</v>
      </c>
      <c r="N56" s="408">
        <f ca="1">SUM(Relatorio!AC57:AD57)</f>
        <v>0</v>
      </c>
      <c r="O56" s="408">
        <f ca="1">SUM(Relatorio!AE57:AF57)</f>
        <v>0</v>
      </c>
      <c r="P56" s="408">
        <f ca="1">SUM(Relatorio!AG57:AH57)</f>
        <v>0</v>
      </c>
      <c r="Q56" s="408">
        <f ca="1">SUM(Relatorio!AI57:AJ57)</f>
        <v>0</v>
      </c>
      <c r="R56" s="408">
        <f ca="1">SUM(Relatorio!AK57:AL57)</f>
        <v>0</v>
      </c>
      <c r="S56" s="408">
        <f ca="1">SUM(Relatorio!AM57:AN57)</f>
        <v>0</v>
      </c>
      <c r="T56" s="408">
        <f ca="1">SUM(Relatorio!AO57:AP57)</f>
        <v>0</v>
      </c>
      <c r="U56" s="408">
        <f ca="1">SUM(Relatorio!AQ57:AR57)</f>
        <v>0</v>
      </c>
      <c r="V56" s="408">
        <f ca="1">SUM(Relatorio!AS57:AT57)</f>
        <v>0</v>
      </c>
      <c r="W56" s="408">
        <f ca="1">SUM(Relatorio!AU57:AV57)</f>
        <v>0</v>
      </c>
      <c r="X56" s="408">
        <f ca="1">SUM(Relatorio!AW57:AX57)</f>
        <v>0</v>
      </c>
      <c r="Y56" s="408">
        <f ca="1">SUM(Relatorio!AY57:AZ57)</f>
        <v>0</v>
      </c>
      <c r="Z56" s="408">
        <f t="shared" ca="1" si="5"/>
        <v>0</v>
      </c>
      <c r="AA56" s="408">
        <f t="shared" ca="1" si="6"/>
        <v>0</v>
      </c>
      <c r="AB56" s="408">
        <f ca="1">IF(SUM(X56:Y56:B56:G56)=$AF$1,$AF$1,IF(ISERROR(AVERAGEIF(X56:Y56:B56:G56,"&gt;100")),$AF$1,AVERAGEIF(X56:Y56:B56:G56,"&gt;100")))</f>
        <v>0</v>
      </c>
      <c r="AC56" s="408">
        <f t="shared" ca="1" si="7"/>
        <v>0</v>
      </c>
      <c r="AD56" s="408">
        <f t="shared" ca="1" si="8"/>
        <v>0</v>
      </c>
      <c r="AE56" s="408">
        <f t="shared" ca="1" si="9"/>
        <v>0</v>
      </c>
    </row>
    <row r="57" spans="1:31" x14ac:dyDescent="0.25">
      <c r="A57" s="1" t="s">
        <v>132</v>
      </c>
      <c r="B57" s="408">
        <f ca="1">SUM(Relatorio!E58:F58)</f>
        <v>0</v>
      </c>
      <c r="C57" s="408">
        <f ca="1">SUM(Relatorio!G58:H58)</f>
        <v>0</v>
      </c>
      <c r="D57" s="408">
        <f ca="1">SUM(Relatorio!I58:J58)</f>
        <v>0</v>
      </c>
      <c r="E57" s="408">
        <f ca="1">SUM(Relatorio!K58:L58)</f>
        <v>0</v>
      </c>
      <c r="F57" s="408">
        <f ca="1">SUM(Relatorio!M58:N58)</f>
        <v>0</v>
      </c>
      <c r="G57" s="408">
        <f ca="1">SUM(Relatorio!O58:P58)</f>
        <v>0</v>
      </c>
      <c r="H57" s="408">
        <f ca="1">SUM(Relatorio!Q58:R58)</f>
        <v>0</v>
      </c>
      <c r="I57" s="408">
        <f ca="1">SUM(Relatorio!S58:T58)</f>
        <v>0</v>
      </c>
      <c r="J57" s="408">
        <f ca="1">SUM(Relatorio!U58:V58)</f>
        <v>0</v>
      </c>
      <c r="K57" s="408">
        <f ca="1">SUM(Relatorio!W58:X58)</f>
        <v>0</v>
      </c>
      <c r="L57" s="408">
        <f ca="1">SUM(Relatorio!Y58:Z58)</f>
        <v>0</v>
      </c>
      <c r="M57" s="408">
        <f ca="1">SUM(Relatorio!AA58:AB58)</f>
        <v>0</v>
      </c>
      <c r="N57" s="408">
        <f ca="1">SUM(Relatorio!AC58:AD58)</f>
        <v>0</v>
      </c>
      <c r="O57" s="408">
        <f ca="1">SUM(Relatorio!AE58:AF58)</f>
        <v>0</v>
      </c>
      <c r="P57" s="408">
        <f ca="1">SUM(Relatorio!AG58:AH58)</f>
        <v>0</v>
      </c>
      <c r="Q57" s="408">
        <f ca="1">SUM(Relatorio!AI58:AJ58)</f>
        <v>0</v>
      </c>
      <c r="R57" s="408">
        <f ca="1">SUM(Relatorio!AK58:AL58)</f>
        <v>0</v>
      </c>
      <c r="S57" s="408">
        <f ca="1">SUM(Relatorio!AM58:AN58)</f>
        <v>0</v>
      </c>
      <c r="T57" s="408">
        <f ca="1">SUM(Relatorio!AO58:AP58)</f>
        <v>0</v>
      </c>
      <c r="U57" s="408">
        <f ca="1">SUM(Relatorio!AQ58:AR58)</f>
        <v>0</v>
      </c>
      <c r="V57" s="408">
        <f ca="1">SUM(Relatorio!AS58:AT58)</f>
        <v>0</v>
      </c>
      <c r="W57" s="408">
        <f ca="1">SUM(Relatorio!AU58:AV58)</f>
        <v>0</v>
      </c>
      <c r="X57" s="408">
        <f ca="1">SUM(Relatorio!AW58:AX58)</f>
        <v>0</v>
      </c>
      <c r="Y57" s="408">
        <f ca="1">SUM(Relatorio!AY58:AZ58)</f>
        <v>0</v>
      </c>
      <c r="Z57" s="408">
        <f t="shared" ca="1" si="5"/>
        <v>0</v>
      </c>
      <c r="AA57" s="408">
        <f t="shared" ca="1" si="6"/>
        <v>0</v>
      </c>
      <c r="AB57" s="408">
        <f ca="1">IF(SUM(X57:Y57:B57:G57)=$AF$1,$AF$1,IF(ISERROR(AVERAGEIF(X57:Y57:B57:G57,"&gt;100")),$AF$1,AVERAGEIF(X57:Y57:B57:G57,"&gt;100")))</f>
        <v>0</v>
      </c>
      <c r="AC57" s="408">
        <f t="shared" ca="1" si="7"/>
        <v>0</v>
      </c>
      <c r="AD57" s="408">
        <f t="shared" ca="1" si="8"/>
        <v>0</v>
      </c>
      <c r="AE57" s="408">
        <f t="shared" ca="1" si="9"/>
        <v>0</v>
      </c>
    </row>
    <row r="58" spans="1:31" x14ac:dyDescent="0.25">
      <c r="A58" s="1" t="s">
        <v>133</v>
      </c>
      <c r="B58" s="408">
        <f ca="1">SUM(Relatorio!E59:F59)</f>
        <v>0</v>
      </c>
      <c r="C58" s="408">
        <f ca="1">SUM(Relatorio!G59:H59)</f>
        <v>0</v>
      </c>
      <c r="D58" s="408">
        <f ca="1">SUM(Relatorio!I59:J59)</f>
        <v>0</v>
      </c>
      <c r="E58" s="408">
        <f ca="1">SUM(Relatorio!K59:L59)</f>
        <v>0</v>
      </c>
      <c r="F58" s="408">
        <f ca="1">SUM(Relatorio!M59:N59)</f>
        <v>0</v>
      </c>
      <c r="G58" s="408">
        <f ca="1">SUM(Relatorio!O59:P59)</f>
        <v>0</v>
      </c>
      <c r="H58" s="408">
        <f ca="1">SUM(Relatorio!Q59:R59)</f>
        <v>0</v>
      </c>
      <c r="I58" s="408">
        <f ca="1">SUM(Relatorio!S59:T59)</f>
        <v>0</v>
      </c>
      <c r="J58" s="408">
        <f ca="1">SUM(Relatorio!U59:V59)</f>
        <v>0</v>
      </c>
      <c r="K58" s="408">
        <f ca="1">SUM(Relatorio!W59:X59)</f>
        <v>0</v>
      </c>
      <c r="L58" s="408">
        <f ca="1">SUM(Relatorio!Y59:Z59)</f>
        <v>0</v>
      </c>
      <c r="M58" s="408">
        <f ca="1">SUM(Relatorio!AA59:AB59)</f>
        <v>0</v>
      </c>
      <c r="N58" s="408">
        <f ca="1">SUM(Relatorio!AC59:AD59)</f>
        <v>0</v>
      </c>
      <c r="O58" s="408">
        <f ca="1">SUM(Relatorio!AE59:AF59)</f>
        <v>0</v>
      </c>
      <c r="P58" s="408">
        <f ca="1">SUM(Relatorio!AG59:AH59)</f>
        <v>0</v>
      </c>
      <c r="Q58" s="408">
        <f ca="1">SUM(Relatorio!AI59:AJ59)</f>
        <v>0</v>
      </c>
      <c r="R58" s="408">
        <f ca="1">SUM(Relatorio!AK59:AL59)</f>
        <v>0</v>
      </c>
      <c r="S58" s="408">
        <f ca="1">SUM(Relatorio!AM59:AN59)</f>
        <v>0</v>
      </c>
      <c r="T58" s="408">
        <f ca="1">SUM(Relatorio!AO59:AP59)</f>
        <v>0</v>
      </c>
      <c r="U58" s="408">
        <f ca="1">SUM(Relatorio!AQ59:AR59)</f>
        <v>0</v>
      </c>
      <c r="V58" s="408">
        <f ca="1">SUM(Relatorio!AS59:AT59)</f>
        <v>0</v>
      </c>
      <c r="W58" s="408">
        <f ca="1">SUM(Relatorio!AU59:AV59)</f>
        <v>0</v>
      </c>
      <c r="X58" s="408">
        <f ca="1">SUM(Relatorio!AW59:AX59)</f>
        <v>0</v>
      </c>
      <c r="Y58" s="408">
        <f ca="1">SUM(Relatorio!AY59:AZ59)</f>
        <v>0</v>
      </c>
      <c r="Z58" s="408">
        <f t="shared" ca="1" si="5"/>
        <v>0</v>
      </c>
      <c r="AA58" s="408">
        <f t="shared" ca="1" si="6"/>
        <v>0</v>
      </c>
      <c r="AB58" s="408">
        <f ca="1">IF(SUM(X58:Y58:B58:G58)=$AF$1,$AF$1,IF(ISERROR(AVERAGEIF(X58:Y58:B58:G58,"&gt;100")),$AF$1,AVERAGEIF(X58:Y58:B58:G58,"&gt;100")))</f>
        <v>0</v>
      </c>
      <c r="AC58" s="408">
        <f t="shared" ca="1" si="7"/>
        <v>0</v>
      </c>
      <c r="AD58" s="408">
        <f t="shared" ca="1" si="8"/>
        <v>0</v>
      </c>
      <c r="AE58" s="408">
        <f t="shared" ca="1" si="9"/>
        <v>0</v>
      </c>
    </row>
    <row r="59" spans="1:31" x14ac:dyDescent="0.25">
      <c r="A59" s="1" t="s">
        <v>134</v>
      </c>
      <c r="B59" s="408">
        <f ca="1">SUM(Relatorio!E60:F60)</f>
        <v>0</v>
      </c>
      <c r="C59" s="408">
        <f ca="1">SUM(Relatorio!G60:H60)</f>
        <v>0</v>
      </c>
      <c r="D59" s="408">
        <f ca="1">SUM(Relatorio!I60:J60)</f>
        <v>0</v>
      </c>
      <c r="E59" s="408">
        <f ca="1">SUM(Relatorio!K60:L60)</f>
        <v>0</v>
      </c>
      <c r="F59" s="408">
        <f ca="1">SUM(Relatorio!M60:N60)</f>
        <v>0</v>
      </c>
      <c r="G59" s="408">
        <f ca="1">SUM(Relatorio!O60:P60)</f>
        <v>0</v>
      </c>
      <c r="H59" s="408">
        <f ca="1">SUM(Relatorio!Q60:R60)</f>
        <v>0</v>
      </c>
      <c r="I59" s="408">
        <f ca="1">SUM(Relatorio!S60:T60)</f>
        <v>0</v>
      </c>
      <c r="J59" s="408">
        <f ca="1">SUM(Relatorio!U60:V60)</f>
        <v>0</v>
      </c>
      <c r="K59" s="408">
        <f ca="1">SUM(Relatorio!W60:X60)</f>
        <v>0</v>
      </c>
      <c r="L59" s="408">
        <f ca="1">SUM(Relatorio!Y60:Z60)</f>
        <v>0</v>
      </c>
      <c r="M59" s="408">
        <f ca="1">SUM(Relatorio!AA60:AB60)</f>
        <v>0</v>
      </c>
      <c r="N59" s="408">
        <f ca="1">SUM(Relatorio!AC60:AD60)</f>
        <v>0</v>
      </c>
      <c r="O59" s="408">
        <f ca="1">SUM(Relatorio!AE60:AF60)</f>
        <v>0</v>
      </c>
      <c r="P59" s="408">
        <f ca="1">SUM(Relatorio!AG60:AH60)</f>
        <v>0</v>
      </c>
      <c r="Q59" s="408">
        <f ca="1">SUM(Relatorio!AI60:AJ60)</f>
        <v>0</v>
      </c>
      <c r="R59" s="408">
        <f ca="1">SUM(Relatorio!AK60:AL60)</f>
        <v>0</v>
      </c>
      <c r="S59" s="408">
        <f ca="1">SUM(Relatorio!AM60:AN60)</f>
        <v>0</v>
      </c>
      <c r="T59" s="408">
        <f ca="1">SUM(Relatorio!AO60:AP60)</f>
        <v>0</v>
      </c>
      <c r="U59" s="408">
        <f ca="1">SUM(Relatorio!AQ60:AR60)</f>
        <v>0</v>
      </c>
      <c r="V59" s="408">
        <f ca="1">SUM(Relatorio!AS60:AT60)</f>
        <v>0</v>
      </c>
      <c r="W59" s="408">
        <f ca="1">SUM(Relatorio!AU60:AV60)</f>
        <v>0</v>
      </c>
      <c r="X59" s="408">
        <f ca="1">SUM(Relatorio!AW60:AX60)</f>
        <v>0</v>
      </c>
      <c r="Y59" s="408">
        <f ca="1">SUM(Relatorio!AY60:AZ60)</f>
        <v>0</v>
      </c>
      <c r="Z59" s="408">
        <f t="shared" ca="1" si="5"/>
        <v>0</v>
      </c>
      <c r="AA59" s="408">
        <f t="shared" ca="1" si="6"/>
        <v>0</v>
      </c>
      <c r="AB59" s="408">
        <f ca="1">IF(SUM(X59:Y59:B59:G59)=$AF$1,$AF$1,IF(ISERROR(AVERAGEIF(X59:Y59:B59:G59,"&gt;100")),$AF$1,AVERAGEIF(X59:Y59:B59:G59,"&gt;100")))</f>
        <v>0</v>
      </c>
      <c r="AC59" s="408">
        <f t="shared" ca="1" si="7"/>
        <v>0</v>
      </c>
      <c r="AD59" s="408">
        <f t="shared" ca="1" si="8"/>
        <v>0</v>
      </c>
      <c r="AE59" s="408">
        <f t="shared" ca="1" si="9"/>
        <v>0</v>
      </c>
    </row>
    <row r="60" spans="1:31" x14ac:dyDescent="0.25">
      <c r="A60" s="1" t="s">
        <v>135</v>
      </c>
      <c r="B60" s="408">
        <f ca="1">SUM(Relatorio!E61:F61)</f>
        <v>0</v>
      </c>
      <c r="C60" s="408">
        <f ca="1">SUM(Relatorio!G61:H61)</f>
        <v>0</v>
      </c>
      <c r="D60" s="408">
        <f ca="1">SUM(Relatorio!I61:J61)</f>
        <v>0</v>
      </c>
      <c r="E60" s="408">
        <f ca="1">SUM(Relatorio!K61:L61)</f>
        <v>0</v>
      </c>
      <c r="F60" s="408">
        <f ca="1">SUM(Relatorio!M61:N61)</f>
        <v>0</v>
      </c>
      <c r="G60" s="408">
        <f ca="1">SUM(Relatorio!O61:P61)</f>
        <v>0</v>
      </c>
      <c r="H60" s="408">
        <f ca="1">SUM(Relatorio!Q61:R61)</f>
        <v>0</v>
      </c>
      <c r="I60" s="408">
        <f ca="1">SUM(Relatorio!S61:T61)</f>
        <v>0</v>
      </c>
      <c r="J60" s="408">
        <f ca="1">SUM(Relatorio!U61:V61)</f>
        <v>0</v>
      </c>
      <c r="K60" s="408">
        <f ca="1">SUM(Relatorio!W61:X61)</f>
        <v>0</v>
      </c>
      <c r="L60" s="408">
        <f ca="1">SUM(Relatorio!Y61:Z61)</f>
        <v>0</v>
      </c>
      <c r="M60" s="408">
        <f ca="1">SUM(Relatorio!AA61:AB61)</f>
        <v>0</v>
      </c>
      <c r="N60" s="408">
        <f ca="1">SUM(Relatorio!AC61:AD61)</f>
        <v>0</v>
      </c>
      <c r="O60" s="408">
        <f ca="1">SUM(Relatorio!AE61:AF61)</f>
        <v>0</v>
      </c>
      <c r="P60" s="408">
        <f ca="1">SUM(Relatorio!AG61:AH61)</f>
        <v>0</v>
      </c>
      <c r="Q60" s="408">
        <f ca="1">SUM(Relatorio!AI61:AJ61)</f>
        <v>0</v>
      </c>
      <c r="R60" s="408">
        <f ca="1">SUM(Relatorio!AK61:AL61)</f>
        <v>0</v>
      </c>
      <c r="S60" s="408">
        <f ca="1">SUM(Relatorio!AM61:AN61)</f>
        <v>0</v>
      </c>
      <c r="T60" s="408">
        <f ca="1">SUM(Relatorio!AO61:AP61)</f>
        <v>0</v>
      </c>
      <c r="U60" s="408">
        <f ca="1">SUM(Relatorio!AQ61:AR61)</f>
        <v>0</v>
      </c>
      <c r="V60" s="408">
        <f ca="1">SUM(Relatorio!AS61:AT61)</f>
        <v>0</v>
      </c>
      <c r="W60" s="408">
        <f ca="1">SUM(Relatorio!AU61:AV61)</f>
        <v>0</v>
      </c>
      <c r="X60" s="408">
        <f ca="1">SUM(Relatorio!AW61:AX61)</f>
        <v>0</v>
      </c>
      <c r="Y60" s="408">
        <f ca="1">SUM(Relatorio!AY61:AZ61)</f>
        <v>0</v>
      </c>
      <c r="Z60" s="408">
        <f t="shared" ca="1" si="5"/>
        <v>0</v>
      </c>
      <c r="AA60" s="408">
        <f t="shared" ca="1" si="6"/>
        <v>0</v>
      </c>
      <c r="AB60" s="408">
        <f ca="1">IF(SUM(X60:Y60:B60:G60)=$AF$1,$AF$1,IF(ISERROR(AVERAGEIF(X60:Y60:B60:G60,"&gt;100")),$AF$1,AVERAGEIF(X60:Y60:B60:G60,"&gt;100")))</f>
        <v>0</v>
      </c>
      <c r="AC60" s="408">
        <f t="shared" ca="1" si="7"/>
        <v>0</v>
      </c>
      <c r="AD60" s="408">
        <f t="shared" ca="1" si="8"/>
        <v>0</v>
      </c>
      <c r="AE60" s="408">
        <f t="shared" ca="1" si="9"/>
        <v>0</v>
      </c>
    </row>
    <row r="61" spans="1:31" x14ac:dyDescent="0.25">
      <c r="A61" s="1" t="s">
        <v>136</v>
      </c>
      <c r="B61" s="408">
        <f ca="1">SUM(Relatorio!E62:F62)</f>
        <v>0</v>
      </c>
      <c r="C61" s="408">
        <f ca="1">SUM(Relatorio!G62:H62)</f>
        <v>0</v>
      </c>
      <c r="D61" s="408">
        <f ca="1">SUM(Relatorio!I62:J62)</f>
        <v>0</v>
      </c>
      <c r="E61" s="408">
        <f ca="1">SUM(Relatorio!K62:L62)</f>
        <v>0</v>
      </c>
      <c r="F61" s="408">
        <f ca="1">SUM(Relatorio!M62:N62)</f>
        <v>0</v>
      </c>
      <c r="G61" s="408">
        <f ca="1">SUM(Relatorio!O62:P62)</f>
        <v>0</v>
      </c>
      <c r="H61" s="408">
        <f ca="1">SUM(Relatorio!Q62:R62)</f>
        <v>0</v>
      </c>
      <c r="I61" s="408">
        <f ca="1">SUM(Relatorio!S62:T62)</f>
        <v>0</v>
      </c>
      <c r="J61" s="408">
        <f ca="1">SUM(Relatorio!U62:V62)</f>
        <v>0</v>
      </c>
      <c r="K61" s="408">
        <f ca="1">SUM(Relatorio!W62:X62)</f>
        <v>0</v>
      </c>
      <c r="L61" s="408">
        <f ca="1">SUM(Relatorio!Y62:Z62)</f>
        <v>0</v>
      </c>
      <c r="M61" s="408">
        <f ca="1">SUM(Relatorio!AA62:AB62)</f>
        <v>0</v>
      </c>
      <c r="N61" s="408">
        <f ca="1">SUM(Relatorio!AC62:AD62)</f>
        <v>0</v>
      </c>
      <c r="O61" s="408">
        <f ca="1">SUM(Relatorio!AE62:AF62)</f>
        <v>0</v>
      </c>
      <c r="P61" s="408">
        <f ca="1">SUM(Relatorio!AG62:AH62)</f>
        <v>0</v>
      </c>
      <c r="Q61" s="408">
        <f ca="1">SUM(Relatorio!AI62:AJ62)</f>
        <v>0</v>
      </c>
      <c r="R61" s="408">
        <f ca="1">SUM(Relatorio!AK62:AL62)</f>
        <v>0</v>
      </c>
      <c r="S61" s="408">
        <f ca="1">SUM(Relatorio!AM62:AN62)</f>
        <v>0</v>
      </c>
      <c r="T61" s="408">
        <f ca="1">SUM(Relatorio!AO62:AP62)</f>
        <v>0</v>
      </c>
      <c r="U61" s="408">
        <f ca="1">SUM(Relatorio!AQ62:AR62)</f>
        <v>0</v>
      </c>
      <c r="V61" s="408">
        <f ca="1">SUM(Relatorio!AS62:AT62)</f>
        <v>0</v>
      </c>
      <c r="W61" s="408">
        <f ca="1">SUM(Relatorio!AU62:AV62)</f>
        <v>0</v>
      </c>
      <c r="X61" s="408">
        <f ca="1">SUM(Relatorio!AW62:AX62)</f>
        <v>0</v>
      </c>
      <c r="Y61" s="408">
        <f ca="1">SUM(Relatorio!AY62:AZ62)</f>
        <v>0</v>
      </c>
      <c r="Z61" s="408">
        <f t="shared" ca="1" si="5"/>
        <v>0</v>
      </c>
      <c r="AA61" s="408">
        <f t="shared" ca="1" si="6"/>
        <v>0</v>
      </c>
      <c r="AB61" s="408">
        <f ca="1">IF(SUM(X61:Y61:B61:G61)=$AF$1,$AF$1,IF(ISERROR(AVERAGEIF(X61:Y61:B61:G61,"&gt;100")),$AF$1,AVERAGEIF(X61:Y61:B61:G61,"&gt;100")))</f>
        <v>0</v>
      </c>
      <c r="AC61" s="408">
        <f t="shared" ca="1" si="7"/>
        <v>0</v>
      </c>
      <c r="AD61" s="408">
        <f t="shared" ca="1" si="8"/>
        <v>0</v>
      </c>
      <c r="AE61" s="408">
        <f t="shared" ca="1" si="9"/>
        <v>0</v>
      </c>
    </row>
    <row r="62" spans="1:31" x14ac:dyDescent="0.25">
      <c r="A62" s="1" t="s">
        <v>137</v>
      </c>
      <c r="B62" s="408">
        <f ca="1">SUM(Relatorio!E63:F63)</f>
        <v>0</v>
      </c>
      <c r="C62" s="408">
        <f ca="1">SUM(Relatorio!G63:H63)</f>
        <v>0</v>
      </c>
      <c r="D62" s="408">
        <f ca="1">SUM(Relatorio!I63:J63)</f>
        <v>0</v>
      </c>
      <c r="E62" s="408">
        <f ca="1">SUM(Relatorio!K63:L63)</f>
        <v>0</v>
      </c>
      <c r="F62" s="408">
        <f ca="1">SUM(Relatorio!M63:N63)</f>
        <v>0</v>
      </c>
      <c r="G62" s="408">
        <f ca="1">SUM(Relatorio!O63:P63)</f>
        <v>0</v>
      </c>
      <c r="H62" s="408">
        <f ca="1">SUM(Relatorio!Q63:R63)</f>
        <v>0</v>
      </c>
      <c r="I62" s="408">
        <f ca="1">SUM(Relatorio!S63:T63)</f>
        <v>0</v>
      </c>
      <c r="J62" s="408">
        <f ca="1">SUM(Relatorio!U63:V63)</f>
        <v>0</v>
      </c>
      <c r="K62" s="408">
        <f ca="1">SUM(Relatorio!W63:X63)</f>
        <v>0</v>
      </c>
      <c r="L62" s="408">
        <f ca="1">SUM(Relatorio!Y63:Z63)</f>
        <v>0</v>
      </c>
      <c r="M62" s="408">
        <f ca="1">SUM(Relatorio!AA63:AB63)</f>
        <v>0</v>
      </c>
      <c r="N62" s="408">
        <f ca="1">SUM(Relatorio!AC63:AD63)</f>
        <v>0</v>
      </c>
      <c r="O62" s="408">
        <f ca="1">SUM(Relatorio!AE63:AF63)</f>
        <v>0</v>
      </c>
      <c r="P62" s="408">
        <f ca="1">SUM(Relatorio!AG63:AH63)</f>
        <v>0</v>
      </c>
      <c r="Q62" s="408">
        <f ca="1">SUM(Relatorio!AI63:AJ63)</f>
        <v>0</v>
      </c>
      <c r="R62" s="408">
        <f ca="1">SUM(Relatorio!AK63:AL63)</f>
        <v>0</v>
      </c>
      <c r="S62" s="408">
        <f ca="1">SUM(Relatorio!AM63:AN63)</f>
        <v>0</v>
      </c>
      <c r="T62" s="408">
        <f ca="1">SUM(Relatorio!AO63:AP63)</f>
        <v>0</v>
      </c>
      <c r="U62" s="408">
        <f ca="1">SUM(Relatorio!AQ63:AR63)</f>
        <v>0</v>
      </c>
      <c r="V62" s="408">
        <f ca="1">SUM(Relatorio!AS63:AT63)</f>
        <v>0</v>
      </c>
      <c r="W62" s="408">
        <f ca="1">SUM(Relatorio!AU63:AV63)</f>
        <v>0</v>
      </c>
      <c r="X62" s="408">
        <f ca="1">SUM(Relatorio!AW63:AX63)</f>
        <v>0</v>
      </c>
      <c r="Y62" s="408">
        <f ca="1">SUM(Relatorio!AY63:AZ63)</f>
        <v>0</v>
      </c>
      <c r="Z62" s="408">
        <f t="shared" ca="1" si="5"/>
        <v>0</v>
      </c>
      <c r="AA62" s="408">
        <f t="shared" ca="1" si="6"/>
        <v>0</v>
      </c>
      <c r="AB62" s="408">
        <f ca="1">IF(SUM(X62:Y62:B62:G62)=$AF$1,$AF$1,IF(ISERROR(AVERAGEIF(X62:Y62:B62:G62,"&gt;100")),$AF$1,AVERAGEIF(X62:Y62:B62:G62,"&gt;100")))</f>
        <v>0</v>
      </c>
      <c r="AC62" s="408">
        <f t="shared" ca="1" si="7"/>
        <v>0</v>
      </c>
      <c r="AD62" s="408">
        <f t="shared" ca="1" si="8"/>
        <v>0</v>
      </c>
      <c r="AE62" s="408">
        <f t="shared" ca="1" si="9"/>
        <v>0</v>
      </c>
    </row>
    <row r="63" spans="1:31" x14ac:dyDescent="0.25">
      <c r="A63" s="1" t="s">
        <v>138</v>
      </c>
      <c r="B63" s="408">
        <f ca="1">SUM(Relatorio!E64:F64)</f>
        <v>0</v>
      </c>
      <c r="C63" s="408">
        <f ca="1">SUM(Relatorio!G64:H64)</f>
        <v>0</v>
      </c>
      <c r="D63" s="408">
        <f ca="1">SUM(Relatorio!I64:J64)</f>
        <v>0</v>
      </c>
      <c r="E63" s="408">
        <f ca="1">SUM(Relatorio!K64:L64)</f>
        <v>0</v>
      </c>
      <c r="F63" s="408">
        <f ca="1">SUM(Relatorio!M64:N64)</f>
        <v>0</v>
      </c>
      <c r="G63" s="408">
        <f ca="1">SUM(Relatorio!O64:P64)</f>
        <v>0</v>
      </c>
      <c r="H63" s="408">
        <f ca="1">SUM(Relatorio!Q64:R64)</f>
        <v>0</v>
      </c>
      <c r="I63" s="408">
        <f ca="1">SUM(Relatorio!S64:T64)</f>
        <v>0</v>
      </c>
      <c r="J63" s="408">
        <f ca="1">SUM(Relatorio!U64:V64)</f>
        <v>0</v>
      </c>
      <c r="K63" s="408">
        <f ca="1">SUM(Relatorio!W64:X64)</f>
        <v>0</v>
      </c>
      <c r="L63" s="408">
        <f ca="1">SUM(Relatorio!Y64:Z64)</f>
        <v>0</v>
      </c>
      <c r="M63" s="408">
        <f ca="1">SUM(Relatorio!AA64:AB64)</f>
        <v>0</v>
      </c>
      <c r="N63" s="408">
        <f ca="1">SUM(Relatorio!AC64:AD64)</f>
        <v>0</v>
      </c>
      <c r="O63" s="408">
        <f ca="1">SUM(Relatorio!AE64:AF64)</f>
        <v>0</v>
      </c>
      <c r="P63" s="408">
        <f ca="1">SUM(Relatorio!AG64:AH64)</f>
        <v>0</v>
      </c>
      <c r="Q63" s="408">
        <f ca="1">SUM(Relatorio!AI64:AJ64)</f>
        <v>0</v>
      </c>
      <c r="R63" s="408">
        <f ca="1">SUM(Relatorio!AK64:AL64)</f>
        <v>0</v>
      </c>
      <c r="S63" s="408">
        <f ca="1">SUM(Relatorio!AM64:AN64)</f>
        <v>0</v>
      </c>
      <c r="T63" s="408">
        <f ca="1">SUM(Relatorio!AO64:AP64)</f>
        <v>0</v>
      </c>
      <c r="U63" s="408">
        <f ca="1">SUM(Relatorio!AQ64:AR64)</f>
        <v>0</v>
      </c>
      <c r="V63" s="408">
        <f ca="1">SUM(Relatorio!AS64:AT64)</f>
        <v>0</v>
      </c>
      <c r="W63" s="408">
        <f ca="1">SUM(Relatorio!AU64:AV64)</f>
        <v>0</v>
      </c>
      <c r="X63" s="408">
        <f ca="1">SUM(Relatorio!AW64:AX64)</f>
        <v>0</v>
      </c>
      <c r="Y63" s="408">
        <f ca="1">SUM(Relatorio!AY64:AZ64)</f>
        <v>0</v>
      </c>
      <c r="Z63" s="408">
        <f t="shared" ca="1" si="5"/>
        <v>0</v>
      </c>
      <c r="AA63" s="408">
        <f t="shared" ca="1" si="6"/>
        <v>0</v>
      </c>
      <c r="AB63" s="408">
        <f ca="1">IF(SUM(X63:Y63:B63:G63)=$AF$1,$AF$1,IF(ISERROR(AVERAGEIF(X63:Y63:B63:G63,"&gt;100")),$AF$1,AVERAGEIF(X63:Y63:B63:G63,"&gt;100")))</f>
        <v>0</v>
      </c>
      <c r="AC63" s="408">
        <f t="shared" ca="1" si="7"/>
        <v>0</v>
      </c>
      <c r="AD63" s="408">
        <f t="shared" ca="1" si="8"/>
        <v>0</v>
      </c>
      <c r="AE63" s="408">
        <f t="shared" ca="1" si="9"/>
        <v>0</v>
      </c>
    </row>
    <row r="64" spans="1:31" x14ac:dyDescent="0.25">
      <c r="A64" s="1" t="s">
        <v>139</v>
      </c>
      <c r="B64" s="408">
        <f ca="1">SUM(Relatorio!E65:F65)</f>
        <v>0</v>
      </c>
      <c r="C64" s="408">
        <f ca="1">SUM(Relatorio!G65:H65)</f>
        <v>0</v>
      </c>
      <c r="D64" s="408">
        <f ca="1">SUM(Relatorio!I65:J65)</f>
        <v>0</v>
      </c>
      <c r="E64" s="408">
        <f ca="1">SUM(Relatorio!K65:L65)</f>
        <v>0</v>
      </c>
      <c r="F64" s="408">
        <f ca="1">SUM(Relatorio!M65:N65)</f>
        <v>0</v>
      </c>
      <c r="G64" s="408">
        <f ca="1">SUM(Relatorio!O65:P65)</f>
        <v>0</v>
      </c>
      <c r="H64" s="408">
        <f ca="1">SUM(Relatorio!Q65:R65)</f>
        <v>0</v>
      </c>
      <c r="I64" s="408">
        <f ca="1">SUM(Relatorio!S65:T65)</f>
        <v>0</v>
      </c>
      <c r="J64" s="408">
        <f ca="1">SUM(Relatorio!U65:V65)</f>
        <v>0</v>
      </c>
      <c r="K64" s="408">
        <f ca="1">SUM(Relatorio!W65:X65)</f>
        <v>0</v>
      </c>
      <c r="L64" s="408">
        <f ca="1">SUM(Relatorio!Y65:Z65)</f>
        <v>0</v>
      </c>
      <c r="M64" s="408">
        <f ca="1">SUM(Relatorio!AA65:AB65)</f>
        <v>0</v>
      </c>
      <c r="N64" s="408">
        <f ca="1">SUM(Relatorio!AC65:AD65)</f>
        <v>0</v>
      </c>
      <c r="O64" s="408">
        <f ca="1">SUM(Relatorio!AE65:AF65)</f>
        <v>0</v>
      </c>
      <c r="P64" s="408">
        <f ca="1">SUM(Relatorio!AG65:AH65)</f>
        <v>0</v>
      </c>
      <c r="Q64" s="408">
        <f ca="1">SUM(Relatorio!AI65:AJ65)</f>
        <v>0</v>
      </c>
      <c r="R64" s="408">
        <f ca="1">SUM(Relatorio!AK65:AL65)</f>
        <v>0</v>
      </c>
      <c r="S64" s="408">
        <f ca="1">SUM(Relatorio!AM65:AN65)</f>
        <v>0</v>
      </c>
      <c r="T64" s="408">
        <f ca="1">SUM(Relatorio!AO65:AP65)</f>
        <v>0</v>
      </c>
      <c r="U64" s="408">
        <f ca="1">SUM(Relatorio!AQ65:AR65)</f>
        <v>0</v>
      </c>
      <c r="V64" s="408">
        <f ca="1">SUM(Relatorio!AS65:AT65)</f>
        <v>0</v>
      </c>
      <c r="W64" s="408">
        <f ca="1">SUM(Relatorio!AU65:AV65)</f>
        <v>0</v>
      </c>
      <c r="X64" s="408">
        <f ca="1">SUM(Relatorio!AW65:AX65)</f>
        <v>0</v>
      </c>
      <c r="Y64" s="408">
        <f ca="1">SUM(Relatorio!AY65:AZ65)</f>
        <v>0</v>
      </c>
      <c r="Z64" s="408">
        <f t="shared" ca="1" si="5"/>
        <v>0</v>
      </c>
      <c r="AA64" s="408">
        <f t="shared" ca="1" si="6"/>
        <v>0</v>
      </c>
      <c r="AB64" s="408">
        <f ca="1">IF(SUM(X64:Y64:B64:G64)=$AF$1,$AF$1,IF(ISERROR(AVERAGEIF(X64:Y64:B64:G64,"&gt;100")),$AF$1,AVERAGEIF(X64:Y64:B64:G64,"&gt;100")))</f>
        <v>0</v>
      </c>
      <c r="AC64" s="408">
        <f t="shared" ca="1" si="7"/>
        <v>0</v>
      </c>
      <c r="AD64" s="408">
        <f t="shared" ca="1" si="8"/>
        <v>0</v>
      </c>
      <c r="AE64" s="408">
        <f t="shared" ca="1" si="9"/>
        <v>0</v>
      </c>
    </row>
    <row r="65" spans="1:31" x14ac:dyDescent="0.25">
      <c r="A65" s="1" t="s">
        <v>140</v>
      </c>
      <c r="B65" s="408">
        <f ca="1">SUM(Relatorio!E66:F66)</f>
        <v>0</v>
      </c>
      <c r="C65" s="408">
        <f ca="1">SUM(Relatorio!G66:H66)</f>
        <v>0</v>
      </c>
      <c r="D65" s="408">
        <f ca="1">SUM(Relatorio!I66:J66)</f>
        <v>0</v>
      </c>
      <c r="E65" s="408">
        <f ca="1">SUM(Relatorio!K66:L66)</f>
        <v>0</v>
      </c>
      <c r="F65" s="408">
        <f ca="1">SUM(Relatorio!M66:N66)</f>
        <v>0</v>
      </c>
      <c r="G65" s="408">
        <f ca="1">SUM(Relatorio!O66:P66)</f>
        <v>0</v>
      </c>
      <c r="H65" s="408">
        <f ca="1">SUM(Relatorio!Q66:R66)</f>
        <v>0</v>
      </c>
      <c r="I65" s="408">
        <f ca="1">SUM(Relatorio!S66:T66)</f>
        <v>0</v>
      </c>
      <c r="J65" s="408">
        <f ca="1">SUM(Relatorio!U66:V66)</f>
        <v>0</v>
      </c>
      <c r="K65" s="408">
        <f ca="1">SUM(Relatorio!W66:X66)</f>
        <v>0</v>
      </c>
      <c r="L65" s="408">
        <f ca="1">SUM(Relatorio!Y66:Z66)</f>
        <v>0</v>
      </c>
      <c r="M65" s="408">
        <f ca="1">SUM(Relatorio!AA66:AB66)</f>
        <v>0</v>
      </c>
      <c r="N65" s="408">
        <f ca="1">SUM(Relatorio!AC66:AD66)</f>
        <v>0</v>
      </c>
      <c r="O65" s="408">
        <f ca="1">SUM(Relatorio!AE66:AF66)</f>
        <v>0</v>
      </c>
      <c r="P65" s="408">
        <f ca="1">SUM(Relatorio!AG66:AH66)</f>
        <v>0</v>
      </c>
      <c r="Q65" s="408">
        <f ca="1">SUM(Relatorio!AI66:AJ66)</f>
        <v>0</v>
      </c>
      <c r="R65" s="408">
        <f ca="1">SUM(Relatorio!AK66:AL66)</f>
        <v>0</v>
      </c>
      <c r="S65" s="408">
        <f ca="1">SUM(Relatorio!AM66:AN66)</f>
        <v>0</v>
      </c>
      <c r="T65" s="408">
        <f ca="1">SUM(Relatorio!AO66:AP66)</f>
        <v>0</v>
      </c>
      <c r="U65" s="408">
        <f ca="1">SUM(Relatorio!AQ66:AR66)</f>
        <v>0</v>
      </c>
      <c r="V65" s="408">
        <f ca="1">SUM(Relatorio!AS66:AT66)</f>
        <v>0</v>
      </c>
      <c r="W65" s="408">
        <f ca="1">SUM(Relatorio!AU66:AV66)</f>
        <v>0</v>
      </c>
      <c r="X65" s="408">
        <f ca="1">SUM(Relatorio!AW66:AX66)</f>
        <v>0</v>
      </c>
      <c r="Y65" s="408">
        <f ca="1">SUM(Relatorio!AY66:AZ66)</f>
        <v>0</v>
      </c>
      <c r="Z65" s="408">
        <f t="shared" ca="1" si="5"/>
        <v>0</v>
      </c>
      <c r="AA65" s="408">
        <f t="shared" ca="1" si="6"/>
        <v>0</v>
      </c>
      <c r="AB65" s="408">
        <f ca="1">IF(SUM(X65:Y65:B65:G65)=$AF$1,$AF$1,IF(ISERROR(AVERAGEIF(X65:Y65:B65:G65,"&gt;100")),$AF$1,AVERAGEIF(X65:Y65:B65:G65,"&gt;100")))</f>
        <v>0</v>
      </c>
      <c r="AC65" s="408">
        <f t="shared" ca="1" si="7"/>
        <v>0</v>
      </c>
      <c r="AD65" s="408">
        <f t="shared" ca="1" si="8"/>
        <v>0</v>
      </c>
      <c r="AE65" s="408">
        <f t="shared" ca="1" si="9"/>
        <v>0</v>
      </c>
    </row>
    <row r="66" spans="1:31" x14ac:dyDescent="0.25">
      <c r="A66" s="1" t="s">
        <v>141</v>
      </c>
      <c r="B66" s="408">
        <f ca="1">SUM(Relatorio!E67:F67)</f>
        <v>0</v>
      </c>
      <c r="C66" s="408">
        <f ca="1">SUM(Relatorio!G67:H67)</f>
        <v>0</v>
      </c>
      <c r="D66" s="408">
        <f ca="1">SUM(Relatorio!I67:J67)</f>
        <v>0</v>
      </c>
      <c r="E66" s="408">
        <f ca="1">SUM(Relatorio!K67:L67)</f>
        <v>0</v>
      </c>
      <c r="F66" s="408">
        <f ca="1">SUM(Relatorio!M67:N67)</f>
        <v>0</v>
      </c>
      <c r="G66" s="408">
        <f ca="1">SUM(Relatorio!O67:P67)</f>
        <v>0</v>
      </c>
      <c r="H66" s="408">
        <f ca="1">SUM(Relatorio!Q67:R67)</f>
        <v>0</v>
      </c>
      <c r="I66" s="408">
        <f ca="1">SUM(Relatorio!S67:T67)</f>
        <v>0</v>
      </c>
      <c r="J66" s="408">
        <f ca="1">SUM(Relatorio!U67:V67)</f>
        <v>0</v>
      </c>
      <c r="K66" s="408">
        <f ca="1">SUM(Relatorio!W67:X67)</f>
        <v>0</v>
      </c>
      <c r="L66" s="408">
        <f ca="1">SUM(Relatorio!Y67:Z67)</f>
        <v>0</v>
      </c>
      <c r="M66" s="408">
        <f ca="1">SUM(Relatorio!AA67:AB67)</f>
        <v>0</v>
      </c>
      <c r="N66" s="408">
        <f ca="1">SUM(Relatorio!AC67:AD67)</f>
        <v>0</v>
      </c>
      <c r="O66" s="408">
        <f ca="1">SUM(Relatorio!AE67:AF67)</f>
        <v>0</v>
      </c>
      <c r="P66" s="408">
        <f ca="1">SUM(Relatorio!AG67:AH67)</f>
        <v>0</v>
      </c>
      <c r="Q66" s="408">
        <f ca="1">SUM(Relatorio!AI67:AJ67)</f>
        <v>0</v>
      </c>
      <c r="R66" s="408">
        <f ca="1">SUM(Relatorio!AK67:AL67)</f>
        <v>0</v>
      </c>
      <c r="S66" s="408">
        <f ca="1">SUM(Relatorio!AM67:AN67)</f>
        <v>0</v>
      </c>
      <c r="T66" s="408">
        <f ca="1">SUM(Relatorio!AO67:AP67)</f>
        <v>0</v>
      </c>
      <c r="U66" s="408">
        <f ca="1">SUM(Relatorio!AQ67:AR67)</f>
        <v>0</v>
      </c>
      <c r="V66" s="408">
        <f ca="1">SUM(Relatorio!AS67:AT67)</f>
        <v>0</v>
      </c>
      <c r="W66" s="408">
        <f ca="1">SUM(Relatorio!AU67:AV67)</f>
        <v>0</v>
      </c>
      <c r="X66" s="408">
        <f ca="1">SUM(Relatorio!AW67:AX67)</f>
        <v>0</v>
      </c>
      <c r="Y66" s="408">
        <f ca="1">SUM(Relatorio!AY67:AZ67)</f>
        <v>0</v>
      </c>
      <c r="Z66" s="408">
        <f t="shared" ref="Z66:Z95" ca="1" si="10">IF(SUM(H66:O66)=$AF$1,$AF$1,IF(ISERROR((AVERAGEIF(H66:O66,"&gt;100"))),$AF$1,AVERAGEIF(H66:O66,"&gt;100")))</f>
        <v>0</v>
      </c>
      <c r="AA66" s="408">
        <f t="shared" ref="AA66:AA95" ca="1" si="11">IF(SUM(P66:W66)=$AF$1,$AF$1,IF(ISERROR(AVERAGEIF(P66:W66,"&gt;100")),$AF$1,AVERAGEIF(P66:W66,"&gt;100")))</f>
        <v>0</v>
      </c>
      <c r="AB66" s="408">
        <f ca="1">IF(SUM(X66:Y66:B66:G66)=$AF$1,$AF$1,IF(ISERROR(AVERAGEIF(X66:Y66:B66:G66,"&gt;100")),$AF$1,AVERAGEIF(X66:Y66:B66:G66,"&gt;100")))</f>
        <v>0</v>
      </c>
      <c r="AC66" s="408">
        <f t="shared" ref="AC66:AC95" ca="1" si="12">ROUNDDOWN(Z66,0)</f>
        <v>0</v>
      </c>
      <c r="AD66" s="408">
        <f t="shared" ref="AD66:AD95" ca="1" si="13">ROUNDDOWN(AA66,0)</f>
        <v>0</v>
      </c>
      <c r="AE66" s="408">
        <f t="shared" ref="AE66:AE95" ca="1" si="14">ROUNDDOWN(AB66,0)</f>
        <v>0</v>
      </c>
    </row>
    <row r="67" spans="1:31" x14ac:dyDescent="0.25">
      <c r="A67" s="1" t="s">
        <v>142</v>
      </c>
      <c r="B67" s="408">
        <f ca="1">SUM(Relatorio!E68:F68)</f>
        <v>0</v>
      </c>
      <c r="C67" s="408">
        <f ca="1">SUM(Relatorio!G68:H68)</f>
        <v>0</v>
      </c>
      <c r="D67" s="408">
        <f ca="1">SUM(Relatorio!I68:J68)</f>
        <v>0</v>
      </c>
      <c r="E67" s="408">
        <f ca="1">SUM(Relatorio!K68:L68)</f>
        <v>0</v>
      </c>
      <c r="F67" s="408">
        <f ca="1">SUM(Relatorio!M68:N68)</f>
        <v>0</v>
      </c>
      <c r="G67" s="408">
        <f ca="1">SUM(Relatorio!O68:P68)</f>
        <v>0</v>
      </c>
      <c r="H67" s="408">
        <f ca="1">SUM(Relatorio!Q68:R68)</f>
        <v>0</v>
      </c>
      <c r="I67" s="408">
        <f ca="1">SUM(Relatorio!S68:T68)</f>
        <v>0</v>
      </c>
      <c r="J67" s="408">
        <f ca="1">SUM(Relatorio!U68:V68)</f>
        <v>0</v>
      </c>
      <c r="K67" s="408">
        <f ca="1">SUM(Relatorio!W68:X68)</f>
        <v>0</v>
      </c>
      <c r="L67" s="408">
        <f ca="1">SUM(Relatorio!Y68:Z68)</f>
        <v>0</v>
      </c>
      <c r="M67" s="408">
        <f ca="1">SUM(Relatorio!AA68:AB68)</f>
        <v>0</v>
      </c>
      <c r="N67" s="408">
        <f ca="1">SUM(Relatorio!AC68:AD68)</f>
        <v>0</v>
      </c>
      <c r="O67" s="408">
        <f ca="1">SUM(Relatorio!AE68:AF68)</f>
        <v>0</v>
      </c>
      <c r="P67" s="408">
        <f ca="1">SUM(Relatorio!AG68:AH68)</f>
        <v>0</v>
      </c>
      <c r="Q67" s="408">
        <f ca="1">SUM(Relatorio!AI68:AJ68)</f>
        <v>0</v>
      </c>
      <c r="R67" s="408">
        <f ca="1">SUM(Relatorio!AK68:AL68)</f>
        <v>0</v>
      </c>
      <c r="S67" s="408">
        <f ca="1">SUM(Relatorio!AM68:AN68)</f>
        <v>0</v>
      </c>
      <c r="T67" s="408">
        <f ca="1">SUM(Relatorio!AO68:AP68)</f>
        <v>0</v>
      </c>
      <c r="U67" s="408">
        <f ca="1">SUM(Relatorio!AQ68:AR68)</f>
        <v>0</v>
      </c>
      <c r="V67" s="408">
        <f ca="1">SUM(Relatorio!AS68:AT68)</f>
        <v>0</v>
      </c>
      <c r="W67" s="408">
        <f ca="1">SUM(Relatorio!AU68:AV68)</f>
        <v>0</v>
      </c>
      <c r="X67" s="408">
        <f ca="1">SUM(Relatorio!AW68:AX68)</f>
        <v>0</v>
      </c>
      <c r="Y67" s="408">
        <f ca="1">SUM(Relatorio!AY68:AZ68)</f>
        <v>0</v>
      </c>
      <c r="Z67" s="408">
        <f t="shared" ca="1" si="10"/>
        <v>0</v>
      </c>
      <c r="AA67" s="408">
        <f t="shared" ca="1" si="11"/>
        <v>0</v>
      </c>
      <c r="AB67" s="408">
        <f ca="1">IF(SUM(X67:Y67:B67:G67)=$AF$1,$AF$1,IF(ISERROR(AVERAGEIF(X67:Y67:B67:G67,"&gt;100")),$AF$1,AVERAGEIF(X67:Y67:B67:G67,"&gt;100")))</f>
        <v>0</v>
      </c>
      <c r="AC67" s="408">
        <f t="shared" ca="1" si="12"/>
        <v>0</v>
      </c>
      <c r="AD67" s="408">
        <f t="shared" ca="1" si="13"/>
        <v>0</v>
      </c>
      <c r="AE67" s="408">
        <f t="shared" ca="1" si="14"/>
        <v>0</v>
      </c>
    </row>
    <row r="68" spans="1:31" x14ac:dyDescent="0.25">
      <c r="A68" s="1" t="s">
        <v>143</v>
      </c>
      <c r="B68" s="408">
        <f ca="1">SUM(Relatorio!E69:F69)</f>
        <v>0</v>
      </c>
      <c r="C68" s="408">
        <f ca="1">SUM(Relatorio!G69:H69)</f>
        <v>0</v>
      </c>
      <c r="D68" s="408">
        <f ca="1">SUM(Relatorio!I69:J69)</f>
        <v>0</v>
      </c>
      <c r="E68" s="408">
        <f ca="1">SUM(Relatorio!K69:L69)</f>
        <v>0</v>
      </c>
      <c r="F68" s="408">
        <f ca="1">SUM(Relatorio!M69:N69)</f>
        <v>0</v>
      </c>
      <c r="G68" s="408">
        <f ca="1">SUM(Relatorio!O69:P69)</f>
        <v>0</v>
      </c>
      <c r="H68" s="408">
        <f ca="1">SUM(Relatorio!Q69:R69)</f>
        <v>0</v>
      </c>
      <c r="I68" s="408">
        <f ca="1">SUM(Relatorio!S69:T69)</f>
        <v>0</v>
      </c>
      <c r="J68" s="408">
        <f ca="1">SUM(Relatorio!U69:V69)</f>
        <v>0</v>
      </c>
      <c r="K68" s="408">
        <f ca="1">SUM(Relatorio!W69:X69)</f>
        <v>0</v>
      </c>
      <c r="L68" s="408">
        <f ca="1">SUM(Relatorio!Y69:Z69)</f>
        <v>0</v>
      </c>
      <c r="M68" s="408">
        <f ca="1">SUM(Relatorio!AA69:AB69)</f>
        <v>0</v>
      </c>
      <c r="N68" s="408">
        <f ca="1">SUM(Relatorio!AC69:AD69)</f>
        <v>0</v>
      </c>
      <c r="O68" s="408">
        <f ca="1">SUM(Relatorio!AE69:AF69)</f>
        <v>0</v>
      </c>
      <c r="P68" s="408">
        <f ca="1">SUM(Relatorio!AG69:AH69)</f>
        <v>0</v>
      </c>
      <c r="Q68" s="408">
        <f ca="1">SUM(Relatorio!AI69:AJ69)</f>
        <v>0</v>
      </c>
      <c r="R68" s="408">
        <f ca="1">SUM(Relatorio!AK69:AL69)</f>
        <v>0</v>
      </c>
      <c r="S68" s="408">
        <f ca="1">SUM(Relatorio!AM69:AN69)</f>
        <v>0</v>
      </c>
      <c r="T68" s="408">
        <f ca="1">SUM(Relatorio!AO69:AP69)</f>
        <v>0</v>
      </c>
      <c r="U68" s="408">
        <f ca="1">SUM(Relatorio!AQ69:AR69)</f>
        <v>0</v>
      </c>
      <c r="V68" s="408">
        <f ca="1">SUM(Relatorio!AS69:AT69)</f>
        <v>0</v>
      </c>
      <c r="W68" s="408">
        <f ca="1">SUM(Relatorio!AU69:AV69)</f>
        <v>0</v>
      </c>
      <c r="X68" s="408">
        <f ca="1">SUM(Relatorio!AW69:AX69)</f>
        <v>0</v>
      </c>
      <c r="Y68" s="408">
        <f ca="1">SUM(Relatorio!AY69:AZ69)</f>
        <v>0</v>
      </c>
      <c r="Z68" s="408">
        <f t="shared" ca="1" si="10"/>
        <v>0</v>
      </c>
      <c r="AA68" s="408">
        <f t="shared" ca="1" si="11"/>
        <v>0</v>
      </c>
      <c r="AB68" s="408">
        <f ca="1">IF(SUM(X68:Y68:B68:G68)=$AF$1,$AF$1,IF(ISERROR(AVERAGEIF(X68:Y68:B68:G68,"&gt;100")),$AF$1,AVERAGEIF(X68:Y68:B68:G68,"&gt;100")))</f>
        <v>0</v>
      </c>
      <c r="AC68" s="408">
        <f t="shared" ca="1" si="12"/>
        <v>0</v>
      </c>
      <c r="AD68" s="408">
        <f t="shared" ca="1" si="13"/>
        <v>0</v>
      </c>
      <c r="AE68" s="408">
        <f t="shared" ca="1" si="14"/>
        <v>0</v>
      </c>
    </row>
    <row r="69" spans="1:31" x14ac:dyDescent="0.25">
      <c r="A69" s="1" t="s">
        <v>144</v>
      </c>
      <c r="B69" s="408">
        <f ca="1">SUM(Relatorio!E70:F70)</f>
        <v>0</v>
      </c>
      <c r="C69" s="408">
        <f ca="1">SUM(Relatorio!G70:H70)</f>
        <v>0</v>
      </c>
      <c r="D69" s="408">
        <f ca="1">SUM(Relatorio!I70:J70)</f>
        <v>0</v>
      </c>
      <c r="E69" s="408">
        <f ca="1">SUM(Relatorio!K70:L70)</f>
        <v>0</v>
      </c>
      <c r="F69" s="408">
        <f ca="1">SUM(Relatorio!M70:N70)</f>
        <v>0</v>
      </c>
      <c r="G69" s="408">
        <f ca="1">SUM(Relatorio!O70:P70)</f>
        <v>0</v>
      </c>
      <c r="H69" s="408">
        <f ca="1">SUM(Relatorio!Q70:R70)</f>
        <v>0</v>
      </c>
      <c r="I69" s="408">
        <f ca="1">SUM(Relatorio!S70:T70)</f>
        <v>0</v>
      </c>
      <c r="J69" s="408">
        <f ca="1">SUM(Relatorio!U70:V70)</f>
        <v>0</v>
      </c>
      <c r="K69" s="408">
        <f ca="1">SUM(Relatorio!W70:X70)</f>
        <v>0</v>
      </c>
      <c r="L69" s="408">
        <f ca="1">SUM(Relatorio!Y70:Z70)</f>
        <v>0</v>
      </c>
      <c r="M69" s="408">
        <f ca="1">SUM(Relatorio!AA70:AB70)</f>
        <v>0</v>
      </c>
      <c r="N69" s="408">
        <f ca="1">SUM(Relatorio!AC70:AD70)</f>
        <v>0</v>
      </c>
      <c r="O69" s="408">
        <f ca="1">SUM(Relatorio!AE70:AF70)</f>
        <v>0</v>
      </c>
      <c r="P69" s="408">
        <f ca="1">SUM(Relatorio!AG70:AH70)</f>
        <v>0</v>
      </c>
      <c r="Q69" s="408">
        <f ca="1">SUM(Relatorio!AI70:AJ70)</f>
        <v>0</v>
      </c>
      <c r="R69" s="408">
        <f ca="1">SUM(Relatorio!AK70:AL70)</f>
        <v>0</v>
      </c>
      <c r="S69" s="408">
        <f ca="1">SUM(Relatorio!AM70:AN70)</f>
        <v>0</v>
      </c>
      <c r="T69" s="408">
        <f ca="1">SUM(Relatorio!AO70:AP70)</f>
        <v>0</v>
      </c>
      <c r="U69" s="408">
        <f ca="1">SUM(Relatorio!AQ70:AR70)</f>
        <v>0</v>
      </c>
      <c r="V69" s="408">
        <f ca="1">SUM(Relatorio!AS70:AT70)</f>
        <v>0</v>
      </c>
      <c r="W69" s="408">
        <f ca="1">SUM(Relatorio!AU70:AV70)</f>
        <v>0</v>
      </c>
      <c r="X69" s="408">
        <f ca="1">SUM(Relatorio!AW70:AX70)</f>
        <v>0</v>
      </c>
      <c r="Y69" s="408">
        <f ca="1">SUM(Relatorio!AY70:AZ70)</f>
        <v>0</v>
      </c>
      <c r="Z69" s="408">
        <f t="shared" ca="1" si="10"/>
        <v>0</v>
      </c>
      <c r="AA69" s="408">
        <f t="shared" ca="1" si="11"/>
        <v>0</v>
      </c>
      <c r="AB69" s="408">
        <f ca="1">IF(SUM(X69:Y69:B69:G69)=$AF$1,$AF$1,IF(ISERROR(AVERAGEIF(X69:Y69:B69:G69,"&gt;100")),$AF$1,AVERAGEIF(X69:Y69:B69:G69,"&gt;100")))</f>
        <v>0</v>
      </c>
      <c r="AC69" s="408">
        <f t="shared" ca="1" si="12"/>
        <v>0</v>
      </c>
      <c r="AD69" s="408">
        <f t="shared" ca="1" si="13"/>
        <v>0</v>
      </c>
      <c r="AE69" s="408">
        <f t="shared" ca="1" si="14"/>
        <v>0</v>
      </c>
    </row>
    <row r="70" spans="1:31" x14ac:dyDescent="0.25">
      <c r="A70" s="1" t="s">
        <v>145</v>
      </c>
      <c r="B70" s="408">
        <f ca="1">SUM(Relatorio!E71:F71)</f>
        <v>0</v>
      </c>
      <c r="C70" s="408">
        <f ca="1">SUM(Relatorio!G71:H71)</f>
        <v>0</v>
      </c>
      <c r="D70" s="408">
        <f ca="1">SUM(Relatorio!I71:J71)</f>
        <v>0</v>
      </c>
      <c r="E70" s="408">
        <f ca="1">SUM(Relatorio!K71:L71)</f>
        <v>0</v>
      </c>
      <c r="F70" s="408">
        <f ca="1">SUM(Relatorio!M71:N71)</f>
        <v>0</v>
      </c>
      <c r="G70" s="408">
        <f ca="1">SUM(Relatorio!O71:P71)</f>
        <v>0</v>
      </c>
      <c r="H70" s="408">
        <f ca="1">SUM(Relatorio!Q71:R71)</f>
        <v>0</v>
      </c>
      <c r="I70" s="408">
        <f ca="1">SUM(Relatorio!S71:T71)</f>
        <v>0</v>
      </c>
      <c r="J70" s="408">
        <f ca="1">SUM(Relatorio!U71:V71)</f>
        <v>0</v>
      </c>
      <c r="K70" s="408">
        <f ca="1">SUM(Relatorio!W71:X71)</f>
        <v>0</v>
      </c>
      <c r="L70" s="408">
        <f ca="1">SUM(Relatorio!Y71:Z71)</f>
        <v>0</v>
      </c>
      <c r="M70" s="408">
        <f ca="1">SUM(Relatorio!AA71:AB71)</f>
        <v>0</v>
      </c>
      <c r="N70" s="408">
        <f ca="1">SUM(Relatorio!AC71:AD71)</f>
        <v>0</v>
      </c>
      <c r="O70" s="408">
        <f ca="1">SUM(Relatorio!AE71:AF71)</f>
        <v>0</v>
      </c>
      <c r="P70" s="408">
        <f ca="1">SUM(Relatorio!AG71:AH71)</f>
        <v>0</v>
      </c>
      <c r="Q70" s="408">
        <f ca="1">SUM(Relatorio!AI71:AJ71)</f>
        <v>0</v>
      </c>
      <c r="R70" s="408">
        <f ca="1">SUM(Relatorio!AK71:AL71)</f>
        <v>0</v>
      </c>
      <c r="S70" s="408">
        <f ca="1">SUM(Relatorio!AM71:AN71)</f>
        <v>0</v>
      </c>
      <c r="T70" s="408">
        <f ca="1">SUM(Relatorio!AO71:AP71)</f>
        <v>0</v>
      </c>
      <c r="U70" s="408">
        <f ca="1">SUM(Relatorio!AQ71:AR71)</f>
        <v>0</v>
      </c>
      <c r="V70" s="408">
        <f ca="1">SUM(Relatorio!AS71:AT71)</f>
        <v>0</v>
      </c>
      <c r="W70" s="408">
        <f ca="1">SUM(Relatorio!AU71:AV71)</f>
        <v>0</v>
      </c>
      <c r="X70" s="408">
        <f ca="1">SUM(Relatorio!AW71:AX71)</f>
        <v>0</v>
      </c>
      <c r="Y70" s="408">
        <f ca="1">SUM(Relatorio!AY71:AZ71)</f>
        <v>0</v>
      </c>
      <c r="Z70" s="408">
        <f t="shared" ca="1" si="10"/>
        <v>0</v>
      </c>
      <c r="AA70" s="408">
        <f t="shared" ca="1" si="11"/>
        <v>0</v>
      </c>
      <c r="AB70" s="408">
        <f ca="1">IF(SUM(X70:Y70:B70:G70)=$AF$1,$AF$1,IF(ISERROR(AVERAGEIF(X70:Y70:B70:G70,"&gt;100")),$AF$1,AVERAGEIF(X70:Y70:B70:G70,"&gt;100")))</f>
        <v>0</v>
      </c>
      <c r="AC70" s="408">
        <f t="shared" ca="1" si="12"/>
        <v>0</v>
      </c>
      <c r="AD70" s="408">
        <f t="shared" ca="1" si="13"/>
        <v>0</v>
      </c>
      <c r="AE70" s="408">
        <f t="shared" ca="1" si="14"/>
        <v>0</v>
      </c>
    </row>
    <row r="71" spans="1:31" x14ac:dyDescent="0.25">
      <c r="A71" s="1" t="s">
        <v>146</v>
      </c>
      <c r="B71" s="408">
        <f ca="1">SUM(Relatorio!E72:F72)</f>
        <v>0</v>
      </c>
      <c r="C71" s="408">
        <f ca="1">SUM(Relatorio!G72:H72)</f>
        <v>0</v>
      </c>
      <c r="D71" s="408">
        <f ca="1">SUM(Relatorio!I72:J72)</f>
        <v>0</v>
      </c>
      <c r="E71" s="408">
        <f ca="1">SUM(Relatorio!K72:L72)</f>
        <v>0</v>
      </c>
      <c r="F71" s="408">
        <f ca="1">SUM(Relatorio!M72:N72)</f>
        <v>0</v>
      </c>
      <c r="G71" s="408">
        <f ca="1">SUM(Relatorio!O72:P72)</f>
        <v>0</v>
      </c>
      <c r="H71" s="408">
        <f ca="1">SUM(Relatorio!Q72:R72)</f>
        <v>0</v>
      </c>
      <c r="I71" s="408">
        <f ca="1">SUM(Relatorio!S72:T72)</f>
        <v>0</v>
      </c>
      <c r="J71" s="408">
        <f ca="1">SUM(Relatorio!U72:V72)</f>
        <v>0</v>
      </c>
      <c r="K71" s="408">
        <f ca="1">SUM(Relatorio!W72:X72)</f>
        <v>0</v>
      </c>
      <c r="L71" s="408">
        <f ca="1">SUM(Relatorio!Y72:Z72)</f>
        <v>0</v>
      </c>
      <c r="M71" s="408">
        <f ca="1">SUM(Relatorio!AA72:AB72)</f>
        <v>0</v>
      </c>
      <c r="N71" s="408">
        <f ca="1">SUM(Relatorio!AC72:AD72)</f>
        <v>0</v>
      </c>
      <c r="O71" s="408">
        <f ca="1">SUM(Relatorio!AE72:AF72)</f>
        <v>0</v>
      </c>
      <c r="P71" s="408">
        <f ca="1">SUM(Relatorio!AG72:AH72)</f>
        <v>0</v>
      </c>
      <c r="Q71" s="408">
        <f ca="1">SUM(Relatorio!AI72:AJ72)</f>
        <v>0</v>
      </c>
      <c r="R71" s="408">
        <f ca="1">SUM(Relatorio!AK72:AL72)</f>
        <v>0</v>
      </c>
      <c r="S71" s="408">
        <f ca="1">SUM(Relatorio!AM72:AN72)</f>
        <v>0</v>
      </c>
      <c r="T71" s="408">
        <f ca="1">SUM(Relatorio!AO72:AP72)</f>
        <v>0</v>
      </c>
      <c r="U71" s="408">
        <f ca="1">SUM(Relatorio!AQ72:AR72)</f>
        <v>0</v>
      </c>
      <c r="V71" s="408">
        <f ca="1">SUM(Relatorio!AS72:AT72)</f>
        <v>0</v>
      </c>
      <c r="W71" s="408">
        <f ca="1">SUM(Relatorio!AU72:AV72)</f>
        <v>0</v>
      </c>
      <c r="X71" s="408">
        <f ca="1">SUM(Relatorio!AW72:AX72)</f>
        <v>0</v>
      </c>
      <c r="Y71" s="408">
        <f ca="1">SUM(Relatorio!AY72:AZ72)</f>
        <v>0</v>
      </c>
      <c r="Z71" s="408">
        <f t="shared" ca="1" si="10"/>
        <v>0</v>
      </c>
      <c r="AA71" s="408">
        <f t="shared" ca="1" si="11"/>
        <v>0</v>
      </c>
      <c r="AB71" s="408">
        <f ca="1">IF(SUM(X71:Y71:B71:G71)=$AF$1,$AF$1,IF(ISERROR(AVERAGEIF(X71:Y71:B71:G71,"&gt;100")),$AF$1,AVERAGEIF(X71:Y71:B71:G71,"&gt;100")))</f>
        <v>0</v>
      </c>
      <c r="AC71" s="408">
        <f t="shared" ca="1" si="12"/>
        <v>0</v>
      </c>
      <c r="AD71" s="408">
        <f t="shared" ca="1" si="13"/>
        <v>0</v>
      </c>
      <c r="AE71" s="408">
        <f t="shared" ca="1" si="14"/>
        <v>0</v>
      </c>
    </row>
    <row r="72" spans="1:31" x14ac:dyDescent="0.25">
      <c r="A72" s="1" t="s">
        <v>147</v>
      </c>
      <c r="B72" s="408">
        <f ca="1">SUM(Relatorio!E73:F73)</f>
        <v>0</v>
      </c>
      <c r="C72" s="408">
        <f ca="1">SUM(Relatorio!G73:H73)</f>
        <v>0</v>
      </c>
      <c r="D72" s="408">
        <f ca="1">SUM(Relatorio!I73:J73)</f>
        <v>0</v>
      </c>
      <c r="E72" s="408">
        <f ca="1">SUM(Relatorio!K73:L73)</f>
        <v>0</v>
      </c>
      <c r="F72" s="408">
        <f ca="1">SUM(Relatorio!M73:N73)</f>
        <v>0</v>
      </c>
      <c r="G72" s="408">
        <f ca="1">SUM(Relatorio!O73:P73)</f>
        <v>0</v>
      </c>
      <c r="H72" s="408">
        <f ca="1">SUM(Relatorio!Q73:R73)</f>
        <v>0</v>
      </c>
      <c r="I72" s="408">
        <f ca="1">SUM(Relatorio!S73:T73)</f>
        <v>0</v>
      </c>
      <c r="J72" s="408">
        <f ca="1">SUM(Relatorio!U73:V73)</f>
        <v>0</v>
      </c>
      <c r="K72" s="408">
        <f ca="1">SUM(Relatorio!W73:X73)</f>
        <v>0</v>
      </c>
      <c r="L72" s="408">
        <f ca="1">SUM(Relatorio!Y73:Z73)</f>
        <v>0</v>
      </c>
      <c r="M72" s="408">
        <f ca="1">SUM(Relatorio!AA73:AB73)</f>
        <v>0</v>
      </c>
      <c r="N72" s="408">
        <f ca="1">SUM(Relatorio!AC73:AD73)</f>
        <v>0</v>
      </c>
      <c r="O72" s="408">
        <f ca="1">SUM(Relatorio!AE73:AF73)</f>
        <v>0</v>
      </c>
      <c r="P72" s="408">
        <f ca="1">SUM(Relatorio!AG73:AH73)</f>
        <v>0</v>
      </c>
      <c r="Q72" s="408">
        <f ca="1">SUM(Relatorio!AI73:AJ73)</f>
        <v>0</v>
      </c>
      <c r="R72" s="408">
        <f ca="1">SUM(Relatorio!AK73:AL73)</f>
        <v>0</v>
      </c>
      <c r="S72" s="408">
        <f ca="1">SUM(Relatorio!AM73:AN73)</f>
        <v>0</v>
      </c>
      <c r="T72" s="408">
        <f ca="1">SUM(Relatorio!AO73:AP73)</f>
        <v>0</v>
      </c>
      <c r="U72" s="408">
        <f ca="1">SUM(Relatorio!AQ73:AR73)</f>
        <v>0</v>
      </c>
      <c r="V72" s="408">
        <f ca="1">SUM(Relatorio!AS73:AT73)</f>
        <v>0</v>
      </c>
      <c r="W72" s="408">
        <f ca="1">SUM(Relatorio!AU73:AV73)</f>
        <v>0</v>
      </c>
      <c r="X72" s="408">
        <f ca="1">SUM(Relatorio!AW73:AX73)</f>
        <v>0</v>
      </c>
      <c r="Y72" s="408">
        <f ca="1">SUM(Relatorio!AY73:AZ73)</f>
        <v>0</v>
      </c>
      <c r="Z72" s="408">
        <f t="shared" ca="1" si="10"/>
        <v>0</v>
      </c>
      <c r="AA72" s="408">
        <f t="shared" ca="1" si="11"/>
        <v>0</v>
      </c>
      <c r="AB72" s="408">
        <f ca="1">IF(SUM(X72:Y72:B72:G72)=$AF$1,$AF$1,IF(ISERROR(AVERAGEIF(X72:Y72:B72:G72,"&gt;100")),$AF$1,AVERAGEIF(X72:Y72:B72:G72,"&gt;100")))</f>
        <v>0</v>
      </c>
      <c r="AC72" s="408">
        <f t="shared" ca="1" si="12"/>
        <v>0</v>
      </c>
      <c r="AD72" s="408">
        <f t="shared" ca="1" si="13"/>
        <v>0</v>
      </c>
      <c r="AE72" s="408">
        <f t="shared" ca="1" si="14"/>
        <v>0</v>
      </c>
    </row>
    <row r="73" spans="1:31" x14ac:dyDescent="0.25">
      <c r="A73" s="1" t="s">
        <v>148</v>
      </c>
      <c r="B73" s="408">
        <f ca="1">SUM(Relatorio!E74:F74)</f>
        <v>0</v>
      </c>
      <c r="C73" s="408">
        <f ca="1">SUM(Relatorio!G74:H74)</f>
        <v>0</v>
      </c>
      <c r="D73" s="408">
        <f ca="1">SUM(Relatorio!I74:J74)</f>
        <v>0</v>
      </c>
      <c r="E73" s="408">
        <f ca="1">SUM(Relatorio!K74:L74)</f>
        <v>0</v>
      </c>
      <c r="F73" s="408">
        <f ca="1">SUM(Relatorio!M74:N74)</f>
        <v>0</v>
      </c>
      <c r="G73" s="408">
        <f ca="1">SUM(Relatorio!O74:P74)</f>
        <v>0</v>
      </c>
      <c r="H73" s="408">
        <f ca="1">SUM(Relatorio!Q74:R74)</f>
        <v>0</v>
      </c>
      <c r="I73" s="408">
        <f ca="1">SUM(Relatorio!S74:T74)</f>
        <v>0</v>
      </c>
      <c r="J73" s="408">
        <f ca="1">SUM(Relatorio!U74:V74)</f>
        <v>0</v>
      </c>
      <c r="K73" s="408">
        <f ca="1">SUM(Relatorio!W74:X74)</f>
        <v>0</v>
      </c>
      <c r="L73" s="408">
        <f ca="1">SUM(Relatorio!Y74:Z74)</f>
        <v>0</v>
      </c>
      <c r="M73" s="408">
        <f ca="1">SUM(Relatorio!AA74:AB74)</f>
        <v>0</v>
      </c>
      <c r="N73" s="408">
        <f ca="1">SUM(Relatorio!AC74:AD74)</f>
        <v>0</v>
      </c>
      <c r="O73" s="408">
        <f ca="1">SUM(Relatorio!AE74:AF74)</f>
        <v>0</v>
      </c>
      <c r="P73" s="408">
        <f ca="1">SUM(Relatorio!AG74:AH74)</f>
        <v>0</v>
      </c>
      <c r="Q73" s="408">
        <f ca="1">SUM(Relatorio!AI74:AJ74)</f>
        <v>0</v>
      </c>
      <c r="R73" s="408">
        <f ca="1">SUM(Relatorio!AK74:AL74)</f>
        <v>0</v>
      </c>
      <c r="S73" s="408">
        <f ca="1">SUM(Relatorio!AM74:AN74)</f>
        <v>0</v>
      </c>
      <c r="T73" s="408">
        <f ca="1">SUM(Relatorio!AO74:AP74)</f>
        <v>0</v>
      </c>
      <c r="U73" s="408">
        <f ca="1">SUM(Relatorio!AQ74:AR74)</f>
        <v>0</v>
      </c>
      <c r="V73" s="408">
        <f ca="1">SUM(Relatorio!AS74:AT74)</f>
        <v>0</v>
      </c>
      <c r="W73" s="408">
        <f ca="1">SUM(Relatorio!AU74:AV74)</f>
        <v>0</v>
      </c>
      <c r="X73" s="408">
        <f ca="1">SUM(Relatorio!AW74:AX74)</f>
        <v>0</v>
      </c>
      <c r="Y73" s="408">
        <f ca="1">SUM(Relatorio!AY74:AZ74)</f>
        <v>0</v>
      </c>
      <c r="Z73" s="408">
        <f t="shared" ca="1" si="10"/>
        <v>0</v>
      </c>
      <c r="AA73" s="408">
        <f t="shared" ca="1" si="11"/>
        <v>0</v>
      </c>
      <c r="AB73" s="408">
        <f ca="1">IF(SUM(X73:Y73:B73:G73)=$AF$1,$AF$1,IF(ISERROR(AVERAGEIF(X73:Y73:B73:G73,"&gt;100")),$AF$1,AVERAGEIF(X73:Y73:B73:G73,"&gt;100")))</f>
        <v>0</v>
      </c>
      <c r="AC73" s="408">
        <f t="shared" ca="1" si="12"/>
        <v>0</v>
      </c>
      <c r="AD73" s="408">
        <f t="shared" ca="1" si="13"/>
        <v>0</v>
      </c>
      <c r="AE73" s="408">
        <f t="shared" ca="1" si="14"/>
        <v>0</v>
      </c>
    </row>
    <row r="74" spans="1:31" x14ac:dyDescent="0.25">
      <c r="A74" s="1" t="s">
        <v>149</v>
      </c>
      <c r="B74" s="408">
        <f ca="1">SUM(Relatorio!E75:F75)</f>
        <v>0</v>
      </c>
      <c r="C74" s="408">
        <f ca="1">SUM(Relatorio!G75:H75)</f>
        <v>0</v>
      </c>
      <c r="D74" s="408">
        <f ca="1">SUM(Relatorio!I75:J75)</f>
        <v>0</v>
      </c>
      <c r="E74" s="408">
        <f ca="1">SUM(Relatorio!K75:L75)</f>
        <v>0</v>
      </c>
      <c r="F74" s="408">
        <f ca="1">SUM(Relatorio!M75:N75)</f>
        <v>0</v>
      </c>
      <c r="G74" s="408">
        <f ca="1">SUM(Relatorio!O75:P75)</f>
        <v>0</v>
      </c>
      <c r="H74" s="408">
        <f ca="1">SUM(Relatorio!Q75:R75)</f>
        <v>0</v>
      </c>
      <c r="I74" s="408">
        <f ca="1">SUM(Relatorio!S75:T75)</f>
        <v>0</v>
      </c>
      <c r="J74" s="408">
        <f ca="1">SUM(Relatorio!U75:V75)</f>
        <v>0</v>
      </c>
      <c r="K74" s="408">
        <f ca="1">SUM(Relatorio!W75:X75)</f>
        <v>0</v>
      </c>
      <c r="L74" s="408">
        <f ca="1">SUM(Relatorio!Y75:Z75)</f>
        <v>0</v>
      </c>
      <c r="M74" s="408">
        <f ca="1">SUM(Relatorio!AA75:AB75)</f>
        <v>0</v>
      </c>
      <c r="N74" s="408">
        <f ca="1">SUM(Relatorio!AC75:AD75)</f>
        <v>0</v>
      </c>
      <c r="O74" s="408">
        <f ca="1">SUM(Relatorio!AE75:AF75)</f>
        <v>0</v>
      </c>
      <c r="P74" s="408">
        <f ca="1">SUM(Relatorio!AG75:AH75)</f>
        <v>0</v>
      </c>
      <c r="Q74" s="408">
        <f ca="1">SUM(Relatorio!AI75:AJ75)</f>
        <v>0</v>
      </c>
      <c r="R74" s="408">
        <f ca="1">SUM(Relatorio!AK75:AL75)</f>
        <v>0</v>
      </c>
      <c r="S74" s="408">
        <f ca="1">SUM(Relatorio!AM75:AN75)</f>
        <v>0</v>
      </c>
      <c r="T74" s="408">
        <f ca="1">SUM(Relatorio!AO75:AP75)</f>
        <v>0</v>
      </c>
      <c r="U74" s="408">
        <f ca="1">SUM(Relatorio!AQ75:AR75)</f>
        <v>0</v>
      </c>
      <c r="V74" s="408">
        <f ca="1">SUM(Relatorio!AS75:AT75)</f>
        <v>0</v>
      </c>
      <c r="W74" s="408">
        <f ca="1">SUM(Relatorio!AU75:AV75)</f>
        <v>0</v>
      </c>
      <c r="X74" s="408">
        <f ca="1">SUM(Relatorio!AW75:AX75)</f>
        <v>0</v>
      </c>
      <c r="Y74" s="408">
        <f ca="1">SUM(Relatorio!AY75:AZ75)</f>
        <v>0</v>
      </c>
      <c r="Z74" s="408">
        <f t="shared" ca="1" si="10"/>
        <v>0</v>
      </c>
      <c r="AA74" s="408">
        <f t="shared" ca="1" si="11"/>
        <v>0</v>
      </c>
      <c r="AB74" s="408">
        <f ca="1">IF(SUM(X74:Y74:B74:G74)=$AF$1,$AF$1,IF(ISERROR(AVERAGEIF(X74:Y74:B74:G74,"&gt;100")),$AF$1,AVERAGEIF(X74:Y74:B74:G74,"&gt;100")))</f>
        <v>0</v>
      </c>
      <c r="AC74" s="408">
        <f t="shared" ca="1" si="12"/>
        <v>0</v>
      </c>
      <c r="AD74" s="408">
        <f t="shared" ca="1" si="13"/>
        <v>0</v>
      </c>
      <c r="AE74" s="408">
        <f t="shared" ca="1" si="14"/>
        <v>0</v>
      </c>
    </row>
    <row r="75" spans="1:31" x14ac:dyDescent="0.25">
      <c r="A75" s="1" t="s">
        <v>150</v>
      </c>
      <c r="B75" s="408">
        <f ca="1">SUM(Relatorio!E76:F76)</f>
        <v>0</v>
      </c>
      <c r="C75" s="408">
        <f ca="1">SUM(Relatorio!G76:H76)</f>
        <v>0</v>
      </c>
      <c r="D75" s="408">
        <f ca="1">SUM(Relatorio!I76:J76)</f>
        <v>0</v>
      </c>
      <c r="E75" s="408">
        <f ca="1">SUM(Relatorio!K76:L76)</f>
        <v>0</v>
      </c>
      <c r="F75" s="408">
        <f ca="1">SUM(Relatorio!M76:N76)</f>
        <v>0</v>
      </c>
      <c r="G75" s="408">
        <f ca="1">SUM(Relatorio!O76:P76)</f>
        <v>0</v>
      </c>
      <c r="H75" s="408">
        <f ca="1">SUM(Relatorio!Q76:R76)</f>
        <v>0</v>
      </c>
      <c r="I75" s="408">
        <f ca="1">SUM(Relatorio!S76:T76)</f>
        <v>0</v>
      </c>
      <c r="J75" s="408">
        <f ca="1">SUM(Relatorio!U76:V76)</f>
        <v>0</v>
      </c>
      <c r="K75" s="408">
        <f ca="1">SUM(Relatorio!W76:X76)</f>
        <v>0</v>
      </c>
      <c r="L75" s="408">
        <f ca="1">SUM(Relatorio!Y76:Z76)</f>
        <v>0</v>
      </c>
      <c r="M75" s="408">
        <f ca="1">SUM(Relatorio!AA76:AB76)</f>
        <v>0</v>
      </c>
      <c r="N75" s="408">
        <f ca="1">SUM(Relatorio!AC76:AD76)</f>
        <v>0</v>
      </c>
      <c r="O75" s="408">
        <f ca="1">SUM(Relatorio!AE76:AF76)</f>
        <v>0</v>
      </c>
      <c r="P75" s="408">
        <f ca="1">SUM(Relatorio!AG76:AH76)</f>
        <v>0</v>
      </c>
      <c r="Q75" s="408">
        <f ca="1">SUM(Relatorio!AI76:AJ76)</f>
        <v>0</v>
      </c>
      <c r="R75" s="408">
        <f ca="1">SUM(Relatorio!AK76:AL76)</f>
        <v>0</v>
      </c>
      <c r="S75" s="408">
        <f ca="1">SUM(Relatorio!AM76:AN76)</f>
        <v>0</v>
      </c>
      <c r="T75" s="408">
        <f ca="1">SUM(Relatorio!AO76:AP76)</f>
        <v>0</v>
      </c>
      <c r="U75" s="408">
        <f ca="1">SUM(Relatorio!AQ76:AR76)</f>
        <v>0</v>
      </c>
      <c r="V75" s="408">
        <f ca="1">SUM(Relatorio!AS76:AT76)</f>
        <v>0</v>
      </c>
      <c r="W75" s="408">
        <f ca="1">SUM(Relatorio!AU76:AV76)</f>
        <v>0</v>
      </c>
      <c r="X75" s="408">
        <f ca="1">SUM(Relatorio!AW76:AX76)</f>
        <v>0</v>
      </c>
      <c r="Y75" s="408">
        <f ca="1">SUM(Relatorio!AY76:AZ76)</f>
        <v>0</v>
      </c>
      <c r="Z75" s="408">
        <f t="shared" ca="1" si="10"/>
        <v>0</v>
      </c>
      <c r="AA75" s="408">
        <f t="shared" ca="1" si="11"/>
        <v>0</v>
      </c>
      <c r="AB75" s="408">
        <f ca="1">IF(SUM(X75:Y75:B75:G75)=$AF$1,$AF$1,IF(ISERROR(AVERAGEIF(X75:Y75:B75:G75,"&gt;100")),$AF$1,AVERAGEIF(X75:Y75:B75:G75,"&gt;100")))</f>
        <v>0</v>
      </c>
      <c r="AC75" s="408">
        <f t="shared" ca="1" si="12"/>
        <v>0</v>
      </c>
      <c r="AD75" s="408">
        <f t="shared" ca="1" si="13"/>
        <v>0</v>
      </c>
      <c r="AE75" s="408">
        <f t="shared" ca="1" si="14"/>
        <v>0</v>
      </c>
    </row>
    <row r="76" spans="1:31" x14ac:dyDescent="0.25">
      <c r="A76" s="1" t="s">
        <v>151</v>
      </c>
      <c r="B76" s="408">
        <f ca="1">SUM(Relatorio!E77:F77)</f>
        <v>0</v>
      </c>
      <c r="C76" s="408">
        <f ca="1">SUM(Relatorio!G77:H77)</f>
        <v>0</v>
      </c>
      <c r="D76" s="408">
        <f ca="1">SUM(Relatorio!I77:J77)</f>
        <v>0</v>
      </c>
      <c r="E76" s="408">
        <f ca="1">SUM(Relatorio!K77:L77)</f>
        <v>0</v>
      </c>
      <c r="F76" s="408">
        <f ca="1">SUM(Relatorio!M77:N77)</f>
        <v>0</v>
      </c>
      <c r="G76" s="408">
        <f ca="1">SUM(Relatorio!O77:P77)</f>
        <v>0</v>
      </c>
      <c r="H76" s="408">
        <f ca="1">SUM(Relatorio!Q77:R77)</f>
        <v>0</v>
      </c>
      <c r="I76" s="408">
        <f ca="1">SUM(Relatorio!S77:T77)</f>
        <v>0</v>
      </c>
      <c r="J76" s="408">
        <f ca="1">SUM(Relatorio!U77:V77)</f>
        <v>0</v>
      </c>
      <c r="K76" s="408">
        <f ca="1">SUM(Relatorio!W77:X77)</f>
        <v>0</v>
      </c>
      <c r="L76" s="408">
        <f ca="1">SUM(Relatorio!Y77:Z77)</f>
        <v>0</v>
      </c>
      <c r="M76" s="408">
        <f ca="1">SUM(Relatorio!AA77:AB77)</f>
        <v>0</v>
      </c>
      <c r="N76" s="408">
        <f ca="1">SUM(Relatorio!AC77:AD77)</f>
        <v>0</v>
      </c>
      <c r="O76" s="408">
        <f ca="1">SUM(Relatorio!AE77:AF77)</f>
        <v>0</v>
      </c>
      <c r="P76" s="408">
        <f ca="1">SUM(Relatorio!AG77:AH77)</f>
        <v>0</v>
      </c>
      <c r="Q76" s="408">
        <f ca="1">SUM(Relatorio!AI77:AJ77)</f>
        <v>0</v>
      </c>
      <c r="R76" s="408">
        <f ca="1">SUM(Relatorio!AK77:AL77)</f>
        <v>0</v>
      </c>
      <c r="S76" s="408">
        <f ca="1">SUM(Relatorio!AM77:AN77)</f>
        <v>0</v>
      </c>
      <c r="T76" s="408">
        <f ca="1">SUM(Relatorio!AO77:AP77)</f>
        <v>0</v>
      </c>
      <c r="U76" s="408">
        <f ca="1">SUM(Relatorio!AQ77:AR77)</f>
        <v>0</v>
      </c>
      <c r="V76" s="408">
        <f ca="1">SUM(Relatorio!AS77:AT77)</f>
        <v>0</v>
      </c>
      <c r="W76" s="408">
        <f ca="1">SUM(Relatorio!AU77:AV77)</f>
        <v>0</v>
      </c>
      <c r="X76" s="408">
        <f ca="1">SUM(Relatorio!AW77:AX77)</f>
        <v>0</v>
      </c>
      <c r="Y76" s="408">
        <f ca="1">SUM(Relatorio!AY77:AZ77)</f>
        <v>0</v>
      </c>
      <c r="Z76" s="408">
        <f t="shared" ca="1" si="10"/>
        <v>0</v>
      </c>
      <c r="AA76" s="408">
        <f t="shared" ca="1" si="11"/>
        <v>0</v>
      </c>
      <c r="AB76" s="408">
        <f ca="1">IF(SUM(X76:Y76:B76:G76)=$AF$1,$AF$1,IF(ISERROR(AVERAGEIF(X76:Y76:B76:G76,"&gt;100")),$AF$1,AVERAGEIF(X76:Y76:B76:G76,"&gt;100")))</f>
        <v>0</v>
      </c>
      <c r="AC76" s="408">
        <f t="shared" ca="1" si="12"/>
        <v>0</v>
      </c>
      <c r="AD76" s="408">
        <f t="shared" ca="1" si="13"/>
        <v>0</v>
      </c>
      <c r="AE76" s="408">
        <f t="shared" ca="1" si="14"/>
        <v>0</v>
      </c>
    </row>
    <row r="77" spans="1:31" x14ac:dyDescent="0.25">
      <c r="A77" s="1" t="s">
        <v>152</v>
      </c>
      <c r="B77" s="408">
        <f ca="1">SUM(Relatorio!E78:F78)</f>
        <v>0</v>
      </c>
      <c r="C77" s="408">
        <f ca="1">SUM(Relatorio!G78:H78)</f>
        <v>0</v>
      </c>
      <c r="D77" s="408">
        <f ca="1">SUM(Relatorio!I78:J78)</f>
        <v>0</v>
      </c>
      <c r="E77" s="408">
        <f ca="1">SUM(Relatorio!K78:L78)</f>
        <v>0</v>
      </c>
      <c r="F77" s="408">
        <f ca="1">SUM(Relatorio!M78:N78)</f>
        <v>0</v>
      </c>
      <c r="G77" s="408">
        <f ca="1">SUM(Relatorio!O78:P78)</f>
        <v>0</v>
      </c>
      <c r="H77" s="408">
        <f ca="1">SUM(Relatorio!Q78:R78)</f>
        <v>0</v>
      </c>
      <c r="I77" s="408">
        <f ca="1">SUM(Relatorio!S78:T78)</f>
        <v>0</v>
      </c>
      <c r="J77" s="408">
        <f ca="1">SUM(Relatorio!U78:V78)</f>
        <v>0</v>
      </c>
      <c r="K77" s="408">
        <f ca="1">SUM(Relatorio!W78:X78)</f>
        <v>0</v>
      </c>
      <c r="L77" s="408">
        <f ca="1">SUM(Relatorio!Y78:Z78)</f>
        <v>0</v>
      </c>
      <c r="M77" s="408">
        <f ca="1">SUM(Relatorio!AA78:AB78)</f>
        <v>0</v>
      </c>
      <c r="N77" s="408">
        <f ca="1">SUM(Relatorio!AC78:AD78)</f>
        <v>0</v>
      </c>
      <c r="O77" s="408">
        <f ca="1">SUM(Relatorio!AE78:AF78)</f>
        <v>0</v>
      </c>
      <c r="P77" s="408">
        <f ca="1">SUM(Relatorio!AG78:AH78)</f>
        <v>0</v>
      </c>
      <c r="Q77" s="408">
        <f ca="1">SUM(Relatorio!AI78:AJ78)</f>
        <v>0</v>
      </c>
      <c r="R77" s="408">
        <f ca="1">SUM(Relatorio!AK78:AL78)</f>
        <v>0</v>
      </c>
      <c r="S77" s="408">
        <f ca="1">SUM(Relatorio!AM78:AN78)</f>
        <v>0</v>
      </c>
      <c r="T77" s="408">
        <f ca="1">SUM(Relatorio!AO78:AP78)</f>
        <v>0</v>
      </c>
      <c r="U77" s="408">
        <f ca="1">SUM(Relatorio!AQ78:AR78)</f>
        <v>0</v>
      </c>
      <c r="V77" s="408">
        <f ca="1">SUM(Relatorio!AS78:AT78)</f>
        <v>0</v>
      </c>
      <c r="W77" s="408">
        <f ca="1">SUM(Relatorio!AU78:AV78)</f>
        <v>0</v>
      </c>
      <c r="X77" s="408">
        <f ca="1">SUM(Relatorio!AW78:AX78)</f>
        <v>0</v>
      </c>
      <c r="Y77" s="408">
        <f ca="1">SUM(Relatorio!AY78:AZ78)</f>
        <v>0</v>
      </c>
      <c r="Z77" s="408">
        <f t="shared" ca="1" si="10"/>
        <v>0</v>
      </c>
      <c r="AA77" s="408">
        <f t="shared" ca="1" si="11"/>
        <v>0</v>
      </c>
      <c r="AB77" s="408">
        <f ca="1">IF(SUM(X77:Y77:B77:G77)=$AF$1,$AF$1,IF(ISERROR(AVERAGEIF(X77:Y77:B77:G77,"&gt;100")),$AF$1,AVERAGEIF(X77:Y77:B77:G77,"&gt;100")))</f>
        <v>0</v>
      </c>
      <c r="AC77" s="408">
        <f t="shared" ca="1" si="12"/>
        <v>0</v>
      </c>
      <c r="AD77" s="408">
        <f t="shared" ca="1" si="13"/>
        <v>0</v>
      </c>
      <c r="AE77" s="408">
        <f t="shared" ca="1" si="14"/>
        <v>0</v>
      </c>
    </row>
    <row r="78" spans="1:31" x14ac:dyDescent="0.25">
      <c r="A78" s="1" t="s">
        <v>153</v>
      </c>
      <c r="B78" s="408">
        <f ca="1">SUM(Relatorio!E79:F79)</f>
        <v>0</v>
      </c>
      <c r="C78" s="408">
        <f ca="1">SUM(Relatorio!G79:H79)</f>
        <v>0</v>
      </c>
      <c r="D78" s="408">
        <f ca="1">SUM(Relatorio!I79:J79)</f>
        <v>0</v>
      </c>
      <c r="E78" s="408">
        <f ca="1">SUM(Relatorio!K79:L79)</f>
        <v>0</v>
      </c>
      <c r="F78" s="408">
        <f ca="1">SUM(Relatorio!M79:N79)</f>
        <v>0</v>
      </c>
      <c r="G78" s="408">
        <f ca="1">SUM(Relatorio!O79:P79)</f>
        <v>0</v>
      </c>
      <c r="H78" s="408">
        <f ca="1">SUM(Relatorio!Q79:R79)</f>
        <v>0</v>
      </c>
      <c r="I78" s="408">
        <f ca="1">SUM(Relatorio!S79:T79)</f>
        <v>0</v>
      </c>
      <c r="J78" s="408">
        <f ca="1">SUM(Relatorio!U79:V79)</f>
        <v>0</v>
      </c>
      <c r="K78" s="408">
        <f ca="1">SUM(Relatorio!W79:X79)</f>
        <v>0</v>
      </c>
      <c r="L78" s="408">
        <f ca="1">SUM(Relatorio!Y79:Z79)</f>
        <v>0</v>
      </c>
      <c r="M78" s="408">
        <f ca="1">SUM(Relatorio!AA79:AB79)</f>
        <v>0</v>
      </c>
      <c r="N78" s="408">
        <f ca="1">SUM(Relatorio!AC79:AD79)</f>
        <v>0</v>
      </c>
      <c r="O78" s="408">
        <f ca="1">SUM(Relatorio!AE79:AF79)</f>
        <v>0</v>
      </c>
      <c r="P78" s="408">
        <f ca="1">SUM(Relatorio!AG79:AH79)</f>
        <v>0</v>
      </c>
      <c r="Q78" s="408">
        <f ca="1">SUM(Relatorio!AI79:AJ79)</f>
        <v>0</v>
      </c>
      <c r="R78" s="408">
        <f ca="1">SUM(Relatorio!AK79:AL79)</f>
        <v>0</v>
      </c>
      <c r="S78" s="408">
        <f ca="1">SUM(Relatorio!AM79:AN79)</f>
        <v>0</v>
      </c>
      <c r="T78" s="408">
        <f ca="1">SUM(Relatorio!AO79:AP79)</f>
        <v>0</v>
      </c>
      <c r="U78" s="408">
        <f ca="1">SUM(Relatorio!AQ79:AR79)</f>
        <v>0</v>
      </c>
      <c r="V78" s="408">
        <f ca="1">SUM(Relatorio!AS79:AT79)</f>
        <v>0</v>
      </c>
      <c r="W78" s="408">
        <f ca="1">SUM(Relatorio!AU79:AV79)</f>
        <v>0</v>
      </c>
      <c r="X78" s="408">
        <f ca="1">SUM(Relatorio!AW79:AX79)</f>
        <v>0</v>
      </c>
      <c r="Y78" s="408">
        <f ca="1">SUM(Relatorio!AY79:AZ79)</f>
        <v>0</v>
      </c>
      <c r="Z78" s="408">
        <f t="shared" ca="1" si="10"/>
        <v>0</v>
      </c>
      <c r="AA78" s="408">
        <f t="shared" ca="1" si="11"/>
        <v>0</v>
      </c>
      <c r="AB78" s="408">
        <f ca="1">IF(SUM(X78:Y78:B78:G78)=$AF$1,$AF$1,IF(ISERROR(AVERAGEIF(X78:Y78:B78:G78,"&gt;100")),$AF$1,AVERAGEIF(X78:Y78:B78:G78,"&gt;100")))</f>
        <v>0</v>
      </c>
      <c r="AC78" s="408">
        <f t="shared" ca="1" si="12"/>
        <v>0</v>
      </c>
      <c r="AD78" s="408">
        <f t="shared" ca="1" si="13"/>
        <v>0</v>
      </c>
      <c r="AE78" s="408">
        <f t="shared" ca="1" si="14"/>
        <v>0</v>
      </c>
    </row>
    <row r="79" spans="1:31" x14ac:dyDescent="0.25">
      <c r="A79" s="1" t="s">
        <v>154</v>
      </c>
      <c r="B79" s="408">
        <f ca="1">SUM(Relatorio!E80:F80)</f>
        <v>0</v>
      </c>
      <c r="C79" s="408">
        <f ca="1">SUM(Relatorio!G80:H80)</f>
        <v>0</v>
      </c>
      <c r="D79" s="408">
        <f ca="1">SUM(Relatorio!I80:J80)</f>
        <v>0</v>
      </c>
      <c r="E79" s="408">
        <f ca="1">SUM(Relatorio!K80:L80)</f>
        <v>0</v>
      </c>
      <c r="F79" s="408">
        <f ca="1">SUM(Relatorio!M80:N80)</f>
        <v>0</v>
      </c>
      <c r="G79" s="408">
        <f ca="1">SUM(Relatorio!O80:P80)</f>
        <v>0</v>
      </c>
      <c r="H79" s="408">
        <f ca="1">SUM(Relatorio!Q80:R80)</f>
        <v>0</v>
      </c>
      <c r="I79" s="408">
        <f ca="1">SUM(Relatorio!S80:T80)</f>
        <v>0</v>
      </c>
      <c r="J79" s="408">
        <f ca="1">SUM(Relatorio!U80:V80)</f>
        <v>0</v>
      </c>
      <c r="K79" s="408">
        <f ca="1">SUM(Relatorio!W80:X80)</f>
        <v>0</v>
      </c>
      <c r="L79" s="408">
        <f ca="1">SUM(Relatorio!Y80:Z80)</f>
        <v>0</v>
      </c>
      <c r="M79" s="408">
        <f ca="1">SUM(Relatorio!AA80:AB80)</f>
        <v>0</v>
      </c>
      <c r="N79" s="408">
        <f ca="1">SUM(Relatorio!AC80:AD80)</f>
        <v>0</v>
      </c>
      <c r="O79" s="408">
        <f ca="1">SUM(Relatorio!AE80:AF80)</f>
        <v>0</v>
      </c>
      <c r="P79" s="408">
        <f ca="1">SUM(Relatorio!AG80:AH80)</f>
        <v>0</v>
      </c>
      <c r="Q79" s="408">
        <f ca="1">SUM(Relatorio!AI80:AJ80)</f>
        <v>0</v>
      </c>
      <c r="R79" s="408">
        <f ca="1">SUM(Relatorio!AK80:AL80)</f>
        <v>0</v>
      </c>
      <c r="S79" s="408">
        <f ca="1">SUM(Relatorio!AM80:AN80)</f>
        <v>0</v>
      </c>
      <c r="T79" s="408">
        <f ca="1">SUM(Relatorio!AO80:AP80)</f>
        <v>0</v>
      </c>
      <c r="U79" s="408">
        <f ca="1">SUM(Relatorio!AQ80:AR80)</f>
        <v>0</v>
      </c>
      <c r="V79" s="408">
        <f ca="1">SUM(Relatorio!AS80:AT80)</f>
        <v>0</v>
      </c>
      <c r="W79" s="408">
        <f ca="1">SUM(Relatorio!AU80:AV80)</f>
        <v>0</v>
      </c>
      <c r="X79" s="408">
        <f ca="1">SUM(Relatorio!AW80:AX80)</f>
        <v>0</v>
      </c>
      <c r="Y79" s="408">
        <f ca="1">SUM(Relatorio!AY80:AZ80)</f>
        <v>0</v>
      </c>
      <c r="Z79" s="408">
        <f t="shared" ca="1" si="10"/>
        <v>0</v>
      </c>
      <c r="AA79" s="408">
        <f t="shared" ca="1" si="11"/>
        <v>0</v>
      </c>
      <c r="AB79" s="408">
        <f ca="1">IF(SUM(X79:Y79:B79:G79)=$AF$1,$AF$1,IF(ISERROR(AVERAGEIF(X79:Y79:B79:G79,"&gt;100")),$AF$1,AVERAGEIF(X79:Y79:B79:G79,"&gt;100")))</f>
        <v>0</v>
      </c>
      <c r="AC79" s="408">
        <f t="shared" ca="1" si="12"/>
        <v>0</v>
      </c>
      <c r="AD79" s="408">
        <f t="shared" ca="1" si="13"/>
        <v>0</v>
      </c>
      <c r="AE79" s="408">
        <f t="shared" ca="1" si="14"/>
        <v>0</v>
      </c>
    </row>
    <row r="80" spans="1:31" x14ac:dyDescent="0.25">
      <c r="A80" s="1" t="s">
        <v>155</v>
      </c>
      <c r="B80" s="408">
        <f ca="1">SUM(Relatorio!E81:F81)</f>
        <v>0</v>
      </c>
      <c r="C80" s="408">
        <f ca="1">SUM(Relatorio!G81:H81)</f>
        <v>0</v>
      </c>
      <c r="D80" s="408">
        <f ca="1">SUM(Relatorio!I81:J81)</f>
        <v>0</v>
      </c>
      <c r="E80" s="408">
        <f ca="1">SUM(Relatorio!K81:L81)</f>
        <v>0</v>
      </c>
      <c r="F80" s="408">
        <f ca="1">SUM(Relatorio!M81:N81)</f>
        <v>0</v>
      </c>
      <c r="G80" s="408">
        <f ca="1">SUM(Relatorio!O81:P81)</f>
        <v>0</v>
      </c>
      <c r="H80" s="408">
        <f ca="1">SUM(Relatorio!Q81:R81)</f>
        <v>0</v>
      </c>
      <c r="I80" s="408">
        <f ca="1">SUM(Relatorio!S81:T81)</f>
        <v>0</v>
      </c>
      <c r="J80" s="408">
        <f ca="1">SUM(Relatorio!U81:V81)</f>
        <v>0</v>
      </c>
      <c r="K80" s="408">
        <f ca="1">SUM(Relatorio!W81:X81)</f>
        <v>0</v>
      </c>
      <c r="L80" s="408">
        <f ca="1">SUM(Relatorio!Y81:Z81)</f>
        <v>0</v>
      </c>
      <c r="M80" s="408">
        <f ca="1">SUM(Relatorio!AA81:AB81)</f>
        <v>0</v>
      </c>
      <c r="N80" s="408">
        <f ca="1">SUM(Relatorio!AC81:AD81)</f>
        <v>0</v>
      </c>
      <c r="O80" s="408">
        <f ca="1">SUM(Relatorio!AE81:AF81)</f>
        <v>0</v>
      </c>
      <c r="P80" s="408">
        <f ca="1">SUM(Relatorio!AG81:AH81)</f>
        <v>0</v>
      </c>
      <c r="Q80" s="408">
        <f ca="1">SUM(Relatorio!AI81:AJ81)</f>
        <v>0</v>
      </c>
      <c r="R80" s="408">
        <f ca="1">SUM(Relatorio!AK81:AL81)</f>
        <v>0</v>
      </c>
      <c r="S80" s="408">
        <f ca="1">SUM(Relatorio!AM81:AN81)</f>
        <v>0</v>
      </c>
      <c r="T80" s="408">
        <f ca="1">SUM(Relatorio!AO81:AP81)</f>
        <v>0</v>
      </c>
      <c r="U80" s="408">
        <f ca="1">SUM(Relatorio!AQ81:AR81)</f>
        <v>0</v>
      </c>
      <c r="V80" s="408">
        <f ca="1">SUM(Relatorio!AS81:AT81)</f>
        <v>0</v>
      </c>
      <c r="W80" s="408">
        <f ca="1">SUM(Relatorio!AU81:AV81)</f>
        <v>0</v>
      </c>
      <c r="X80" s="408">
        <f ca="1">SUM(Relatorio!AW81:AX81)</f>
        <v>0</v>
      </c>
      <c r="Y80" s="408">
        <f ca="1">SUM(Relatorio!AY81:AZ81)</f>
        <v>0</v>
      </c>
      <c r="Z80" s="408">
        <f t="shared" ca="1" si="10"/>
        <v>0</v>
      </c>
      <c r="AA80" s="408">
        <f t="shared" ca="1" si="11"/>
        <v>0</v>
      </c>
      <c r="AB80" s="408">
        <f ca="1">IF(SUM(X80:Y80:B80:G80)=$AF$1,$AF$1,IF(ISERROR(AVERAGEIF(X80:Y80:B80:G80,"&gt;100")),$AF$1,AVERAGEIF(X80:Y80:B80:G80,"&gt;100")))</f>
        <v>0</v>
      </c>
      <c r="AC80" s="408">
        <f t="shared" ca="1" si="12"/>
        <v>0</v>
      </c>
      <c r="AD80" s="408">
        <f t="shared" ca="1" si="13"/>
        <v>0</v>
      </c>
      <c r="AE80" s="408">
        <f t="shared" ca="1" si="14"/>
        <v>0</v>
      </c>
    </row>
    <row r="81" spans="1:31" x14ac:dyDescent="0.25">
      <c r="A81" s="1" t="s">
        <v>156</v>
      </c>
      <c r="B81" s="408">
        <f ca="1">SUM(Relatorio!E82:F82)</f>
        <v>0</v>
      </c>
      <c r="C81" s="408">
        <f ca="1">SUM(Relatorio!G82:H82)</f>
        <v>0</v>
      </c>
      <c r="D81" s="408">
        <f ca="1">SUM(Relatorio!I82:J82)</f>
        <v>0</v>
      </c>
      <c r="E81" s="408">
        <f ca="1">SUM(Relatorio!K82:L82)</f>
        <v>0</v>
      </c>
      <c r="F81" s="408">
        <f ca="1">SUM(Relatorio!M82:N82)</f>
        <v>0</v>
      </c>
      <c r="G81" s="408">
        <f ca="1">SUM(Relatorio!O82:P82)</f>
        <v>0</v>
      </c>
      <c r="H81" s="408">
        <f ca="1">SUM(Relatorio!Q82:R82)</f>
        <v>0</v>
      </c>
      <c r="I81" s="408">
        <f ca="1">SUM(Relatorio!S82:T82)</f>
        <v>0</v>
      </c>
      <c r="J81" s="408">
        <f ca="1">SUM(Relatorio!U82:V82)</f>
        <v>0</v>
      </c>
      <c r="K81" s="408">
        <f ca="1">SUM(Relatorio!W82:X82)</f>
        <v>0</v>
      </c>
      <c r="L81" s="408">
        <f ca="1">SUM(Relatorio!Y82:Z82)</f>
        <v>0</v>
      </c>
      <c r="M81" s="408">
        <f ca="1">SUM(Relatorio!AA82:AB82)</f>
        <v>0</v>
      </c>
      <c r="N81" s="408">
        <f ca="1">SUM(Relatorio!AC82:AD82)</f>
        <v>0</v>
      </c>
      <c r="O81" s="408">
        <f ca="1">SUM(Relatorio!AE82:AF82)</f>
        <v>0</v>
      </c>
      <c r="P81" s="408">
        <f ca="1">SUM(Relatorio!AG82:AH82)</f>
        <v>0</v>
      </c>
      <c r="Q81" s="408">
        <f ca="1">SUM(Relatorio!AI82:AJ82)</f>
        <v>0</v>
      </c>
      <c r="R81" s="408">
        <f ca="1">SUM(Relatorio!AK82:AL82)</f>
        <v>0</v>
      </c>
      <c r="S81" s="408">
        <f ca="1">SUM(Relatorio!AM82:AN82)</f>
        <v>0</v>
      </c>
      <c r="T81" s="408">
        <f ca="1">SUM(Relatorio!AO82:AP82)</f>
        <v>0</v>
      </c>
      <c r="U81" s="408">
        <f ca="1">SUM(Relatorio!AQ82:AR82)</f>
        <v>0</v>
      </c>
      <c r="V81" s="408">
        <f ca="1">SUM(Relatorio!AS82:AT82)</f>
        <v>0</v>
      </c>
      <c r="W81" s="408">
        <f ca="1">SUM(Relatorio!AU82:AV82)</f>
        <v>0</v>
      </c>
      <c r="X81" s="408">
        <f ca="1">SUM(Relatorio!AW82:AX82)</f>
        <v>0</v>
      </c>
      <c r="Y81" s="408">
        <f ca="1">SUM(Relatorio!AY82:AZ82)</f>
        <v>0</v>
      </c>
      <c r="Z81" s="408">
        <f t="shared" ca="1" si="10"/>
        <v>0</v>
      </c>
      <c r="AA81" s="408">
        <f t="shared" ca="1" si="11"/>
        <v>0</v>
      </c>
      <c r="AB81" s="408">
        <f ca="1">IF(SUM(X81:Y81:B81:G81)=$AF$1,$AF$1,IF(ISERROR(AVERAGEIF(X81:Y81:B81:G81,"&gt;100")),$AF$1,AVERAGEIF(X81:Y81:B81:G81,"&gt;100")))</f>
        <v>0</v>
      </c>
      <c r="AC81" s="408">
        <f t="shared" ca="1" si="12"/>
        <v>0</v>
      </c>
      <c r="AD81" s="408">
        <f t="shared" ca="1" si="13"/>
        <v>0</v>
      </c>
      <c r="AE81" s="408">
        <f t="shared" ca="1" si="14"/>
        <v>0</v>
      </c>
    </row>
    <row r="82" spans="1:31" x14ac:dyDescent="0.25">
      <c r="A82" s="1" t="s">
        <v>157</v>
      </c>
      <c r="B82" s="408">
        <f ca="1">SUM(Relatorio!E83:F83)</f>
        <v>0</v>
      </c>
      <c r="C82" s="408">
        <f ca="1">SUM(Relatorio!G83:H83)</f>
        <v>0</v>
      </c>
      <c r="D82" s="408">
        <f ca="1">SUM(Relatorio!I83:J83)</f>
        <v>0</v>
      </c>
      <c r="E82" s="408">
        <f ca="1">SUM(Relatorio!K83:L83)</f>
        <v>0</v>
      </c>
      <c r="F82" s="408">
        <f ca="1">SUM(Relatorio!M83:N83)</f>
        <v>0</v>
      </c>
      <c r="G82" s="408">
        <f ca="1">SUM(Relatorio!O83:P83)</f>
        <v>0</v>
      </c>
      <c r="H82" s="408">
        <f ca="1">SUM(Relatorio!Q83:R83)</f>
        <v>0</v>
      </c>
      <c r="I82" s="408">
        <f ca="1">SUM(Relatorio!S83:T83)</f>
        <v>0</v>
      </c>
      <c r="J82" s="408">
        <f ca="1">SUM(Relatorio!U83:V83)</f>
        <v>0</v>
      </c>
      <c r="K82" s="408">
        <f ca="1">SUM(Relatorio!W83:X83)</f>
        <v>0</v>
      </c>
      <c r="L82" s="408">
        <f ca="1">SUM(Relatorio!Y83:Z83)</f>
        <v>0</v>
      </c>
      <c r="M82" s="408">
        <f ca="1">SUM(Relatorio!AA83:AB83)</f>
        <v>0</v>
      </c>
      <c r="N82" s="408">
        <f ca="1">SUM(Relatorio!AC83:AD83)</f>
        <v>0</v>
      </c>
      <c r="O82" s="408">
        <f ca="1">SUM(Relatorio!AE83:AF83)</f>
        <v>0</v>
      </c>
      <c r="P82" s="408">
        <f ca="1">SUM(Relatorio!AG83:AH83)</f>
        <v>0</v>
      </c>
      <c r="Q82" s="408">
        <f ca="1">SUM(Relatorio!AI83:AJ83)</f>
        <v>0</v>
      </c>
      <c r="R82" s="408">
        <f ca="1">SUM(Relatorio!AK83:AL83)</f>
        <v>0</v>
      </c>
      <c r="S82" s="408">
        <f ca="1">SUM(Relatorio!AM83:AN83)</f>
        <v>0</v>
      </c>
      <c r="T82" s="408">
        <f ca="1">SUM(Relatorio!AO83:AP83)</f>
        <v>0</v>
      </c>
      <c r="U82" s="408">
        <f ca="1">SUM(Relatorio!AQ83:AR83)</f>
        <v>0</v>
      </c>
      <c r="V82" s="408">
        <f ca="1">SUM(Relatorio!AS83:AT83)</f>
        <v>0</v>
      </c>
      <c r="W82" s="408">
        <f ca="1">SUM(Relatorio!AU83:AV83)</f>
        <v>0</v>
      </c>
      <c r="X82" s="408">
        <f ca="1">SUM(Relatorio!AW83:AX83)</f>
        <v>0</v>
      </c>
      <c r="Y82" s="408">
        <f ca="1">SUM(Relatorio!AY83:AZ83)</f>
        <v>0</v>
      </c>
      <c r="Z82" s="408">
        <f t="shared" ca="1" si="10"/>
        <v>0</v>
      </c>
      <c r="AA82" s="408">
        <f t="shared" ca="1" si="11"/>
        <v>0</v>
      </c>
      <c r="AB82" s="408">
        <f ca="1">IF(SUM(X82:Y82:B82:G82)=$AF$1,$AF$1,IF(ISERROR(AVERAGEIF(X82:Y82:B82:G82,"&gt;100")),$AF$1,AVERAGEIF(X82:Y82:B82:G82,"&gt;100")))</f>
        <v>0</v>
      </c>
      <c r="AC82" s="408">
        <f t="shared" ca="1" si="12"/>
        <v>0</v>
      </c>
      <c r="AD82" s="408">
        <f t="shared" ca="1" si="13"/>
        <v>0</v>
      </c>
      <c r="AE82" s="408">
        <f t="shared" ca="1" si="14"/>
        <v>0</v>
      </c>
    </row>
    <row r="83" spans="1:31" x14ac:dyDescent="0.25">
      <c r="A83" s="1" t="s">
        <v>158</v>
      </c>
      <c r="B83" s="408">
        <f ca="1">SUM(Relatorio!E84:F84)</f>
        <v>0</v>
      </c>
      <c r="C83" s="408">
        <f ca="1">SUM(Relatorio!G84:H84)</f>
        <v>0</v>
      </c>
      <c r="D83" s="408">
        <f ca="1">SUM(Relatorio!I84:J84)</f>
        <v>0</v>
      </c>
      <c r="E83" s="408">
        <f ca="1">SUM(Relatorio!K84:L84)</f>
        <v>0</v>
      </c>
      <c r="F83" s="408">
        <f ca="1">SUM(Relatorio!M84:N84)</f>
        <v>0</v>
      </c>
      <c r="G83" s="408">
        <f ca="1">SUM(Relatorio!O84:P84)</f>
        <v>0</v>
      </c>
      <c r="H83" s="408">
        <f ca="1">SUM(Relatorio!Q84:R84)</f>
        <v>0</v>
      </c>
      <c r="I83" s="408">
        <f ca="1">SUM(Relatorio!S84:T84)</f>
        <v>0</v>
      </c>
      <c r="J83" s="408">
        <f ca="1">SUM(Relatorio!U84:V84)</f>
        <v>0</v>
      </c>
      <c r="K83" s="408">
        <f ca="1">SUM(Relatorio!W84:X84)</f>
        <v>0</v>
      </c>
      <c r="L83" s="408">
        <f ca="1">SUM(Relatorio!Y84:Z84)</f>
        <v>0</v>
      </c>
      <c r="M83" s="408">
        <f ca="1">SUM(Relatorio!AA84:AB84)</f>
        <v>0</v>
      </c>
      <c r="N83" s="408">
        <f ca="1">SUM(Relatorio!AC84:AD84)</f>
        <v>0</v>
      </c>
      <c r="O83" s="408">
        <f ca="1">SUM(Relatorio!AE84:AF84)</f>
        <v>0</v>
      </c>
      <c r="P83" s="408">
        <f ca="1">SUM(Relatorio!AG84:AH84)</f>
        <v>0</v>
      </c>
      <c r="Q83" s="408">
        <f ca="1">SUM(Relatorio!AI84:AJ84)</f>
        <v>0</v>
      </c>
      <c r="R83" s="408">
        <f ca="1">SUM(Relatorio!AK84:AL84)</f>
        <v>0</v>
      </c>
      <c r="S83" s="408">
        <f ca="1">SUM(Relatorio!AM84:AN84)</f>
        <v>0</v>
      </c>
      <c r="T83" s="408">
        <f ca="1">SUM(Relatorio!AO84:AP84)</f>
        <v>0</v>
      </c>
      <c r="U83" s="408">
        <f ca="1">SUM(Relatorio!AQ84:AR84)</f>
        <v>0</v>
      </c>
      <c r="V83" s="408">
        <f ca="1">SUM(Relatorio!AS84:AT84)</f>
        <v>0</v>
      </c>
      <c r="W83" s="408">
        <f ca="1">SUM(Relatorio!AU84:AV84)</f>
        <v>0</v>
      </c>
      <c r="X83" s="408">
        <f ca="1">SUM(Relatorio!AW84:AX84)</f>
        <v>0</v>
      </c>
      <c r="Y83" s="408">
        <f ca="1">SUM(Relatorio!AY84:AZ84)</f>
        <v>0</v>
      </c>
      <c r="Z83" s="408">
        <f t="shared" ca="1" si="10"/>
        <v>0</v>
      </c>
      <c r="AA83" s="408">
        <f t="shared" ca="1" si="11"/>
        <v>0</v>
      </c>
      <c r="AB83" s="408">
        <f ca="1">IF(SUM(X83:Y83:B83:G83)=$AF$1,$AF$1,IF(ISERROR(AVERAGEIF(X83:Y83:B83:G83,"&gt;100")),$AF$1,AVERAGEIF(X83:Y83:B83:G83,"&gt;100")))</f>
        <v>0</v>
      </c>
      <c r="AC83" s="408">
        <f t="shared" ca="1" si="12"/>
        <v>0</v>
      </c>
      <c r="AD83" s="408">
        <f t="shared" ca="1" si="13"/>
        <v>0</v>
      </c>
      <c r="AE83" s="408">
        <f t="shared" ca="1" si="14"/>
        <v>0</v>
      </c>
    </row>
    <row r="84" spans="1:31" x14ac:dyDescent="0.25">
      <c r="A84" s="1" t="s">
        <v>159</v>
      </c>
      <c r="B84" s="408">
        <f ca="1">SUM(Relatorio!E85:F85)</f>
        <v>0</v>
      </c>
      <c r="C84" s="408">
        <f ca="1">SUM(Relatorio!G85:H85)</f>
        <v>0</v>
      </c>
      <c r="D84" s="408">
        <f ca="1">SUM(Relatorio!I85:J85)</f>
        <v>0</v>
      </c>
      <c r="E84" s="408">
        <f ca="1">SUM(Relatorio!K85:L85)</f>
        <v>0</v>
      </c>
      <c r="F84" s="408">
        <f ca="1">SUM(Relatorio!M85:N85)</f>
        <v>0</v>
      </c>
      <c r="G84" s="408">
        <f ca="1">SUM(Relatorio!O85:P85)</f>
        <v>0</v>
      </c>
      <c r="H84" s="408">
        <f ca="1">SUM(Relatorio!Q85:R85)</f>
        <v>0</v>
      </c>
      <c r="I84" s="408">
        <f ca="1">SUM(Relatorio!S85:T85)</f>
        <v>0</v>
      </c>
      <c r="J84" s="408">
        <f ca="1">SUM(Relatorio!U85:V85)</f>
        <v>0</v>
      </c>
      <c r="K84" s="408">
        <f ca="1">SUM(Relatorio!W85:X85)</f>
        <v>0</v>
      </c>
      <c r="L84" s="408">
        <f ca="1">SUM(Relatorio!Y85:Z85)</f>
        <v>0</v>
      </c>
      <c r="M84" s="408">
        <f ca="1">SUM(Relatorio!AA85:AB85)</f>
        <v>0</v>
      </c>
      <c r="N84" s="408">
        <f ca="1">SUM(Relatorio!AC85:AD85)</f>
        <v>0</v>
      </c>
      <c r="O84" s="408">
        <f ca="1">SUM(Relatorio!AE85:AF85)</f>
        <v>0</v>
      </c>
      <c r="P84" s="408">
        <f ca="1">SUM(Relatorio!AG85:AH85)</f>
        <v>0</v>
      </c>
      <c r="Q84" s="408">
        <f ca="1">SUM(Relatorio!AI85:AJ85)</f>
        <v>0</v>
      </c>
      <c r="R84" s="408">
        <f ca="1">SUM(Relatorio!AK85:AL85)</f>
        <v>0</v>
      </c>
      <c r="S84" s="408">
        <f ca="1">SUM(Relatorio!AM85:AN85)</f>
        <v>0</v>
      </c>
      <c r="T84" s="408">
        <f ca="1">SUM(Relatorio!AO85:AP85)</f>
        <v>0</v>
      </c>
      <c r="U84" s="408">
        <f ca="1">SUM(Relatorio!AQ85:AR85)</f>
        <v>0</v>
      </c>
      <c r="V84" s="408">
        <f ca="1">SUM(Relatorio!AS85:AT85)</f>
        <v>0</v>
      </c>
      <c r="W84" s="408">
        <f ca="1">SUM(Relatorio!AU85:AV85)</f>
        <v>0</v>
      </c>
      <c r="X84" s="408">
        <f ca="1">SUM(Relatorio!AW85:AX85)</f>
        <v>0</v>
      </c>
      <c r="Y84" s="408">
        <f ca="1">SUM(Relatorio!AY85:AZ85)</f>
        <v>0</v>
      </c>
      <c r="Z84" s="408">
        <f t="shared" ca="1" si="10"/>
        <v>0</v>
      </c>
      <c r="AA84" s="408">
        <f t="shared" ca="1" si="11"/>
        <v>0</v>
      </c>
      <c r="AB84" s="408">
        <f ca="1">IF(SUM(X84:Y84:B84:G84)=$AF$1,$AF$1,IF(ISERROR(AVERAGEIF(X84:Y84:B84:G84,"&gt;100")),$AF$1,AVERAGEIF(X84:Y84:B84:G84,"&gt;100")))</f>
        <v>0</v>
      </c>
      <c r="AC84" s="408">
        <f t="shared" ca="1" si="12"/>
        <v>0</v>
      </c>
      <c r="AD84" s="408">
        <f t="shared" ca="1" si="13"/>
        <v>0</v>
      </c>
      <c r="AE84" s="408">
        <f t="shared" ca="1" si="14"/>
        <v>0</v>
      </c>
    </row>
    <row r="85" spans="1:31" x14ac:dyDescent="0.25">
      <c r="A85" s="1" t="s">
        <v>160</v>
      </c>
      <c r="B85" s="408">
        <f ca="1">SUM(Relatorio!E86:F86)</f>
        <v>0</v>
      </c>
      <c r="C85" s="408">
        <f ca="1">SUM(Relatorio!G86:H86)</f>
        <v>0</v>
      </c>
      <c r="D85" s="408">
        <f ca="1">SUM(Relatorio!I86:J86)</f>
        <v>0</v>
      </c>
      <c r="E85" s="408">
        <f ca="1">SUM(Relatorio!K86:L86)</f>
        <v>0</v>
      </c>
      <c r="F85" s="408">
        <f ca="1">SUM(Relatorio!M86:N86)</f>
        <v>0</v>
      </c>
      <c r="G85" s="408">
        <f ca="1">SUM(Relatorio!O86:P86)</f>
        <v>0</v>
      </c>
      <c r="H85" s="408">
        <f ca="1">SUM(Relatorio!Q86:R86)</f>
        <v>0</v>
      </c>
      <c r="I85" s="408">
        <f ca="1">SUM(Relatorio!S86:T86)</f>
        <v>0</v>
      </c>
      <c r="J85" s="408">
        <f ca="1">SUM(Relatorio!U86:V86)</f>
        <v>0</v>
      </c>
      <c r="K85" s="408">
        <f ca="1">SUM(Relatorio!W86:X86)</f>
        <v>0</v>
      </c>
      <c r="L85" s="408">
        <f ca="1">SUM(Relatorio!Y86:Z86)</f>
        <v>0</v>
      </c>
      <c r="M85" s="408">
        <f ca="1">SUM(Relatorio!AA86:AB86)</f>
        <v>0</v>
      </c>
      <c r="N85" s="408">
        <f ca="1">SUM(Relatorio!AC86:AD86)</f>
        <v>0</v>
      </c>
      <c r="O85" s="408">
        <f ca="1">SUM(Relatorio!AE86:AF86)</f>
        <v>0</v>
      </c>
      <c r="P85" s="408">
        <f ca="1">SUM(Relatorio!AG86:AH86)</f>
        <v>0</v>
      </c>
      <c r="Q85" s="408">
        <f ca="1">SUM(Relatorio!AI86:AJ86)</f>
        <v>0</v>
      </c>
      <c r="R85" s="408">
        <f ca="1">SUM(Relatorio!AK86:AL86)</f>
        <v>0</v>
      </c>
      <c r="S85" s="408">
        <f ca="1">SUM(Relatorio!AM86:AN86)</f>
        <v>0</v>
      </c>
      <c r="T85" s="408">
        <f ca="1">SUM(Relatorio!AO86:AP86)</f>
        <v>0</v>
      </c>
      <c r="U85" s="408">
        <f ca="1">SUM(Relatorio!AQ86:AR86)</f>
        <v>0</v>
      </c>
      <c r="V85" s="408">
        <f ca="1">SUM(Relatorio!AS86:AT86)</f>
        <v>0</v>
      </c>
      <c r="W85" s="408">
        <f ca="1">SUM(Relatorio!AU86:AV86)</f>
        <v>0</v>
      </c>
      <c r="X85" s="408">
        <f ca="1">SUM(Relatorio!AW86:AX86)</f>
        <v>0</v>
      </c>
      <c r="Y85" s="408">
        <f ca="1">SUM(Relatorio!AY86:AZ86)</f>
        <v>0</v>
      </c>
      <c r="Z85" s="408">
        <f t="shared" ca="1" si="10"/>
        <v>0</v>
      </c>
      <c r="AA85" s="408">
        <f t="shared" ca="1" si="11"/>
        <v>0</v>
      </c>
      <c r="AB85" s="408">
        <f ca="1">IF(SUM(X85:Y85:B85:G85)=$AF$1,$AF$1,IF(ISERROR(AVERAGEIF(X85:Y85:B85:G85,"&gt;100")),$AF$1,AVERAGEIF(X85:Y85:B85:G85,"&gt;100")))</f>
        <v>0</v>
      </c>
      <c r="AC85" s="408">
        <f t="shared" ca="1" si="12"/>
        <v>0</v>
      </c>
      <c r="AD85" s="408">
        <f t="shared" ca="1" si="13"/>
        <v>0</v>
      </c>
      <c r="AE85" s="408">
        <f t="shared" ca="1" si="14"/>
        <v>0</v>
      </c>
    </row>
    <row r="86" spans="1:31" x14ac:dyDescent="0.25">
      <c r="A86" s="1" t="s">
        <v>161</v>
      </c>
      <c r="B86" s="408">
        <f ca="1">SUM(Relatorio!E87:F87)</f>
        <v>0</v>
      </c>
      <c r="C86" s="408">
        <f ca="1">SUM(Relatorio!G87:H87)</f>
        <v>0</v>
      </c>
      <c r="D86" s="408">
        <f ca="1">SUM(Relatorio!I87:J87)</f>
        <v>0</v>
      </c>
      <c r="E86" s="408">
        <f ca="1">SUM(Relatorio!K87:L87)</f>
        <v>0</v>
      </c>
      <c r="F86" s="408">
        <f ca="1">SUM(Relatorio!M87:N87)</f>
        <v>0</v>
      </c>
      <c r="G86" s="408">
        <f ca="1">SUM(Relatorio!O87:P87)</f>
        <v>0</v>
      </c>
      <c r="H86" s="408">
        <f ca="1">SUM(Relatorio!Q87:R87)</f>
        <v>0</v>
      </c>
      <c r="I86" s="408">
        <f ca="1">SUM(Relatorio!S87:T87)</f>
        <v>0</v>
      </c>
      <c r="J86" s="408">
        <f ca="1">SUM(Relatorio!U87:V87)</f>
        <v>0</v>
      </c>
      <c r="K86" s="408">
        <f ca="1">SUM(Relatorio!W87:X87)</f>
        <v>0</v>
      </c>
      <c r="L86" s="408">
        <f ca="1">SUM(Relatorio!Y87:Z87)</f>
        <v>0</v>
      </c>
      <c r="M86" s="408">
        <f ca="1">SUM(Relatorio!AA87:AB87)</f>
        <v>0</v>
      </c>
      <c r="N86" s="408">
        <f ca="1">SUM(Relatorio!AC87:AD87)</f>
        <v>0</v>
      </c>
      <c r="O86" s="408">
        <f ca="1">SUM(Relatorio!AE87:AF87)</f>
        <v>0</v>
      </c>
      <c r="P86" s="408">
        <f ca="1">SUM(Relatorio!AG87:AH87)</f>
        <v>0</v>
      </c>
      <c r="Q86" s="408">
        <f ca="1">SUM(Relatorio!AI87:AJ87)</f>
        <v>0</v>
      </c>
      <c r="R86" s="408">
        <f ca="1">SUM(Relatorio!AK87:AL87)</f>
        <v>0</v>
      </c>
      <c r="S86" s="408">
        <f ca="1">SUM(Relatorio!AM87:AN87)</f>
        <v>0</v>
      </c>
      <c r="T86" s="408">
        <f ca="1">SUM(Relatorio!AO87:AP87)</f>
        <v>0</v>
      </c>
      <c r="U86" s="408">
        <f ca="1">SUM(Relatorio!AQ87:AR87)</f>
        <v>0</v>
      </c>
      <c r="V86" s="408">
        <f ca="1">SUM(Relatorio!AS87:AT87)</f>
        <v>0</v>
      </c>
      <c r="W86" s="408">
        <f ca="1">SUM(Relatorio!AU87:AV87)</f>
        <v>0</v>
      </c>
      <c r="X86" s="408">
        <f ca="1">SUM(Relatorio!AW87:AX87)</f>
        <v>0</v>
      </c>
      <c r="Y86" s="408">
        <f ca="1">SUM(Relatorio!AY87:AZ87)</f>
        <v>0</v>
      </c>
      <c r="Z86" s="408">
        <f t="shared" ca="1" si="10"/>
        <v>0</v>
      </c>
      <c r="AA86" s="408">
        <f t="shared" ca="1" si="11"/>
        <v>0</v>
      </c>
      <c r="AB86" s="408">
        <f ca="1">IF(SUM(X86:Y86:B86:G86)=$AF$1,$AF$1,IF(ISERROR(AVERAGEIF(X86:Y86:B86:G86,"&gt;100")),$AF$1,AVERAGEIF(X86:Y86:B86:G86,"&gt;100")))</f>
        <v>0</v>
      </c>
      <c r="AC86" s="408">
        <f t="shared" ca="1" si="12"/>
        <v>0</v>
      </c>
      <c r="AD86" s="408">
        <f t="shared" ca="1" si="13"/>
        <v>0</v>
      </c>
      <c r="AE86" s="408">
        <f t="shared" ca="1" si="14"/>
        <v>0</v>
      </c>
    </row>
    <row r="87" spans="1:31" x14ac:dyDescent="0.25">
      <c r="A87" s="1" t="s">
        <v>162</v>
      </c>
      <c r="B87" s="408">
        <f ca="1">SUM(Relatorio!E88:F88)</f>
        <v>0</v>
      </c>
      <c r="C87" s="408">
        <f ca="1">SUM(Relatorio!G88:H88)</f>
        <v>0</v>
      </c>
      <c r="D87" s="408">
        <f ca="1">SUM(Relatorio!I88:J88)</f>
        <v>0</v>
      </c>
      <c r="E87" s="408">
        <f ca="1">SUM(Relatorio!K88:L88)</f>
        <v>0</v>
      </c>
      <c r="F87" s="408">
        <f ca="1">SUM(Relatorio!M88:N88)</f>
        <v>0</v>
      </c>
      <c r="G87" s="408">
        <f ca="1">SUM(Relatorio!O88:P88)</f>
        <v>0</v>
      </c>
      <c r="H87" s="408">
        <f ca="1">SUM(Relatorio!Q88:R88)</f>
        <v>0</v>
      </c>
      <c r="I87" s="408">
        <f ca="1">SUM(Relatorio!S88:T88)</f>
        <v>0</v>
      </c>
      <c r="J87" s="408">
        <f ca="1">SUM(Relatorio!U88:V88)</f>
        <v>0</v>
      </c>
      <c r="K87" s="408">
        <f ca="1">SUM(Relatorio!W88:X88)</f>
        <v>0</v>
      </c>
      <c r="L87" s="408">
        <f ca="1">SUM(Relatorio!Y88:Z88)</f>
        <v>0</v>
      </c>
      <c r="M87" s="408">
        <f ca="1">SUM(Relatorio!AA88:AB88)</f>
        <v>0</v>
      </c>
      <c r="N87" s="408">
        <f ca="1">SUM(Relatorio!AC88:AD88)</f>
        <v>0</v>
      </c>
      <c r="O87" s="408">
        <f ca="1">SUM(Relatorio!AE88:AF88)</f>
        <v>0</v>
      </c>
      <c r="P87" s="408">
        <f ca="1">SUM(Relatorio!AG88:AH88)</f>
        <v>0</v>
      </c>
      <c r="Q87" s="408">
        <f ca="1">SUM(Relatorio!AI88:AJ88)</f>
        <v>0</v>
      </c>
      <c r="R87" s="408">
        <f ca="1">SUM(Relatorio!AK88:AL88)</f>
        <v>0</v>
      </c>
      <c r="S87" s="408">
        <f ca="1">SUM(Relatorio!AM88:AN88)</f>
        <v>0</v>
      </c>
      <c r="T87" s="408">
        <f ca="1">SUM(Relatorio!AO88:AP88)</f>
        <v>0</v>
      </c>
      <c r="U87" s="408">
        <f ca="1">SUM(Relatorio!AQ88:AR88)</f>
        <v>0</v>
      </c>
      <c r="V87" s="408">
        <f ca="1">SUM(Relatorio!AS88:AT88)</f>
        <v>0</v>
      </c>
      <c r="W87" s="408">
        <f ca="1">SUM(Relatorio!AU88:AV88)</f>
        <v>0</v>
      </c>
      <c r="X87" s="408">
        <f ca="1">SUM(Relatorio!AW88:AX88)</f>
        <v>0</v>
      </c>
      <c r="Y87" s="408">
        <f ca="1">SUM(Relatorio!AY88:AZ88)</f>
        <v>0</v>
      </c>
      <c r="Z87" s="408">
        <f t="shared" ca="1" si="10"/>
        <v>0</v>
      </c>
      <c r="AA87" s="408">
        <f t="shared" ca="1" si="11"/>
        <v>0</v>
      </c>
      <c r="AB87" s="408">
        <f ca="1">IF(SUM(X87:Y87:B87:G87)=$AF$1,$AF$1,IF(ISERROR(AVERAGEIF(X87:Y87:B87:G87,"&gt;100")),$AF$1,AVERAGEIF(X87:Y87:B87:G87,"&gt;100")))</f>
        <v>0</v>
      </c>
      <c r="AC87" s="408">
        <f t="shared" ca="1" si="12"/>
        <v>0</v>
      </c>
      <c r="AD87" s="408">
        <f t="shared" ca="1" si="13"/>
        <v>0</v>
      </c>
      <c r="AE87" s="408">
        <f t="shared" ca="1" si="14"/>
        <v>0</v>
      </c>
    </row>
    <row r="88" spans="1:31" x14ac:dyDescent="0.25">
      <c r="A88" s="1" t="s">
        <v>163</v>
      </c>
      <c r="B88" s="408">
        <f ca="1">SUM(Relatorio!E89:F89)</f>
        <v>0</v>
      </c>
      <c r="C88" s="408">
        <f ca="1">SUM(Relatorio!G89:H89)</f>
        <v>0</v>
      </c>
      <c r="D88" s="408">
        <f ca="1">SUM(Relatorio!I89:J89)</f>
        <v>0</v>
      </c>
      <c r="E88" s="408">
        <f ca="1">SUM(Relatorio!K89:L89)</f>
        <v>0</v>
      </c>
      <c r="F88" s="408">
        <f ca="1">SUM(Relatorio!M89:N89)</f>
        <v>0</v>
      </c>
      <c r="G88" s="408">
        <f ca="1">SUM(Relatorio!O89:P89)</f>
        <v>0</v>
      </c>
      <c r="H88" s="408">
        <f ca="1">SUM(Relatorio!Q89:R89)</f>
        <v>0</v>
      </c>
      <c r="I88" s="408">
        <f ca="1">SUM(Relatorio!S89:T89)</f>
        <v>0</v>
      </c>
      <c r="J88" s="408">
        <f ca="1">SUM(Relatorio!U89:V89)</f>
        <v>0</v>
      </c>
      <c r="K88" s="408">
        <f ca="1">SUM(Relatorio!W89:X89)</f>
        <v>0</v>
      </c>
      <c r="L88" s="408">
        <f ca="1">SUM(Relatorio!Y89:Z89)</f>
        <v>0</v>
      </c>
      <c r="M88" s="408">
        <f ca="1">SUM(Relatorio!AA89:AB89)</f>
        <v>0</v>
      </c>
      <c r="N88" s="408">
        <f ca="1">SUM(Relatorio!AC89:AD89)</f>
        <v>0</v>
      </c>
      <c r="O88" s="408">
        <f ca="1">SUM(Relatorio!AE89:AF89)</f>
        <v>0</v>
      </c>
      <c r="P88" s="408">
        <f ca="1">SUM(Relatorio!AG89:AH89)</f>
        <v>0</v>
      </c>
      <c r="Q88" s="408">
        <f ca="1">SUM(Relatorio!AI89:AJ89)</f>
        <v>0</v>
      </c>
      <c r="R88" s="408">
        <f ca="1">SUM(Relatorio!AK89:AL89)</f>
        <v>0</v>
      </c>
      <c r="S88" s="408">
        <f ca="1">SUM(Relatorio!AM89:AN89)</f>
        <v>0</v>
      </c>
      <c r="T88" s="408">
        <f ca="1">SUM(Relatorio!AO89:AP89)</f>
        <v>0</v>
      </c>
      <c r="U88" s="408">
        <f ca="1">SUM(Relatorio!AQ89:AR89)</f>
        <v>0</v>
      </c>
      <c r="V88" s="408">
        <f ca="1">SUM(Relatorio!AS89:AT89)</f>
        <v>0</v>
      </c>
      <c r="W88" s="408">
        <f ca="1">SUM(Relatorio!AU89:AV89)</f>
        <v>0</v>
      </c>
      <c r="X88" s="408">
        <f ca="1">SUM(Relatorio!AW89:AX89)</f>
        <v>0</v>
      </c>
      <c r="Y88" s="408">
        <f ca="1">SUM(Relatorio!AY89:AZ89)</f>
        <v>0</v>
      </c>
      <c r="Z88" s="408">
        <f t="shared" ca="1" si="10"/>
        <v>0</v>
      </c>
      <c r="AA88" s="408">
        <f t="shared" ca="1" si="11"/>
        <v>0</v>
      </c>
      <c r="AB88" s="408">
        <f ca="1">IF(SUM(X88:Y88:B88:G88)=$AF$1,$AF$1,IF(ISERROR(AVERAGEIF(X88:Y88:B88:G88,"&gt;100")),$AF$1,AVERAGEIF(X88:Y88:B88:G88,"&gt;100")))</f>
        <v>0</v>
      </c>
      <c r="AC88" s="408">
        <f t="shared" ca="1" si="12"/>
        <v>0</v>
      </c>
      <c r="AD88" s="408">
        <f t="shared" ca="1" si="13"/>
        <v>0</v>
      </c>
      <c r="AE88" s="408">
        <f t="shared" ca="1" si="14"/>
        <v>0</v>
      </c>
    </row>
    <row r="89" spans="1:31" x14ac:dyDescent="0.25">
      <c r="A89" s="1" t="s">
        <v>164</v>
      </c>
      <c r="B89" s="408">
        <f ca="1">SUM(Relatorio!E90:F90)</f>
        <v>0</v>
      </c>
      <c r="C89" s="408">
        <f ca="1">SUM(Relatorio!G90:H90)</f>
        <v>0</v>
      </c>
      <c r="D89" s="408">
        <f ca="1">SUM(Relatorio!I90:J90)</f>
        <v>0</v>
      </c>
      <c r="E89" s="408">
        <f ca="1">SUM(Relatorio!K90:L90)</f>
        <v>0</v>
      </c>
      <c r="F89" s="408">
        <f ca="1">SUM(Relatorio!M90:N90)</f>
        <v>0</v>
      </c>
      <c r="G89" s="408">
        <f ca="1">SUM(Relatorio!O90:P90)</f>
        <v>0</v>
      </c>
      <c r="H89" s="408">
        <f ca="1">SUM(Relatorio!Q90:R90)</f>
        <v>0</v>
      </c>
      <c r="I89" s="408">
        <f ca="1">SUM(Relatorio!S90:T90)</f>
        <v>0</v>
      </c>
      <c r="J89" s="408">
        <f ca="1">SUM(Relatorio!U90:V90)</f>
        <v>0</v>
      </c>
      <c r="K89" s="408">
        <f ca="1">SUM(Relatorio!W90:X90)</f>
        <v>0</v>
      </c>
      <c r="L89" s="408">
        <f ca="1">SUM(Relatorio!Y90:Z90)</f>
        <v>0</v>
      </c>
      <c r="M89" s="408">
        <f ca="1">SUM(Relatorio!AA90:AB90)</f>
        <v>0</v>
      </c>
      <c r="N89" s="408">
        <f ca="1">SUM(Relatorio!AC90:AD90)</f>
        <v>0</v>
      </c>
      <c r="O89" s="408">
        <f ca="1">SUM(Relatorio!AE90:AF90)</f>
        <v>0</v>
      </c>
      <c r="P89" s="408">
        <f ca="1">SUM(Relatorio!AG90:AH90)</f>
        <v>0</v>
      </c>
      <c r="Q89" s="408">
        <f ca="1">SUM(Relatorio!AI90:AJ90)</f>
        <v>0</v>
      </c>
      <c r="R89" s="408">
        <f ca="1">SUM(Relatorio!AK90:AL90)</f>
        <v>0</v>
      </c>
      <c r="S89" s="408">
        <f ca="1">SUM(Relatorio!AM90:AN90)</f>
        <v>0</v>
      </c>
      <c r="T89" s="408">
        <f ca="1">SUM(Relatorio!AO90:AP90)</f>
        <v>0</v>
      </c>
      <c r="U89" s="408">
        <f ca="1">SUM(Relatorio!AQ90:AR90)</f>
        <v>0</v>
      </c>
      <c r="V89" s="408">
        <f ca="1">SUM(Relatorio!AS90:AT90)</f>
        <v>0</v>
      </c>
      <c r="W89" s="408">
        <f ca="1">SUM(Relatorio!AU90:AV90)</f>
        <v>0</v>
      </c>
      <c r="X89" s="408">
        <f ca="1">SUM(Relatorio!AW90:AX90)</f>
        <v>0</v>
      </c>
      <c r="Y89" s="408">
        <f ca="1">SUM(Relatorio!AY90:AZ90)</f>
        <v>0</v>
      </c>
      <c r="Z89" s="408">
        <f t="shared" ca="1" si="10"/>
        <v>0</v>
      </c>
      <c r="AA89" s="408">
        <f t="shared" ca="1" si="11"/>
        <v>0</v>
      </c>
      <c r="AB89" s="408">
        <f ca="1">IF(SUM(X89:Y89:B89:G89)=$AF$1,$AF$1,IF(ISERROR(AVERAGEIF(X89:Y89:B89:G89,"&gt;100")),$AF$1,AVERAGEIF(X89:Y89:B89:G89,"&gt;100")))</f>
        <v>0</v>
      </c>
      <c r="AC89" s="408">
        <f t="shared" ca="1" si="12"/>
        <v>0</v>
      </c>
      <c r="AD89" s="408">
        <f t="shared" ca="1" si="13"/>
        <v>0</v>
      </c>
      <c r="AE89" s="408">
        <f t="shared" ca="1" si="14"/>
        <v>0</v>
      </c>
    </row>
    <row r="90" spans="1:31" x14ac:dyDescent="0.25">
      <c r="A90" s="1" t="s">
        <v>165</v>
      </c>
      <c r="B90" s="408">
        <f ca="1">SUM(Relatorio!E91:F91)</f>
        <v>0</v>
      </c>
      <c r="C90" s="408">
        <f ca="1">SUM(Relatorio!G91:H91)</f>
        <v>0</v>
      </c>
      <c r="D90" s="408">
        <f ca="1">SUM(Relatorio!I91:J91)</f>
        <v>0</v>
      </c>
      <c r="E90" s="408">
        <f ca="1">SUM(Relatorio!K91:L91)</f>
        <v>0</v>
      </c>
      <c r="F90" s="408">
        <f ca="1">SUM(Relatorio!M91:N91)</f>
        <v>0</v>
      </c>
      <c r="G90" s="408">
        <f ca="1">SUM(Relatorio!O91:P91)</f>
        <v>0</v>
      </c>
      <c r="H90" s="408">
        <f ca="1">SUM(Relatorio!Q91:R91)</f>
        <v>0</v>
      </c>
      <c r="I90" s="408">
        <f ca="1">SUM(Relatorio!S91:T91)</f>
        <v>0</v>
      </c>
      <c r="J90" s="408">
        <f ca="1">SUM(Relatorio!U91:V91)</f>
        <v>0</v>
      </c>
      <c r="K90" s="408">
        <f ca="1">SUM(Relatorio!W91:X91)</f>
        <v>0</v>
      </c>
      <c r="L90" s="408">
        <f ca="1">SUM(Relatorio!Y91:Z91)</f>
        <v>0</v>
      </c>
      <c r="M90" s="408">
        <f ca="1">SUM(Relatorio!AA91:AB91)</f>
        <v>0</v>
      </c>
      <c r="N90" s="408">
        <f ca="1">SUM(Relatorio!AC91:AD91)</f>
        <v>0</v>
      </c>
      <c r="O90" s="408">
        <f ca="1">SUM(Relatorio!AE91:AF91)</f>
        <v>0</v>
      </c>
      <c r="P90" s="408">
        <f ca="1">SUM(Relatorio!AG91:AH91)</f>
        <v>0</v>
      </c>
      <c r="Q90" s="408">
        <f ca="1">SUM(Relatorio!AI91:AJ91)</f>
        <v>0</v>
      </c>
      <c r="R90" s="408">
        <f ca="1">SUM(Relatorio!AK91:AL91)</f>
        <v>0</v>
      </c>
      <c r="S90" s="408">
        <f ca="1">SUM(Relatorio!AM91:AN91)</f>
        <v>0</v>
      </c>
      <c r="T90" s="408">
        <f ca="1">SUM(Relatorio!AO91:AP91)</f>
        <v>0</v>
      </c>
      <c r="U90" s="408">
        <f ca="1">SUM(Relatorio!AQ91:AR91)</f>
        <v>0</v>
      </c>
      <c r="V90" s="408">
        <f ca="1">SUM(Relatorio!AS91:AT91)</f>
        <v>0</v>
      </c>
      <c r="W90" s="408">
        <f ca="1">SUM(Relatorio!AU91:AV91)</f>
        <v>0</v>
      </c>
      <c r="X90" s="408">
        <f ca="1">SUM(Relatorio!AW91:AX91)</f>
        <v>0</v>
      </c>
      <c r="Y90" s="408">
        <f ca="1">SUM(Relatorio!AY91:AZ91)</f>
        <v>0</v>
      </c>
      <c r="Z90" s="408">
        <f t="shared" ca="1" si="10"/>
        <v>0</v>
      </c>
      <c r="AA90" s="408">
        <f t="shared" ca="1" si="11"/>
        <v>0</v>
      </c>
      <c r="AB90" s="408">
        <f ca="1">IF(SUM(X90:Y90:B90:G90)=$AF$1,$AF$1,IF(ISERROR(AVERAGEIF(X90:Y90:B90:G90,"&gt;100")),$AF$1,AVERAGEIF(X90:Y90:B90:G90,"&gt;100")))</f>
        <v>0</v>
      </c>
      <c r="AC90" s="408">
        <f t="shared" ca="1" si="12"/>
        <v>0</v>
      </c>
      <c r="AD90" s="408">
        <f t="shared" ca="1" si="13"/>
        <v>0</v>
      </c>
      <c r="AE90" s="408">
        <f t="shared" ca="1" si="14"/>
        <v>0</v>
      </c>
    </row>
    <row r="91" spans="1:31" x14ac:dyDescent="0.25">
      <c r="A91" s="1" t="s">
        <v>166</v>
      </c>
      <c r="B91" s="408">
        <f ca="1">SUM(Relatorio!E92:F92)</f>
        <v>0</v>
      </c>
      <c r="C91" s="408">
        <f ca="1">SUM(Relatorio!G92:H92)</f>
        <v>0</v>
      </c>
      <c r="D91" s="408">
        <f ca="1">SUM(Relatorio!I92:J92)</f>
        <v>0</v>
      </c>
      <c r="E91" s="408">
        <f ca="1">SUM(Relatorio!K92:L92)</f>
        <v>0</v>
      </c>
      <c r="F91" s="408">
        <f ca="1">SUM(Relatorio!M92:N92)</f>
        <v>0</v>
      </c>
      <c r="G91" s="408">
        <f ca="1">SUM(Relatorio!O92:P92)</f>
        <v>0</v>
      </c>
      <c r="H91" s="408">
        <f ca="1">SUM(Relatorio!Q92:R92)</f>
        <v>0</v>
      </c>
      <c r="I91" s="408">
        <f ca="1">SUM(Relatorio!S92:T92)</f>
        <v>0</v>
      </c>
      <c r="J91" s="408">
        <f ca="1">SUM(Relatorio!U92:V92)</f>
        <v>0</v>
      </c>
      <c r="K91" s="408">
        <f ca="1">SUM(Relatorio!W92:X92)</f>
        <v>0</v>
      </c>
      <c r="L91" s="408">
        <f ca="1">SUM(Relatorio!Y92:Z92)</f>
        <v>0</v>
      </c>
      <c r="M91" s="408">
        <f ca="1">SUM(Relatorio!AA92:AB92)</f>
        <v>0</v>
      </c>
      <c r="N91" s="408">
        <f ca="1">SUM(Relatorio!AC92:AD92)</f>
        <v>0</v>
      </c>
      <c r="O91" s="408">
        <f ca="1">SUM(Relatorio!AE92:AF92)</f>
        <v>0</v>
      </c>
      <c r="P91" s="408">
        <f ca="1">SUM(Relatorio!AG92:AH92)</f>
        <v>0</v>
      </c>
      <c r="Q91" s="408">
        <f ca="1">SUM(Relatorio!AI92:AJ92)</f>
        <v>0</v>
      </c>
      <c r="R91" s="408">
        <f ca="1">SUM(Relatorio!AK92:AL92)</f>
        <v>0</v>
      </c>
      <c r="S91" s="408">
        <f ca="1">SUM(Relatorio!AM92:AN92)</f>
        <v>0</v>
      </c>
      <c r="T91" s="408">
        <f ca="1">SUM(Relatorio!AO92:AP92)</f>
        <v>0</v>
      </c>
      <c r="U91" s="408">
        <f ca="1">SUM(Relatorio!AQ92:AR92)</f>
        <v>0</v>
      </c>
      <c r="V91" s="408">
        <f ca="1">SUM(Relatorio!AS92:AT92)</f>
        <v>0</v>
      </c>
      <c r="W91" s="408">
        <f ca="1">SUM(Relatorio!AU92:AV92)</f>
        <v>0</v>
      </c>
      <c r="X91" s="408">
        <f ca="1">SUM(Relatorio!AW92:AX92)</f>
        <v>0</v>
      </c>
      <c r="Y91" s="408">
        <f ca="1">SUM(Relatorio!AY92:AZ92)</f>
        <v>0</v>
      </c>
      <c r="Z91" s="408">
        <f t="shared" ca="1" si="10"/>
        <v>0</v>
      </c>
      <c r="AA91" s="408">
        <f t="shared" ca="1" si="11"/>
        <v>0</v>
      </c>
      <c r="AB91" s="408">
        <f ca="1">IF(SUM(X91:Y91:B91:G91)=$AF$1,$AF$1,IF(ISERROR(AVERAGEIF(X91:Y91:B91:G91,"&gt;100")),$AF$1,AVERAGEIF(X91:Y91:B91:G91,"&gt;100")))</f>
        <v>0</v>
      </c>
      <c r="AC91" s="408">
        <f t="shared" ca="1" si="12"/>
        <v>0</v>
      </c>
      <c r="AD91" s="408">
        <f t="shared" ca="1" si="13"/>
        <v>0</v>
      </c>
      <c r="AE91" s="408">
        <f t="shared" ca="1" si="14"/>
        <v>0</v>
      </c>
    </row>
    <row r="92" spans="1:31" x14ac:dyDescent="0.25">
      <c r="A92" s="1" t="s">
        <v>167</v>
      </c>
      <c r="B92" s="408">
        <f ca="1">SUM(Relatorio!E93:F93)</f>
        <v>0</v>
      </c>
      <c r="C92" s="408">
        <f ca="1">SUM(Relatorio!G93:H93)</f>
        <v>0</v>
      </c>
      <c r="D92" s="408">
        <f ca="1">SUM(Relatorio!I93:J93)</f>
        <v>0</v>
      </c>
      <c r="E92" s="408">
        <f ca="1">SUM(Relatorio!K93:L93)</f>
        <v>0</v>
      </c>
      <c r="F92" s="408">
        <f ca="1">SUM(Relatorio!M93:N93)</f>
        <v>0</v>
      </c>
      <c r="G92" s="408">
        <f ca="1">SUM(Relatorio!O93:P93)</f>
        <v>0</v>
      </c>
      <c r="H92" s="408">
        <f ca="1">SUM(Relatorio!Q93:R93)</f>
        <v>0</v>
      </c>
      <c r="I92" s="408">
        <f ca="1">SUM(Relatorio!S93:T93)</f>
        <v>0</v>
      </c>
      <c r="J92" s="408">
        <f ca="1">SUM(Relatorio!U93:V93)</f>
        <v>0</v>
      </c>
      <c r="K92" s="408">
        <f ca="1">SUM(Relatorio!W93:X93)</f>
        <v>0</v>
      </c>
      <c r="L92" s="408">
        <f ca="1">SUM(Relatorio!Y93:Z93)</f>
        <v>0</v>
      </c>
      <c r="M92" s="408">
        <f ca="1">SUM(Relatorio!AA93:AB93)</f>
        <v>0</v>
      </c>
      <c r="N92" s="408">
        <f ca="1">SUM(Relatorio!AC93:AD93)</f>
        <v>0</v>
      </c>
      <c r="O92" s="408">
        <f ca="1">SUM(Relatorio!AE93:AF93)</f>
        <v>0</v>
      </c>
      <c r="P92" s="408">
        <f ca="1">SUM(Relatorio!AG93:AH93)</f>
        <v>0</v>
      </c>
      <c r="Q92" s="408">
        <f ca="1">SUM(Relatorio!AI93:AJ93)</f>
        <v>0</v>
      </c>
      <c r="R92" s="408">
        <f ca="1">SUM(Relatorio!AK93:AL93)</f>
        <v>0</v>
      </c>
      <c r="S92" s="408">
        <f ca="1">SUM(Relatorio!AM93:AN93)</f>
        <v>0</v>
      </c>
      <c r="T92" s="408">
        <f ca="1">SUM(Relatorio!AO93:AP93)</f>
        <v>0</v>
      </c>
      <c r="U92" s="408">
        <f ca="1">SUM(Relatorio!AQ93:AR93)</f>
        <v>0</v>
      </c>
      <c r="V92" s="408">
        <f ca="1">SUM(Relatorio!AS93:AT93)</f>
        <v>0</v>
      </c>
      <c r="W92" s="408">
        <f ca="1">SUM(Relatorio!AU93:AV93)</f>
        <v>0</v>
      </c>
      <c r="X92" s="408">
        <f ca="1">SUM(Relatorio!AW93:AX93)</f>
        <v>0</v>
      </c>
      <c r="Y92" s="408">
        <f ca="1">SUM(Relatorio!AY93:AZ93)</f>
        <v>0</v>
      </c>
      <c r="Z92" s="408">
        <f t="shared" ca="1" si="10"/>
        <v>0</v>
      </c>
      <c r="AA92" s="408">
        <f t="shared" ca="1" si="11"/>
        <v>0</v>
      </c>
      <c r="AB92" s="408">
        <f ca="1">IF(SUM(X92:Y92:B92:G92)=$AF$1,$AF$1,IF(ISERROR(AVERAGEIF(X92:Y92:B92:G92,"&gt;100")),$AF$1,AVERAGEIF(X92:Y92:B92:G92,"&gt;100")))</f>
        <v>0</v>
      </c>
      <c r="AC92" s="408">
        <f t="shared" ca="1" si="12"/>
        <v>0</v>
      </c>
      <c r="AD92" s="408">
        <f t="shared" ca="1" si="13"/>
        <v>0</v>
      </c>
      <c r="AE92" s="408">
        <f t="shared" ca="1" si="14"/>
        <v>0</v>
      </c>
    </row>
    <row r="93" spans="1:31" x14ac:dyDescent="0.25">
      <c r="A93" s="1" t="s">
        <v>168</v>
      </c>
      <c r="B93" s="408">
        <f ca="1">SUM(Relatorio!E94:F94)</f>
        <v>0</v>
      </c>
      <c r="C93" s="408">
        <f ca="1">SUM(Relatorio!G94:H94)</f>
        <v>0</v>
      </c>
      <c r="D93" s="408">
        <f ca="1">SUM(Relatorio!I94:J94)</f>
        <v>0</v>
      </c>
      <c r="E93" s="408">
        <f ca="1">SUM(Relatorio!K94:L94)</f>
        <v>0</v>
      </c>
      <c r="F93" s="408">
        <f ca="1">SUM(Relatorio!M94:N94)</f>
        <v>0</v>
      </c>
      <c r="G93" s="408">
        <f ca="1">SUM(Relatorio!O94:P94)</f>
        <v>0</v>
      </c>
      <c r="H93" s="408">
        <f ca="1">SUM(Relatorio!Q94:R94)</f>
        <v>0</v>
      </c>
      <c r="I93" s="408">
        <f ca="1">SUM(Relatorio!S94:T94)</f>
        <v>0</v>
      </c>
      <c r="J93" s="408">
        <f ca="1">SUM(Relatorio!U94:V94)</f>
        <v>0</v>
      </c>
      <c r="K93" s="408">
        <f ca="1">SUM(Relatorio!W94:X94)</f>
        <v>0</v>
      </c>
      <c r="L93" s="408">
        <f ca="1">SUM(Relatorio!Y94:Z94)</f>
        <v>0</v>
      </c>
      <c r="M93" s="408">
        <f ca="1">SUM(Relatorio!AA94:AB94)</f>
        <v>0</v>
      </c>
      <c r="N93" s="408">
        <f ca="1">SUM(Relatorio!AC94:AD94)</f>
        <v>0</v>
      </c>
      <c r="O93" s="408">
        <f ca="1">SUM(Relatorio!AE94:AF94)</f>
        <v>0</v>
      </c>
      <c r="P93" s="408">
        <f ca="1">SUM(Relatorio!AG94:AH94)</f>
        <v>0</v>
      </c>
      <c r="Q93" s="408">
        <f ca="1">SUM(Relatorio!AI94:AJ94)</f>
        <v>0</v>
      </c>
      <c r="R93" s="408">
        <f ca="1">SUM(Relatorio!AK94:AL94)</f>
        <v>0</v>
      </c>
      <c r="S93" s="408">
        <f ca="1">SUM(Relatorio!AM94:AN94)</f>
        <v>0</v>
      </c>
      <c r="T93" s="408">
        <f ca="1">SUM(Relatorio!AO94:AP94)</f>
        <v>0</v>
      </c>
      <c r="U93" s="408">
        <f ca="1">SUM(Relatorio!AQ94:AR94)</f>
        <v>0</v>
      </c>
      <c r="V93" s="408">
        <f ca="1">SUM(Relatorio!AS94:AT94)</f>
        <v>0</v>
      </c>
      <c r="W93" s="408">
        <f ca="1">SUM(Relatorio!AU94:AV94)</f>
        <v>0</v>
      </c>
      <c r="X93" s="408">
        <f ca="1">SUM(Relatorio!AW94:AX94)</f>
        <v>0</v>
      </c>
      <c r="Y93" s="408">
        <f ca="1">SUM(Relatorio!AY94:AZ94)</f>
        <v>0</v>
      </c>
      <c r="Z93" s="408">
        <f t="shared" ca="1" si="10"/>
        <v>0</v>
      </c>
      <c r="AA93" s="408">
        <f t="shared" ca="1" si="11"/>
        <v>0</v>
      </c>
      <c r="AB93" s="408">
        <f ca="1">IF(SUM(X93:Y93:B93:G93)=$AF$1,$AF$1,IF(ISERROR(AVERAGEIF(X93:Y93:B93:G93,"&gt;100")),$AF$1,AVERAGEIF(X93:Y93:B93:G93,"&gt;100")))</f>
        <v>0</v>
      </c>
      <c r="AC93" s="408">
        <f t="shared" ca="1" si="12"/>
        <v>0</v>
      </c>
      <c r="AD93" s="408">
        <f t="shared" ca="1" si="13"/>
        <v>0</v>
      </c>
      <c r="AE93" s="408">
        <f t="shared" ca="1" si="14"/>
        <v>0</v>
      </c>
    </row>
    <row r="94" spans="1:31" x14ac:dyDescent="0.25">
      <c r="A94" s="1" t="s">
        <v>169</v>
      </c>
      <c r="B94" s="408">
        <f ca="1">SUM(Relatorio!E95:F95)</f>
        <v>0</v>
      </c>
      <c r="C94" s="408">
        <f ca="1">SUM(Relatorio!G95:H95)</f>
        <v>0</v>
      </c>
      <c r="D94" s="408">
        <f ca="1">SUM(Relatorio!I95:J95)</f>
        <v>0</v>
      </c>
      <c r="E94" s="408">
        <f ca="1">SUM(Relatorio!K95:L95)</f>
        <v>0</v>
      </c>
      <c r="F94" s="408">
        <f ca="1">SUM(Relatorio!M95:N95)</f>
        <v>0</v>
      </c>
      <c r="G94" s="408">
        <f ca="1">SUM(Relatorio!O95:P95)</f>
        <v>0</v>
      </c>
      <c r="H94" s="408">
        <f ca="1">SUM(Relatorio!Q95:R95)</f>
        <v>0</v>
      </c>
      <c r="I94" s="408">
        <f ca="1">SUM(Relatorio!S95:T95)</f>
        <v>0</v>
      </c>
      <c r="J94" s="408">
        <f ca="1">SUM(Relatorio!U95:V95)</f>
        <v>0</v>
      </c>
      <c r="K94" s="408">
        <f ca="1">SUM(Relatorio!W95:X95)</f>
        <v>0</v>
      </c>
      <c r="L94" s="408">
        <f ca="1">SUM(Relatorio!Y95:Z95)</f>
        <v>0</v>
      </c>
      <c r="M94" s="408">
        <f ca="1">SUM(Relatorio!AA95:AB95)</f>
        <v>0</v>
      </c>
      <c r="N94" s="408">
        <f ca="1">SUM(Relatorio!AC95:AD95)</f>
        <v>0</v>
      </c>
      <c r="O94" s="408">
        <f ca="1">SUM(Relatorio!AE95:AF95)</f>
        <v>0</v>
      </c>
      <c r="P94" s="408">
        <f ca="1">SUM(Relatorio!AG95:AH95)</f>
        <v>0</v>
      </c>
      <c r="Q94" s="408">
        <f ca="1">SUM(Relatorio!AI95:AJ95)</f>
        <v>0</v>
      </c>
      <c r="R94" s="408">
        <f ca="1">SUM(Relatorio!AK95:AL95)</f>
        <v>0</v>
      </c>
      <c r="S94" s="408">
        <f ca="1">SUM(Relatorio!AM95:AN95)</f>
        <v>0</v>
      </c>
      <c r="T94" s="408">
        <f ca="1">SUM(Relatorio!AO95:AP95)</f>
        <v>0</v>
      </c>
      <c r="U94" s="408">
        <f ca="1">SUM(Relatorio!AQ95:AR95)</f>
        <v>0</v>
      </c>
      <c r="V94" s="408">
        <f ca="1">SUM(Relatorio!AS95:AT95)</f>
        <v>0</v>
      </c>
      <c r="W94" s="408">
        <f ca="1">SUM(Relatorio!AU95:AV95)</f>
        <v>0</v>
      </c>
      <c r="X94" s="408">
        <f ca="1">SUM(Relatorio!AW95:AX95)</f>
        <v>0</v>
      </c>
      <c r="Y94" s="408">
        <f ca="1">SUM(Relatorio!AY95:AZ95)</f>
        <v>0</v>
      </c>
      <c r="Z94" s="408">
        <f t="shared" ca="1" si="10"/>
        <v>0</v>
      </c>
      <c r="AA94" s="408">
        <f t="shared" ca="1" si="11"/>
        <v>0</v>
      </c>
      <c r="AB94" s="408">
        <f ca="1">IF(SUM(X94:Y94:B94:G94)=$AF$1,$AF$1,IF(ISERROR(AVERAGEIF(X94:Y94:B94:G94,"&gt;100")),$AF$1,AVERAGEIF(X94:Y94:B94:G94,"&gt;100")))</f>
        <v>0</v>
      </c>
      <c r="AC94" s="408">
        <f t="shared" ca="1" si="12"/>
        <v>0</v>
      </c>
      <c r="AD94" s="408">
        <f t="shared" ca="1" si="13"/>
        <v>0</v>
      </c>
      <c r="AE94" s="408">
        <f t="shared" ca="1" si="14"/>
        <v>0</v>
      </c>
    </row>
    <row r="95" spans="1:31" x14ac:dyDescent="0.25">
      <c r="A95" s="1" t="s">
        <v>170</v>
      </c>
      <c r="B95" s="408">
        <f ca="1">SUM(Relatorio!E96:F96)</f>
        <v>0</v>
      </c>
      <c r="C95" s="408">
        <f ca="1">SUM(Relatorio!G96:H96)</f>
        <v>0</v>
      </c>
      <c r="D95" s="408">
        <f ca="1">SUM(Relatorio!I96:J96)</f>
        <v>0</v>
      </c>
      <c r="E95" s="408">
        <f ca="1">SUM(Relatorio!K96:L96)</f>
        <v>0</v>
      </c>
      <c r="F95" s="408">
        <f ca="1">SUM(Relatorio!M96:N96)</f>
        <v>0</v>
      </c>
      <c r="G95" s="408">
        <f ca="1">SUM(Relatorio!O96:P96)</f>
        <v>0</v>
      </c>
      <c r="H95" s="408">
        <f ca="1">SUM(Relatorio!Q96:R96)</f>
        <v>0</v>
      </c>
      <c r="I95" s="408">
        <f ca="1">SUM(Relatorio!S96:T96)</f>
        <v>0</v>
      </c>
      <c r="J95" s="408">
        <f ca="1">SUM(Relatorio!U96:V96)</f>
        <v>0</v>
      </c>
      <c r="K95" s="408">
        <f ca="1">SUM(Relatorio!W96:X96)</f>
        <v>0</v>
      </c>
      <c r="L95" s="408">
        <f ca="1">SUM(Relatorio!Y96:Z96)</f>
        <v>0</v>
      </c>
      <c r="M95" s="408">
        <f ca="1">SUM(Relatorio!AA96:AB96)</f>
        <v>0</v>
      </c>
      <c r="N95" s="408">
        <f ca="1">SUM(Relatorio!AC96:AD96)</f>
        <v>0</v>
      </c>
      <c r="O95" s="408">
        <f ca="1">SUM(Relatorio!AE96:AF96)</f>
        <v>0</v>
      </c>
      <c r="P95" s="408">
        <f ca="1">SUM(Relatorio!AG96:AH96)</f>
        <v>0</v>
      </c>
      <c r="Q95" s="408">
        <f ca="1">SUM(Relatorio!AI96:AJ96)</f>
        <v>0</v>
      </c>
      <c r="R95" s="408">
        <f ca="1">SUM(Relatorio!AK96:AL96)</f>
        <v>0</v>
      </c>
      <c r="S95" s="408">
        <f ca="1">SUM(Relatorio!AM96:AN96)</f>
        <v>0</v>
      </c>
      <c r="T95" s="408">
        <f ca="1">SUM(Relatorio!AO96:AP96)</f>
        <v>0</v>
      </c>
      <c r="U95" s="408">
        <f ca="1">SUM(Relatorio!AQ96:AR96)</f>
        <v>0</v>
      </c>
      <c r="V95" s="408">
        <f ca="1">SUM(Relatorio!AS96:AT96)</f>
        <v>0</v>
      </c>
      <c r="W95" s="408">
        <f ca="1">SUM(Relatorio!AU96:AV96)</f>
        <v>0</v>
      </c>
      <c r="X95" s="408">
        <f ca="1">SUM(Relatorio!AW96:AX96)</f>
        <v>0</v>
      </c>
      <c r="Y95" s="408">
        <f ca="1">SUM(Relatorio!AY96:AZ96)</f>
        <v>0</v>
      </c>
      <c r="Z95" s="408">
        <f t="shared" ca="1" si="10"/>
        <v>0</v>
      </c>
      <c r="AA95" s="408">
        <f t="shared" ca="1" si="11"/>
        <v>0</v>
      </c>
      <c r="AB95" s="408">
        <f ca="1">IF(SUM(X95:Y95:B95:G95)=$AF$1,$AF$1,IF(ISERROR(AVERAGEIF(X95:Y95:B95:G95,"&gt;100")),$AF$1,AVERAGEIF(X95:Y95:B95:G95,"&gt;100")))</f>
        <v>0</v>
      </c>
      <c r="AC95" s="408">
        <f t="shared" ca="1" si="12"/>
        <v>0</v>
      </c>
      <c r="AD95" s="408">
        <f t="shared" ca="1" si="13"/>
        <v>0</v>
      </c>
      <c r="AE95" s="408">
        <f t="shared" ca="1" si="14"/>
        <v>0</v>
      </c>
    </row>
  </sheetData>
  <pageMargins left="0.511811024" right="0.511811024" top="0.78740157499999996" bottom="0.78740157499999996" header="0.31496062000000002" footer="0.31496062000000002"/>
  <pageSetup paperSize="9" orientation="portrait"/>
  <headerFooter>
    <oddFooter>&amp;C&amp;"Calibri"&amp;12 &amp;K000000_x000D_# Documento é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P75"/>
  <sheetViews>
    <sheetView topLeftCell="J1" zoomScaleNormal="100" workbookViewId="0">
      <selection activeCell="J1" sqref="J1"/>
    </sheetView>
  </sheetViews>
  <sheetFormatPr defaultColWidth="8.7109375" defaultRowHeight="15" x14ac:dyDescent="0.25"/>
  <cols>
    <col min="1" max="1" width="0.140625" style="57" hidden="1" customWidth="1"/>
    <col min="2" max="2" width="9.7109375" style="57" hidden="1" customWidth="1"/>
    <col min="3" max="9" width="20.7109375" style="57" customWidth="1"/>
    <col min="10" max="10" width="20.7109375" style="57" bestFit="1" customWidth="1"/>
    <col min="11" max="11" width="20.7109375" style="57" customWidth="1"/>
    <col min="12" max="12" width="20.7109375" style="68" customWidth="1"/>
    <col min="13" max="13" width="6.42578125" style="57" customWidth="1"/>
    <col min="14" max="14" width="11.28515625" style="57" hidden="1" customWidth="1"/>
    <col min="15" max="15" width="11.7109375" style="57" hidden="1" customWidth="1"/>
    <col min="16" max="16" width="11.28515625" style="57" hidden="1" customWidth="1"/>
    <col min="17" max="28" width="15.42578125" style="57" customWidth="1"/>
    <col min="29" max="29" width="8.7109375" style="57" customWidth="1"/>
    <col min="30" max="16384" width="8.7109375" style="57"/>
  </cols>
  <sheetData>
    <row r="1" spans="1:16" ht="15.75" customHeight="1" thickBot="1" x14ac:dyDescent="0.3">
      <c r="C1" s="324" t="s">
        <v>74</v>
      </c>
      <c r="D1" s="330" t="s">
        <v>171</v>
      </c>
      <c r="E1" s="330" t="s">
        <v>172</v>
      </c>
      <c r="F1" s="331" t="s">
        <v>173</v>
      </c>
      <c r="G1" s="59" t="s">
        <v>174</v>
      </c>
      <c r="H1" s="60" t="s">
        <v>175</v>
      </c>
      <c r="I1" s="100" t="s">
        <v>176</v>
      </c>
      <c r="J1" s="60" t="s">
        <v>177</v>
      </c>
      <c r="K1" s="59" t="s">
        <v>178</v>
      </c>
      <c r="L1" s="60" t="s">
        <v>179</v>
      </c>
      <c r="N1" s="61" t="s">
        <v>9</v>
      </c>
      <c r="O1" s="57">
        <v>500</v>
      </c>
    </row>
    <row r="2" spans="1:16" ht="15" customHeight="1" x14ac:dyDescent="0.25">
      <c r="A2" s="57">
        <v>1</v>
      </c>
      <c r="B2" s="57" t="str">
        <f t="shared" ref="B2:B9" si="0">CONCATENATE($C$1,A2)</f>
        <v>TURNO 11</v>
      </c>
      <c r="C2" s="327" t="s">
        <v>56</v>
      </c>
      <c r="D2" s="327">
        <f t="shared" ref="D2:D10" ca="1" si="1">SUM(E2:F2)</f>
        <v>0</v>
      </c>
      <c r="E2" s="328">
        <f ca="1">Relatorio!Q98</f>
        <v>0</v>
      </c>
      <c r="F2" s="329">
        <f ca="1">Relatorio!R98</f>
        <v>0</v>
      </c>
      <c r="G2" s="6">
        <f t="shared" ref="G2:H9" ca="1" si="2">SUM(I2,K2)</f>
        <v>0</v>
      </c>
      <c r="H2" s="7">
        <f t="shared" ca="1" si="2"/>
        <v>0</v>
      </c>
      <c r="I2" s="62">
        <f t="shared" ref="I2:I9" ca="1" si="3">E2*$O$1</f>
        <v>0</v>
      </c>
      <c r="J2" s="7">
        <f ca="1">Relatorio!Q97</f>
        <v>0</v>
      </c>
      <c r="K2" s="63">
        <f ca="1">F2*O2</f>
        <v>0</v>
      </c>
      <c r="L2" s="7">
        <f ca="1">Relatorio!R97</f>
        <v>0</v>
      </c>
      <c r="N2" s="57" t="s">
        <v>10</v>
      </c>
      <c r="O2" s="57">
        <v>680</v>
      </c>
    </row>
    <row r="3" spans="1:16" ht="15" customHeight="1" x14ac:dyDescent="0.25">
      <c r="A3" s="57">
        <v>2</v>
      </c>
      <c r="B3" s="57" t="str">
        <f t="shared" si="0"/>
        <v>TURNO 12</v>
      </c>
      <c r="C3" s="5" t="s">
        <v>57</v>
      </c>
      <c r="D3" s="5">
        <f t="shared" ca="1" si="1"/>
        <v>0</v>
      </c>
      <c r="E3" s="12">
        <f ca="1">Relatorio!S98</f>
        <v>0</v>
      </c>
      <c r="F3" s="89">
        <f ca="1">Relatorio!T98</f>
        <v>0</v>
      </c>
      <c r="G3" s="6">
        <f t="shared" ca="1" si="2"/>
        <v>0</v>
      </c>
      <c r="H3" s="7">
        <f t="shared" ca="1" si="2"/>
        <v>0</v>
      </c>
      <c r="I3" s="64">
        <f t="shared" ca="1" si="3"/>
        <v>0</v>
      </c>
      <c r="J3" s="7">
        <f ca="1">Relatorio!S97</f>
        <v>0</v>
      </c>
      <c r="K3" s="65">
        <f t="shared" ref="K3:K9" ca="1" si="4">F3*$O$2</f>
        <v>0</v>
      </c>
      <c r="L3" s="7">
        <f ca="1">Relatorio!T97</f>
        <v>0</v>
      </c>
      <c r="N3" s="57">
        <f ca="1">SMALL(E35:E42,1)</f>
        <v>0</v>
      </c>
      <c r="O3" s="57">
        <f ca="1">SMALL(F35:F42,1)</f>
        <v>0</v>
      </c>
    </row>
    <row r="4" spans="1:16" ht="15" customHeight="1" x14ac:dyDescent="0.25">
      <c r="A4" s="57">
        <v>3</v>
      </c>
      <c r="B4" s="57" t="str">
        <f t="shared" si="0"/>
        <v>TURNO 13</v>
      </c>
      <c r="C4" s="5" t="s">
        <v>58</v>
      </c>
      <c r="D4" s="5">
        <f t="shared" ca="1" si="1"/>
        <v>0</v>
      </c>
      <c r="E4" s="12">
        <f ca="1">Relatorio!U98</f>
        <v>0</v>
      </c>
      <c r="F4" s="89">
        <f ca="1">Relatorio!V98</f>
        <v>0</v>
      </c>
      <c r="G4" s="6">
        <f t="shared" ca="1" si="2"/>
        <v>0</v>
      </c>
      <c r="H4" s="7">
        <f t="shared" ca="1" si="2"/>
        <v>0</v>
      </c>
      <c r="I4" s="64">
        <f t="shared" ca="1" si="3"/>
        <v>0</v>
      </c>
      <c r="J4" s="7">
        <f ca="1">Relatorio!U97</f>
        <v>0</v>
      </c>
      <c r="K4" s="65">
        <f t="shared" ca="1" si="4"/>
        <v>0</v>
      </c>
      <c r="L4" s="7">
        <f ca="1">Relatorio!V97</f>
        <v>0</v>
      </c>
    </row>
    <row r="5" spans="1:16" ht="15" customHeight="1" x14ac:dyDescent="0.25">
      <c r="A5" s="57">
        <v>4</v>
      </c>
      <c r="B5" s="57" t="str">
        <f t="shared" si="0"/>
        <v>TURNO 14</v>
      </c>
      <c r="C5" s="5" t="s">
        <v>59</v>
      </c>
      <c r="D5" s="5">
        <f t="shared" ca="1" si="1"/>
        <v>0</v>
      </c>
      <c r="E5" s="12">
        <f ca="1">Relatorio!W98</f>
        <v>0</v>
      </c>
      <c r="F5" s="89">
        <f ca="1">Relatorio!X98</f>
        <v>0</v>
      </c>
      <c r="G5" s="6">
        <f t="shared" ca="1" si="2"/>
        <v>0</v>
      </c>
      <c r="H5" s="7">
        <f t="shared" ca="1" si="2"/>
        <v>0</v>
      </c>
      <c r="I5" s="64">
        <f t="shared" ca="1" si="3"/>
        <v>0</v>
      </c>
      <c r="J5" s="7">
        <f ca="1">Relatorio!W97</f>
        <v>0</v>
      </c>
      <c r="K5" s="65">
        <f t="shared" ca="1" si="4"/>
        <v>0</v>
      </c>
      <c r="L5" s="7">
        <f ca="1">Relatorio!X97</f>
        <v>0</v>
      </c>
      <c r="N5" s="57" t="s">
        <v>74</v>
      </c>
      <c r="O5" s="66">
        <f ca="1">J10</f>
        <v>0</v>
      </c>
      <c r="P5" s="66">
        <f ca="1">L10</f>
        <v>0</v>
      </c>
    </row>
    <row r="6" spans="1:16" ht="15" customHeight="1" x14ac:dyDescent="0.25">
      <c r="A6" s="57">
        <v>5</v>
      </c>
      <c r="B6" s="57" t="str">
        <f t="shared" si="0"/>
        <v>TURNO 15</v>
      </c>
      <c r="C6" s="5" t="s">
        <v>60</v>
      </c>
      <c r="D6" s="5">
        <f t="shared" ca="1" si="1"/>
        <v>0</v>
      </c>
      <c r="E6" s="12">
        <f ca="1">Relatorio!Y98</f>
        <v>0</v>
      </c>
      <c r="F6" s="89">
        <f ca="1">Relatorio!Z98</f>
        <v>0</v>
      </c>
      <c r="G6" s="6">
        <f t="shared" ca="1" si="2"/>
        <v>0</v>
      </c>
      <c r="H6" s="7">
        <f t="shared" ca="1" si="2"/>
        <v>0</v>
      </c>
      <c r="I6" s="64">
        <f t="shared" ca="1" si="3"/>
        <v>0</v>
      </c>
      <c r="J6" s="7">
        <f ca="1">Relatorio!Y97</f>
        <v>0</v>
      </c>
      <c r="K6" s="65">
        <f t="shared" ca="1" si="4"/>
        <v>0</v>
      </c>
      <c r="L6" s="7">
        <f ca="1">Relatorio!Z97</f>
        <v>0</v>
      </c>
      <c r="N6" s="57" t="s">
        <v>75</v>
      </c>
      <c r="O6" s="66">
        <f ca="1">J21</f>
        <v>0</v>
      </c>
      <c r="P6" s="66">
        <f ca="1">L21</f>
        <v>0</v>
      </c>
    </row>
    <row r="7" spans="1:16" ht="15" customHeight="1" x14ac:dyDescent="0.25">
      <c r="A7" s="57">
        <v>6</v>
      </c>
      <c r="B7" s="57" t="str">
        <f t="shared" si="0"/>
        <v>TURNO 16</v>
      </c>
      <c r="C7" s="5" t="s">
        <v>61</v>
      </c>
      <c r="D7" s="5">
        <f t="shared" ca="1" si="1"/>
        <v>0</v>
      </c>
      <c r="E7" s="12">
        <f ca="1">Relatorio!AA98</f>
        <v>0</v>
      </c>
      <c r="F7" s="89">
        <f ca="1">Relatorio!AB98</f>
        <v>0</v>
      </c>
      <c r="G7" s="6">
        <f t="shared" ca="1" si="2"/>
        <v>0</v>
      </c>
      <c r="H7" s="7">
        <f t="shared" ca="1" si="2"/>
        <v>0</v>
      </c>
      <c r="I7" s="64">
        <f t="shared" ca="1" si="3"/>
        <v>0</v>
      </c>
      <c r="J7" s="7">
        <f ca="1">Relatorio!AA97</f>
        <v>0</v>
      </c>
      <c r="K7" s="65">
        <f t="shared" ca="1" si="4"/>
        <v>0</v>
      </c>
      <c r="L7" s="7">
        <f ca="1">Relatorio!AB97</f>
        <v>0</v>
      </c>
      <c r="N7" s="57" t="s">
        <v>76</v>
      </c>
      <c r="O7" s="66">
        <f ca="1">J32</f>
        <v>0</v>
      </c>
      <c r="P7" s="66">
        <f ca="1">L32</f>
        <v>0</v>
      </c>
    </row>
    <row r="8" spans="1:16" ht="15" customHeight="1" x14ac:dyDescent="0.25">
      <c r="A8" s="57">
        <v>7</v>
      </c>
      <c r="B8" s="57" t="str">
        <f t="shared" si="0"/>
        <v>TURNO 17</v>
      </c>
      <c r="C8" s="5" t="s">
        <v>62</v>
      </c>
      <c r="D8" s="5">
        <f t="shared" ca="1" si="1"/>
        <v>0</v>
      </c>
      <c r="E8" s="12">
        <f ca="1">Relatorio!AC98</f>
        <v>0</v>
      </c>
      <c r="F8" s="89">
        <f ca="1">Relatorio!AD98</f>
        <v>0</v>
      </c>
      <c r="G8" s="6">
        <f t="shared" ca="1" si="2"/>
        <v>0</v>
      </c>
      <c r="H8" s="7">
        <f t="shared" ca="1" si="2"/>
        <v>0</v>
      </c>
      <c r="I8" s="64">
        <f t="shared" ca="1" si="3"/>
        <v>0</v>
      </c>
      <c r="J8" s="7">
        <f ca="1">Relatorio!AC97</f>
        <v>0</v>
      </c>
      <c r="K8" s="65">
        <f t="shared" ca="1" si="4"/>
        <v>0</v>
      </c>
      <c r="L8" s="7">
        <f ca="1">Relatorio!AD97</f>
        <v>0</v>
      </c>
    </row>
    <row r="9" spans="1:16" ht="15" customHeight="1" thickBot="1" x14ac:dyDescent="0.3">
      <c r="A9" s="57">
        <v>8</v>
      </c>
      <c r="B9" s="57" t="str">
        <f t="shared" si="0"/>
        <v>TURNO 18</v>
      </c>
      <c r="C9" s="321" t="s">
        <v>63</v>
      </c>
      <c r="D9" s="321">
        <f t="shared" ca="1" si="1"/>
        <v>0</v>
      </c>
      <c r="E9" s="322">
        <f ca="1">Relatorio!AE98</f>
        <v>0</v>
      </c>
      <c r="F9" s="323">
        <f ca="1">Relatorio!AF98</f>
        <v>0</v>
      </c>
      <c r="G9" s="380">
        <f t="shared" ca="1" si="2"/>
        <v>0</v>
      </c>
      <c r="H9" s="375">
        <f t="shared" ca="1" si="2"/>
        <v>0</v>
      </c>
      <c r="I9" s="384">
        <f t="shared" ca="1" si="3"/>
        <v>0</v>
      </c>
      <c r="J9" s="375">
        <f ca="1">Relatorio!AE97</f>
        <v>0</v>
      </c>
      <c r="K9" s="372">
        <f t="shared" ca="1" si="4"/>
        <v>0</v>
      </c>
      <c r="L9" s="375">
        <f ca="1">Relatorio!AF97</f>
        <v>0</v>
      </c>
      <c r="N9" s="57" t="s">
        <v>74</v>
      </c>
      <c r="O9" s="67">
        <f ca="1">E10</f>
        <v>0</v>
      </c>
      <c r="P9" s="67" t="str">
        <f ca="1">F10</f>
        <v/>
      </c>
    </row>
    <row r="10" spans="1:16" ht="16.5" customHeight="1" thickBot="1" x14ac:dyDescent="0.3">
      <c r="C10" s="332" t="s">
        <v>74</v>
      </c>
      <c r="D10" s="325">
        <f t="shared" ca="1" si="1"/>
        <v>0</v>
      </c>
      <c r="E10" s="325">
        <f ca="1">(SUM(E2:E9)-E11)/7</f>
        <v>0</v>
      </c>
      <c r="F10" s="326" t="str">
        <f ca="1">IF(ISERROR(AVERAGEIF(F2:F9,"&gt;0")),"",AVERAGEIF(F2:F9,"&gt;0"))</f>
        <v/>
      </c>
      <c r="G10" s="376">
        <f t="shared" ref="G10:L10" ca="1" si="5">SUM(G2:G9)</f>
        <v>0</v>
      </c>
      <c r="H10" s="378">
        <f t="shared" ca="1" si="5"/>
        <v>0</v>
      </c>
      <c r="I10" s="379">
        <f t="shared" ca="1" si="5"/>
        <v>0</v>
      </c>
      <c r="J10" s="378">
        <f t="shared" ca="1" si="5"/>
        <v>0</v>
      </c>
      <c r="K10" s="376">
        <f t="shared" ca="1" si="5"/>
        <v>0</v>
      </c>
      <c r="L10" s="378">
        <f t="shared" ca="1" si="5"/>
        <v>0</v>
      </c>
      <c r="N10" s="57" t="s">
        <v>75</v>
      </c>
      <c r="O10" s="67">
        <f ca="1">E21</f>
        <v>0</v>
      </c>
      <c r="P10" s="67" t="str">
        <f ca="1">F21</f>
        <v/>
      </c>
    </row>
    <row r="11" spans="1:16" ht="16.5" customHeight="1" thickBot="1" x14ac:dyDescent="0.3">
      <c r="E11" s="361">
        <f ca="1">SMALL(E2:E9,1)</f>
        <v>0</v>
      </c>
      <c r="F11" s="361">
        <f ca="1">SMALL(F2:F9,1)</f>
        <v>0</v>
      </c>
      <c r="N11" s="57" t="s">
        <v>76</v>
      </c>
      <c r="O11" s="67">
        <f ca="1">E32</f>
        <v>0</v>
      </c>
      <c r="P11" s="67" t="str">
        <f ca="1">F32</f>
        <v/>
      </c>
    </row>
    <row r="12" spans="1:16" ht="15.75" customHeight="1" thickBot="1" x14ac:dyDescent="0.3">
      <c r="C12" s="324" t="s">
        <v>75</v>
      </c>
      <c r="D12" s="330" t="s">
        <v>171</v>
      </c>
      <c r="E12" s="330" t="s">
        <v>172</v>
      </c>
      <c r="F12" s="331" t="s">
        <v>173</v>
      </c>
      <c r="G12" s="59" t="s">
        <v>174</v>
      </c>
      <c r="H12" s="58" t="s">
        <v>175</v>
      </c>
      <c r="I12" s="59" t="s">
        <v>176</v>
      </c>
      <c r="J12" s="60" t="s">
        <v>177</v>
      </c>
      <c r="K12" s="59" t="s">
        <v>178</v>
      </c>
      <c r="L12" s="60" t="s">
        <v>179</v>
      </c>
    </row>
    <row r="13" spans="1:16" ht="15" customHeight="1" x14ac:dyDescent="0.25">
      <c r="A13" s="57">
        <v>1</v>
      </c>
      <c r="B13" s="57" t="str">
        <f t="shared" ref="B13:B20" si="6">CONCATENATE($C$12,A13)</f>
        <v>TURNO 21</v>
      </c>
      <c r="C13" s="327" t="s">
        <v>64</v>
      </c>
      <c r="D13" s="327">
        <f t="shared" ref="D13:D21" ca="1" si="7">SUM(E13:F13)</f>
        <v>0</v>
      </c>
      <c r="E13" s="328">
        <f ca="1">Relatorio!AG98</f>
        <v>0</v>
      </c>
      <c r="F13" s="329">
        <f ca="1">Relatorio!AH98</f>
        <v>0</v>
      </c>
      <c r="G13" s="6">
        <f t="shared" ref="G13:H20" ca="1" si="8">SUM(I13,K13)</f>
        <v>0</v>
      </c>
      <c r="H13" s="88">
        <f t="shared" ca="1" si="8"/>
        <v>0</v>
      </c>
      <c r="I13" s="63">
        <f t="shared" ref="I13:I20" ca="1" si="9">E13*$O$1</f>
        <v>0</v>
      </c>
      <c r="J13" s="7">
        <f ca="1">Relatorio!AG97</f>
        <v>0</v>
      </c>
      <c r="K13" s="63">
        <f t="shared" ref="K13:K20" ca="1" si="10">F13*$O$2</f>
        <v>0</v>
      </c>
      <c r="L13" s="7">
        <f ca="1">Relatorio!AH97</f>
        <v>0</v>
      </c>
    </row>
    <row r="14" spans="1:16" ht="15" customHeight="1" x14ac:dyDescent="0.25">
      <c r="A14" s="57">
        <v>2</v>
      </c>
      <c r="B14" s="57" t="str">
        <f t="shared" si="6"/>
        <v>TURNO 22</v>
      </c>
      <c r="C14" s="5" t="s">
        <v>65</v>
      </c>
      <c r="D14" s="5">
        <f t="shared" ca="1" si="7"/>
        <v>0</v>
      </c>
      <c r="E14" s="12">
        <f ca="1">Relatorio!AI98</f>
        <v>0</v>
      </c>
      <c r="F14" s="89">
        <f ca="1">Relatorio!AJ98</f>
        <v>0</v>
      </c>
      <c r="G14" s="6">
        <f t="shared" ca="1" si="8"/>
        <v>0</v>
      </c>
      <c r="H14" s="88">
        <f t="shared" ca="1" si="8"/>
        <v>0</v>
      </c>
      <c r="I14" s="63">
        <f t="shared" ca="1" si="9"/>
        <v>0</v>
      </c>
      <c r="J14" s="7">
        <f ca="1">Relatorio!AI97</f>
        <v>0</v>
      </c>
      <c r="K14" s="63">
        <f t="shared" ca="1" si="10"/>
        <v>0</v>
      </c>
      <c r="L14" s="7">
        <f ca="1">Relatorio!AJ97</f>
        <v>0</v>
      </c>
    </row>
    <row r="15" spans="1:16" ht="15" customHeight="1" x14ac:dyDescent="0.25">
      <c r="A15" s="57">
        <v>3</v>
      </c>
      <c r="B15" s="57" t="str">
        <f t="shared" si="6"/>
        <v>TURNO 23</v>
      </c>
      <c r="C15" s="5" t="s">
        <v>66</v>
      </c>
      <c r="D15" s="5">
        <f t="shared" ca="1" si="7"/>
        <v>0</v>
      </c>
      <c r="E15" s="12">
        <f ca="1">Relatorio!AK98</f>
        <v>0</v>
      </c>
      <c r="F15" s="89">
        <f ca="1">Relatorio!AL98</f>
        <v>0</v>
      </c>
      <c r="G15" s="6">
        <f t="shared" ca="1" si="8"/>
        <v>0</v>
      </c>
      <c r="H15" s="88">
        <f t="shared" ca="1" si="8"/>
        <v>0</v>
      </c>
      <c r="I15" s="63">
        <f t="shared" ca="1" si="9"/>
        <v>0</v>
      </c>
      <c r="J15" s="7">
        <f ca="1">Relatorio!AK97</f>
        <v>0</v>
      </c>
      <c r="K15" s="63">
        <f t="shared" ca="1" si="10"/>
        <v>0</v>
      </c>
      <c r="L15" s="7">
        <f ca="1">Relatorio!AL97</f>
        <v>0</v>
      </c>
    </row>
    <row r="16" spans="1:16" ht="15" customHeight="1" x14ac:dyDescent="0.25">
      <c r="A16" s="57">
        <v>4</v>
      </c>
      <c r="B16" s="57" t="str">
        <f t="shared" si="6"/>
        <v>TURNO 24</v>
      </c>
      <c r="C16" s="5" t="s">
        <v>67</v>
      </c>
      <c r="D16" s="5">
        <f t="shared" ca="1" si="7"/>
        <v>0</v>
      </c>
      <c r="E16" s="12">
        <f ca="1">Relatorio!AM98</f>
        <v>0</v>
      </c>
      <c r="F16" s="89">
        <f ca="1">Relatorio!AN98</f>
        <v>0</v>
      </c>
      <c r="G16" s="6">
        <f t="shared" ca="1" si="8"/>
        <v>0</v>
      </c>
      <c r="H16" s="88">
        <f t="shared" ca="1" si="8"/>
        <v>0</v>
      </c>
      <c r="I16" s="63">
        <f t="shared" ca="1" si="9"/>
        <v>0</v>
      </c>
      <c r="J16" s="7">
        <f ca="1">Relatorio!AM97</f>
        <v>0</v>
      </c>
      <c r="K16" s="63">
        <f t="shared" ca="1" si="10"/>
        <v>0</v>
      </c>
      <c r="L16" s="7">
        <f ca="1">Relatorio!AN97</f>
        <v>0</v>
      </c>
    </row>
    <row r="17" spans="1:12" ht="15" customHeight="1" x14ac:dyDescent="0.25">
      <c r="A17" s="57">
        <v>5</v>
      </c>
      <c r="B17" s="57" t="str">
        <f t="shared" si="6"/>
        <v>TURNO 25</v>
      </c>
      <c r="C17" s="5" t="s">
        <v>68</v>
      </c>
      <c r="D17" s="5">
        <f t="shared" ca="1" si="7"/>
        <v>0</v>
      </c>
      <c r="E17" s="12">
        <f ca="1">Relatorio!AO98</f>
        <v>0</v>
      </c>
      <c r="F17" s="89">
        <f ca="1">Relatorio!AP98</f>
        <v>0</v>
      </c>
      <c r="G17" s="6">
        <f t="shared" ca="1" si="8"/>
        <v>0</v>
      </c>
      <c r="H17" s="88">
        <f t="shared" ca="1" si="8"/>
        <v>0</v>
      </c>
      <c r="I17" s="63">
        <f t="shared" ca="1" si="9"/>
        <v>0</v>
      </c>
      <c r="J17" s="7">
        <f ca="1">Relatorio!AO97</f>
        <v>0</v>
      </c>
      <c r="K17" s="63">
        <f t="shared" ca="1" si="10"/>
        <v>0</v>
      </c>
      <c r="L17" s="7">
        <f ca="1">Relatorio!AP97</f>
        <v>0</v>
      </c>
    </row>
    <row r="18" spans="1:12" ht="15" customHeight="1" x14ac:dyDescent="0.25">
      <c r="A18" s="57">
        <v>6</v>
      </c>
      <c r="B18" s="57" t="str">
        <f t="shared" si="6"/>
        <v>TURNO 26</v>
      </c>
      <c r="C18" s="5" t="s">
        <v>69</v>
      </c>
      <c r="D18" s="5">
        <f t="shared" ca="1" si="7"/>
        <v>0</v>
      </c>
      <c r="E18" s="12">
        <f ca="1">Relatorio!AQ98</f>
        <v>0</v>
      </c>
      <c r="F18" s="89">
        <f ca="1">Relatorio!AR98</f>
        <v>0</v>
      </c>
      <c r="G18" s="6">
        <f t="shared" ca="1" si="8"/>
        <v>0</v>
      </c>
      <c r="H18" s="88">
        <f t="shared" ca="1" si="8"/>
        <v>0</v>
      </c>
      <c r="I18" s="63">
        <f t="shared" ca="1" si="9"/>
        <v>0</v>
      </c>
      <c r="J18" s="7">
        <f ca="1">Relatorio!AQ97</f>
        <v>0</v>
      </c>
      <c r="K18" s="63">
        <f t="shared" ca="1" si="10"/>
        <v>0</v>
      </c>
      <c r="L18" s="7">
        <f ca="1">Relatorio!AR97</f>
        <v>0</v>
      </c>
    </row>
    <row r="19" spans="1:12" ht="15" customHeight="1" x14ac:dyDescent="0.25">
      <c r="A19" s="57">
        <v>7</v>
      </c>
      <c r="B19" s="57" t="str">
        <f t="shared" si="6"/>
        <v>TURNO 27</v>
      </c>
      <c r="C19" s="5" t="s">
        <v>70</v>
      </c>
      <c r="D19" s="5">
        <f t="shared" ca="1" si="7"/>
        <v>0</v>
      </c>
      <c r="E19" s="12">
        <f ca="1">Relatorio!AS98</f>
        <v>0</v>
      </c>
      <c r="F19" s="89">
        <f ca="1">Relatorio!AT98</f>
        <v>0</v>
      </c>
      <c r="G19" s="6">
        <f t="shared" ca="1" si="8"/>
        <v>0</v>
      </c>
      <c r="H19" s="88">
        <f t="shared" ca="1" si="8"/>
        <v>0</v>
      </c>
      <c r="I19" s="63">
        <f t="shared" ca="1" si="9"/>
        <v>0</v>
      </c>
      <c r="J19" s="7">
        <f ca="1">Relatorio!AS97</f>
        <v>0</v>
      </c>
      <c r="K19" s="63">
        <f t="shared" ca="1" si="10"/>
        <v>0</v>
      </c>
      <c r="L19" s="7">
        <f ca="1">Relatorio!AT97</f>
        <v>0</v>
      </c>
    </row>
    <row r="20" spans="1:12" ht="15" customHeight="1" thickBot="1" x14ac:dyDescent="0.3">
      <c r="A20" s="57">
        <v>8</v>
      </c>
      <c r="B20" s="57" t="str">
        <f t="shared" si="6"/>
        <v>TURNO 28</v>
      </c>
      <c r="C20" s="321" t="s">
        <v>71</v>
      </c>
      <c r="D20" s="321">
        <f t="shared" ca="1" si="7"/>
        <v>0</v>
      </c>
      <c r="E20" s="322">
        <f ca="1">Relatorio!AU98</f>
        <v>0</v>
      </c>
      <c r="F20" s="323">
        <f ca="1">Relatorio!AV98</f>
        <v>0</v>
      </c>
      <c r="G20" s="380">
        <f t="shared" ca="1" si="8"/>
        <v>0</v>
      </c>
      <c r="H20" s="381">
        <f t="shared" ca="1" si="8"/>
        <v>0</v>
      </c>
      <c r="I20" s="382">
        <f t="shared" ca="1" si="9"/>
        <v>0</v>
      </c>
      <c r="J20" s="375">
        <f ca="1">Relatorio!AU97</f>
        <v>0</v>
      </c>
      <c r="K20" s="382">
        <f t="shared" ca="1" si="10"/>
        <v>0</v>
      </c>
      <c r="L20" s="375">
        <f ca="1">Relatorio!AV97</f>
        <v>0</v>
      </c>
    </row>
    <row r="21" spans="1:12" ht="15" customHeight="1" thickBot="1" x14ac:dyDescent="0.3">
      <c r="C21" s="332" t="s">
        <v>75</v>
      </c>
      <c r="D21" s="325">
        <f t="shared" ca="1" si="7"/>
        <v>0</v>
      </c>
      <c r="E21" s="325">
        <f ca="1">(SUM(E13:E20)-E22)/7</f>
        <v>0</v>
      </c>
      <c r="F21" s="326" t="str">
        <f ca="1">IF(ISERROR(AVERAGEIF(F13:F20,"&gt;0")),"",AVERAGEIF(F13:F20,"&gt;0"))</f>
        <v/>
      </c>
      <c r="G21" s="383">
        <f t="shared" ref="G21:L21" ca="1" si="11">SUM(G13:G20)</f>
        <v>0</v>
      </c>
      <c r="H21" s="377">
        <f t="shared" ca="1" si="11"/>
        <v>0</v>
      </c>
      <c r="I21" s="376">
        <f t="shared" ca="1" si="11"/>
        <v>0</v>
      </c>
      <c r="J21" s="378">
        <f t="shared" ca="1" si="11"/>
        <v>0</v>
      </c>
      <c r="K21" s="383">
        <f t="shared" ca="1" si="11"/>
        <v>0</v>
      </c>
      <c r="L21" s="398">
        <f t="shared" ca="1" si="11"/>
        <v>0</v>
      </c>
    </row>
    <row r="22" spans="1:12" ht="15.75" customHeight="1" thickBot="1" x14ac:dyDescent="0.3">
      <c r="E22" s="361">
        <f ca="1">SMALL(E13:E20,1)</f>
        <v>0</v>
      </c>
      <c r="F22" s="361">
        <f ca="1">SMALL(F13:F20,1)</f>
        <v>0</v>
      </c>
    </row>
    <row r="23" spans="1:12" ht="15.75" customHeight="1" thickBot="1" x14ac:dyDescent="0.3">
      <c r="C23" s="324" t="s">
        <v>76</v>
      </c>
      <c r="D23" s="330" t="s">
        <v>171</v>
      </c>
      <c r="E23" s="330" t="s">
        <v>172</v>
      </c>
      <c r="F23" s="331" t="s">
        <v>173</v>
      </c>
      <c r="G23" s="90" t="s">
        <v>174</v>
      </c>
      <c r="H23" s="91" t="s">
        <v>175</v>
      </c>
      <c r="I23" s="90" t="s">
        <v>176</v>
      </c>
      <c r="J23" s="98" t="s">
        <v>177</v>
      </c>
      <c r="K23" s="59" t="s">
        <v>178</v>
      </c>
      <c r="L23" s="60" t="s">
        <v>179</v>
      </c>
    </row>
    <row r="24" spans="1:12" ht="15" customHeight="1" x14ac:dyDescent="0.25">
      <c r="A24" s="57">
        <v>1</v>
      </c>
      <c r="B24" s="57" t="str">
        <f t="shared" ref="B24:B31" si="12">CONCATENATE($C$23,A24)</f>
        <v>TURNO 31</v>
      </c>
      <c r="C24" s="327" t="s">
        <v>72</v>
      </c>
      <c r="D24" s="327">
        <f t="shared" ref="D24:D32" ca="1" si="13">SUM(E24:F24)</f>
        <v>0</v>
      </c>
      <c r="E24" s="328">
        <f ca="1">Relatorio!AW98</f>
        <v>0</v>
      </c>
      <c r="F24" s="329">
        <f ca="1">Relatorio!AX98</f>
        <v>0</v>
      </c>
      <c r="G24" s="92">
        <f t="shared" ref="G24:H31" ca="1" si="14">SUM(I24,K24)</f>
        <v>0</v>
      </c>
      <c r="H24" s="96">
        <f t="shared" ca="1" si="14"/>
        <v>0</v>
      </c>
      <c r="I24" s="99">
        <f t="shared" ref="I24:I31" ca="1" si="15">E24*$O$1</f>
        <v>0</v>
      </c>
      <c r="J24" s="93">
        <f ca="1">Relatorio!AW97</f>
        <v>0</v>
      </c>
      <c r="K24" s="62">
        <f t="shared" ref="K24:K31" ca="1" si="16">F24*$O$2</f>
        <v>0</v>
      </c>
      <c r="L24" s="7">
        <f ca="1">Relatorio!AX97</f>
        <v>0</v>
      </c>
    </row>
    <row r="25" spans="1:12" ht="15" customHeight="1" x14ac:dyDescent="0.25">
      <c r="A25" s="57">
        <v>2</v>
      </c>
      <c r="B25" s="57" t="str">
        <f t="shared" si="12"/>
        <v>TURNO 32</v>
      </c>
      <c r="C25" s="5" t="s">
        <v>73</v>
      </c>
      <c r="D25" s="5">
        <f t="shared" ca="1" si="13"/>
        <v>0</v>
      </c>
      <c r="E25" s="12">
        <f ca="1">Relatorio!AY98</f>
        <v>0</v>
      </c>
      <c r="F25" s="89">
        <f ca="1">Relatorio!AZ98</f>
        <v>0</v>
      </c>
      <c r="G25" s="94">
        <f t="shared" ca="1" si="14"/>
        <v>0</v>
      </c>
      <c r="H25" s="97">
        <f t="shared" ca="1" si="14"/>
        <v>0</v>
      </c>
      <c r="I25" s="65">
        <f t="shared" ca="1" si="15"/>
        <v>0</v>
      </c>
      <c r="J25" s="95">
        <f ca="1">Relatorio!AY97</f>
        <v>0</v>
      </c>
      <c r="K25" s="62">
        <f t="shared" ca="1" si="16"/>
        <v>0</v>
      </c>
      <c r="L25" s="7">
        <f ca="1">Relatorio!AZ97</f>
        <v>0</v>
      </c>
    </row>
    <row r="26" spans="1:12" ht="15" customHeight="1" x14ac:dyDescent="0.25">
      <c r="A26" s="57">
        <v>3</v>
      </c>
      <c r="B26" s="57" t="str">
        <f t="shared" si="12"/>
        <v>TURNO 33</v>
      </c>
      <c r="C26" s="5" t="s">
        <v>50</v>
      </c>
      <c r="D26" s="5">
        <f t="shared" ca="1" si="13"/>
        <v>0</v>
      </c>
      <c r="E26" s="12">
        <f ca="1">Relatorio!E98</f>
        <v>0</v>
      </c>
      <c r="F26" s="89">
        <f ca="1">Relatorio!F98</f>
        <v>0</v>
      </c>
      <c r="G26" s="94">
        <f t="shared" ca="1" si="14"/>
        <v>0</v>
      </c>
      <c r="H26" s="97">
        <f t="shared" ca="1" si="14"/>
        <v>0</v>
      </c>
      <c r="I26" s="65">
        <f t="shared" ca="1" si="15"/>
        <v>0</v>
      </c>
      <c r="J26" s="95">
        <f ca="1">Relatorio!E97</f>
        <v>0</v>
      </c>
      <c r="K26" s="62">
        <f t="shared" ca="1" si="16"/>
        <v>0</v>
      </c>
      <c r="L26" s="7">
        <f ca="1">Relatorio!F97</f>
        <v>0</v>
      </c>
    </row>
    <row r="27" spans="1:12" ht="15" customHeight="1" x14ac:dyDescent="0.25">
      <c r="A27" s="57">
        <v>4</v>
      </c>
      <c r="B27" s="57" t="str">
        <f t="shared" si="12"/>
        <v>TURNO 34</v>
      </c>
      <c r="C27" s="5" t="s">
        <v>51</v>
      </c>
      <c r="D27" s="5">
        <f t="shared" ca="1" si="13"/>
        <v>0</v>
      </c>
      <c r="E27" s="12">
        <f ca="1">Relatorio!G98</f>
        <v>0</v>
      </c>
      <c r="F27" s="89">
        <f ca="1">Relatorio!H98</f>
        <v>0</v>
      </c>
      <c r="G27" s="94">
        <f t="shared" ca="1" si="14"/>
        <v>0</v>
      </c>
      <c r="H27" s="97">
        <f t="shared" ca="1" si="14"/>
        <v>0</v>
      </c>
      <c r="I27" s="65">
        <f t="shared" ca="1" si="15"/>
        <v>0</v>
      </c>
      <c r="J27" s="95">
        <f ca="1">Relatorio!G97</f>
        <v>0</v>
      </c>
      <c r="K27" s="62">
        <f t="shared" ca="1" si="16"/>
        <v>0</v>
      </c>
      <c r="L27" s="7">
        <f ca="1">Relatorio!H97</f>
        <v>0</v>
      </c>
    </row>
    <row r="28" spans="1:12" ht="15" customHeight="1" x14ac:dyDescent="0.25">
      <c r="A28" s="57">
        <v>5</v>
      </c>
      <c r="B28" s="57" t="str">
        <f t="shared" si="12"/>
        <v>TURNO 35</v>
      </c>
      <c r="C28" s="5" t="s">
        <v>52</v>
      </c>
      <c r="D28" s="5">
        <f t="shared" ca="1" si="13"/>
        <v>0</v>
      </c>
      <c r="E28" s="12">
        <f ca="1">Relatorio!I98</f>
        <v>0</v>
      </c>
      <c r="F28" s="89">
        <f ca="1">Relatorio!J98</f>
        <v>0</v>
      </c>
      <c r="G28" s="94">
        <f t="shared" ca="1" si="14"/>
        <v>0</v>
      </c>
      <c r="H28" s="97">
        <f t="shared" ca="1" si="14"/>
        <v>0</v>
      </c>
      <c r="I28" s="65">
        <f t="shared" ca="1" si="15"/>
        <v>0</v>
      </c>
      <c r="J28" s="95">
        <f ca="1">Relatorio!I97</f>
        <v>0</v>
      </c>
      <c r="K28" s="62">
        <f t="shared" ca="1" si="16"/>
        <v>0</v>
      </c>
      <c r="L28" s="7">
        <f ca="1">Relatorio!J97</f>
        <v>0</v>
      </c>
    </row>
    <row r="29" spans="1:12" ht="15" customHeight="1" x14ac:dyDescent="0.25">
      <c r="A29" s="57">
        <v>6</v>
      </c>
      <c r="B29" s="57" t="str">
        <f t="shared" si="12"/>
        <v>TURNO 36</v>
      </c>
      <c r="C29" s="5" t="s">
        <v>53</v>
      </c>
      <c r="D29" s="5">
        <f t="shared" ca="1" si="13"/>
        <v>0</v>
      </c>
      <c r="E29" s="12">
        <f ca="1">Relatorio!K98</f>
        <v>0</v>
      </c>
      <c r="F29" s="89">
        <f ca="1">Relatorio!L98</f>
        <v>0</v>
      </c>
      <c r="G29" s="94">
        <f t="shared" ca="1" si="14"/>
        <v>0</v>
      </c>
      <c r="H29" s="97">
        <f t="shared" ca="1" si="14"/>
        <v>0</v>
      </c>
      <c r="I29" s="65">
        <f t="shared" ca="1" si="15"/>
        <v>0</v>
      </c>
      <c r="J29" s="95">
        <f ca="1">Relatorio!K97</f>
        <v>0</v>
      </c>
      <c r="K29" s="62">
        <f t="shared" ca="1" si="16"/>
        <v>0</v>
      </c>
      <c r="L29" s="7">
        <f ca="1">Relatorio!L97</f>
        <v>0</v>
      </c>
    </row>
    <row r="30" spans="1:12" ht="15" customHeight="1" x14ac:dyDescent="0.25">
      <c r="A30" s="57">
        <v>7</v>
      </c>
      <c r="B30" s="57" t="str">
        <f t="shared" si="12"/>
        <v>TURNO 37</v>
      </c>
      <c r="C30" s="5" t="s">
        <v>54</v>
      </c>
      <c r="D30" s="5">
        <f t="shared" ca="1" si="13"/>
        <v>0</v>
      </c>
      <c r="E30" s="12">
        <f ca="1">Relatorio!M98</f>
        <v>0</v>
      </c>
      <c r="F30" s="89">
        <f ca="1">Relatorio!N98</f>
        <v>0</v>
      </c>
      <c r="G30" s="94">
        <f t="shared" ca="1" si="14"/>
        <v>0</v>
      </c>
      <c r="H30" s="97">
        <f t="shared" ca="1" si="14"/>
        <v>0</v>
      </c>
      <c r="I30" s="65">
        <f t="shared" ca="1" si="15"/>
        <v>0</v>
      </c>
      <c r="J30" s="95">
        <f ca="1">Relatorio!M97</f>
        <v>0</v>
      </c>
      <c r="K30" s="62">
        <f t="shared" ca="1" si="16"/>
        <v>0</v>
      </c>
      <c r="L30" s="7">
        <f ca="1">Relatorio!N97</f>
        <v>0</v>
      </c>
    </row>
    <row r="31" spans="1:12" ht="15" customHeight="1" thickBot="1" x14ac:dyDescent="0.3">
      <c r="A31" s="57">
        <v>8</v>
      </c>
      <c r="B31" s="57" t="str">
        <f t="shared" si="12"/>
        <v>TURNO 38</v>
      </c>
      <c r="C31" s="321" t="s">
        <v>55</v>
      </c>
      <c r="D31" s="321">
        <f t="shared" ca="1" si="13"/>
        <v>0</v>
      </c>
      <c r="E31" s="322">
        <f ca="1">Relatorio!O98</f>
        <v>0</v>
      </c>
      <c r="F31" s="323">
        <f ca="1">Relatorio!P98</f>
        <v>0</v>
      </c>
      <c r="G31" s="370">
        <f t="shared" ca="1" si="14"/>
        <v>0</v>
      </c>
      <c r="H31" s="371">
        <f t="shared" ca="1" si="14"/>
        <v>0</v>
      </c>
      <c r="I31" s="372">
        <f t="shared" ca="1" si="15"/>
        <v>0</v>
      </c>
      <c r="J31" s="373">
        <f ca="1">Relatorio!O97</f>
        <v>0</v>
      </c>
      <c r="K31" s="374">
        <f t="shared" ca="1" si="16"/>
        <v>0</v>
      </c>
      <c r="L31" s="375">
        <f ca="1">Relatorio!P97</f>
        <v>0</v>
      </c>
    </row>
    <row r="32" spans="1:12" ht="15" customHeight="1" thickBot="1" x14ac:dyDescent="0.3">
      <c r="C32" s="332" t="s">
        <v>76</v>
      </c>
      <c r="D32" s="325">
        <f t="shared" ca="1" si="13"/>
        <v>0</v>
      </c>
      <c r="E32" s="325">
        <f ca="1">(SUM(E24:E31)-E33)/7</f>
        <v>0</v>
      </c>
      <c r="F32" s="326" t="str">
        <f ca="1">IF(ISERROR(AVERAGEIF(F24:F31,"&gt;0")),"",AVERAGEIF(F24:F31,"&gt;0"))</f>
        <v/>
      </c>
      <c r="G32" s="376">
        <f t="shared" ref="G32:L32" ca="1" si="17">SUM(G24:G31)</f>
        <v>0</v>
      </c>
      <c r="H32" s="377">
        <f t="shared" ca="1" si="17"/>
        <v>0</v>
      </c>
      <c r="I32" s="376">
        <f t="shared" ca="1" si="17"/>
        <v>0</v>
      </c>
      <c r="J32" s="378">
        <f t="shared" ca="1" si="17"/>
        <v>0</v>
      </c>
      <c r="K32" s="398">
        <f t="shared" ca="1" si="17"/>
        <v>0</v>
      </c>
      <c r="L32" s="397">
        <f t="shared" ca="1" si="17"/>
        <v>0</v>
      </c>
    </row>
    <row r="33" spans="1:12" ht="15.75" customHeight="1" thickBot="1" x14ac:dyDescent="0.3">
      <c r="E33" s="361">
        <f ca="1">SMALL(E24:E31,1)</f>
        <v>0</v>
      </c>
      <c r="F33" s="361">
        <f ca="1">SMALL(F24:F31,1)</f>
        <v>0</v>
      </c>
      <c r="J33" s="320" t="str">
        <f ca="1">IF(ISERROR(H46/G46),"",H46/G46)</f>
        <v/>
      </c>
      <c r="K33" s="396" t="str">
        <f ca="1">IF(ISERROR(H47/G47),"",H47/G47)</f>
        <v/>
      </c>
      <c r="L33" s="396" t="str">
        <f ca="1">IF(ISERROR(H48/G48),"",H48/G48)</f>
        <v/>
      </c>
    </row>
    <row r="34" spans="1:12" ht="30" customHeight="1" x14ac:dyDescent="0.35">
      <c r="C34" s="389" t="s">
        <v>74</v>
      </c>
      <c r="D34" s="390" t="s">
        <v>171</v>
      </c>
      <c r="E34" s="390" t="s">
        <v>180</v>
      </c>
      <c r="F34" s="390" t="s">
        <v>181</v>
      </c>
      <c r="G34" s="390" t="s">
        <v>174</v>
      </c>
      <c r="H34" s="390" t="s">
        <v>175</v>
      </c>
      <c r="I34" s="390" t="s">
        <v>182</v>
      </c>
      <c r="J34" s="391" t="s">
        <v>183</v>
      </c>
      <c r="K34" s="79"/>
    </row>
    <row r="35" spans="1:12" ht="18" customHeight="1" x14ac:dyDescent="0.25">
      <c r="A35" s="57">
        <v>1</v>
      </c>
      <c r="B35" s="57" t="str">
        <f t="shared" ref="B35:B42" si="18">CONCATENATE($C$34,A35)</f>
        <v>TURNO 11</v>
      </c>
      <c r="C35" s="385" t="str">
        <f t="shared" ref="C35:C42" si="19">IF(ISERROR(VLOOKUP(B35,$B$2:$H$32,2,0)),"",VLOOKUP(B35,$B$2:$H$32,2,0))</f>
        <v>06:00 - 07:00</v>
      </c>
      <c r="D35" s="386">
        <f t="shared" ref="D35:D42" ca="1" si="20">IF(ISERROR(VLOOKUP(B35,$B$2:$H$32,3,0)),"",VLOOKUP(B35,$B$2:$H$32,3,0))</f>
        <v>0</v>
      </c>
      <c r="E35" s="386">
        <f t="shared" ref="E35:E42" ca="1" si="21">IF(ISERROR(VLOOKUP(B35,$B$2:$H$32,4,0)),"",VLOOKUP(B35,$B$2:$H$32,4,0))</f>
        <v>0</v>
      </c>
      <c r="F35" s="386">
        <f t="shared" ref="F35:F42" ca="1" si="22">IF(ISERROR(VLOOKUP(B35,$B$2:$H$32,5,0)),"",VLOOKUP(B35,$B$2:$H$32,5,0))</f>
        <v>0</v>
      </c>
      <c r="G35" s="387">
        <f t="shared" ref="G35:G42" ca="1" si="23">IF(ISERROR(VLOOKUP(B35,$B$2:$H$32,6,0)),"",VLOOKUP(B35,$B$2:$H$32,6,0))</f>
        <v>0</v>
      </c>
      <c r="H35" s="387">
        <f t="shared" ref="H35:H42" ca="1" si="24">IF(ISERROR(VLOOKUP(B35,$B$2:$H$32,7,0)),"",VLOOKUP(B35,$B$2:$H$32,7,0))</f>
        <v>0</v>
      </c>
      <c r="I35" s="387">
        <f t="shared" ref="I35:I43" ca="1" si="25">H35-G35</f>
        <v>0</v>
      </c>
      <c r="J35" s="388" t="e">
        <f t="shared" ref="J35:J43" ca="1" si="26">H35/G35</f>
        <v>#DIV/0!</v>
      </c>
    </row>
    <row r="36" spans="1:12" ht="18.75" customHeight="1" x14ac:dyDescent="0.25">
      <c r="A36" s="57">
        <v>2</v>
      </c>
      <c r="B36" s="57" t="str">
        <f t="shared" si="18"/>
        <v>TURNO 12</v>
      </c>
      <c r="C36" s="69" t="str">
        <f t="shared" si="19"/>
        <v>07:00 - 08:00</v>
      </c>
      <c r="D36" s="70">
        <f t="shared" ca="1" si="20"/>
        <v>0</v>
      </c>
      <c r="E36" s="70">
        <f t="shared" ca="1" si="21"/>
        <v>0</v>
      </c>
      <c r="F36" s="70">
        <f t="shared" ca="1" si="22"/>
        <v>0</v>
      </c>
      <c r="G36" s="71">
        <f t="shared" ca="1" si="23"/>
        <v>0</v>
      </c>
      <c r="H36" s="71">
        <f t="shared" ca="1" si="24"/>
        <v>0</v>
      </c>
      <c r="I36" s="71">
        <f t="shared" ca="1" si="25"/>
        <v>0</v>
      </c>
      <c r="J36" s="72" t="e">
        <f t="shared" ca="1" si="26"/>
        <v>#DIV/0!</v>
      </c>
    </row>
    <row r="37" spans="1:12" ht="18.75" customHeight="1" x14ac:dyDescent="0.25">
      <c r="A37" s="57">
        <v>3</v>
      </c>
      <c r="B37" s="57" t="str">
        <f t="shared" si="18"/>
        <v>TURNO 13</v>
      </c>
      <c r="C37" s="69" t="str">
        <f t="shared" si="19"/>
        <v>08:00 - 09:00</v>
      </c>
      <c r="D37" s="70">
        <f t="shared" ca="1" si="20"/>
        <v>0</v>
      </c>
      <c r="E37" s="70">
        <f t="shared" ca="1" si="21"/>
        <v>0</v>
      </c>
      <c r="F37" s="70">
        <f t="shared" ca="1" si="22"/>
        <v>0</v>
      </c>
      <c r="G37" s="71">
        <f t="shared" ca="1" si="23"/>
        <v>0</v>
      </c>
      <c r="H37" s="71">
        <f t="shared" ca="1" si="24"/>
        <v>0</v>
      </c>
      <c r="I37" s="71">
        <f t="shared" ca="1" si="25"/>
        <v>0</v>
      </c>
      <c r="J37" s="72" t="e">
        <f t="shared" ca="1" si="26"/>
        <v>#DIV/0!</v>
      </c>
    </row>
    <row r="38" spans="1:12" ht="18.75" customHeight="1" x14ac:dyDescent="0.25">
      <c r="A38" s="57">
        <v>4</v>
      </c>
      <c r="B38" s="57" t="str">
        <f t="shared" si="18"/>
        <v>TURNO 14</v>
      </c>
      <c r="C38" s="69" t="str">
        <f t="shared" si="19"/>
        <v>09:00 -10:00</v>
      </c>
      <c r="D38" s="70">
        <f t="shared" ca="1" si="20"/>
        <v>0</v>
      </c>
      <c r="E38" s="70">
        <f t="shared" ca="1" si="21"/>
        <v>0</v>
      </c>
      <c r="F38" s="70">
        <f t="shared" ca="1" si="22"/>
        <v>0</v>
      </c>
      <c r="G38" s="71">
        <f t="shared" ca="1" si="23"/>
        <v>0</v>
      </c>
      <c r="H38" s="71">
        <f t="shared" ca="1" si="24"/>
        <v>0</v>
      </c>
      <c r="I38" s="71">
        <f t="shared" ca="1" si="25"/>
        <v>0</v>
      </c>
      <c r="J38" s="72" t="e">
        <f t="shared" ca="1" si="26"/>
        <v>#DIV/0!</v>
      </c>
    </row>
    <row r="39" spans="1:12" ht="19.5" customHeight="1" x14ac:dyDescent="0.25">
      <c r="A39" s="57">
        <v>5</v>
      </c>
      <c r="B39" s="57" t="str">
        <f t="shared" si="18"/>
        <v>TURNO 15</v>
      </c>
      <c r="C39" s="69" t="str">
        <f t="shared" si="19"/>
        <v>10:00 -11:00</v>
      </c>
      <c r="D39" s="70">
        <f t="shared" ca="1" si="20"/>
        <v>0</v>
      </c>
      <c r="E39" s="70">
        <f t="shared" ca="1" si="21"/>
        <v>0</v>
      </c>
      <c r="F39" s="70">
        <f t="shared" ca="1" si="22"/>
        <v>0</v>
      </c>
      <c r="G39" s="71">
        <f t="shared" ca="1" si="23"/>
        <v>0</v>
      </c>
      <c r="H39" s="71">
        <f t="shared" ca="1" si="24"/>
        <v>0</v>
      </c>
      <c r="I39" s="71">
        <f t="shared" ca="1" si="25"/>
        <v>0</v>
      </c>
      <c r="J39" s="72" t="e">
        <f t="shared" ca="1" si="26"/>
        <v>#DIV/0!</v>
      </c>
      <c r="L39" s="73"/>
    </row>
    <row r="40" spans="1:12" ht="18.75" customHeight="1" x14ac:dyDescent="0.25">
      <c r="A40" s="57">
        <v>6</v>
      </c>
      <c r="B40" s="57" t="str">
        <f t="shared" si="18"/>
        <v>TURNO 16</v>
      </c>
      <c r="C40" s="69" t="str">
        <f t="shared" si="19"/>
        <v>11:00 - 12:00</v>
      </c>
      <c r="D40" s="70">
        <f t="shared" ca="1" si="20"/>
        <v>0</v>
      </c>
      <c r="E40" s="70">
        <f t="shared" ca="1" si="21"/>
        <v>0</v>
      </c>
      <c r="F40" s="70">
        <f t="shared" ca="1" si="22"/>
        <v>0</v>
      </c>
      <c r="G40" s="71">
        <f t="shared" ca="1" si="23"/>
        <v>0</v>
      </c>
      <c r="H40" s="71">
        <f t="shared" ca="1" si="24"/>
        <v>0</v>
      </c>
      <c r="I40" s="71">
        <f t="shared" ca="1" si="25"/>
        <v>0</v>
      </c>
      <c r="J40" s="72" t="e">
        <f t="shared" ca="1" si="26"/>
        <v>#DIV/0!</v>
      </c>
      <c r="L40" s="73"/>
    </row>
    <row r="41" spans="1:12" ht="18.75" customHeight="1" x14ac:dyDescent="0.25">
      <c r="A41" s="57">
        <v>7</v>
      </c>
      <c r="B41" s="57" t="str">
        <f t="shared" si="18"/>
        <v>TURNO 17</v>
      </c>
      <c r="C41" s="69" t="str">
        <f t="shared" si="19"/>
        <v>12:00 - 13:00</v>
      </c>
      <c r="D41" s="70">
        <f t="shared" ca="1" si="20"/>
        <v>0</v>
      </c>
      <c r="E41" s="70">
        <f t="shared" ca="1" si="21"/>
        <v>0</v>
      </c>
      <c r="F41" s="70">
        <f t="shared" ca="1" si="22"/>
        <v>0</v>
      </c>
      <c r="G41" s="71">
        <f t="shared" ca="1" si="23"/>
        <v>0</v>
      </c>
      <c r="H41" s="71">
        <f t="shared" ca="1" si="24"/>
        <v>0</v>
      </c>
      <c r="I41" s="71">
        <f t="shared" ca="1" si="25"/>
        <v>0</v>
      </c>
      <c r="J41" s="72" t="e">
        <f t="shared" ca="1" si="26"/>
        <v>#DIV/0!</v>
      </c>
      <c r="L41" s="73"/>
    </row>
    <row r="42" spans="1:12" ht="18.75" customHeight="1" x14ac:dyDescent="0.25">
      <c r="A42" s="57">
        <v>8</v>
      </c>
      <c r="B42" s="57" t="str">
        <f t="shared" si="18"/>
        <v>TURNO 18</v>
      </c>
      <c r="C42" s="69" t="str">
        <f t="shared" si="19"/>
        <v>13:00 - 14:00</v>
      </c>
      <c r="D42" s="70">
        <f t="shared" ca="1" si="20"/>
        <v>0</v>
      </c>
      <c r="E42" s="70">
        <f t="shared" ca="1" si="21"/>
        <v>0</v>
      </c>
      <c r="F42" s="70">
        <f t="shared" ca="1" si="22"/>
        <v>0</v>
      </c>
      <c r="G42" s="71">
        <f t="shared" ca="1" si="23"/>
        <v>0</v>
      </c>
      <c r="H42" s="71">
        <f t="shared" ca="1" si="24"/>
        <v>0</v>
      </c>
      <c r="I42" s="71">
        <f t="shared" ca="1" si="25"/>
        <v>0</v>
      </c>
      <c r="J42" s="72" t="e">
        <f t="shared" ca="1" si="26"/>
        <v>#DIV/0!</v>
      </c>
    </row>
    <row r="43" spans="1:12" ht="18.75" customHeight="1" x14ac:dyDescent="0.25">
      <c r="C43" s="74" t="s">
        <v>184</v>
      </c>
      <c r="D43" s="75">
        <f ca="1">SUM(E43:F43)</f>
        <v>0</v>
      </c>
      <c r="E43" s="75">
        <f ca="1">IF(C34=C48,SUM(E37:E42)/5,(SUM(E35:E42)-N3)/7)</f>
        <v>0</v>
      </c>
      <c r="F43" s="75">
        <f ca="1">IF(D34=D48,SUM(F37:F42)/5,(SUM(F35:F42)-O3)/7)</f>
        <v>0</v>
      </c>
      <c r="G43" s="76">
        <f ca="1">SUM(G35:G42)</f>
        <v>0</v>
      </c>
      <c r="H43" s="76">
        <f ca="1">SUM(H35:H42)</f>
        <v>0</v>
      </c>
      <c r="I43" s="334">
        <f t="shared" ca="1" si="25"/>
        <v>0</v>
      </c>
      <c r="J43" s="333" t="e">
        <f t="shared" ca="1" si="26"/>
        <v>#DIV/0!</v>
      </c>
    </row>
    <row r="44" spans="1:12" ht="15.75" customHeight="1" thickBot="1" x14ac:dyDescent="0.3">
      <c r="E44" s="68"/>
      <c r="F44" s="68"/>
      <c r="G44" s="68"/>
      <c r="H44" s="68"/>
      <c r="I44" s="68"/>
    </row>
    <row r="45" spans="1:12" ht="23.25" customHeight="1" thickBot="1" x14ac:dyDescent="0.3">
      <c r="C45" s="394" t="s">
        <v>185</v>
      </c>
      <c r="D45" s="395" t="s">
        <v>171</v>
      </c>
      <c r="E45" s="395" t="s">
        <v>180</v>
      </c>
      <c r="F45" s="395" t="s">
        <v>181</v>
      </c>
      <c r="G45" s="395" t="s">
        <v>186</v>
      </c>
      <c r="H45" s="395" t="s">
        <v>33</v>
      </c>
      <c r="I45" s="395" t="s">
        <v>182</v>
      </c>
      <c r="J45" s="391" t="s">
        <v>183</v>
      </c>
    </row>
    <row r="46" spans="1:12" ht="18.75" customHeight="1" x14ac:dyDescent="0.25">
      <c r="C46" s="392" t="s">
        <v>187</v>
      </c>
      <c r="D46" s="386">
        <f ca="1">D10</f>
        <v>0</v>
      </c>
      <c r="E46" s="386">
        <f ca="1">E10</f>
        <v>0</v>
      </c>
      <c r="F46" s="386" t="str">
        <f ca="1">F10</f>
        <v/>
      </c>
      <c r="G46" s="387">
        <f ca="1">G10</f>
        <v>0</v>
      </c>
      <c r="H46" s="387">
        <f ca="1">H10</f>
        <v>0</v>
      </c>
      <c r="I46" s="387">
        <f ca="1">H46-G46</f>
        <v>0</v>
      </c>
      <c r="J46" s="393" t="e">
        <f ca="1">H46/G46</f>
        <v>#DIV/0!</v>
      </c>
    </row>
    <row r="47" spans="1:12" ht="18.75" customHeight="1" x14ac:dyDescent="0.25">
      <c r="C47" s="77" t="s">
        <v>188</v>
      </c>
      <c r="D47" s="70">
        <f ca="1">D21</f>
        <v>0</v>
      </c>
      <c r="E47" s="70">
        <f ca="1">E21</f>
        <v>0</v>
      </c>
      <c r="F47" s="70" t="str">
        <f ca="1">F21</f>
        <v/>
      </c>
      <c r="G47" s="71">
        <f ca="1">G21</f>
        <v>0</v>
      </c>
      <c r="H47" s="71">
        <f ca="1">H21</f>
        <v>0</v>
      </c>
      <c r="I47" s="71">
        <f ca="1">H47-G47</f>
        <v>0</v>
      </c>
      <c r="J47" s="78" t="e">
        <f ca="1">H47/G47</f>
        <v>#DIV/0!</v>
      </c>
    </row>
    <row r="48" spans="1:12" ht="18.75" customHeight="1" x14ac:dyDescent="0.25">
      <c r="C48" s="77" t="s">
        <v>189</v>
      </c>
      <c r="D48" s="70">
        <f ca="1">D32</f>
        <v>0</v>
      </c>
      <c r="E48" s="70">
        <f ca="1">E32</f>
        <v>0</v>
      </c>
      <c r="F48" s="70" t="str">
        <f ca="1">F32</f>
        <v/>
      </c>
      <c r="G48" s="71">
        <f ca="1">G32</f>
        <v>0</v>
      </c>
      <c r="H48" s="71">
        <f ca="1">H32</f>
        <v>0</v>
      </c>
      <c r="I48" s="71">
        <f ca="1">H48-G48</f>
        <v>0</v>
      </c>
      <c r="J48" s="78" t="e">
        <f ca="1">H48/G48</f>
        <v>#DIV/0!</v>
      </c>
    </row>
    <row r="49" spans="3:10" ht="18.75" customHeight="1" x14ac:dyDescent="0.25">
      <c r="C49" s="77" t="s">
        <v>190</v>
      </c>
      <c r="D49" s="84">
        <f ca="1">AVERAGE(D46:D48)</f>
        <v>0</v>
      </c>
      <c r="E49" s="84">
        <f ca="1">AVERAGE(E46:E48)</f>
        <v>0</v>
      </c>
      <c r="F49" s="84" t="e">
        <f ca="1">AVERAGE(F46:F48)</f>
        <v>#DIV/0!</v>
      </c>
      <c r="G49" s="85">
        <f ca="1">SUM(G46:G48)</f>
        <v>0</v>
      </c>
      <c r="H49" s="85">
        <f ca="1">SUM(H46:H48)</f>
        <v>0</v>
      </c>
      <c r="I49" s="334">
        <f ca="1">SUM(I46:I48)</f>
        <v>0</v>
      </c>
      <c r="J49" s="78" t="e">
        <f ca="1">H49/G49</f>
        <v>#DIV/0!</v>
      </c>
    </row>
    <row r="69" spans="3:11" x14ac:dyDescent="0.25">
      <c r="D69" s="101" t="s">
        <v>191</v>
      </c>
      <c r="G69" s="101" t="s">
        <v>192</v>
      </c>
      <c r="J69" s="101" t="s">
        <v>193</v>
      </c>
    </row>
    <row r="70" spans="3:11" x14ac:dyDescent="0.25">
      <c r="C70" s="478"/>
      <c r="D70" s="472"/>
      <c r="E70" s="479"/>
      <c r="F70" s="471"/>
      <c r="G70" s="472"/>
      <c r="H70" s="472"/>
      <c r="I70" s="475"/>
      <c r="J70" s="472"/>
      <c r="K70" s="468"/>
    </row>
    <row r="71" spans="3:11" x14ac:dyDescent="0.25">
      <c r="C71" s="469"/>
      <c r="D71" s="473"/>
      <c r="E71" s="480"/>
      <c r="F71" s="473"/>
      <c r="G71" s="473"/>
      <c r="H71" s="473"/>
      <c r="I71" s="469"/>
      <c r="J71" s="473"/>
      <c r="K71" s="470"/>
    </row>
    <row r="72" spans="3:11" x14ac:dyDescent="0.25">
      <c r="C72" s="469"/>
      <c r="D72" s="473"/>
      <c r="E72" s="480"/>
      <c r="F72" s="473"/>
      <c r="G72" s="473"/>
      <c r="H72" s="473"/>
      <c r="I72" s="469"/>
      <c r="J72" s="473"/>
      <c r="K72" s="470"/>
    </row>
    <row r="73" spans="3:11" x14ac:dyDescent="0.25">
      <c r="C73" s="469"/>
      <c r="D73" s="473"/>
      <c r="E73" s="480"/>
      <c r="F73" s="473"/>
      <c r="G73" s="473"/>
      <c r="H73" s="473"/>
      <c r="I73" s="469"/>
      <c r="J73" s="473"/>
      <c r="K73" s="470"/>
    </row>
    <row r="74" spans="3:11" x14ac:dyDescent="0.25">
      <c r="C74" s="469"/>
      <c r="D74" s="473"/>
      <c r="E74" s="480"/>
      <c r="F74" s="473"/>
      <c r="G74" s="473"/>
      <c r="H74" s="473"/>
      <c r="I74" s="469"/>
      <c r="J74" s="473"/>
      <c r="K74" s="470"/>
    </row>
    <row r="75" spans="3:11" x14ac:dyDescent="0.25">
      <c r="C75" s="481"/>
      <c r="D75" s="482"/>
      <c r="E75" s="483"/>
      <c r="F75" s="474"/>
      <c r="G75" s="474"/>
      <c r="H75" s="474"/>
      <c r="I75" s="476"/>
      <c r="J75" s="474"/>
      <c r="K75" s="477"/>
    </row>
  </sheetData>
  <mergeCells count="3">
    <mergeCell ref="F70:H75"/>
    <mergeCell ref="I70:K75"/>
    <mergeCell ref="C70:E75"/>
  </mergeCells>
  <conditionalFormatting sqref="I35:I42">
    <cfRule type="cellIs" dxfId="382" priority="23" operator="lessThan">
      <formula>0</formula>
    </cfRule>
    <cfRule type="cellIs" dxfId="381" priority="24" operator="greaterThan">
      <formula>0</formula>
    </cfRule>
  </conditionalFormatting>
  <conditionalFormatting sqref="I46:I49">
    <cfRule type="cellIs" dxfId="380" priority="21" operator="lessThan">
      <formula>0</formula>
    </cfRule>
    <cfRule type="cellIs" dxfId="379" priority="22" operator="greaterThan">
      <formula>0</formula>
    </cfRule>
  </conditionalFormatting>
  <conditionalFormatting sqref="J35:J43">
    <cfRule type="cellIs" dxfId="378" priority="6" operator="greaterThan">
      <formula>1</formula>
    </cfRule>
    <cfRule type="cellIs" dxfId="377" priority="7" operator="lessThan">
      <formula>0.9</formula>
    </cfRule>
    <cfRule type="cellIs" dxfId="376" priority="8" operator="greaterThan">
      <formula>0.9</formula>
    </cfRule>
  </conditionalFormatting>
  <conditionalFormatting sqref="J46:J49">
    <cfRule type="cellIs" dxfId="375" priority="3" operator="greaterThan">
      <formula>1</formula>
    </cfRule>
    <cfRule type="cellIs" dxfId="374" priority="4" operator="lessThan">
      <formula>0.9</formula>
    </cfRule>
    <cfRule type="cellIs" dxfId="373" priority="5" operator="greaterThan">
      <formula>0.9</formula>
    </cfRule>
  </conditionalFormatting>
  <conditionalFormatting sqref="I43">
    <cfRule type="cellIs" dxfId="372" priority="1" operator="lessThan">
      <formula>0</formula>
    </cfRule>
    <cfRule type="cellIs" dxfId="371" priority="2" operator="greaterThan">
      <formula>0</formula>
    </cfRule>
  </conditionalFormatting>
  <dataValidations count="1">
    <dataValidation type="list" allowBlank="1" showInputMessage="1" showErrorMessage="1" sqref="C34">
      <formula1>"TURNO 1,TURNO 2,TURNO 3"</formula1>
    </dataValidation>
  </dataValidations>
  <pageMargins left="0.511811024" right="0.511811024" top="0.78740157499999996" bottom="0.78740157499999996" header="0.31496062000000002" footer="0.31496062000000002"/>
  <pageSetup paperSize="9" orientation="portrait"/>
  <headerFooter>
    <oddFooter>&amp;C&amp;"Calibri"&amp;12 &amp;K000000_x000D_# Documento é público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B107"/>
  <sheetViews>
    <sheetView zoomScaleNormal="100" workbookViewId="0">
      <pane xSplit="4" ySplit="2" topLeftCell="E23" activePane="bottomRight" state="frozen"/>
      <selection pane="topRight" activeCell="E1" sqref="E1"/>
      <selection pane="bottomLeft" activeCell="A3" sqref="A3"/>
      <selection pane="bottomRight" activeCell="B38" sqref="B38"/>
    </sheetView>
  </sheetViews>
  <sheetFormatPr defaultColWidth="14.140625" defaultRowHeight="15" x14ac:dyDescent="0.25"/>
  <cols>
    <col min="1" max="1" width="16.42578125" style="216" bestFit="1" customWidth="1"/>
    <col min="2" max="2" width="15.42578125" style="216" bestFit="1" customWidth="1"/>
    <col min="3" max="3" width="17.140625" style="216" customWidth="1"/>
    <col min="4" max="4" width="0.140625" style="216" customWidth="1"/>
    <col min="5" max="5" width="7.7109375" bestFit="1" customWidth="1"/>
    <col min="6" max="6" width="7" bestFit="1" customWidth="1"/>
    <col min="7" max="7" width="8" bestFit="1" customWidth="1"/>
    <col min="8" max="8" width="7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8" bestFit="1" customWidth="1"/>
    <col min="14" max="14" width="7" bestFit="1" customWidth="1"/>
    <col min="15" max="15" width="8" bestFit="1" customWidth="1"/>
    <col min="16" max="16" width="7" bestFit="1" customWidth="1"/>
    <col min="17" max="17" width="8" bestFit="1" customWidth="1"/>
    <col min="18" max="18" width="7.140625" bestFit="1" customWidth="1"/>
    <col min="19" max="19" width="8" bestFit="1" customWidth="1"/>
    <col min="20" max="20" width="7.140625" bestFit="1" customWidth="1"/>
    <col min="21" max="21" width="8" bestFit="1" customWidth="1"/>
    <col min="22" max="22" width="7.140625" bestFit="1" customWidth="1"/>
    <col min="23" max="23" width="8" bestFit="1" customWidth="1"/>
    <col min="24" max="24" width="7.140625" bestFit="1" customWidth="1"/>
    <col min="25" max="25" width="8" bestFit="1" customWidth="1"/>
    <col min="26" max="26" width="7.140625" bestFit="1" customWidth="1"/>
    <col min="27" max="27" width="8" bestFit="1" customWidth="1"/>
    <col min="28" max="28" width="7.140625" bestFit="1" customWidth="1"/>
    <col min="29" max="29" width="8" bestFit="1" customWidth="1"/>
    <col min="30" max="30" width="7.140625" bestFit="1" customWidth="1"/>
    <col min="31" max="31" width="8" bestFit="1" customWidth="1"/>
    <col min="32" max="32" width="7.140625" bestFit="1" customWidth="1"/>
    <col min="33" max="33" width="8" bestFit="1" customWidth="1"/>
    <col min="34" max="34" width="7" bestFit="1" customWidth="1"/>
    <col min="35" max="35" width="8" bestFit="1" customWidth="1"/>
    <col min="36" max="36" width="7" bestFit="1" customWidth="1"/>
    <col min="37" max="37" width="8" bestFit="1" customWidth="1"/>
    <col min="38" max="38" width="7" bestFit="1" customWidth="1"/>
    <col min="39" max="39" width="8" bestFit="1" customWidth="1"/>
    <col min="40" max="40" width="7" bestFit="1" customWidth="1"/>
    <col min="41" max="41" width="8" bestFit="1" customWidth="1"/>
    <col min="42" max="42" width="7" bestFit="1" customWidth="1"/>
    <col min="43" max="43" width="8" bestFit="1" customWidth="1"/>
    <col min="44" max="44" width="7" bestFit="1" customWidth="1"/>
    <col min="45" max="45" width="8" bestFit="1" customWidth="1"/>
    <col min="46" max="46" width="7" bestFit="1" customWidth="1"/>
    <col min="47" max="47" width="8" bestFit="1" customWidth="1"/>
    <col min="48" max="48" width="7" bestFit="1" customWidth="1"/>
    <col min="49" max="49" width="8" bestFit="1" customWidth="1"/>
    <col min="50" max="50" width="7" bestFit="1" customWidth="1"/>
    <col min="51" max="51" width="8" bestFit="1" customWidth="1"/>
    <col min="52" max="52" width="7" bestFit="1" customWidth="1"/>
    <col min="53" max="53" width="12.5703125" style="408" hidden="1" customWidth="1"/>
    <col min="54" max="54" width="2.28515625" style="408" hidden="1" customWidth="1"/>
  </cols>
  <sheetData>
    <row r="1" spans="1:54" ht="15" customHeight="1" x14ac:dyDescent="0.25">
      <c r="A1" s="497" t="s">
        <v>194</v>
      </c>
      <c r="B1" s="490" t="s">
        <v>195</v>
      </c>
      <c r="C1" s="490" t="s">
        <v>196</v>
      </c>
      <c r="D1" s="495" t="s">
        <v>197</v>
      </c>
      <c r="E1" s="493" t="s">
        <v>50</v>
      </c>
      <c r="F1" s="494"/>
      <c r="G1" s="488" t="s">
        <v>51</v>
      </c>
      <c r="H1" s="489"/>
      <c r="I1" s="493" t="s">
        <v>52</v>
      </c>
      <c r="J1" s="494"/>
      <c r="K1" s="488" t="s">
        <v>53</v>
      </c>
      <c r="L1" s="489"/>
      <c r="M1" s="493" t="s">
        <v>54</v>
      </c>
      <c r="N1" s="494"/>
      <c r="O1" s="493" t="s">
        <v>55</v>
      </c>
      <c r="P1" s="494"/>
      <c r="Q1" s="493" t="s">
        <v>56</v>
      </c>
      <c r="R1" s="494"/>
      <c r="S1" s="488" t="s">
        <v>57</v>
      </c>
      <c r="T1" s="489"/>
      <c r="U1" s="493" t="s">
        <v>58</v>
      </c>
      <c r="V1" s="494"/>
      <c r="W1" s="488" t="s">
        <v>59</v>
      </c>
      <c r="X1" s="489"/>
      <c r="Y1" s="493" t="s">
        <v>60</v>
      </c>
      <c r="Z1" s="494"/>
      <c r="AA1" s="488" t="s">
        <v>61</v>
      </c>
      <c r="AB1" s="489"/>
      <c r="AC1" s="493" t="s">
        <v>62</v>
      </c>
      <c r="AD1" s="494"/>
      <c r="AE1" s="488" t="s">
        <v>63</v>
      </c>
      <c r="AF1" s="489"/>
      <c r="AG1" s="484" t="s">
        <v>64</v>
      </c>
      <c r="AH1" s="485"/>
      <c r="AI1" s="486" t="s">
        <v>65</v>
      </c>
      <c r="AJ1" s="487"/>
      <c r="AK1" s="492" t="s">
        <v>66</v>
      </c>
      <c r="AL1" s="485"/>
      <c r="AM1" s="486" t="s">
        <v>198</v>
      </c>
      <c r="AN1" s="487"/>
      <c r="AO1" s="492" t="s">
        <v>199</v>
      </c>
      <c r="AP1" s="485"/>
      <c r="AQ1" s="486" t="s">
        <v>69</v>
      </c>
      <c r="AR1" s="487"/>
      <c r="AS1" s="492" t="s">
        <v>70</v>
      </c>
      <c r="AT1" s="485"/>
      <c r="AU1" s="486" t="s">
        <v>71</v>
      </c>
      <c r="AV1" s="487"/>
      <c r="AW1" s="492" t="s">
        <v>72</v>
      </c>
      <c r="AX1" s="485"/>
      <c r="AY1" s="486" t="s">
        <v>200</v>
      </c>
      <c r="AZ1" s="487"/>
    </row>
    <row r="2" spans="1:54" ht="15.75" customHeight="1" thickBot="1" x14ac:dyDescent="0.3">
      <c r="A2" s="491"/>
      <c r="B2" s="491"/>
      <c r="C2" s="491"/>
      <c r="D2" s="496"/>
      <c r="E2" s="201" t="s">
        <v>9</v>
      </c>
      <c r="F2" s="202" t="s">
        <v>10</v>
      </c>
      <c r="G2" s="203" t="s">
        <v>9</v>
      </c>
      <c r="H2" s="203" t="s">
        <v>10</v>
      </c>
      <c r="I2" s="201" t="s">
        <v>9</v>
      </c>
      <c r="J2" s="202" t="s">
        <v>10</v>
      </c>
      <c r="K2" s="203" t="s">
        <v>9</v>
      </c>
      <c r="L2" s="203" t="s">
        <v>10</v>
      </c>
      <c r="M2" s="201" t="s">
        <v>9</v>
      </c>
      <c r="N2" s="203" t="s">
        <v>10</v>
      </c>
      <c r="O2" s="201" t="s">
        <v>9</v>
      </c>
      <c r="P2" s="202" t="s">
        <v>10</v>
      </c>
      <c r="Q2" s="201" t="s">
        <v>9</v>
      </c>
      <c r="R2" s="202" t="s">
        <v>10</v>
      </c>
      <c r="S2" s="203" t="s">
        <v>9</v>
      </c>
      <c r="T2" s="203" t="s">
        <v>10</v>
      </c>
      <c r="U2" s="201" t="s">
        <v>9</v>
      </c>
      <c r="V2" s="202" t="s">
        <v>10</v>
      </c>
      <c r="W2" s="203" t="s">
        <v>9</v>
      </c>
      <c r="X2" s="203" t="s">
        <v>10</v>
      </c>
      <c r="Y2" s="201" t="s">
        <v>9</v>
      </c>
      <c r="Z2" s="202" t="s">
        <v>10</v>
      </c>
      <c r="AA2" s="203" t="s">
        <v>9</v>
      </c>
      <c r="AB2" s="203" t="s">
        <v>10</v>
      </c>
      <c r="AC2" s="201" t="s">
        <v>9</v>
      </c>
      <c r="AD2" s="202" t="s">
        <v>10</v>
      </c>
      <c r="AE2" s="203" t="s">
        <v>9</v>
      </c>
      <c r="AF2" s="203" t="s">
        <v>10</v>
      </c>
      <c r="AG2" s="201" t="s">
        <v>9</v>
      </c>
      <c r="AH2" s="203" t="s">
        <v>10</v>
      </c>
      <c r="AI2" s="204" t="s">
        <v>9</v>
      </c>
      <c r="AJ2" s="205" t="s">
        <v>10</v>
      </c>
      <c r="AK2" s="201" t="s">
        <v>9</v>
      </c>
      <c r="AL2" s="203" t="s">
        <v>10</v>
      </c>
      <c r="AM2" s="204" t="s">
        <v>9</v>
      </c>
      <c r="AN2" s="205" t="s">
        <v>10</v>
      </c>
      <c r="AO2" s="201" t="s">
        <v>9</v>
      </c>
      <c r="AP2" s="203" t="s">
        <v>10</v>
      </c>
      <c r="AQ2" s="204" t="s">
        <v>9</v>
      </c>
      <c r="AR2" s="205" t="s">
        <v>10</v>
      </c>
      <c r="AS2" s="201" t="s">
        <v>9</v>
      </c>
      <c r="AT2" s="203" t="s">
        <v>10</v>
      </c>
      <c r="AU2" s="204" t="s">
        <v>9</v>
      </c>
      <c r="AV2" s="205" t="s">
        <v>10</v>
      </c>
      <c r="AW2" s="201" t="s">
        <v>9</v>
      </c>
      <c r="AX2" s="203" t="s">
        <v>10</v>
      </c>
      <c r="AY2" s="204" t="s">
        <v>9</v>
      </c>
      <c r="AZ2" s="205" t="s">
        <v>10</v>
      </c>
      <c r="BA2" s="206" t="s">
        <v>201</v>
      </c>
    </row>
    <row r="3" spans="1:54" x14ac:dyDescent="0.25">
      <c r="A3" s="226" t="s">
        <v>77</v>
      </c>
      <c r="B3" s="418" t="s">
        <v>202</v>
      </c>
      <c r="C3" s="217">
        <v>10150158120</v>
      </c>
      <c r="D3" s="218" t="s">
        <v>203</v>
      </c>
      <c r="E3" s="207">
        <f ca="1">SUM(SUMIF('Colar PACKET'!$A$2:$D$400,C3,'Colar PACKET'!$D$2:$D$400),SUMIF('Colar PACKET'!$A$2:$D400,BA3,'Colar PACKET'!$D$2:$D$400))</f>
        <v>0</v>
      </c>
      <c r="F3" s="208">
        <f ca="1">SUM(SUMIFS('Colar PRIME'!$G:$G,'Colar PRIME'!$C:$C,Relatorio!B3,'Colar PRIME'!$D:$D,Relatorio!$F$102),SUMIFS('Colar PRIME'!$G:$G,'Colar PRIME'!$C:$C,Relatorio!D3,'Colar PRIME'!$D:$D,Relatorio!$F$102))</f>
        <v>0</v>
      </c>
      <c r="G3" s="408">
        <f ca="1">SUM(SUMIF('Colar PACKET'!$A$2:$E$400,C3,'Colar PACKET'!$E$2:$E$400),SUMIF('Colar PACKET'!$A$2:$E$400,BA3,'Colar PACKET'!$E$2:$E$400))</f>
        <v>0</v>
      </c>
      <c r="H3" s="408">
        <f ca="1">SUM(SUMIFS('Colar PRIME'!$G:$G,'Colar PRIME'!$C:$C,Relatorio!B3,'Colar PRIME'!$D:$D,Relatorio!$H$102),SUMIFS('Colar PRIME'!$G:$G,'Colar PRIME'!$C:$C,Relatorio!D3,'Colar PRIME'!$D:$D,Relatorio!$H$102))</f>
        <v>0</v>
      </c>
      <c r="I3" s="207">
        <f ca="1">SUM(SUMIF('Colar PACKET'!$A$2:$F$400,C3,'Colar PACKET'!$F$2:$F$400),SUMIF('Colar PACKET'!$A$2:$F$400,BA3,'Colar PACKET'!$F$2:$F$400))</f>
        <v>0</v>
      </c>
      <c r="J3" s="208">
        <f ca="1">SUM(SUMIFS('Colar PRIME'!$G:$G,'Colar PRIME'!$C:$C,Relatorio!B3,'Colar PRIME'!$D:$D,Relatorio!$J$102),SUMIFS('Colar PRIME'!$G:$G,'Colar PRIME'!$C:$C,Relatorio!D3,'Colar PRIME'!$D:$D,Relatorio!$J$102))</f>
        <v>0</v>
      </c>
      <c r="K3" s="408">
        <f ca="1">SUM(SUMIF('Colar PACKET'!$A$2:$G$400,C3,'Colar PACKET'!$G$2:$G$400),SUMIF('Colar PACKET'!$A$2:$G$400,BA3,'Colar PACKET'!$G$2:$G$400))</f>
        <v>0</v>
      </c>
      <c r="L3" s="408">
        <f ca="1">SUM(SUMIFS('Colar PRIME'!$G:$G,'Colar PRIME'!$C:$C,Relatorio!B3,'Colar PRIME'!$D:$D,Relatorio!$L$102),SUMIFS('Colar PRIME'!$G:$G,'Colar PRIME'!$C:$C,Relatorio!D3,'Colar PRIME'!$D:$D,Relatorio!$L$102))</f>
        <v>0</v>
      </c>
      <c r="M3" s="207">
        <f ca="1">SUM(SUMIF('Colar PACKET'!$A$2:$H$400,C3,'Colar PACKET'!$H$2:$H$400),SUMIF('Colar PACKET'!$A$2:$H$400,BA3,'Colar PACKET'!$H$2:$H$400))</f>
        <v>0</v>
      </c>
      <c r="N3" s="208">
        <f ca="1">SUM(SUMIFS('Colar PRIME'!$G:$G,'Colar PRIME'!$C:$C,Relatorio!B3,'Colar PRIME'!$D:$D,Relatorio!$N$102),SUMIFS('Colar PRIME'!$G:$G,'Colar PRIME'!$C:$C,Relatorio!D3,'Colar PRIME'!$D:$D,Relatorio!$N$102))</f>
        <v>0</v>
      </c>
      <c r="O3" s="408">
        <f ca="1">SUM(SUMIF('Colar PACKET'!$A$2:$I$400,C3,'Colar PACKET'!$I$2:$I$400),SUMIF('Colar PACKET'!$A$2:$I$400,BA3,'Colar PACKET'!$I$2:$I$400))</f>
        <v>0</v>
      </c>
      <c r="P3" s="408">
        <f ca="1">SUM(SUMIFS('Colar PRIME'!$G:$G,'Colar PRIME'!$C:$C,Relatorio!B3,'Colar PRIME'!$D:$D,Relatorio!$P$102),SUMIFS('Colar PRIME'!$G:$G,'Colar PRIME'!$C:$C,Relatorio!D3,'Colar PRIME'!$D:$D,Relatorio!$P$102))</f>
        <v>0</v>
      </c>
      <c r="Q3" s="207">
        <f ca="1">SUM(SUMIF('Colar PACKET'!$A$2:$J$400,C3,'Colar PACKET'!$J$2:$J$400),SUMIF('Colar PACKET'!$A$2:$J$400,BA3,'Colar PACKET'!$J$2:$J$400))</f>
        <v>0</v>
      </c>
      <c r="R3" s="208">
        <f ca="1">SUM(SUMIFS('Colar PRIME'!$G:$G,'Colar PRIME'!$C:$C,Relatorio!B3,'Colar PRIME'!$D:$D,Relatorio!$R$102),SUMIFS('Colar PRIME'!$G:$G,'Colar PRIME'!$C:$C,Relatorio!D3,'Colar PRIME'!$D:$D,Relatorio!$R$102))</f>
        <v>0</v>
      </c>
      <c r="S3" s="408">
        <f ca="1">SUM(SUMIF('Colar PACKET'!$A$2:$K$400,C3,'Colar PACKET'!$K$2:$K$400),SUMIF('Colar PACKET'!$A$2:$K$400,BA3,'Colar PACKET'!$K$2:$K$400))</f>
        <v>0</v>
      </c>
      <c r="T3" s="408">
        <f ca="1">SUM(SUMIFS('Colar PRIME'!$G:$G,'Colar PRIME'!$C:$C,Relatorio!B3,'Colar PRIME'!$D:$D,Relatorio!$T$102),SUMIFS('Colar PRIME'!$G:$G,'Colar PRIME'!$C:$C,Relatorio!D3,'Colar PRIME'!$D:$D,Relatorio!$T$102))</f>
        <v>0</v>
      </c>
      <c r="U3" s="207">
        <f ca="1">SUM(SUMIF('Colar PACKET'!$A$2:$L$400,C3,'Colar PACKET'!$L$2:$L$400),SUMIF('Colar PACKET'!$A$2:$L$400,BA3,'Colar PACKET'!$L$2:$L$400))</f>
        <v>0</v>
      </c>
      <c r="V3" s="208">
        <f ca="1">SUM(SUMIFS('Colar PRIME'!$G:$G,'Colar PRIME'!$C:$C,Relatorio!B3,'Colar PRIME'!$D:$D,Relatorio!$V$102),SUMIFS('Colar PRIME'!$G:$G,'Colar PRIME'!$C:$C,Relatorio!D3,'Colar PRIME'!$D:$D,Relatorio!$V$102))</f>
        <v>0</v>
      </c>
      <c r="W3" s="408">
        <f ca="1">SUM(SUMIF('Colar PACKET'!$A$2:$M$400,C3,'Colar PACKET'!$M$2:$M$400),SUMIF('Colar PACKET'!$A$2:$M$400,BA3,'Colar PACKET'!$M$2:$M$400))</f>
        <v>0</v>
      </c>
      <c r="X3" s="408">
        <f ca="1">SUM(SUMIFS('Colar PRIME'!$G:$G,'Colar PRIME'!$C:$C,Relatorio!B3,'Colar PRIME'!$D:$D,Relatorio!$X$102),SUMIFS('Colar PRIME'!$G:$G,'Colar PRIME'!$C:$C,Relatorio!D3,'Colar PRIME'!$D:$D,Relatorio!$X$102))</f>
        <v>0</v>
      </c>
      <c r="Y3" s="207">
        <f ca="1">SUM(SUMIF('Colar PACKET'!$A$2:$N$400,C3,'Colar PACKET'!$N$2:$N$400),SUMIF('Colar PACKET'!$A$2:$N$400,BA3,'Colar PACKET'!$N$2:$N$400))</f>
        <v>0</v>
      </c>
      <c r="Z3" s="208">
        <f ca="1">SUM(SUMIFS('Colar PRIME'!$G:$G,'Colar PRIME'!$C:$C,Relatorio!B3,'Colar PRIME'!$D:$D,Relatorio!$Z$102),SUMIFS('Colar PRIME'!$G:$G,'Colar PRIME'!$C:$C,Relatorio!D3,'Colar PRIME'!$D:$D,Relatorio!$Z$102))</f>
        <v>0</v>
      </c>
      <c r="AA3" s="408">
        <f ca="1">SUM(SUMIF('Colar PACKET'!$A$2:$O$400,C3,'Colar PACKET'!$O$2:$O$400),SUMIF('Colar PACKET'!$A$2:$O$400,BA3,'Colar PACKET'!$O$2:$O$400))</f>
        <v>0</v>
      </c>
      <c r="AB3" s="408">
        <f ca="1">SUM(SUMIFS('Colar PRIME'!$G:$G,'Colar PRIME'!$C:$C,Relatorio!B3,'Colar PRIME'!$D:$D,Relatorio!$AB$102),SUMIFS('Colar PRIME'!$G:$G,'Colar PRIME'!$C:$C,Relatorio!D3,'Colar PRIME'!$D:$D,Relatorio!$AB$102))</f>
        <v>0</v>
      </c>
      <c r="AC3" s="207">
        <f ca="1">SUM(SUMIF('Colar PACKET'!$A$2:$P$400,C3,'Colar PACKET'!$P$2:$P$400),SUMIF('Colar PACKET'!$A$2:$P$400,BA3,'Colar PACKET'!$P$2:$P$400))</f>
        <v>0</v>
      </c>
      <c r="AD3" s="208">
        <f ca="1">SUM(SUMIFS('Colar PRIME'!$G:$G,'Colar PRIME'!$C:$C,Relatorio!B3,'Colar PRIME'!$D:$D,Relatorio!$AD$102),SUMIFS('Colar PRIME'!$G:$G,'Colar PRIME'!$C:$C,Relatorio!D3,'Colar PRIME'!$D:$D,Relatorio!$AD$102))</f>
        <v>0</v>
      </c>
      <c r="AE3" s="408">
        <f ca="1">SUM(SUMIF('Colar PACKET'!$A$2:$Q$400,C3,'Colar PACKET'!$Q$2:$Q$400),SUMIF('Colar PACKET'!$A$2:$Q$400,BA3,'Colar PACKET'!$Q$2:$Q$400))</f>
        <v>0</v>
      </c>
      <c r="AF3" s="408">
        <f ca="1">SUM(SUMIFS('Colar PRIME'!$G:$G,'Colar PRIME'!$C:$C,Relatorio!B3,'Colar PRIME'!$D:$D,Relatorio!$AF$102),SUMIFS('Colar PRIME'!$G:$G,'Colar PRIME'!$C:$C,Relatorio!D3,'Colar PRIME'!$D:$D,Relatorio!$AF$102))</f>
        <v>0</v>
      </c>
      <c r="AG3" s="207">
        <f ca="1">SUM(SUMIF('Colar PACKET'!$A$2:$R$400,C3,'Colar PACKET'!$R$2:$R$400),SUMIF('Colar PACKET'!$A$2:$R$400,BA3,'Colar PACKET'!$R$2:$R$400))</f>
        <v>0</v>
      </c>
      <c r="AH3" s="408">
        <f ca="1">SUM(SUMIFS('Colar PRIME'!$G:$G,'Colar PRIME'!$C:$C,Relatorio!B3,'Colar PRIME'!$D:$D,Relatorio!$AH$102),SUMIFS('Colar PRIME'!$G:$G,'Colar PRIME'!$C:$C,Relatorio!D3,'Colar PRIME'!$D:$D,Relatorio!$AH$102))</f>
        <v>0</v>
      </c>
      <c r="AI3" s="209">
        <f ca="1">SUM(SUMIF('Colar PACKET'!$A$2:$S$400,C3,'Colar PACKET'!$S$2:$S$400),SUMIF('Colar PACKET'!$A$2:$S$400,BA3,'Colar PACKET'!$S$2:$S$400))</f>
        <v>0</v>
      </c>
      <c r="AJ3" s="409">
        <f ca="1">SUM(SUMIFS('Colar PRIME'!$G:$G,'Colar PRIME'!$C:$C,Relatorio!B3,'Colar PRIME'!$D:$D,Relatorio!$AJ$102),SUMIFS('Colar PRIME'!$G:$G,'Colar PRIME'!$C:$C,Relatorio!D3,'Colar PRIME'!$D:$D,Relatorio!$AJ$102))</f>
        <v>0</v>
      </c>
      <c r="AK3" s="408">
        <f ca="1">SUM(SUMIF('Colar PACKET'!$A$2:$T$400,C3,'Colar PACKET'!$T$2:$T$400),SUMIF('Colar PACKET'!$A$2:$T$400,BA3,'Colar PACKET'!$T$2:$T$400))</f>
        <v>0</v>
      </c>
      <c r="AL3" s="408">
        <f ca="1">SUM(SUMIFS('Colar PRIME'!$G:$G,'Colar PRIME'!$C:$C,Relatorio!B3,'Colar PRIME'!$D:$D,Relatorio!$AL$102),SUMIFS('Colar PRIME'!$G:$G,'Colar PRIME'!$C:$C,Relatorio!D3,'Colar PRIME'!$D:$D,Relatorio!$AL$102))</f>
        <v>0</v>
      </c>
      <c r="AM3" s="209">
        <f ca="1">SUM(SUMIF('Colar PACKET'!$A$2:$U$400,C3,'Colar PACKET'!$U$2:$U$400),SUMIF('Colar PACKET'!$A$2:$U$400,BA3,'Colar PACKET'!$U$2:$U$400))</f>
        <v>0</v>
      </c>
      <c r="AN3" s="409">
        <f ca="1">SUM(SUMIFS('Colar PRIME'!$G:$G,'Colar PRIME'!$C:$C,Relatorio!B3,'Colar PRIME'!$D:$D,Relatorio!$AJ$102),SUMIFS('Colar PRIME'!$G:$G,'Colar PRIME'!$C:$C,Relatorio!D3,'Colar PRIME'!$D:$D,Relatorio!$AN$102))</f>
        <v>0</v>
      </c>
      <c r="AO3" s="408">
        <f ca="1">SUM(SUMIF('Colar PACKET'!$A$2:$V$400,C3,'Colar PACKET'!$V$2:$V$400),SUMIF('Colar PACKET'!$A$2:$V$400,BA3,'Colar PACKET'!$V$2:$V$400))</f>
        <v>0</v>
      </c>
      <c r="AP3" s="408">
        <f ca="1">SUM(SUMIFS('Colar PRIME'!$G:$G,'Colar PRIME'!$C:$C,Relatorio!B3,'Colar PRIME'!$D:$D,Relatorio!$AP$102),SUMIFS('Colar PRIME'!$G:$G,'Colar PRIME'!$C:$C,Relatorio!D3,'Colar PRIME'!$D:$D,Relatorio!$AP$102))</f>
        <v>0</v>
      </c>
      <c r="AQ3" s="209">
        <f ca="1">SUM(SUMIF('Colar PACKET'!$A$2:$W$400,C3,'Colar PACKET'!$W$2:$W$400),SUMIF('Colar PACKET'!$A$2:$W$400,BA3,'Colar PACKET'!$W$2:$W$400))</f>
        <v>0</v>
      </c>
      <c r="AR3" s="409">
        <f ca="1">SUM(SUMIFS('Colar PRIME'!$G:$G,'Colar PRIME'!$C:$C,Relatorio!B3,'Colar PRIME'!$D:$D,Relatorio!$AR$102),SUMIFS('Colar PRIME'!$G:$G,'Colar PRIME'!$C:$C,Relatorio!D3,'Colar PRIME'!$D:$D,Relatorio!$AR$102))</f>
        <v>0</v>
      </c>
      <c r="AS3" s="408">
        <f ca="1">SUM(SUMIF('Colar PACKET'!$A$2:$X$400,C3,'Colar PACKET'!$X$2:$X$400),SUMIF('Colar PACKET'!$A$2:$X$400,BA3,'Colar PACKET'!$X$2:$X$400))</f>
        <v>0</v>
      </c>
      <c r="AT3" s="408">
        <f ca="1">SUM(SUMIFS('Colar PRIME'!$G:$G,'Colar PRIME'!$C:$C,Relatorio!B3,'Colar PRIME'!$D:$D,Relatorio!$AT$102),SUMIFS('Colar PRIME'!$G:$G,'Colar PRIME'!$C:$C,Relatorio!D3,'Colar PRIME'!$D:$D,Relatorio!$AT$102))</f>
        <v>0</v>
      </c>
      <c r="AU3" s="209">
        <f ca="1">SUM(SUMIF('Colar PACKET'!$A$2:$Y$400,C3,'Colar PACKET'!$Y$2:$Y$400),SUMIF('Colar PACKET'!$A$2:$Y$400,BA3,'Colar PACKET'!$Y$2:$Y$400))</f>
        <v>0</v>
      </c>
      <c r="AV3" s="409">
        <f ca="1">SUM(SUMIFS('Colar PRIME'!$G:$G,'Colar PRIME'!$C:$C,Relatorio!B3,'Colar PRIME'!$D:$D,Relatorio!$AV$102),SUMIFS('Colar PRIME'!$G:$G,'Colar PRIME'!$C:$C,Relatorio!D3,'Colar PRIME'!$D:$D,Relatorio!$AV$102))</f>
        <v>0</v>
      </c>
      <c r="AW3" s="408">
        <f ca="1">SUM(SUMIF('Colar PACKET'!$A$2:$Z$400,C3,'Colar PACKET'!$Z$2:$Z$400),SUMIF('Colar PACKET'!$A$2:$Z$400,BA3,'Colar PACKET'!$Z$2:$Z$400))</f>
        <v>0</v>
      </c>
      <c r="AX3" s="408">
        <f ca="1">SUM(SUMIFS('Colar PRIME'!$G:$G,'Colar PRIME'!$C:$C,Relatorio!B3,'Colar PRIME'!$D:$D,Relatorio!$AX$102),SUMIFS('Colar PRIME'!$G:$G,'Colar PRIME'!$C:$C,Relatorio!D3,'Colar PRIME'!$D:$D,Relatorio!$AX$102))</f>
        <v>0</v>
      </c>
      <c r="AY3" s="209">
        <f ca="1">SUM(SUMIF('Colar PACKET'!$A$2:$AA$400,C3,'Colar PACKET'!$AA$2:$AA$400),SUMIF('Colar PACKET'!$A$2:$AA$400,BA3,'Colar PACKET'!$AA$2:$AA$400))</f>
        <v>0</v>
      </c>
      <c r="AZ3" s="409">
        <f ca="1">SUM(SUMIFS('Colar PRIME'!$G:$G,'Colar PRIME'!$C:$C,Relatorio!B3,'Colar PRIME'!$D:$D,Relatorio!$AZ$102),SUMIFS('Colar PRIME'!$G:$G,'Colar PRIME'!$C:$C,Relatorio!D3,'Colar PRIME'!$D:$D,Relatorio!$AZ$102))</f>
        <v>0</v>
      </c>
      <c r="BA3" s="210" t="s">
        <v>204</v>
      </c>
      <c r="BB3" s="408">
        <v>1</v>
      </c>
    </row>
    <row r="4" spans="1:54" x14ac:dyDescent="0.25">
      <c r="A4" s="226" t="s">
        <v>78</v>
      </c>
      <c r="B4" s="419" t="s">
        <v>205</v>
      </c>
      <c r="C4" s="217">
        <v>10150162109</v>
      </c>
      <c r="D4" s="218" t="s">
        <v>206</v>
      </c>
      <c r="E4" s="207">
        <f ca="1">SUM(SUMIF('Colar PACKET'!$A$2:$D$400,C4,'Colar PACKET'!$D$2:$D$400),SUMIF('Colar PACKET'!$A$2:$D401,BA4,'Colar PACKET'!$D$2:$D$400))</f>
        <v>0</v>
      </c>
      <c r="F4" s="208">
        <f ca="1">SUM(SUMIFS('Colar PRIME'!$G:$G,'Colar PRIME'!$C:$C,Relatorio!B4,'Colar PRIME'!$D:$D,Relatorio!$F$102),SUMIFS('Colar PRIME'!$G:$G,'Colar PRIME'!$C:$C,Relatorio!D4,'Colar PRIME'!$D:$D,Relatorio!$F$102))</f>
        <v>0</v>
      </c>
      <c r="G4" s="408">
        <f ca="1">SUM(SUMIF('Colar PACKET'!$A$2:$E$400,C4,'Colar PACKET'!$E$2:$E$400),SUMIF('Colar PACKET'!$A$2:$E$400,BA4,'Colar PACKET'!$E$2:$E$400))</f>
        <v>0</v>
      </c>
      <c r="H4" s="408">
        <f ca="1">SUM(SUMIFS('Colar PRIME'!$G:$G,'Colar PRIME'!$C:$C,Relatorio!B4,'Colar PRIME'!$D:$D,Relatorio!$H$102),SUMIFS('Colar PRIME'!$G:$G,'Colar PRIME'!$C:$C,Relatorio!D4,'Colar PRIME'!$D:$D,Relatorio!$H$102))</f>
        <v>0</v>
      </c>
      <c r="I4" s="207">
        <f ca="1">SUM(SUMIF('Colar PACKET'!$A$2:$F$400,C4,'Colar PACKET'!$F$2:$F$400),SUMIF('Colar PACKET'!$A$2:$F$400,BA4,'Colar PACKET'!$F$2:$F$400))</f>
        <v>0</v>
      </c>
      <c r="J4" s="208">
        <f ca="1">SUM(SUMIFS('Colar PRIME'!$G:$G,'Colar PRIME'!$C:$C,Relatorio!B4,'Colar PRIME'!$D:$D,Relatorio!$J$102),SUMIFS('Colar PRIME'!$G:$G,'Colar PRIME'!$C:$C,Relatorio!D4,'Colar PRIME'!$D:$D,Relatorio!$J$102))</f>
        <v>0</v>
      </c>
      <c r="K4" s="408">
        <f ca="1">SUM(SUMIF('Colar PACKET'!$A$2:$G$400,C4,'Colar PACKET'!$G$2:$G$400),SUMIF('Colar PACKET'!$A$2:$G$400,BA4,'Colar PACKET'!$G$2:$G$400))</f>
        <v>0</v>
      </c>
      <c r="L4" s="408">
        <f ca="1">SUM(SUMIFS('Colar PRIME'!$G:$G,'Colar PRIME'!$C:$C,Relatorio!B4,'Colar PRIME'!$D:$D,Relatorio!$L$102),SUMIFS('Colar PRIME'!$G:$G,'Colar PRIME'!$C:$C,Relatorio!D4,'Colar PRIME'!$D:$D,Relatorio!$L$102))</f>
        <v>0</v>
      </c>
      <c r="M4" s="207">
        <f ca="1">SUM(SUMIF('Colar PACKET'!$A$2:$H$400,C4,'Colar PACKET'!$H$2:$H$400),SUMIF('Colar PACKET'!$A$2:$H$400,BA4,'Colar PACKET'!$H$2:$H$400))</f>
        <v>0</v>
      </c>
      <c r="N4" s="208">
        <f ca="1">SUM(SUMIFS('Colar PRIME'!$G:$G,'Colar PRIME'!$C:$C,Relatorio!B4,'Colar PRIME'!$D:$D,Relatorio!$N$102),SUMIFS('Colar PRIME'!$G:$G,'Colar PRIME'!$C:$C,Relatorio!D4,'Colar PRIME'!$D:$D,Relatorio!$N$102))</f>
        <v>0</v>
      </c>
      <c r="O4" s="408">
        <f ca="1">SUM(SUMIF('Colar PACKET'!$A$2:$I$400,C4,'Colar PACKET'!$I$2:$I$400),SUMIF('Colar PACKET'!$A$2:$I$400,BA4,'Colar PACKET'!$I$2:$I$400))</f>
        <v>0</v>
      </c>
      <c r="P4" s="408">
        <f ca="1">SUM(SUMIFS('Colar PRIME'!$G:$G,'Colar PRIME'!$C:$C,Relatorio!B4,'Colar PRIME'!$D:$D,Relatorio!$P$102),SUMIFS('Colar PRIME'!$G:$G,'Colar PRIME'!$C:$C,Relatorio!D4,'Colar PRIME'!$D:$D,Relatorio!$P$102))</f>
        <v>0</v>
      </c>
      <c r="Q4" s="207">
        <f ca="1">SUM(SUMIF('Colar PACKET'!$A$2:$J$400,C4,'Colar PACKET'!$J$2:$J$400),SUMIF('Colar PACKET'!$A$2:$J$400,BA4,'Colar PACKET'!$J$2:$J$400))</f>
        <v>0</v>
      </c>
      <c r="R4" s="208">
        <f ca="1">SUM(SUMIFS('Colar PRIME'!$G:$G,'Colar PRIME'!$C:$C,Relatorio!B4,'Colar PRIME'!$D:$D,Relatorio!$R$102),SUMIFS('Colar PRIME'!$G:$G,'Colar PRIME'!$C:$C,Relatorio!D4,'Colar PRIME'!$D:$D,Relatorio!$R$102))</f>
        <v>0</v>
      </c>
      <c r="S4" s="408">
        <f ca="1">SUM(SUMIF('Colar PACKET'!$A$2:$K$400,C4,'Colar PACKET'!$K$2:$K$400),SUMIF('Colar PACKET'!$A$2:$K$400,BA4,'Colar PACKET'!$K$2:$K$400))</f>
        <v>0</v>
      </c>
      <c r="T4" s="408">
        <f ca="1">SUM(SUMIFS('Colar PRIME'!$G:$G,'Colar PRIME'!$C:$C,Relatorio!B4,'Colar PRIME'!$D:$D,Relatorio!$T$102),SUMIFS('Colar PRIME'!$G:$G,'Colar PRIME'!$C:$C,Relatorio!D4,'Colar PRIME'!$D:$D,Relatorio!$T$102))</f>
        <v>0</v>
      </c>
      <c r="U4" s="207">
        <f ca="1">SUM(SUMIF('Colar PACKET'!$A$2:$L$400,C4,'Colar PACKET'!$L$2:$L$400),SUMIF('Colar PACKET'!$A$2:$L$400,BA4,'Colar PACKET'!$L$2:$L$400))</f>
        <v>0</v>
      </c>
      <c r="V4" s="208">
        <f ca="1">SUM(SUMIFS('Colar PRIME'!$G:$G,'Colar PRIME'!$C:$C,Relatorio!B4,'Colar PRIME'!$D:$D,Relatorio!$V$102),SUMIFS('Colar PRIME'!$G:$G,'Colar PRIME'!$C:$C,Relatorio!D4,'Colar PRIME'!$D:$D,Relatorio!$V$102))</f>
        <v>0</v>
      </c>
      <c r="W4" s="408">
        <f ca="1">SUM(SUMIF('Colar PACKET'!$A$2:$M$400,C4,'Colar PACKET'!$M$2:$M$400),SUMIF('Colar PACKET'!$A$2:$M$400,BA4,'Colar PACKET'!$M$2:$M$400))</f>
        <v>0</v>
      </c>
      <c r="X4" s="408">
        <f ca="1">SUM(SUMIFS('Colar PRIME'!$G:$G,'Colar PRIME'!$C:$C,Relatorio!B4,'Colar PRIME'!$D:$D,Relatorio!$X$102),SUMIFS('Colar PRIME'!$G:$G,'Colar PRIME'!$C:$C,Relatorio!D4,'Colar PRIME'!$D:$D,Relatorio!$X$102))</f>
        <v>0</v>
      </c>
      <c r="Y4" s="207">
        <f ca="1">SUM(SUMIF('Colar PACKET'!$A$2:$N$400,C4,'Colar PACKET'!$N$2:$N$400),SUMIF('Colar PACKET'!$A$2:$N$400,BA4,'Colar PACKET'!$N$2:$N$400))</f>
        <v>0</v>
      </c>
      <c r="Z4" s="208">
        <f ca="1">SUM(SUMIFS('Colar PRIME'!$G:$G,'Colar PRIME'!$C:$C,Relatorio!B4,'Colar PRIME'!$D:$D,Relatorio!$Z$102),SUMIFS('Colar PRIME'!$G:$G,'Colar PRIME'!$C:$C,Relatorio!D4,'Colar PRIME'!$D:$D,Relatorio!$Z$102))</f>
        <v>0</v>
      </c>
      <c r="AA4" s="408">
        <f ca="1">SUM(SUMIF('Colar PACKET'!$A$2:$O$400,C4,'Colar PACKET'!$O$2:$O$400),SUMIF('Colar PACKET'!$A$2:$O$400,BA4,'Colar PACKET'!$O$2:$O$400))</f>
        <v>0</v>
      </c>
      <c r="AB4" s="408">
        <f ca="1">SUM(SUMIFS('Colar PRIME'!$G:$G,'Colar PRIME'!$C:$C,Relatorio!B4,'Colar PRIME'!$D:$D,Relatorio!$AB$102),SUMIFS('Colar PRIME'!$G:$G,'Colar PRIME'!$C:$C,Relatorio!D4,'Colar PRIME'!$D:$D,Relatorio!$AB$102))</f>
        <v>0</v>
      </c>
      <c r="AC4" s="207">
        <f ca="1">SUM(SUMIF('Colar PACKET'!$A$2:$P$400,C4,'Colar PACKET'!$P$2:$P$400),SUMIF('Colar PACKET'!$A$2:$P$400,BA4,'Colar PACKET'!$P$2:$P$400))</f>
        <v>0</v>
      </c>
      <c r="AD4" s="208">
        <f ca="1">SUM(SUMIFS('Colar PRIME'!$G:$G,'Colar PRIME'!$C:$C,Relatorio!B4,'Colar PRIME'!$D:$D,Relatorio!$AD$102),SUMIFS('Colar PRIME'!$G:$G,'Colar PRIME'!$C:$C,Relatorio!D4,'Colar PRIME'!$D:$D,Relatorio!$AD$102))</f>
        <v>0</v>
      </c>
      <c r="AE4" s="408">
        <f ca="1">SUM(SUMIF('Colar PACKET'!$A$2:$Q$400,C4,'Colar PACKET'!$Q$2:$Q$400),SUMIF('Colar PACKET'!$A$2:$Q$400,BA4,'Colar PACKET'!$Q$2:$Q$400))</f>
        <v>0</v>
      </c>
      <c r="AF4" s="408">
        <f ca="1">SUM(SUMIFS('Colar PRIME'!$G:$G,'Colar PRIME'!$C:$C,Relatorio!B4,'Colar PRIME'!$D:$D,Relatorio!$AF$102),SUMIFS('Colar PRIME'!$G:$G,'Colar PRIME'!$C:$C,Relatorio!D4,'Colar PRIME'!$D:$D,Relatorio!$AF$102))</f>
        <v>0</v>
      </c>
      <c r="AG4" s="207">
        <f ca="1">SUM(SUMIF('Colar PACKET'!$A$2:$R$400,C4,'Colar PACKET'!$R$2:$R$400),SUMIF('Colar PACKET'!$A$2:$R$400,BA4,'Colar PACKET'!$R$2:$R$400))</f>
        <v>0</v>
      </c>
      <c r="AH4" s="408">
        <f ca="1">SUM(SUMIFS('Colar PRIME'!$G:$G,'Colar PRIME'!$C:$C,Relatorio!B4,'Colar PRIME'!$D:$D,Relatorio!$AH$102),SUMIFS('Colar PRIME'!$G:$G,'Colar PRIME'!$C:$C,Relatorio!D4,'Colar PRIME'!$D:$D,Relatorio!$AH$102))</f>
        <v>0</v>
      </c>
      <c r="AI4" s="209">
        <f ca="1">SUM(SUMIF('Colar PACKET'!$A$2:$S$400,C4,'Colar PACKET'!$S$2:$S$400),SUMIF('Colar PACKET'!$A$2:$S$400,BA4,'Colar PACKET'!$S$2:$S$400))</f>
        <v>0</v>
      </c>
      <c r="AJ4" s="409">
        <f ca="1">SUM(SUMIFS('Colar PRIME'!$G:$G,'Colar PRIME'!$C:$C,Relatorio!B4,'Colar PRIME'!$D:$D,Relatorio!$AJ$102),SUMIFS('Colar PRIME'!$G:$G,'Colar PRIME'!$C:$C,Relatorio!D4,'Colar PRIME'!$D:$D,Relatorio!$AJ$102))</f>
        <v>0</v>
      </c>
      <c r="AK4" s="408">
        <f ca="1">SUM(SUMIF('Colar PACKET'!$A$2:$T$400,C4,'Colar PACKET'!$T$2:$T$400),SUMIF('Colar PACKET'!$A$2:$T$400,BA4,'Colar PACKET'!$T$2:$T$400))</f>
        <v>0</v>
      </c>
      <c r="AL4" s="408">
        <f ca="1">SUM(SUMIFS('Colar PRIME'!$G:$G,'Colar PRIME'!$C:$C,Relatorio!B4,'Colar PRIME'!$D:$D,Relatorio!$AL$102),SUMIFS('Colar PRIME'!$G:$G,'Colar PRIME'!$C:$C,Relatorio!D4,'Colar PRIME'!$D:$D,Relatorio!$AL$102))</f>
        <v>0</v>
      </c>
      <c r="AM4" s="209">
        <f ca="1">SUM(SUMIF('Colar PACKET'!$A$2:$U$400,C4,'Colar PACKET'!$U$2:$U$400),SUMIF('Colar PACKET'!$A$2:$U$400,BA4,'Colar PACKET'!$U$2:$U$400))</f>
        <v>0</v>
      </c>
      <c r="AN4" s="409">
        <f ca="1">SUM(SUMIFS('Colar PRIME'!$G:$G,'Colar PRIME'!$C:$C,Relatorio!B4,'Colar PRIME'!$D:$D,Relatorio!$AJ$102),SUMIFS('Colar PRIME'!$G:$G,'Colar PRIME'!$C:$C,Relatorio!D4,'Colar PRIME'!$D:$D,Relatorio!$AN$102))</f>
        <v>0</v>
      </c>
      <c r="AO4" s="408">
        <f ca="1">SUM(SUMIF('Colar PACKET'!$A$2:$V$400,C4,'Colar PACKET'!$V$2:$V$400),SUMIF('Colar PACKET'!$A$2:$V$400,BA4,'Colar PACKET'!$V$2:$V$400))</f>
        <v>0</v>
      </c>
      <c r="AP4" s="408">
        <f ca="1">SUM(SUMIFS('Colar PRIME'!$G:$G,'Colar PRIME'!$C:$C,Relatorio!B4,'Colar PRIME'!$D:$D,Relatorio!$AP$102),SUMIFS('Colar PRIME'!$G:$G,'Colar PRIME'!$C:$C,Relatorio!D4,'Colar PRIME'!$D:$D,Relatorio!$AP$102))</f>
        <v>0</v>
      </c>
      <c r="AQ4" s="209">
        <f ca="1">SUM(SUMIF('Colar PACKET'!$A$2:$W$400,C4,'Colar PACKET'!$W$2:$W$400),SUMIF('Colar PACKET'!$A$2:$W$400,BA4,'Colar PACKET'!$W$2:$W$400))</f>
        <v>0</v>
      </c>
      <c r="AR4" s="409">
        <f ca="1">SUM(SUMIFS('Colar PRIME'!$G:$G,'Colar PRIME'!$C:$C,Relatorio!B4,'Colar PRIME'!$D:$D,Relatorio!$AR$102),SUMIFS('Colar PRIME'!$G:$G,'Colar PRIME'!$C:$C,Relatorio!D4,'Colar PRIME'!$D:$D,Relatorio!$AR$102))</f>
        <v>0</v>
      </c>
      <c r="AS4" s="408">
        <f ca="1">SUM(SUMIF('Colar PACKET'!$A$2:$X$400,C4,'Colar PACKET'!$X$2:$X$400),SUMIF('Colar PACKET'!$A$2:$X$400,BA4,'Colar PACKET'!$X$2:$X$400))</f>
        <v>0</v>
      </c>
      <c r="AT4" s="408">
        <f ca="1">SUM(SUMIFS('Colar PRIME'!$G:$G,'Colar PRIME'!$C:$C,Relatorio!B4,'Colar PRIME'!$D:$D,Relatorio!$AT$102),SUMIFS('Colar PRIME'!$G:$G,'Colar PRIME'!$C:$C,Relatorio!D4,'Colar PRIME'!$D:$D,Relatorio!$AT$102))</f>
        <v>0</v>
      </c>
      <c r="AU4" s="209">
        <f ca="1">SUM(SUMIF('Colar PACKET'!$A$2:$Y$400,C4,'Colar PACKET'!$Y$2:$Y$400),SUMIF('Colar PACKET'!$A$2:$Y$400,BA4,'Colar PACKET'!$Y$2:$Y$400))</f>
        <v>0</v>
      </c>
      <c r="AV4" s="409">
        <f ca="1">SUM(SUMIFS('Colar PRIME'!$G:$G,'Colar PRIME'!$C:$C,Relatorio!B4,'Colar PRIME'!$D:$D,Relatorio!$AV$102),SUMIFS('Colar PRIME'!$G:$G,'Colar PRIME'!$C:$C,Relatorio!D4,'Colar PRIME'!$D:$D,Relatorio!$AV$102))</f>
        <v>0</v>
      </c>
      <c r="AW4" s="408">
        <f ca="1">SUM(SUMIF('Colar PACKET'!$A$2:$Z$400,C4,'Colar PACKET'!$Z$2:$Z$400),SUMIF('Colar PACKET'!$A$2:$Z$400,BA4,'Colar PACKET'!$Z$2:$Z$400))</f>
        <v>0</v>
      </c>
      <c r="AX4" s="408">
        <f ca="1">SUM(SUMIFS('Colar PRIME'!$G:$G,'Colar PRIME'!$C:$C,Relatorio!B4,'Colar PRIME'!$D:$D,Relatorio!$AX$102),SUMIFS('Colar PRIME'!$G:$G,'Colar PRIME'!$C:$C,Relatorio!D4,'Colar PRIME'!$D:$D,Relatorio!$AX$102))</f>
        <v>0</v>
      </c>
      <c r="AY4" s="209">
        <f ca="1">SUM(SUMIF('Colar PACKET'!$A$2:$AA$400,C4,'Colar PACKET'!$AA$2:$AA$400),SUMIF('Colar PACKET'!$A$2:$AA$400,BA4,'Colar PACKET'!$AA$2:$AA$400))</f>
        <v>0</v>
      </c>
      <c r="AZ4" s="409">
        <f ca="1">SUM(SUMIFS('Colar PRIME'!$G:$G,'Colar PRIME'!$C:$C,Relatorio!B4,'Colar PRIME'!$D:$D,Relatorio!$AZ$102),SUMIFS('Colar PRIME'!$G:$G,'Colar PRIME'!$C:$C,Relatorio!D4,'Colar PRIME'!$D:$D,Relatorio!$AZ$102))</f>
        <v>0</v>
      </c>
      <c r="BA4" s="210" t="s">
        <v>207</v>
      </c>
      <c r="BB4" s="408">
        <v>1</v>
      </c>
    </row>
    <row r="5" spans="1:54" x14ac:dyDescent="0.25">
      <c r="A5" s="226" t="s">
        <v>79</v>
      </c>
      <c r="B5" s="419" t="s">
        <v>208</v>
      </c>
      <c r="C5" s="217">
        <v>10150158122</v>
      </c>
      <c r="D5" s="218" t="s">
        <v>209</v>
      </c>
      <c r="E5" s="207">
        <f ca="1">SUM(SUMIF('Colar PACKET'!$A$2:$D$400,C5,'Colar PACKET'!$D$2:$D$400),SUMIF('Colar PACKET'!$A$2:$D402,BA5,'Colar PACKET'!$D$2:$D$400))</f>
        <v>0</v>
      </c>
      <c r="F5" s="208">
        <f ca="1">SUM(SUMIFS('Colar PRIME'!$G:$G,'Colar PRIME'!$C:$C,Relatorio!B5,'Colar PRIME'!$D:$D,Relatorio!$F$102),SUMIFS('Colar PRIME'!$G:$G,'Colar PRIME'!$C:$C,Relatorio!D5,'Colar PRIME'!$D:$D,Relatorio!$F$102))</f>
        <v>0</v>
      </c>
      <c r="G5" s="408">
        <f ca="1">SUM(SUMIF('Colar PACKET'!$A$2:$E$400,C5,'Colar PACKET'!$E$2:$E$400),SUMIF('Colar PACKET'!$A$2:$E$400,BA5,'Colar PACKET'!$E$2:$E$400))</f>
        <v>0</v>
      </c>
      <c r="H5" s="408">
        <f ca="1">SUM(SUMIFS('Colar PRIME'!$G:$G,'Colar PRIME'!$C:$C,Relatorio!B5,'Colar PRIME'!$D:$D,Relatorio!$H$102),SUMIFS('Colar PRIME'!$G:$G,'Colar PRIME'!$C:$C,Relatorio!D5,'Colar PRIME'!$D:$D,Relatorio!$H$102))</f>
        <v>0</v>
      </c>
      <c r="I5" s="207">
        <f ca="1">SUM(SUMIF('Colar PACKET'!$A$2:$F$400,C5,'Colar PACKET'!$F$2:$F$400),SUMIF('Colar PACKET'!$A$2:$F$400,BA5,'Colar PACKET'!$F$2:$F$400))</f>
        <v>0</v>
      </c>
      <c r="J5" s="208">
        <f ca="1">SUM(SUMIFS('Colar PRIME'!$G:$G,'Colar PRIME'!$C:$C,Relatorio!B5,'Colar PRIME'!$D:$D,Relatorio!$J$102),SUMIFS('Colar PRIME'!$G:$G,'Colar PRIME'!$C:$C,Relatorio!D5,'Colar PRIME'!$D:$D,Relatorio!$J$102))</f>
        <v>0</v>
      </c>
      <c r="K5" s="408">
        <f ca="1">SUM(SUMIF('Colar PACKET'!$A$2:$G$400,C5,'Colar PACKET'!$G$2:$G$400),SUMIF('Colar PACKET'!$A$2:$G$400,BA5,'Colar PACKET'!$G$2:$G$400))</f>
        <v>0</v>
      </c>
      <c r="L5" s="408">
        <f ca="1">SUM(SUMIFS('Colar PRIME'!$G:$G,'Colar PRIME'!$C:$C,Relatorio!B5,'Colar PRIME'!$D:$D,Relatorio!$L$102),SUMIFS('Colar PRIME'!$G:$G,'Colar PRIME'!$C:$C,Relatorio!D5,'Colar PRIME'!$D:$D,Relatorio!$L$102))</f>
        <v>0</v>
      </c>
      <c r="M5" s="207">
        <f ca="1">SUM(SUMIF('Colar PACKET'!$A$2:$H$400,C5,'Colar PACKET'!$H$2:$H$400),SUMIF('Colar PACKET'!$A$2:$H$400,BA5,'Colar PACKET'!$H$2:$H$400))</f>
        <v>0</v>
      </c>
      <c r="N5" s="208">
        <f ca="1">SUM(SUMIFS('Colar PRIME'!$G:$G,'Colar PRIME'!$C:$C,Relatorio!B5,'Colar PRIME'!$D:$D,Relatorio!$N$102),SUMIFS('Colar PRIME'!$G:$G,'Colar PRIME'!$C:$C,Relatorio!D5,'Colar PRIME'!$D:$D,Relatorio!$N$102))</f>
        <v>0</v>
      </c>
      <c r="O5" s="408">
        <f ca="1">SUM(SUMIF('Colar PACKET'!$A$2:$I$400,C5,'Colar PACKET'!$I$2:$I$400),SUMIF('Colar PACKET'!$A$2:$I$400,BA5,'Colar PACKET'!$I$2:$I$400))</f>
        <v>0</v>
      </c>
      <c r="P5" s="408">
        <f ca="1">SUM(SUMIFS('Colar PRIME'!$G:$G,'Colar PRIME'!$C:$C,Relatorio!B5,'Colar PRIME'!$D:$D,Relatorio!$P$102),SUMIFS('Colar PRIME'!$G:$G,'Colar PRIME'!$C:$C,Relatorio!D5,'Colar PRIME'!$D:$D,Relatorio!$P$102))</f>
        <v>0</v>
      </c>
      <c r="Q5" s="207">
        <f ca="1">SUM(SUMIF('Colar PACKET'!$A$2:$J$400,C5,'Colar PACKET'!$J$2:$J$400),SUMIF('Colar PACKET'!$A$2:$J$400,BA5,'Colar PACKET'!$J$2:$J$400))</f>
        <v>0</v>
      </c>
      <c r="R5" s="208">
        <f ca="1">SUM(SUMIFS('Colar PRIME'!$G:$G,'Colar PRIME'!$C:$C,Relatorio!B5,'Colar PRIME'!$D:$D,Relatorio!$R$102),SUMIFS('Colar PRIME'!$G:$G,'Colar PRIME'!$C:$C,Relatorio!D5,'Colar PRIME'!$D:$D,Relatorio!$R$102))</f>
        <v>0</v>
      </c>
      <c r="S5" s="408">
        <f ca="1">SUM(SUMIF('Colar PACKET'!$A$2:$K$400,C5,'Colar PACKET'!$K$2:$K$400),SUMIF('Colar PACKET'!$A$2:$K$400,BA5,'Colar PACKET'!$K$2:$K$400))</f>
        <v>0</v>
      </c>
      <c r="T5" s="408">
        <f ca="1">SUM(SUMIFS('Colar PRIME'!$G:$G,'Colar PRIME'!$C:$C,Relatorio!B5,'Colar PRIME'!$D:$D,Relatorio!$T$102),SUMIFS('Colar PRIME'!$G:$G,'Colar PRIME'!$C:$C,Relatorio!D5,'Colar PRIME'!$D:$D,Relatorio!$T$102))</f>
        <v>0</v>
      </c>
      <c r="U5" s="207">
        <f ca="1">SUM(SUMIF('Colar PACKET'!$A$2:$L$400,C5,'Colar PACKET'!$L$2:$L$400),SUMIF('Colar PACKET'!$A$2:$L$400,BA5,'Colar PACKET'!$L$2:$L$400))</f>
        <v>0</v>
      </c>
      <c r="V5" s="208">
        <f ca="1">SUM(SUMIFS('Colar PRIME'!$G:$G,'Colar PRIME'!$C:$C,Relatorio!B5,'Colar PRIME'!$D:$D,Relatorio!$V$102),SUMIFS('Colar PRIME'!$G:$G,'Colar PRIME'!$C:$C,Relatorio!D5,'Colar PRIME'!$D:$D,Relatorio!$V$102))</f>
        <v>0</v>
      </c>
      <c r="W5" s="408">
        <f ca="1">SUM(SUMIF('Colar PACKET'!$A$2:$M$400,C5,'Colar PACKET'!$M$2:$M$400),SUMIF('Colar PACKET'!$A$2:$M$400,BA5,'Colar PACKET'!$M$2:$M$400))</f>
        <v>0</v>
      </c>
      <c r="X5" s="408">
        <f ca="1">SUM(SUMIFS('Colar PRIME'!$G:$G,'Colar PRIME'!$C:$C,Relatorio!B5,'Colar PRIME'!$D:$D,Relatorio!$X$102),SUMIFS('Colar PRIME'!$G:$G,'Colar PRIME'!$C:$C,Relatorio!D5,'Colar PRIME'!$D:$D,Relatorio!$X$102))</f>
        <v>0</v>
      </c>
      <c r="Y5" s="207">
        <f ca="1">SUM(SUMIF('Colar PACKET'!$A$2:$N$400,C5,'Colar PACKET'!$N$2:$N$400),SUMIF('Colar PACKET'!$A$2:$N$400,BA5,'Colar PACKET'!$N$2:$N$400))</f>
        <v>0</v>
      </c>
      <c r="Z5" s="208">
        <f ca="1">SUM(SUMIFS('Colar PRIME'!$G:$G,'Colar PRIME'!$C:$C,Relatorio!B5,'Colar PRIME'!$D:$D,Relatorio!$Z$102),SUMIFS('Colar PRIME'!$G:$G,'Colar PRIME'!$C:$C,Relatorio!D5,'Colar PRIME'!$D:$D,Relatorio!$Z$102))</f>
        <v>0</v>
      </c>
      <c r="AA5" s="408">
        <f ca="1">SUM(SUMIF('Colar PACKET'!$A$2:$O$400,C5,'Colar PACKET'!$O$2:$O$400),SUMIF('Colar PACKET'!$A$2:$O$400,BA5,'Colar PACKET'!$O$2:$O$400))</f>
        <v>0</v>
      </c>
      <c r="AB5" s="408">
        <f ca="1">SUM(SUMIFS('Colar PRIME'!$G:$G,'Colar PRIME'!$C:$C,Relatorio!B5,'Colar PRIME'!$D:$D,Relatorio!$AB$102),SUMIFS('Colar PRIME'!$G:$G,'Colar PRIME'!$C:$C,Relatorio!D5,'Colar PRIME'!$D:$D,Relatorio!$AB$102))</f>
        <v>0</v>
      </c>
      <c r="AC5" s="207">
        <f ca="1">SUM(SUMIF('Colar PACKET'!$A$2:$P$400,C5,'Colar PACKET'!$P$2:$P$400),SUMIF('Colar PACKET'!$A$2:$P$400,BA5,'Colar PACKET'!$P$2:$P$400))</f>
        <v>0</v>
      </c>
      <c r="AD5" s="208">
        <f ca="1">SUM(SUMIFS('Colar PRIME'!$G:$G,'Colar PRIME'!$C:$C,Relatorio!B5,'Colar PRIME'!$D:$D,Relatorio!$AD$102),SUMIFS('Colar PRIME'!$G:$G,'Colar PRIME'!$C:$C,Relatorio!D5,'Colar PRIME'!$D:$D,Relatorio!$AD$102))</f>
        <v>0</v>
      </c>
      <c r="AE5" s="408">
        <f ca="1">SUM(SUMIF('Colar PACKET'!$A$2:$Q$400,C5,'Colar PACKET'!$Q$2:$Q$400),SUMIF('Colar PACKET'!$A$2:$Q$400,BA5,'Colar PACKET'!$Q$2:$Q$400))</f>
        <v>0</v>
      </c>
      <c r="AF5" s="408">
        <f ca="1">SUM(SUMIFS('Colar PRIME'!$G:$G,'Colar PRIME'!$C:$C,Relatorio!B5,'Colar PRIME'!$D:$D,Relatorio!$AF$102),SUMIFS('Colar PRIME'!$G:$G,'Colar PRIME'!$C:$C,Relatorio!D5,'Colar PRIME'!$D:$D,Relatorio!$AF$102))</f>
        <v>0</v>
      </c>
      <c r="AG5" s="207">
        <f ca="1">SUM(SUMIF('Colar PACKET'!$A$2:$R$400,C5,'Colar PACKET'!$R$2:$R$400),SUMIF('Colar PACKET'!$A$2:$R$400,BA5,'Colar PACKET'!$R$2:$R$400))</f>
        <v>0</v>
      </c>
      <c r="AH5" s="408">
        <f ca="1">SUM(SUMIFS('Colar PRIME'!$G:$G,'Colar PRIME'!$C:$C,Relatorio!B5,'Colar PRIME'!$D:$D,Relatorio!$AH$102),SUMIFS('Colar PRIME'!$G:$G,'Colar PRIME'!$C:$C,Relatorio!D5,'Colar PRIME'!$D:$D,Relatorio!$AH$102))</f>
        <v>0</v>
      </c>
      <c r="AI5" s="209">
        <f ca="1">SUM(SUMIF('Colar PACKET'!$A$2:$S$400,C5,'Colar PACKET'!$S$2:$S$400),SUMIF('Colar PACKET'!$A$2:$S$400,BA5,'Colar PACKET'!$S$2:$S$400))</f>
        <v>0</v>
      </c>
      <c r="AJ5" s="409">
        <f ca="1">SUM(SUMIFS('Colar PRIME'!$G:$G,'Colar PRIME'!$C:$C,Relatorio!B5,'Colar PRIME'!$D:$D,Relatorio!$AJ$102),SUMIFS('Colar PRIME'!$G:$G,'Colar PRIME'!$C:$C,Relatorio!D5,'Colar PRIME'!$D:$D,Relatorio!$AJ$102))</f>
        <v>0</v>
      </c>
      <c r="AK5" s="408">
        <f ca="1">SUM(SUMIF('Colar PACKET'!$A$2:$T$400,C5,'Colar PACKET'!$T$2:$T$400),SUMIF('Colar PACKET'!$A$2:$T$400,BA5,'Colar PACKET'!$T$2:$T$400))</f>
        <v>0</v>
      </c>
      <c r="AL5" s="408">
        <f ca="1">SUM(SUMIFS('Colar PRIME'!$G:$G,'Colar PRIME'!$C:$C,Relatorio!B5,'Colar PRIME'!$D:$D,Relatorio!$AL$102),SUMIFS('Colar PRIME'!$G:$G,'Colar PRIME'!$C:$C,Relatorio!D5,'Colar PRIME'!$D:$D,Relatorio!$AL$102))</f>
        <v>0</v>
      </c>
      <c r="AM5" s="209">
        <f ca="1">SUM(SUMIF('Colar PACKET'!$A$2:$U$400,C5,'Colar PACKET'!$U$2:$U$400),SUMIF('Colar PACKET'!$A$2:$U$400,BA5,'Colar PACKET'!$U$2:$U$400))</f>
        <v>0</v>
      </c>
      <c r="AN5" s="409">
        <f ca="1">SUM(SUMIFS('Colar PRIME'!$G:$G,'Colar PRIME'!$C:$C,Relatorio!B5,'Colar PRIME'!$D:$D,Relatorio!$AJ$102),SUMIFS('Colar PRIME'!$G:$G,'Colar PRIME'!$C:$C,Relatorio!D5,'Colar PRIME'!$D:$D,Relatorio!$AN$102))</f>
        <v>0</v>
      </c>
      <c r="AO5" s="408">
        <f ca="1">SUM(SUMIF('Colar PACKET'!$A$2:$V$400,C5,'Colar PACKET'!$V$2:$V$400),SUMIF('Colar PACKET'!$A$2:$V$400,BA5,'Colar PACKET'!$V$2:$V$400))</f>
        <v>0</v>
      </c>
      <c r="AP5" s="408">
        <f ca="1">SUM(SUMIFS('Colar PRIME'!$G:$G,'Colar PRIME'!$C:$C,Relatorio!B5,'Colar PRIME'!$D:$D,Relatorio!$AP$102),SUMIFS('Colar PRIME'!$G:$G,'Colar PRIME'!$C:$C,Relatorio!D5,'Colar PRIME'!$D:$D,Relatorio!$AP$102))</f>
        <v>0</v>
      </c>
      <c r="AQ5" s="209">
        <f ca="1">SUM(SUMIF('Colar PACKET'!$A$2:$W$400,C5,'Colar PACKET'!$W$2:$W$400),SUMIF('Colar PACKET'!$A$2:$W$400,BA5,'Colar PACKET'!$W$2:$W$400))</f>
        <v>0</v>
      </c>
      <c r="AR5" s="409">
        <f ca="1">SUM(SUMIFS('Colar PRIME'!$G:$G,'Colar PRIME'!$C:$C,Relatorio!B5,'Colar PRIME'!$D:$D,Relatorio!$AR$102),SUMIFS('Colar PRIME'!$G:$G,'Colar PRIME'!$C:$C,Relatorio!D5,'Colar PRIME'!$D:$D,Relatorio!$AR$102))</f>
        <v>0</v>
      </c>
      <c r="AS5" s="408">
        <f ca="1">SUM(SUMIF('Colar PACKET'!$A$2:$X$400,C5,'Colar PACKET'!$X$2:$X$400),SUMIF('Colar PACKET'!$A$2:$X$400,BA5,'Colar PACKET'!$X$2:$X$400))</f>
        <v>0</v>
      </c>
      <c r="AT5" s="408">
        <f ca="1">SUM(SUMIFS('Colar PRIME'!$G:$G,'Colar PRIME'!$C:$C,Relatorio!B5,'Colar PRIME'!$D:$D,Relatorio!$AT$102),SUMIFS('Colar PRIME'!$G:$G,'Colar PRIME'!$C:$C,Relatorio!D5,'Colar PRIME'!$D:$D,Relatorio!$AT$102))</f>
        <v>0</v>
      </c>
      <c r="AU5" s="209">
        <f ca="1">SUM(SUMIF('Colar PACKET'!$A$2:$Y$400,C5,'Colar PACKET'!$Y$2:$Y$400),SUMIF('Colar PACKET'!$A$2:$Y$400,BA5,'Colar PACKET'!$Y$2:$Y$400))</f>
        <v>0</v>
      </c>
      <c r="AV5" s="409">
        <f ca="1">SUM(SUMIFS('Colar PRIME'!$G:$G,'Colar PRIME'!$C:$C,Relatorio!B5,'Colar PRIME'!$D:$D,Relatorio!$AV$102),SUMIFS('Colar PRIME'!$G:$G,'Colar PRIME'!$C:$C,Relatorio!D5,'Colar PRIME'!$D:$D,Relatorio!$AV$102))</f>
        <v>0</v>
      </c>
      <c r="AW5" s="408">
        <f ca="1">SUM(SUMIF('Colar PACKET'!$A$2:$Z$400,C5,'Colar PACKET'!$Z$2:$Z$400),SUMIF('Colar PACKET'!$A$2:$Z$400,BA5,'Colar PACKET'!$Z$2:$Z$400))</f>
        <v>0</v>
      </c>
      <c r="AX5" s="408">
        <f ca="1">SUM(SUMIFS('Colar PRIME'!$G:$G,'Colar PRIME'!$C:$C,Relatorio!B5,'Colar PRIME'!$D:$D,Relatorio!$AX$102),SUMIFS('Colar PRIME'!$G:$G,'Colar PRIME'!$C:$C,Relatorio!D5,'Colar PRIME'!$D:$D,Relatorio!$AX$102))</f>
        <v>0</v>
      </c>
      <c r="AY5" s="209">
        <f ca="1">SUM(SUMIF('Colar PACKET'!$A$2:$AA$400,C5,'Colar PACKET'!$AA$2:$AA$400),SUMIF('Colar PACKET'!$A$2:$AA$400,BA5,'Colar PACKET'!$AA$2:$AA$400))</f>
        <v>0</v>
      </c>
      <c r="AZ5" s="409">
        <f ca="1">SUM(SUMIFS('Colar PRIME'!$G:$G,'Colar PRIME'!$C:$C,Relatorio!B5,'Colar PRIME'!$D:$D,Relatorio!$AZ$102),SUMIFS('Colar PRIME'!$G:$G,'Colar PRIME'!$C:$C,Relatorio!D5,'Colar PRIME'!$D:$D,Relatorio!$AZ$102))</f>
        <v>0</v>
      </c>
      <c r="BA5" s="210" t="s">
        <v>210</v>
      </c>
      <c r="BB5" s="408">
        <v>1</v>
      </c>
    </row>
    <row r="6" spans="1:54" x14ac:dyDescent="0.25">
      <c r="A6" s="226" t="s">
        <v>80</v>
      </c>
      <c r="B6" s="419" t="s">
        <v>211</v>
      </c>
      <c r="C6" s="217">
        <v>10150158197</v>
      </c>
      <c r="D6" s="218" t="s">
        <v>212</v>
      </c>
      <c r="E6" s="207">
        <f ca="1">SUM(SUMIF('Colar PACKET'!$A$2:$D$400,C6,'Colar PACKET'!$D$2:$D$400),SUMIF('Colar PACKET'!$A$2:$D403,BA6,'Colar PACKET'!$D$2:$D$400))</f>
        <v>0</v>
      </c>
      <c r="F6" s="208">
        <f ca="1">SUM(SUMIFS('Colar PRIME'!$G:$G,'Colar PRIME'!$C:$C,Relatorio!B6,'Colar PRIME'!$D:$D,Relatorio!$F$102),SUMIFS('Colar PRIME'!$G:$G,'Colar PRIME'!$C:$C,Relatorio!D6,'Colar PRIME'!$D:$D,Relatorio!$F$102))</f>
        <v>0</v>
      </c>
      <c r="G6" s="408">
        <f ca="1">SUM(SUMIF('Colar PACKET'!$A$2:$E$400,C6,'Colar PACKET'!$E$2:$E$400),SUMIF('Colar PACKET'!$A$2:$E$400,BA6,'Colar PACKET'!$E$2:$E$400))</f>
        <v>0</v>
      </c>
      <c r="H6" s="408">
        <f ca="1">SUM(SUMIFS('Colar PRIME'!$G:$G,'Colar PRIME'!$C:$C,Relatorio!B6,'Colar PRIME'!$D:$D,Relatorio!$H$102),SUMIFS('Colar PRIME'!$G:$G,'Colar PRIME'!$C:$C,Relatorio!D6,'Colar PRIME'!$D:$D,Relatorio!$H$102))</f>
        <v>0</v>
      </c>
      <c r="I6" s="207">
        <f ca="1">SUM(SUMIF('Colar PACKET'!$A$2:$F$400,C6,'Colar PACKET'!$F$2:$F$400),SUMIF('Colar PACKET'!$A$2:$F$400,BA6,'Colar PACKET'!$F$2:$F$400))</f>
        <v>0</v>
      </c>
      <c r="J6" s="208">
        <f ca="1">SUM(SUMIFS('Colar PRIME'!$G:$G,'Colar PRIME'!$C:$C,Relatorio!B6,'Colar PRIME'!$D:$D,Relatorio!$J$102),SUMIFS('Colar PRIME'!$G:$G,'Colar PRIME'!$C:$C,Relatorio!D6,'Colar PRIME'!$D:$D,Relatorio!$J$102))</f>
        <v>0</v>
      </c>
      <c r="K6" s="408">
        <f ca="1">SUM(SUMIF('Colar PACKET'!$A$2:$G$400,C6,'Colar PACKET'!$G$2:$G$400),SUMIF('Colar PACKET'!$A$2:$G$400,BA6,'Colar PACKET'!$G$2:$G$400))</f>
        <v>0</v>
      </c>
      <c r="L6" s="408">
        <f ca="1">SUM(SUMIFS('Colar PRIME'!$G:$G,'Colar PRIME'!$C:$C,Relatorio!B6,'Colar PRIME'!$D:$D,Relatorio!$L$102),SUMIFS('Colar PRIME'!$G:$G,'Colar PRIME'!$C:$C,Relatorio!D6,'Colar PRIME'!$D:$D,Relatorio!$L$102))</f>
        <v>0</v>
      </c>
      <c r="M6" s="207">
        <f ca="1">SUM(SUMIF('Colar PACKET'!$A$2:$H$400,C6,'Colar PACKET'!$H$2:$H$400),SUMIF('Colar PACKET'!$A$2:$H$400,BA6,'Colar PACKET'!$H$2:$H$400))</f>
        <v>0</v>
      </c>
      <c r="N6" s="208">
        <f ca="1">SUM(SUMIFS('Colar PRIME'!$G:$G,'Colar PRIME'!$C:$C,Relatorio!B6,'Colar PRIME'!$D:$D,Relatorio!$N$102),SUMIFS('Colar PRIME'!$G:$G,'Colar PRIME'!$C:$C,Relatorio!D6,'Colar PRIME'!$D:$D,Relatorio!$N$102))</f>
        <v>0</v>
      </c>
      <c r="O6" s="408">
        <f ca="1">SUM(SUMIF('Colar PACKET'!$A$2:$I$400,C6,'Colar PACKET'!$I$2:$I$400),SUMIF('Colar PACKET'!$A$2:$I$400,BA6,'Colar PACKET'!$I$2:$I$400))</f>
        <v>0</v>
      </c>
      <c r="P6" s="408">
        <f ca="1">SUM(SUMIFS('Colar PRIME'!$G:$G,'Colar PRIME'!$C:$C,Relatorio!B6,'Colar PRIME'!$D:$D,Relatorio!$P$102),SUMIFS('Colar PRIME'!$G:$G,'Colar PRIME'!$C:$C,Relatorio!D6,'Colar PRIME'!$D:$D,Relatorio!$P$102))</f>
        <v>0</v>
      </c>
      <c r="Q6" s="207">
        <f ca="1">SUM(SUMIF('Colar PACKET'!$A$2:$J$400,C6,'Colar PACKET'!$J$2:$J$400),SUMIF('Colar PACKET'!$A$2:$J$400,BA6,'Colar PACKET'!$J$2:$J$400))</f>
        <v>0</v>
      </c>
      <c r="R6" s="208">
        <f ca="1">SUM(SUMIFS('Colar PRIME'!$G:$G,'Colar PRIME'!$C:$C,Relatorio!B6,'Colar PRIME'!$D:$D,Relatorio!$R$102),SUMIFS('Colar PRIME'!$G:$G,'Colar PRIME'!$C:$C,Relatorio!D6,'Colar PRIME'!$D:$D,Relatorio!$R$102))</f>
        <v>0</v>
      </c>
      <c r="S6" s="408">
        <f ca="1">SUM(SUMIF('Colar PACKET'!$A$2:$K$400,C6,'Colar PACKET'!$K$2:$K$400),SUMIF('Colar PACKET'!$A$2:$K$400,BA6,'Colar PACKET'!$K$2:$K$400))</f>
        <v>0</v>
      </c>
      <c r="T6" s="408">
        <f ca="1">SUM(SUMIFS('Colar PRIME'!$G:$G,'Colar PRIME'!$C:$C,Relatorio!B6,'Colar PRIME'!$D:$D,Relatorio!$T$102),SUMIFS('Colar PRIME'!$G:$G,'Colar PRIME'!$C:$C,Relatorio!D6,'Colar PRIME'!$D:$D,Relatorio!$T$102))</f>
        <v>0</v>
      </c>
      <c r="U6" s="207">
        <f ca="1">SUM(SUMIF('Colar PACKET'!$A$2:$L$400,C6,'Colar PACKET'!$L$2:$L$400),SUMIF('Colar PACKET'!$A$2:$L$400,BA6,'Colar PACKET'!$L$2:$L$400))</f>
        <v>0</v>
      </c>
      <c r="V6" s="208">
        <f ca="1">SUM(SUMIFS('Colar PRIME'!$G:$G,'Colar PRIME'!$C:$C,Relatorio!B6,'Colar PRIME'!$D:$D,Relatorio!$V$102),SUMIFS('Colar PRIME'!$G:$G,'Colar PRIME'!$C:$C,Relatorio!D6,'Colar PRIME'!$D:$D,Relatorio!$V$102))</f>
        <v>0</v>
      </c>
      <c r="W6" s="408">
        <f ca="1">SUM(SUMIF('Colar PACKET'!$A$2:$M$400,C6,'Colar PACKET'!$M$2:$M$400),SUMIF('Colar PACKET'!$A$2:$M$400,BA6,'Colar PACKET'!$M$2:$M$400))</f>
        <v>0</v>
      </c>
      <c r="X6" s="408">
        <f ca="1">SUM(SUMIFS('Colar PRIME'!$G:$G,'Colar PRIME'!$C:$C,Relatorio!B6,'Colar PRIME'!$D:$D,Relatorio!$X$102),SUMIFS('Colar PRIME'!$G:$G,'Colar PRIME'!$C:$C,Relatorio!D6,'Colar PRIME'!$D:$D,Relatorio!$X$102))</f>
        <v>0</v>
      </c>
      <c r="Y6" s="207">
        <f ca="1">SUM(SUMIF('Colar PACKET'!$A$2:$N$400,C6,'Colar PACKET'!$N$2:$N$400),SUMIF('Colar PACKET'!$A$2:$N$400,BA6,'Colar PACKET'!$N$2:$N$400))</f>
        <v>0</v>
      </c>
      <c r="Z6" s="208">
        <f ca="1">SUM(SUMIFS('Colar PRIME'!$G:$G,'Colar PRIME'!$C:$C,Relatorio!B6,'Colar PRIME'!$D:$D,Relatorio!$Z$102),SUMIFS('Colar PRIME'!$G:$G,'Colar PRIME'!$C:$C,Relatorio!D6,'Colar PRIME'!$D:$D,Relatorio!$Z$102))</f>
        <v>0</v>
      </c>
      <c r="AA6" s="408">
        <f ca="1">SUM(SUMIF('Colar PACKET'!$A$2:$O$400,C6,'Colar PACKET'!$O$2:$O$400),SUMIF('Colar PACKET'!$A$2:$O$400,BA6,'Colar PACKET'!$O$2:$O$400))</f>
        <v>0</v>
      </c>
      <c r="AB6" s="408">
        <f ca="1">SUM(SUMIFS('Colar PRIME'!$G:$G,'Colar PRIME'!$C:$C,Relatorio!B6,'Colar PRIME'!$D:$D,Relatorio!$AB$102),SUMIFS('Colar PRIME'!$G:$G,'Colar PRIME'!$C:$C,Relatorio!D6,'Colar PRIME'!$D:$D,Relatorio!$AB$102))</f>
        <v>0</v>
      </c>
      <c r="AC6" s="207">
        <f ca="1">SUM(SUMIF('Colar PACKET'!$A$2:$P$400,C6,'Colar PACKET'!$P$2:$P$400),SUMIF('Colar PACKET'!$A$2:$P$400,BA6,'Colar PACKET'!$P$2:$P$400))</f>
        <v>0</v>
      </c>
      <c r="AD6" s="208">
        <f ca="1">SUM(SUMIFS('Colar PRIME'!$G:$G,'Colar PRIME'!$C:$C,Relatorio!B6,'Colar PRIME'!$D:$D,Relatorio!$AD$102),SUMIFS('Colar PRIME'!$G:$G,'Colar PRIME'!$C:$C,Relatorio!D6,'Colar PRIME'!$D:$D,Relatorio!$AD$102))</f>
        <v>0</v>
      </c>
      <c r="AE6" s="408">
        <f ca="1">SUM(SUMIF('Colar PACKET'!$A$2:$Q$400,C6,'Colar PACKET'!$Q$2:$Q$400),SUMIF('Colar PACKET'!$A$2:$Q$400,BA6,'Colar PACKET'!$Q$2:$Q$400))</f>
        <v>0</v>
      </c>
      <c r="AF6" s="408">
        <f ca="1">SUM(SUMIFS('Colar PRIME'!$G:$G,'Colar PRIME'!$C:$C,Relatorio!B6,'Colar PRIME'!$D:$D,Relatorio!$AF$102),SUMIFS('Colar PRIME'!$G:$G,'Colar PRIME'!$C:$C,Relatorio!D6,'Colar PRIME'!$D:$D,Relatorio!$AF$102))</f>
        <v>0</v>
      </c>
      <c r="AG6" s="207">
        <f ca="1">SUM(SUMIF('Colar PACKET'!$A$2:$R$400,C6,'Colar PACKET'!$R$2:$R$400),SUMIF('Colar PACKET'!$A$2:$R$400,BA6,'Colar PACKET'!$R$2:$R$400))</f>
        <v>0</v>
      </c>
      <c r="AH6" s="408">
        <f ca="1">SUM(SUMIFS('Colar PRIME'!$G:$G,'Colar PRIME'!$C:$C,Relatorio!B6,'Colar PRIME'!$D:$D,Relatorio!$AH$102),SUMIFS('Colar PRIME'!$G:$G,'Colar PRIME'!$C:$C,Relatorio!D6,'Colar PRIME'!$D:$D,Relatorio!$AH$102))</f>
        <v>0</v>
      </c>
      <c r="AI6" s="209">
        <f ca="1">SUM(SUMIF('Colar PACKET'!$A$2:$S$400,C6,'Colar PACKET'!$S$2:$S$400),SUMIF('Colar PACKET'!$A$2:$S$400,BA6,'Colar PACKET'!$S$2:$S$400))</f>
        <v>0</v>
      </c>
      <c r="AJ6" s="409">
        <f ca="1">SUM(SUMIFS('Colar PRIME'!$G:$G,'Colar PRIME'!$C:$C,Relatorio!B6,'Colar PRIME'!$D:$D,Relatorio!$AJ$102),SUMIFS('Colar PRIME'!$G:$G,'Colar PRIME'!$C:$C,Relatorio!D6,'Colar PRIME'!$D:$D,Relatorio!$AJ$102))</f>
        <v>0</v>
      </c>
      <c r="AK6" s="408">
        <f ca="1">SUM(SUMIF('Colar PACKET'!$A$2:$T$400,C6,'Colar PACKET'!$T$2:$T$400),SUMIF('Colar PACKET'!$A$2:$T$400,BA6,'Colar PACKET'!$T$2:$T$400))</f>
        <v>0</v>
      </c>
      <c r="AL6" s="408">
        <f ca="1">SUM(SUMIFS('Colar PRIME'!$G:$G,'Colar PRIME'!$C:$C,Relatorio!B6,'Colar PRIME'!$D:$D,Relatorio!$AL$102),SUMIFS('Colar PRIME'!$G:$G,'Colar PRIME'!$C:$C,Relatorio!D6,'Colar PRIME'!$D:$D,Relatorio!$AL$102))</f>
        <v>0</v>
      </c>
      <c r="AM6" s="209">
        <f ca="1">SUM(SUMIF('Colar PACKET'!$A$2:$U$400,C6,'Colar PACKET'!$U$2:$U$400),SUMIF('Colar PACKET'!$A$2:$U$400,BA6,'Colar PACKET'!$U$2:$U$400))</f>
        <v>0</v>
      </c>
      <c r="AN6" s="409">
        <f ca="1">SUM(SUMIFS('Colar PRIME'!$G:$G,'Colar PRIME'!$C:$C,Relatorio!B6,'Colar PRIME'!$D:$D,Relatorio!$AJ$102),SUMIFS('Colar PRIME'!$G:$G,'Colar PRIME'!$C:$C,Relatorio!D6,'Colar PRIME'!$D:$D,Relatorio!$AN$102))</f>
        <v>0</v>
      </c>
      <c r="AO6" s="408">
        <f ca="1">SUM(SUMIF('Colar PACKET'!$A$2:$V$400,C6,'Colar PACKET'!$V$2:$V$400),SUMIF('Colar PACKET'!$A$2:$V$400,BA6,'Colar PACKET'!$V$2:$V$400))</f>
        <v>0</v>
      </c>
      <c r="AP6" s="408">
        <f ca="1">SUM(SUMIFS('Colar PRIME'!$G:$G,'Colar PRIME'!$C:$C,Relatorio!B6,'Colar PRIME'!$D:$D,Relatorio!$AP$102),SUMIFS('Colar PRIME'!$G:$G,'Colar PRIME'!$C:$C,Relatorio!D6,'Colar PRIME'!$D:$D,Relatorio!$AP$102))</f>
        <v>0</v>
      </c>
      <c r="AQ6" s="209">
        <f ca="1">SUM(SUMIF('Colar PACKET'!$A$2:$W$400,C6,'Colar PACKET'!$W$2:$W$400),SUMIF('Colar PACKET'!$A$2:$W$400,BA6,'Colar PACKET'!$W$2:$W$400))</f>
        <v>0</v>
      </c>
      <c r="AR6" s="409">
        <f ca="1">SUM(SUMIFS('Colar PRIME'!$G:$G,'Colar PRIME'!$C:$C,Relatorio!B6,'Colar PRIME'!$D:$D,Relatorio!$AR$102),SUMIFS('Colar PRIME'!$G:$G,'Colar PRIME'!$C:$C,Relatorio!D6,'Colar PRIME'!$D:$D,Relatorio!$AR$102))</f>
        <v>0</v>
      </c>
      <c r="AS6" s="408">
        <f ca="1">SUM(SUMIF('Colar PACKET'!$A$2:$X$400,C6,'Colar PACKET'!$X$2:$X$400),SUMIF('Colar PACKET'!$A$2:$X$400,BA6,'Colar PACKET'!$X$2:$X$400))</f>
        <v>0</v>
      </c>
      <c r="AT6" s="408">
        <f ca="1">SUM(SUMIFS('Colar PRIME'!$G:$G,'Colar PRIME'!$C:$C,Relatorio!B6,'Colar PRIME'!$D:$D,Relatorio!$AT$102),SUMIFS('Colar PRIME'!$G:$G,'Colar PRIME'!$C:$C,Relatorio!D6,'Colar PRIME'!$D:$D,Relatorio!$AT$102))</f>
        <v>0</v>
      </c>
      <c r="AU6" s="209">
        <f ca="1">SUM(SUMIF('Colar PACKET'!$A$2:$Y$400,C6,'Colar PACKET'!$Y$2:$Y$400),SUMIF('Colar PACKET'!$A$2:$Y$400,BA6,'Colar PACKET'!$Y$2:$Y$400))</f>
        <v>0</v>
      </c>
      <c r="AV6" s="409">
        <f ca="1">SUM(SUMIFS('Colar PRIME'!$G:$G,'Colar PRIME'!$C:$C,Relatorio!B6,'Colar PRIME'!$D:$D,Relatorio!$AV$102),SUMIFS('Colar PRIME'!$G:$G,'Colar PRIME'!$C:$C,Relatorio!D6,'Colar PRIME'!$D:$D,Relatorio!$AV$102))</f>
        <v>0</v>
      </c>
      <c r="AW6" s="408">
        <f ca="1">SUM(SUMIF('Colar PACKET'!$A$2:$Z$400,C6,'Colar PACKET'!$Z$2:$Z$400),SUMIF('Colar PACKET'!$A$2:$Z$400,BA6,'Colar PACKET'!$Z$2:$Z$400))</f>
        <v>0</v>
      </c>
      <c r="AX6" s="408">
        <f ca="1">SUM(SUMIFS('Colar PRIME'!$G:$G,'Colar PRIME'!$C:$C,Relatorio!B6,'Colar PRIME'!$D:$D,Relatorio!$AX$102),SUMIFS('Colar PRIME'!$G:$G,'Colar PRIME'!$C:$C,Relatorio!D6,'Colar PRIME'!$D:$D,Relatorio!$AX$102))</f>
        <v>0</v>
      </c>
      <c r="AY6" s="209">
        <f ca="1">SUM(SUMIF('Colar PACKET'!$A$2:$AA$400,C6,'Colar PACKET'!$AA$2:$AA$400),SUMIF('Colar PACKET'!$A$2:$AA$400,BA6,'Colar PACKET'!$AA$2:$AA$400))</f>
        <v>0</v>
      </c>
      <c r="AZ6" s="409">
        <f ca="1">SUM(SUMIFS('Colar PRIME'!$G:$G,'Colar PRIME'!$C:$C,Relatorio!B6,'Colar PRIME'!$D:$D,Relatorio!$AZ$102),SUMIFS('Colar PRIME'!$G:$G,'Colar PRIME'!$C:$C,Relatorio!D6,'Colar PRIME'!$D:$D,Relatorio!$AZ$102))</f>
        <v>0</v>
      </c>
      <c r="BA6" s="210" t="s">
        <v>213</v>
      </c>
      <c r="BB6" s="408">
        <v>1</v>
      </c>
    </row>
    <row r="7" spans="1:54" x14ac:dyDescent="0.25">
      <c r="A7" s="226" t="s">
        <v>81</v>
      </c>
      <c r="B7" s="419" t="s">
        <v>214</v>
      </c>
      <c r="C7" s="217">
        <v>10150158124</v>
      </c>
      <c r="D7" s="218" t="s">
        <v>215</v>
      </c>
      <c r="E7" s="207">
        <f ca="1">SUM(SUMIF('Colar PACKET'!$A$2:$D$400,C7,'Colar PACKET'!$D$2:$D$400),SUMIF('Colar PACKET'!$A$2:$D404,BA7,'Colar PACKET'!$D$2:$D$400))</f>
        <v>0</v>
      </c>
      <c r="F7" s="208">
        <f ca="1">SUM(SUMIFS('Colar PRIME'!$G:$G,'Colar PRIME'!$C:$C,Relatorio!B7,'Colar PRIME'!$D:$D,Relatorio!$F$102),SUMIFS('Colar PRIME'!$G:$G,'Colar PRIME'!$C:$C,Relatorio!D7,'Colar PRIME'!$D:$D,Relatorio!$F$102))</f>
        <v>0</v>
      </c>
      <c r="G7" s="408">
        <f ca="1">SUM(SUMIF('Colar PACKET'!$A$2:$E$400,C7,'Colar PACKET'!$E$2:$E$400),SUMIF('Colar PACKET'!$A$2:$E$400,BA7,'Colar PACKET'!$E$2:$E$400))</f>
        <v>0</v>
      </c>
      <c r="H7" s="408">
        <f ca="1">SUM(SUMIFS('Colar PRIME'!$G:$G,'Colar PRIME'!$C:$C,Relatorio!B7,'Colar PRIME'!$D:$D,Relatorio!$H$102),SUMIFS('Colar PRIME'!$G:$G,'Colar PRIME'!$C:$C,Relatorio!D7,'Colar PRIME'!$D:$D,Relatorio!$H$102))</f>
        <v>0</v>
      </c>
      <c r="I7" s="207">
        <f ca="1">SUM(SUMIF('Colar PACKET'!$A$2:$F$400,C7,'Colar PACKET'!$F$2:$F$400),SUMIF('Colar PACKET'!$A$2:$F$400,BA7,'Colar PACKET'!$F$2:$F$400))</f>
        <v>0</v>
      </c>
      <c r="J7" s="208">
        <f ca="1">SUM(SUMIFS('Colar PRIME'!$G:$G,'Colar PRIME'!$C:$C,Relatorio!B7,'Colar PRIME'!$D:$D,Relatorio!$J$102),SUMIFS('Colar PRIME'!$G:$G,'Colar PRIME'!$C:$C,Relatorio!D7,'Colar PRIME'!$D:$D,Relatorio!$J$102))</f>
        <v>0</v>
      </c>
      <c r="K7" s="408">
        <f ca="1">SUM(SUMIF('Colar PACKET'!$A$2:$G$400,C7,'Colar PACKET'!$G$2:$G$400),SUMIF('Colar PACKET'!$A$2:$G$400,BA7,'Colar PACKET'!$G$2:$G$400))</f>
        <v>0</v>
      </c>
      <c r="L7" s="408">
        <f ca="1">SUM(SUMIFS('Colar PRIME'!$G:$G,'Colar PRIME'!$C:$C,Relatorio!B7,'Colar PRIME'!$D:$D,Relatorio!$L$102),SUMIFS('Colar PRIME'!$G:$G,'Colar PRIME'!$C:$C,Relatorio!D7,'Colar PRIME'!$D:$D,Relatorio!$L$102))</f>
        <v>0</v>
      </c>
      <c r="M7" s="207">
        <f ca="1">SUM(SUMIF('Colar PACKET'!$A$2:$H$400,C7,'Colar PACKET'!$H$2:$H$400),SUMIF('Colar PACKET'!$A$2:$H$400,BA7,'Colar PACKET'!$H$2:$H$400))</f>
        <v>0</v>
      </c>
      <c r="N7" s="208">
        <f ca="1">SUM(SUMIFS('Colar PRIME'!$G:$G,'Colar PRIME'!$C:$C,Relatorio!B7,'Colar PRIME'!$D:$D,Relatorio!$N$102),SUMIFS('Colar PRIME'!$G:$G,'Colar PRIME'!$C:$C,Relatorio!D7,'Colar PRIME'!$D:$D,Relatorio!$N$102))</f>
        <v>0</v>
      </c>
      <c r="O7" s="408">
        <f ca="1">SUM(SUMIF('Colar PACKET'!$A$2:$I$400,C7,'Colar PACKET'!$I$2:$I$400),SUMIF('Colar PACKET'!$A$2:$I$400,BA7,'Colar PACKET'!$I$2:$I$400))</f>
        <v>0</v>
      </c>
      <c r="P7" s="408">
        <f ca="1">SUM(SUMIFS('Colar PRIME'!$G:$G,'Colar PRIME'!$C:$C,Relatorio!B7,'Colar PRIME'!$D:$D,Relatorio!$P$102),SUMIFS('Colar PRIME'!$G:$G,'Colar PRIME'!$C:$C,Relatorio!D7,'Colar PRIME'!$D:$D,Relatorio!$P$102))</f>
        <v>0</v>
      </c>
      <c r="Q7" s="207">
        <f ca="1">SUM(SUMIF('Colar PACKET'!$A$2:$J$400,C7,'Colar PACKET'!$J$2:$J$400),SUMIF('Colar PACKET'!$A$2:$J$400,BA7,'Colar PACKET'!$J$2:$J$400))</f>
        <v>0</v>
      </c>
      <c r="R7" s="208">
        <f ca="1">SUM(SUMIFS('Colar PRIME'!$G:$G,'Colar PRIME'!$C:$C,Relatorio!B7,'Colar PRIME'!$D:$D,Relatorio!$R$102),SUMIFS('Colar PRIME'!$G:$G,'Colar PRIME'!$C:$C,Relatorio!D7,'Colar PRIME'!$D:$D,Relatorio!$R$102))</f>
        <v>0</v>
      </c>
      <c r="S7" s="408">
        <f ca="1">SUM(SUMIF('Colar PACKET'!$A$2:$K$400,C7,'Colar PACKET'!$K$2:$K$400),SUMIF('Colar PACKET'!$A$2:$K$400,BA7,'Colar PACKET'!$K$2:$K$400))</f>
        <v>0</v>
      </c>
      <c r="T7" s="408">
        <f ca="1">SUM(SUMIFS('Colar PRIME'!$G:$G,'Colar PRIME'!$C:$C,Relatorio!B7,'Colar PRIME'!$D:$D,Relatorio!$T$102),SUMIFS('Colar PRIME'!$G:$G,'Colar PRIME'!$C:$C,Relatorio!D7,'Colar PRIME'!$D:$D,Relatorio!$T$102))</f>
        <v>0</v>
      </c>
      <c r="U7" s="207">
        <f ca="1">SUM(SUMIF('Colar PACKET'!$A$2:$L$400,C7,'Colar PACKET'!$L$2:$L$400),SUMIF('Colar PACKET'!$A$2:$L$400,BA7,'Colar PACKET'!$L$2:$L$400))</f>
        <v>0</v>
      </c>
      <c r="V7" s="208">
        <f ca="1">SUM(SUMIFS('Colar PRIME'!$G:$G,'Colar PRIME'!$C:$C,Relatorio!B7,'Colar PRIME'!$D:$D,Relatorio!$V$102),SUMIFS('Colar PRIME'!$G:$G,'Colar PRIME'!$C:$C,Relatorio!D7,'Colar PRIME'!$D:$D,Relatorio!$V$102))</f>
        <v>0</v>
      </c>
      <c r="W7" s="408">
        <f ca="1">SUM(SUMIF('Colar PACKET'!$A$2:$M$400,C7,'Colar PACKET'!$M$2:$M$400),SUMIF('Colar PACKET'!$A$2:$M$400,BA7,'Colar PACKET'!$M$2:$M$400))</f>
        <v>0</v>
      </c>
      <c r="X7" s="408">
        <f ca="1">SUM(SUMIFS('Colar PRIME'!$G:$G,'Colar PRIME'!$C:$C,Relatorio!B7,'Colar PRIME'!$D:$D,Relatorio!$X$102),SUMIFS('Colar PRIME'!$G:$G,'Colar PRIME'!$C:$C,Relatorio!D7,'Colar PRIME'!$D:$D,Relatorio!$X$102))</f>
        <v>0</v>
      </c>
      <c r="Y7" s="207">
        <f ca="1">SUM(SUMIF('Colar PACKET'!$A$2:$N$400,C7,'Colar PACKET'!$N$2:$N$400),SUMIF('Colar PACKET'!$A$2:$N$400,BA7,'Colar PACKET'!$N$2:$N$400))</f>
        <v>0</v>
      </c>
      <c r="Z7" s="208">
        <f ca="1">SUM(SUMIFS('Colar PRIME'!$G:$G,'Colar PRIME'!$C:$C,Relatorio!B7,'Colar PRIME'!$D:$D,Relatorio!$Z$102),SUMIFS('Colar PRIME'!$G:$G,'Colar PRIME'!$C:$C,Relatorio!D7,'Colar PRIME'!$D:$D,Relatorio!$Z$102))</f>
        <v>0</v>
      </c>
      <c r="AA7" s="408">
        <f ca="1">SUM(SUMIF('Colar PACKET'!$A$2:$O$400,C7,'Colar PACKET'!$O$2:$O$400),SUMIF('Colar PACKET'!$A$2:$O$400,BA7,'Colar PACKET'!$O$2:$O$400))</f>
        <v>0</v>
      </c>
      <c r="AB7" s="408">
        <f ca="1">SUM(SUMIFS('Colar PRIME'!$G:$G,'Colar PRIME'!$C:$C,Relatorio!B7,'Colar PRIME'!$D:$D,Relatorio!$AB$102),SUMIFS('Colar PRIME'!$G:$G,'Colar PRIME'!$C:$C,Relatorio!D7,'Colar PRIME'!$D:$D,Relatorio!$AB$102))</f>
        <v>0</v>
      </c>
      <c r="AC7" s="207">
        <f ca="1">SUM(SUMIF('Colar PACKET'!$A$2:$P$400,C7,'Colar PACKET'!$P$2:$P$400),SUMIF('Colar PACKET'!$A$2:$P$400,BA7,'Colar PACKET'!$P$2:$P$400))</f>
        <v>0</v>
      </c>
      <c r="AD7" s="208">
        <f ca="1">SUM(SUMIFS('Colar PRIME'!$G:$G,'Colar PRIME'!$C:$C,Relatorio!B7,'Colar PRIME'!$D:$D,Relatorio!$AD$102),SUMIFS('Colar PRIME'!$G:$G,'Colar PRIME'!$C:$C,Relatorio!D7,'Colar PRIME'!$D:$D,Relatorio!$AD$102))</f>
        <v>0</v>
      </c>
      <c r="AE7" s="408">
        <f ca="1">SUM(SUMIF('Colar PACKET'!$A$2:$Q$400,C7,'Colar PACKET'!$Q$2:$Q$400),SUMIF('Colar PACKET'!$A$2:$Q$400,BA7,'Colar PACKET'!$Q$2:$Q$400))</f>
        <v>0</v>
      </c>
      <c r="AF7" s="408">
        <f ca="1">SUM(SUMIFS('Colar PRIME'!$G:$G,'Colar PRIME'!$C:$C,Relatorio!B7,'Colar PRIME'!$D:$D,Relatorio!$AF$102),SUMIFS('Colar PRIME'!$G:$G,'Colar PRIME'!$C:$C,Relatorio!D7,'Colar PRIME'!$D:$D,Relatorio!$AF$102))</f>
        <v>0</v>
      </c>
      <c r="AG7" s="207">
        <f ca="1">SUM(SUMIF('Colar PACKET'!$A$2:$R$400,C7,'Colar PACKET'!$R$2:$R$400),SUMIF('Colar PACKET'!$A$2:$R$400,BA7,'Colar PACKET'!$R$2:$R$400))</f>
        <v>0</v>
      </c>
      <c r="AH7" s="408">
        <f ca="1">SUM(SUMIFS('Colar PRIME'!$G:$G,'Colar PRIME'!$C:$C,Relatorio!B7,'Colar PRIME'!$D:$D,Relatorio!$AH$102),SUMIFS('Colar PRIME'!$G:$G,'Colar PRIME'!$C:$C,Relatorio!D7,'Colar PRIME'!$D:$D,Relatorio!$AH$102))</f>
        <v>0</v>
      </c>
      <c r="AI7" s="209">
        <f ca="1">SUM(SUMIF('Colar PACKET'!$A$2:$S$400,C7,'Colar PACKET'!$S$2:$S$400),SUMIF('Colar PACKET'!$A$2:$S$400,BA7,'Colar PACKET'!$S$2:$S$400))</f>
        <v>0</v>
      </c>
      <c r="AJ7" s="409">
        <f ca="1">SUM(SUMIFS('Colar PRIME'!$G:$G,'Colar PRIME'!$C:$C,Relatorio!B7,'Colar PRIME'!$D:$D,Relatorio!$AJ$102),SUMIFS('Colar PRIME'!$G:$G,'Colar PRIME'!$C:$C,Relatorio!D7,'Colar PRIME'!$D:$D,Relatorio!$AJ$102))</f>
        <v>0</v>
      </c>
      <c r="AK7" s="408">
        <f ca="1">SUM(SUMIF('Colar PACKET'!$A$2:$T$400,C7,'Colar PACKET'!$T$2:$T$400),SUMIF('Colar PACKET'!$A$2:$T$400,BA7,'Colar PACKET'!$T$2:$T$400))</f>
        <v>0</v>
      </c>
      <c r="AL7" s="408">
        <f ca="1">SUM(SUMIFS('Colar PRIME'!$G:$G,'Colar PRIME'!$C:$C,Relatorio!B7,'Colar PRIME'!$D:$D,Relatorio!$AL$102),SUMIFS('Colar PRIME'!$G:$G,'Colar PRIME'!$C:$C,Relatorio!D7,'Colar PRIME'!$D:$D,Relatorio!$AL$102))</f>
        <v>0</v>
      </c>
      <c r="AM7" s="209">
        <f ca="1">SUM(SUMIF('Colar PACKET'!$A$2:$U$400,C7,'Colar PACKET'!$U$2:$U$400),SUMIF('Colar PACKET'!$A$2:$U$400,BA7,'Colar PACKET'!$U$2:$U$400))</f>
        <v>0</v>
      </c>
      <c r="AN7" s="409">
        <f ca="1">SUM(SUMIFS('Colar PRIME'!$G:$G,'Colar PRIME'!$C:$C,Relatorio!B7,'Colar PRIME'!$D:$D,Relatorio!$AJ$102),SUMIFS('Colar PRIME'!$G:$G,'Colar PRIME'!$C:$C,Relatorio!D7,'Colar PRIME'!$D:$D,Relatorio!$AN$102))</f>
        <v>0</v>
      </c>
      <c r="AO7" s="408">
        <f ca="1">SUM(SUMIF('Colar PACKET'!$A$2:$V$400,C7,'Colar PACKET'!$V$2:$V$400),SUMIF('Colar PACKET'!$A$2:$V$400,BA7,'Colar PACKET'!$V$2:$V$400))</f>
        <v>0</v>
      </c>
      <c r="AP7" s="408">
        <f ca="1">SUM(SUMIFS('Colar PRIME'!$G:$G,'Colar PRIME'!$C:$C,Relatorio!B7,'Colar PRIME'!$D:$D,Relatorio!$AP$102),SUMIFS('Colar PRIME'!$G:$G,'Colar PRIME'!$C:$C,Relatorio!D7,'Colar PRIME'!$D:$D,Relatorio!$AP$102))</f>
        <v>0</v>
      </c>
      <c r="AQ7" s="209">
        <f ca="1">SUM(SUMIF('Colar PACKET'!$A$2:$W$400,C7,'Colar PACKET'!$W$2:$W$400),SUMIF('Colar PACKET'!$A$2:$W$400,BA7,'Colar PACKET'!$W$2:$W$400))</f>
        <v>0</v>
      </c>
      <c r="AR7" s="409">
        <f ca="1">SUM(SUMIFS('Colar PRIME'!$G:$G,'Colar PRIME'!$C:$C,Relatorio!B7,'Colar PRIME'!$D:$D,Relatorio!$AR$102),SUMIFS('Colar PRIME'!$G:$G,'Colar PRIME'!$C:$C,Relatorio!D7,'Colar PRIME'!$D:$D,Relatorio!$AR$102))</f>
        <v>0</v>
      </c>
      <c r="AS7" s="408">
        <f ca="1">SUM(SUMIF('Colar PACKET'!$A$2:$X$400,C7,'Colar PACKET'!$X$2:$X$400),SUMIF('Colar PACKET'!$A$2:$X$400,BA7,'Colar PACKET'!$X$2:$X$400))</f>
        <v>0</v>
      </c>
      <c r="AT7" s="408">
        <f ca="1">SUM(SUMIFS('Colar PRIME'!$G:$G,'Colar PRIME'!$C:$C,Relatorio!B7,'Colar PRIME'!$D:$D,Relatorio!$AT$102),SUMIFS('Colar PRIME'!$G:$G,'Colar PRIME'!$C:$C,Relatorio!D7,'Colar PRIME'!$D:$D,Relatorio!$AT$102))</f>
        <v>0</v>
      </c>
      <c r="AU7" s="209">
        <f ca="1">SUM(SUMIF('Colar PACKET'!$A$2:$Y$400,C7,'Colar PACKET'!$Y$2:$Y$400),SUMIF('Colar PACKET'!$A$2:$Y$400,BA7,'Colar PACKET'!$Y$2:$Y$400))</f>
        <v>0</v>
      </c>
      <c r="AV7" s="409">
        <f ca="1">SUM(SUMIFS('Colar PRIME'!$G:$G,'Colar PRIME'!$C:$C,Relatorio!B7,'Colar PRIME'!$D:$D,Relatorio!$AV$102),SUMIFS('Colar PRIME'!$G:$G,'Colar PRIME'!$C:$C,Relatorio!D7,'Colar PRIME'!$D:$D,Relatorio!$AV$102))</f>
        <v>0</v>
      </c>
      <c r="AW7" s="408">
        <f ca="1">SUM(SUMIF('Colar PACKET'!$A$2:$Z$400,C7,'Colar PACKET'!$Z$2:$Z$400),SUMIF('Colar PACKET'!$A$2:$Z$400,BA7,'Colar PACKET'!$Z$2:$Z$400))</f>
        <v>0</v>
      </c>
      <c r="AX7" s="408">
        <f ca="1">SUM(SUMIFS('Colar PRIME'!$G:$G,'Colar PRIME'!$C:$C,Relatorio!B7,'Colar PRIME'!$D:$D,Relatorio!$AX$102),SUMIFS('Colar PRIME'!$G:$G,'Colar PRIME'!$C:$C,Relatorio!D7,'Colar PRIME'!$D:$D,Relatorio!$AX$102))</f>
        <v>0</v>
      </c>
      <c r="AY7" s="209">
        <f ca="1">SUM(SUMIF('Colar PACKET'!$A$2:$AA$400,C7,'Colar PACKET'!$AA$2:$AA$400),SUMIF('Colar PACKET'!$A$2:$AA$400,BA7,'Colar PACKET'!$AA$2:$AA$400))</f>
        <v>0</v>
      </c>
      <c r="AZ7" s="409">
        <f ca="1">SUM(SUMIFS('Colar PRIME'!$G:$G,'Colar PRIME'!$C:$C,Relatorio!B7,'Colar PRIME'!$D:$D,Relatorio!$AZ$102),SUMIFS('Colar PRIME'!$G:$G,'Colar PRIME'!$C:$C,Relatorio!D7,'Colar PRIME'!$D:$D,Relatorio!$AZ$102))</f>
        <v>0</v>
      </c>
      <c r="BA7" s="210" t="s">
        <v>216</v>
      </c>
      <c r="BB7" s="408">
        <v>1</v>
      </c>
    </row>
    <row r="8" spans="1:54" x14ac:dyDescent="0.25">
      <c r="A8" s="226" t="s">
        <v>82</v>
      </c>
      <c r="B8" s="419" t="s">
        <v>217</v>
      </c>
      <c r="C8" s="217">
        <v>10150158125</v>
      </c>
      <c r="D8" s="218" t="s">
        <v>218</v>
      </c>
      <c r="E8" s="207">
        <f ca="1">SUM(SUMIF('Colar PACKET'!$A$2:$D$400,C8,'Colar PACKET'!$D$2:$D$400),SUMIF('Colar PACKET'!$A$2:$D405,BA8,'Colar PACKET'!$D$2:$D$400))</f>
        <v>0</v>
      </c>
      <c r="F8" s="208">
        <f ca="1">SUM(SUMIFS('Colar PRIME'!$G:$G,'Colar PRIME'!$C:$C,Relatorio!B8,'Colar PRIME'!$D:$D,Relatorio!$F$102),SUMIFS('Colar PRIME'!$G:$G,'Colar PRIME'!$C:$C,Relatorio!D8,'Colar PRIME'!$D:$D,Relatorio!$F$102))</f>
        <v>0</v>
      </c>
      <c r="G8" s="408">
        <f ca="1">SUM(SUMIF('Colar PACKET'!$A$2:$E$400,C8,'Colar PACKET'!$E$2:$E$400),SUMIF('Colar PACKET'!$A$2:$E$400,BA8,'Colar PACKET'!$E$2:$E$400))</f>
        <v>0</v>
      </c>
      <c r="H8" s="408">
        <f ca="1">SUM(SUMIFS('Colar PRIME'!$G:$G,'Colar PRIME'!$C:$C,Relatorio!B8,'Colar PRIME'!$D:$D,Relatorio!$H$102),SUMIFS('Colar PRIME'!$G:$G,'Colar PRIME'!$C:$C,Relatorio!D8,'Colar PRIME'!$D:$D,Relatorio!$H$102))</f>
        <v>0</v>
      </c>
      <c r="I8" s="207">
        <f ca="1">SUM(SUMIF('Colar PACKET'!$A$2:$F$400,C8,'Colar PACKET'!$F$2:$F$400),SUMIF('Colar PACKET'!$A$2:$F$400,BA8,'Colar PACKET'!$F$2:$F$400))</f>
        <v>0</v>
      </c>
      <c r="J8" s="208">
        <f ca="1">SUM(SUMIFS('Colar PRIME'!$G:$G,'Colar PRIME'!$C:$C,Relatorio!B8,'Colar PRIME'!$D:$D,Relatorio!$J$102),SUMIFS('Colar PRIME'!$G:$G,'Colar PRIME'!$C:$C,Relatorio!D8,'Colar PRIME'!$D:$D,Relatorio!$J$102))</f>
        <v>0</v>
      </c>
      <c r="K8" s="408">
        <f ca="1">SUM(SUMIF('Colar PACKET'!$A$2:$G$400,C8,'Colar PACKET'!$G$2:$G$400),SUMIF('Colar PACKET'!$A$2:$G$400,BA8,'Colar PACKET'!$G$2:$G$400))</f>
        <v>0</v>
      </c>
      <c r="L8" s="408">
        <f ca="1">SUM(SUMIFS('Colar PRIME'!$G:$G,'Colar PRIME'!$C:$C,Relatorio!B8,'Colar PRIME'!$D:$D,Relatorio!$L$102),SUMIFS('Colar PRIME'!$G:$G,'Colar PRIME'!$C:$C,Relatorio!D8,'Colar PRIME'!$D:$D,Relatorio!$L$102))</f>
        <v>0</v>
      </c>
      <c r="M8" s="207">
        <f ca="1">SUM(SUMIF('Colar PACKET'!$A$2:$H$400,C8,'Colar PACKET'!$H$2:$H$400),SUMIF('Colar PACKET'!$A$2:$H$400,BA8,'Colar PACKET'!$H$2:$H$400))</f>
        <v>0</v>
      </c>
      <c r="N8" s="208">
        <f ca="1">SUM(SUMIFS('Colar PRIME'!$G:$G,'Colar PRIME'!$C:$C,Relatorio!B8,'Colar PRIME'!$D:$D,Relatorio!$N$102),SUMIFS('Colar PRIME'!$G:$G,'Colar PRIME'!$C:$C,Relatorio!D8,'Colar PRIME'!$D:$D,Relatorio!$N$102))</f>
        <v>0</v>
      </c>
      <c r="O8" s="408">
        <f ca="1">SUM(SUMIF('Colar PACKET'!$A$2:$I$400,C8,'Colar PACKET'!$I$2:$I$400),SUMIF('Colar PACKET'!$A$2:$I$400,BA8,'Colar PACKET'!$I$2:$I$400))</f>
        <v>0</v>
      </c>
      <c r="P8" s="408">
        <f ca="1">SUM(SUMIFS('Colar PRIME'!$G:$G,'Colar PRIME'!$C:$C,Relatorio!B8,'Colar PRIME'!$D:$D,Relatorio!$P$102),SUMIFS('Colar PRIME'!$G:$G,'Colar PRIME'!$C:$C,Relatorio!D8,'Colar PRIME'!$D:$D,Relatorio!$P$102))</f>
        <v>0</v>
      </c>
      <c r="Q8" s="207">
        <f ca="1">SUM(SUMIF('Colar PACKET'!$A$2:$J$400,C8,'Colar PACKET'!$J$2:$J$400),SUMIF('Colar PACKET'!$A$2:$J$400,BA8,'Colar PACKET'!$J$2:$J$400))</f>
        <v>0</v>
      </c>
      <c r="R8" s="208">
        <f ca="1">SUM(SUMIFS('Colar PRIME'!$G:$G,'Colar PRIME'!$C:$C,Relatorio!B8,'Colar PRIME'!$D:$D,Relatorio!$R$102),SUMIFS('Colar PRIME'!$G:$G,'Colar PRIME'!$C:$C,Relatorio!D8,'Colar PRIME'!$D:$D,Relatorio!$R$102))</f>
        <v>0</v>
      </c>
      <c r="S8" s="408">
        <f ca="1">SUM(SUMIF('Colar PACKET'!$A$2:$K$400,C8,'Colar PACKET'!$K$2:$K$400),SUMIF('Colar PACKET'!$A$2:$K$400,BA8,'Colar PACKET'!$K$2:$K$400))</f>
        <v>0</v>
      </c>
      <c r="T8" s="408">
        <f ca="1">SUM(SUMIFS('Colar PRIME'!$G:$G,'Colar PRIME'!$C:$C,Relatorio!B8,'Colar PRIME'!$D:$D,Relatorio!$T$102),SUMIFS('Colar PRIME'!$G:$G,'Colar PRIME'!$C:$C,Relatorio!D8,'Colar PRIME'!$D:$D,Relatorio!$T$102))</f>
        <v>0</v>
      </c>
      <c r="U8" s="207">
        <f ca="1">SUM(SUMIF('Colar PACKET'!$A$2:$L$400,C8,'Colar PACKET'!$L$2:$L$400),SUMIF('Colar PACKET'!$A$2:$L$400,BA8,'Colar PACKET'!$L$2:$L$400))</f>
        <v>0</v>
      </c>
      <c r="V8" s="208">
        <f ca="1">SUM(SUMIFS('Colar PRIME'!$G:$G,'Colar PRIME'!$C:$C,Relatorio!B8,'Colar PRIME'!$D:$D,Relatorio!$V$102),SUMIFS('Colar PRIME'!$G:$G,'Colar PRIME'!$C:$C,Relatorio!D8,'Colar PRIME'!$D:$D,Relatorio!$V$102))</f>
        <v>0</v>
      </c>
      <c r="W8" s="408">
        <f ca="1">SUM(SUMIF('Colar PACKET'!$A$2:$M$400,C8,'Colar PACKET'!$M$2:$M$400),SUMIF('Colar PACKET'!$A$2:$M$400,BA8,'Colar PACKET'!$M$2:$M$400))</f>
        <v>0</v>
      </c>
      <c r="X8" s="408">
        <f ca="1">SUM(SUMIFS('Colar PRIME'!$G:$G,'Colar PRIME'!$C:$C,Relatorio!B8,'Colar PRIME'!$D:$D,Relatorio!$X$102),SUMIFS('Colar PRIME'!$G:$G,'Colar PRIME'!$C:$C,Relatorio!D8,'Colar PRIME'!$D:$D,Relatorio!$X$102))</f>
        <v>0</v>
      </c>
      <c r="Y8" s="207">
        <f ca="1">SUM(SUMIF('Colar PACKET'!$A$2:$N$400,C8,'Colar PACKET'!$N$2:$N$400),SUMIF('Colar PACKET'!$A$2:$N$400,BA8,'Colar PACKET'!$N$2:$N$400))</f>
        <v>0</v>
      </c>
      <c r="Z8" s="208">
        <f ca="1">SUM(SUMIFS('Colar PRIME'!$G:$G,'Colar PRIME'!$C:$C,Relatorio!B8,'Colar PRIME'!$D:$D,Relatorio!$Z$102),SUMIFS('Colar PRIME'!$G:$G,'Colar PRIME'!$C:$C,Relatorio!D8,'Colar PRIME'!$D:$D,Relatorio!$Z$102))</f>
        <v>0</v>
      </c>
      <c r="AA8" s="408">
        <f ca="1">SUM(SUMIF('Colar PACKET'!$A$2:$O$400,C8,'Colar PACKET'!$O$2:$O$400),SUMIF('Colar PACKET'!$A$2:$O$400,BA8,'Colar PACKET'!$O$2:$O$400))</f>
        <v>0</v>
      </c>
      <c r="AB8" s="408">
        <f ca="1">SUM(SUMIFS('Colar PRIME'!$G:$G,'Colar PRIME'!$C:$C,Relatorio!B8,'Colar PRIME'!$D:$D,Relatorio!$AB$102),SUMIFS('Colar PRIME'!$G:$G,'Colar PRIME'!$C:$C,Relatorio!D8,'Colar PRIME'!$D:$D,Relatorio!$AB$102))</f>
        <v>0</v>
      </c>
      <c r="AC8" s="207">
        <f ca="1">SUM(SUMIF('Colar PACKET'!$A$2:$P$400,C8,'Colar PACKET'!$P$2:$P$400),SUMIF('Colar PACKET'!$A$2:$P$400,BA8,'Colar PACKET'!$P$2:$P$400))</f>
        <v>0</v>
      </c>
      <c r="AD8" s="208">
        <f ca="1">SUM(SUMIFS('Colar PRIME'!$G:$G,'Colar PRIME'!$C:$C,Relatorio!B8,'Colar PRIME'!$D:$D,Relatorio!$AD$102),SUMIFS('Colar PRIME'!$G:$G,'Colar PRIME'!$C:$C,Relatorio!D8,'Colar PRIME'!$D:$D,Relatorio!$AD$102))</f>
        <v>0</v>
      </c>
      <c r="AE8" s="408">
        <f ca="1">SUM(SUMIF('Colar PACKET'!$A$2:$Q$400,C8,'Colar PACKET'!$Q$2:$Q$400),SUMIF('Colar PACKET'!$A$2:$Q$400,BA8,'Colar PACKET'!$Q$2:$Q$400))</f>
        <v>0</v>
      </c>
      <c r="AF8" s="408">
        <f ca="1">SUM(SUMIFS('Colar PRIME'!$G:$G,'Colar PRIME'!$C:$C,Relatorio!B8,'Colar PRIME'!$D:$D,Relatorio!$AF$102),SUMIFS('Colar PRIME'!$G:$G,'Colar PRIME'!$C:$C,Relatorio!D8,'Colar PRIME'!$D:$D,Relatorio!$AF$102))</f>
        <v>0</v>
      </c>
      <c r="AG8" s="207">
        <f ca="1">SUM(SUMIF('Colar PACKET'!$A$2:$R$400,C8,'Colar PACKET'!$R$2:$R$400),SUMIF('Colar PACKET'!$A$2:$R$400,BA8,'Colar PACKET'!$R$2:$R$400))</f>
        <v>0</v>
      </c>
      <c r="AH8" s="408">
        <f ca="1">SUM(SUMIFS('Colar PRIME'!$G:$G,'Colar PRIME'!$C:$C,Relatorio!B8,'Colar PRIME'!$D:$D,Relatorio!$AH$102),SUMIFS('Colar PRIME'!$G:$G,'Colar PRIME'!$C:$C,Relatorio!D8,'Colar PRIME'!$D:$D,Relatorio!$AH$102))</f>
        <v>0</v>
      </c>
      <c r="AI8" s="209">
        <f ca="1">SUM(SUMIF('Colar PACKET'!$A$2:$S$400,C8,'Colar PACKET'!$S$2:$S$400),SUMIF('Colar PACKET'!$A$2:$S$400,BA8,'Colar PACKET'!$S$2:$S$400))</f>
        <v>0</v>
      </c>
      <c r="AJ8" s="409">
        <f ca="1">SUM(SUMIFS('Colar PRIME'!$G:$G,'Colar PRIME'!$C:$C,Relatorio!B8,'Colar PRIME'!$D:$D,Relatorio!$AJ$102),SUMIFS('Colar PRIME'!$G:$G,'Colar PRIME'!$C:$C,Relatorio!D8,'Colar PRIME'!$D:$D,Relatorio!$AJ$102))</f>
        <v>0</v>
      </c>
      <c r="AK8" s="408">
        <f ca="1">SUM(SUMIF('Colar PACKET'!$A$2:$T$400,C8,'Colar PACKET'!$T$2:$T$400),SUMIF('Colar PACKET'!$A$2:$T$400,BA8,'Colar PACKET'!$T$2:$T$400))</f>
        <v>0</v>
      </c>
      <c r="AL8" s="408">
        <f ca="1">SUM(SUMIFS('Colar PRIME'!$G:$G,'Colar PRIME'!$C:$C,Relatorio!B8,'Colar PRIME'!$D:$D,Relatorio!$AL$102),SUMIFS('Colar PRIME'!$G:$G,'Colar PRIME'!$C:$C,Relatorio!D8,'Colar PRIME'!$D:$D,Relatorio!$AL$102))</f>
        <v>0</v>
      </c>
      <c r="AM8" s="209">
        <f ca="1">SUM(SUMIF('Colar PACKET'!$A$2:$U$400,C8,'Colar PACKET'!$U$2:$U$400),SUMIF('Colar PACKET'!$A$2:$U$400,BA8,'Colar PACKET'!$U$2:$U$400))</f>
        <v>0</v>
      </c>
      <c r="AN8" s="409">
        <f ca="1">SUM(SUMIFS('Colar PRIME'!$G:$G,'Colar PRIME'!$C:$C,Relatorio!B8,'Colar PRIME'!$D:$D,Relatorio!$AJ$102),SUMIFS('Colar PRIME'!$G:$G,'Colar PRIME'!$C:$C,Relatorio!D8,'Colar PRIME'!$D:$D,Relatorio!$AN$102))</f>
        <v>0</v>
      </c>
      <c r="AO8" s="408">
        <f ca="1">SUM(SUMIF('Colar PACKET'!$A$2:$V$400,C8,'Colar PACKET'!$V$2:$V$400),SUMIF('Colar PACKET'!$A$2:$V$400,BA8,'Colar PACKET'!$V$2:$V$400))</f>
        <v>0</v>
      </c>
      <c r="AP8" s="408">
        <f ca="1">SUM(SUMIFS('Colar PRIME'!$G:$G,'Colar PRIME'!$C:$C,Relatorio!B8,'Colar PRIME'!$D:$D,Relatorio!$AP$102),SUMIFS('Colar PRIME'!$G:$G,'Colar PRIME'!$C:$C,Relatorio!D8,'Colar PRIME'!$D:$D,Relatorio!$AP$102))</f>
        <v>0</v>
      </c>
      <c r="AQ8" s="209">
        <f ca="1">SUM(SUMIF('Colar PACKET'!$A$2:$W$400,C8,'Colar PACKET'!$W$2:$W$400),SUMIF('Colar PACKET'!$A$2:$W$400,BA8,'Colar PACKET'!$W$2:$W$400))</f>
        <v>0</v>
      </c>
      <c r="AR8" s="409">
        <f ca="1">SUM(SUMIFS('Colar PRIME'!$G:$G,'Colar PRIME'!$C:$C,Relatorio!B8,'Colar PRIME'!$D:$D,Relatorio!$AR$102),SUMIFS('Colar PRIME'!$G:$G,'Colar PRIME'!$C:$C,Relatorio!D8,'Colar PRIME'!$D:$D,Relatorio!$AR$102))</f>
        <v>0</v>
      </c>
      <c r="AS8" s="408">
        <f ca="1">SUM(SUMIF('Colar PACKET'!$A$2:$X$400,C8,'Colar PACKET'!$X$2:$X$400),SUMIF('Colar PACKET'!$A$2:$X$400,BA8,'Colar PACKET'!$X$2:$X$400))</f>
        <v>0</v>
      </c>
      <c r="AT8" s="408">
        <f ca="1">SUM(SUMIFS('Colar PRIME'!$G:$G,'Colar PRIME'!$C:$C,Relatorio!B8,'Colar PRIME'!$D:$D,Relatorio!$AT$102),SUMIFS('Colar PRIME'!$G:$G,'Colar PRIME'!$C:$C,Relatorio!D8,'Colar PRIME'!$D:$D,Relatorio!$AT$102))</f>
        <v>0</v>
      </c>
      <c r="AU8" s="209">
        <f ca="1">SUM(SUMIF('Colar PACKET'!$A$2:$Y$400,C8,'Colar PACKET'!$Y$2:$Y$400),SUMIF('Colar PACKET'!$A$2:$Y$400,BA8,'Colar PACKET'!$Y$2:$Y$400))</f>
        <v>0</v>
      </c>
      <c r="AV8" s="409">
        <f ca="1">SUM(SUMIFS('Colar PRIME'!$G:$G,'Colar PRIME'!$C:$C,Relatorio!B8,'Colar PRIME'!$D:$D,Relatorio!$AV$102),SUMIFS('Colar PRIME'!$G:$G,'Colar PRIME'!$C:$C,Relatorio!D8,'Colar PRIME'!$D:$D,Relatorio!$AV$102))</f>
        <v>0</v>
      </c>
      <c r="AW8" s="408">
        <f ca="1">SUM(SUMIF('Colar PACKET'!$A$2:$Z$400,C8,'Colar PACKET'!$Z$2:$Z$400),SUMIF('Colar PACKET'!$A$2:$Z$400,BA8,'Colar PACKET'!$Z$2:$Z$400))</f>
        <v>0</v>
      </c>
      <c r="AX8" s="408">
        <f ca="1">SUM(SUMIFS('Colar PRIME'!$G:$G,'Colar PRIME'!$C:$C,Relatorio!B8,'Colar PRIME'!$D:$D,Relatorio!$AX$102),SUMIFS('Colar PRIME'!$G:$G,'Colar PRIME'!$C:$C,Relatorio!D8,'Colar PRIME'!$D:$D,Relatorio!$AX$102))</f>
        <v>0</v>
      </c>
      <c r="AY8" s="209">
        <f ca="1">SUM(SUMIF('Colar PACKET'!$A$2:$AA$400,C8,'Colar PACKET'!$AA$2:$AA$400),SUMIF('Colar PACKET'!$A$2:$AA$400,BA8,'Colar PACKET'!$AA$2:$AA$400))</f>
        <v>0</v>
      </c>
      <c r="AZ8" s="409">
        <f ca="1">SUM(SUMIFS('Colar PRIME'!$G:$G,'Colar PRIME'!$C:$C,Relatorio!B8,'Colar PRIME'!$D:$D,Relatorio!$AZ$102),SUMIFS('Colar PRIME'!$G:$G,'Colar PRIME'!$C:$C,Relatorio!D8,'Colar PRIME'!$D:$D,Relatorio!$AZ$102))</f>
        <v>0</v>
      </c>
      <c r="BA8" s="210" t="s">
        <v>219</v>
      </c>
      <c r="BB8" s="408">
        <v>1</v>
      </c>
    </row>
    <row r="9" spans="1:54" x14ac:dyDescent="0.25">
      <c r="A9" s="226" t="s">
        <v>83</v>
      </c>
      <c r="B9" s="419" t="s">
        <v>220</v>
      </c>
      <c r="C9" s="217" t="s">
        <v>221</v>
      </c>
      <c r="D9" s="218" t="s">
        <v>222</v>
      </c>
      <c r="E9" s="207">
        <f ca="1">SUM(SUMIF('Colar PACKET'!$A$2:$D$400,#REF!,'Colar PACKET'!$D$2:$D$400),SUMIF('Colar PACKET'!$A$2:$D406,BA9,'Colar PACKET'!$D$2:$D$400))</f>
        <v>0</v>
      </c>
      <c r="F9" s="208">
        <f ca="1">SUM(SUMIFS('Colar PRIME'!$G:$G,'Colar PRIME'!$C:$C,Relatorio!#REF!,'Colar PRIME'!$D:$D,Relatorio!$F$102),SUMIFS('Colar PRIME'!$G:$G,'Colar PRIME'!$C:$C,Relatorio!D9,'Colar PRIME'!$D:$D,Relatorio!$F$102))</f>
        <v>0</v>
      </c>
      <c r="G9" s="408">
        <f ca="1">SUM(SUMIF('Colar PACKET'!$A$2:$E$400,C9,'Colar PACKET'!$E$2:$E$400),SUMIF('Colar PACKET'!$A$2:$E$400,BA9,'Colar PACKET'!$E$2:$E$400))</f>
        <v>0</v>
      </c>
      <c r="H9" s="408">
        <f ca="1">SUM(SUMIFS('Colar PRIME'!$G:$G,'Colar PRIME'!$C:$C,Relatorio!#REF!,'Colar PRIME'!$D:$D,Relatorio!$H$102),SUMIFS('Colar PRIME'!$G:$G,'Colar PRIME'!$C:$C,Relatorio!D9,'Colar PRIME'!$D:$D,Relatorio!$H$102))</f>
        <v>0</v>
      </c>
      <c r="I9" s="207">
        <f ca="1">SUM(SUMIF('Colar PACKET'!$A$2:$F$400,C9,'Colar PACKET'!$F$2:$F$400),SUMIF('Colar PACKET'!$A$2:$F$400,BA9,'Colar PACKET'!$F$2:$F$400))</f>
        <v>0</v>
      </c>
      <c r="J9" s="208">
        <f ca="1">SUM(SUMIFS('Colar PRIME'!$G:$G,'Colar PRIME'!$C:$C,Relatorio!#REF!,'Colar PRIME'!$D:$D,Relatorio!$J$102),SUMIFS('Colar PRIME'!$G:$G,'Colar PRIME'!$C:$C,Relatorio!D9,'Colar PRIME'!$D:$D,Relatorio!$J$102))</f>
        <v>0</v>
      </c>
      <c r="K9" s="408">
        <f ca="1">SUM(SUMIF('Colar PACKET'!$A$2:$G$400,C9,'Colar PACKET'!$G$2:$G$400),SUMIF('Colar PACKET'!$A$2:$G$400,BA9,'Colar PACKET'!$G$2:$G$400))</f>
        <v>0</v>
      </c>
      <c r="L9" s="408">
        <f ca="1">SUM(SUMIFS('Colar PRIME'!$G:$G,'Colar PRIME'!$C:$C,Relatorio!#REF!,'Colar PRIME'!$D:$D,Relatorio!$L$102),SUMIFS('Colar PRIME'!$G:$G,'Colar PRIME'!$C:$C,Relatorio!D9,'Colar PRIME'!$D:$D,Relatorio!$L$102))</f>
        <v>0</v>
      </c>
      <c r="M9" s="207">
        <f ca="1">SUM(SUMIF('Colar PACKET'!$A$2:$H$400,C9,'Colar PACKET'!$H$2:$H$400),SUMIF('Colar PACKET'!$A$2:$H$400,BA9,'Colar PACKET'!$H$2:$H$400))</f>
        <v>0</v>
      </c>
      <c r="N9" s="208">
        <f ca="1">SUM(SUMIFS('Colar PRIME'!$G:$G,'Colar PRIME'!$C:$C,Relatorio!#REF!,'Colar PRIME'!$D:$D,Relatorio!$N$102),SUMIFS('Colar PRIME'!$G:$G,'Colar PRIME'!$C:$C,Relatorio!D9,'Colar PRIME'!$D:$D,Relatorio!$N$102))</f>
        <v>0</v>
      </c>
      <c r="O9" s="408">
        <f ca="1">SUM(SUMIF('Colar PACKET'!$A$2:$I$400,C9,'Colar PACKET'!$I$2:$I$400),SUMIF('Colar PACKET'!$A$2:$I$400,BA9,'Colar PACKET'!$I$2:$I$400))</f>
        <v>0</v>
      </c>
      <c r="P9" s="408">
        <f ca="1">SUM(SUMIFS('Colar PRIME'!$G:$G,'Colar PRIME'!$C:$C,Relatorio!#REF!,'Colar PRIME'!$D:$D,Relatorio!$P$102),SUMIFS('Colar PRIME'!$G:$G,'Colar PRIME'!$C:$C,Relatorio!D9,'Colar PRIME'!$D:$D,Relatorio!$P$102))</f>
        <v>0</v>
      </c>
      <c r="Q9" s="207">
        <f ca="1">SUM(SUMIF('Colar PACKET'!$A$2:$J$400,C9,'Colar PACKET'!$J$2:$J$400),SUMIF('Colar PACKET'!$A$2:$J$400,BA9,'Colar PACKET'!$J$2:$J$400))</f>
        <v>0</v>
      </c>
      <c r="R9" s="208">
        <f ca="1">SUM(SUMIFS('Colar PRIME'!$G:$G,'Colar PRIME'!$C:$C,Relatorio!#REF!,'Colar PRIME'!$D:$D,Relatorio!$R$102),SUMIFS('Colar PRIME'!$G:$G,'Colar PRIME'!$C:$C,Relatorio!D9,'Colar PRIME'!$D:$D,Relatorio!$R$102))</f>
        <v>0</v>
      </c>
      <c r="S9" s="408">
        <f ca="1">SUM(SUMIF('Colar PACKET'!$A$2:$K$400,C9,'Colar PACKET'!$K$2:$K$400),SUMIF('Colar PACKET'!$A$2:$K$400,BA9,'Colar PACKET'!$K$2:$K$400))</f>
        <v>0</v>
      </c>
      <c r="T9" s="408">
        <f ca="1">SUM(SUMIFS('Colar PRIME'!$G:$G,'Colar PRIME'!$C:$C,Relatorio!#REF!,'Colar PRIME'!$D:$D,Relatorio!$T$102),SUMIFS('Colar PRIME'!$G:$G,'Colar PRIME'!$C:$C,Relatorio!D9,'Colar PRIME'!$D:$D,Relatorio!$T$102))</f>
        <v>0</v>
      </c>
      <c r="U9" s="207">
        <f ca="1">SUM(SUMIF('Colar PACKET'!$A$2:$L$400,C9,'Colar PACKET'!$L$2:$L$400),SUMIF('Colar PACKET'!$A$2:$L$400,BA9,'Colar PACKET'!$L$2:$L$400))</f>
        <v>0</v>
      </c>
      <c r="V9" s="208">
        <f ca="1">SUM(SUMIFS('Colar PRIME'!$G:$G,'Colar PRIME'!$C:$C,Relatorio!#REF!,'Colar PRIME'!$D:$D,Relatorio!$V$102),SUMIFS('Colar PRIME'!$G:$G,'Colar PRIME'!$C:$C,Relatorio!D9,'Colar PRIME'!$D:$D,Relatorio!$V$102))</f>
        <v>0</v>
      </c>
      <c r="W9" s="408">
        <f ca="1">SUM(SUMIF('Colar PACKET'!$A$2:$M$400,C9,'Colar PACKET'!$M$2:$M$400),SUMIF('Colar PACKET'!$A$2:$M$400,BA9,'Colar PACKET'!$M$2:$M$400))</f>
        <v>0</v>
      </c>
      <c r="X9" s="408">
        <f ca="1">SUM(SUMIFS('Colar PRIME'!$G:$G,'Colar PRIME'!$C:$C,Relatorio!#REF!,'Colar PRIME'!$D:$D,Relatorio!$X$102),SUMIFS('Colar PRIME'!$G:$G,'Colar PRIME'!$C:$C,Relatorio!D9,'Colar PRIME'!$D:$D,Relatorio!$X$102))</f>
        <v>0</v>
      </c>
      <c r="Y9" s="207">
        <f ca="1">SUM(SUMIF('Colar PACKET'!$A$2:$N$400,C9,'Colar PACKET'!$N$2:$N$400),SUMIF('Colar PACKET'!$A$2:$N$400,BA9,'Colar PACKET'!$N$2:$N$400))</f>
        <v>0</v>
      </c>
      <c r="Z9" s="208">
        <f ca="1">SUM(SUMIFS('Colar PRIME'!$G:$G,'Colar PRIME'!$C:$C,Relatorio!#REF!,'Colar PRIME'!$D:$D,Relatorio!$Z$102),SUMIFS('Colar PRIME'!$G:$G,'Colar PRIME'!$C:$C,Relatorio!D9,'Colar PRIME'!$D:$D,Relatorio!$Z$102))</f>
        <v>0</v>
      </c>
      <c r="AA9" s="408">
        <f ca="1">SUM(SUMIF('Colar PACKET'!$A$2:$O$400,C9,'Colar PACKET'!$O$2:$O$400),SUMIF('Colar PACKET'!$A$2:$O$400,BA9,'Colar PACKET'!$O$2:$O$400))</f>
        <v>0</v>
      </c>
      <c r="AB9" s="408">
        <f ca="1">SUM(SUMIFS('Colar PRIME'!$G:$G,'Colar PRIME'!$C:$C,Relatorio!#REF!,'Colar PRIME'!$D:$D,Relatorio!$AB$102),SUMIFS('Colar PRIME'!$G:$G,'Colar PRIME'!$C:$C,Relatorio!D9,'Colar PRIME'!$D:$D,Relatorio!$AB$102))</f>
        <v>0</v>
      </c>
      <c r="AC9" s="207">
        <f ca="1">SUM(SUMIF('Colar PACKET'!$A$2:$P$400,C9,'Colar PACKET'!$P$2:$P$400),SUMIF('Colar PACKET'!$A$2:$P$400,BA9,'Colar PACKET'!$P$2:$P$400))</f>
        <v>0</v>
      </c>
      <c r="AD9" s="208">
        <f ca="1">SUM(SUMIFS('Colar PRIME'!$G:$G,'Colar PRIME'!$C:$C,Relatorio!#REF!,'Colar PRIME'!$D:$D,Relatorio!$AD$102),SUMIFS('Colar PRIME'!$G:$G,'Colar PRIME'!$C:$C,Relatorio!D9,'Colar PRIME'!$D:$D,Relatorio!$AD$102))</f>
        <v>0</v>
      </c>
      <c r="AE9" s="408">
        <f ca="1">SUM(SUMIF('Colar PACKET'!$A$2:$Q$400,C9,'Colar PACKET'!$Q$2:$Q$400),SUMIF('Colar PACKET'!$A$2:$Q$400,BA9,'Colar PACKET'!$Q$2:$Q$400))</f>
        <v>0</v>
      </c>
      <c r="AF9" s="408">
        <f ca="1">SUM(SUMIFS('Colar PRIME'!$G:$G,'Colar PRIME'!$C:$C,Relatorio!#REF!,'Colar PRIME'!$D:$D,Relatorio!$AF$102),SUMIFS('Colar PRIME'!$G:$G,'Colar PRIME'!$C:$C,Relatorio!D9,'Colar PRIME'!$D:$D,Relatorio!$AF$102))</f>
        <v>0</v>
      </c>
      <c r="AG9" s="207">
        <f ca="1">SUM(SUMIF('Colar PACKET'!$A$2:$R$400,C9,'Colar PACKET'!$R$2:$R$400),SUMIF('Colar PACKET'!$A$2:$R$400,BA9,'Colar PACKET'!$R$2:$R$400))</f>
        <v>0</v>
      </c>
      <c r="AH9" s="408">
        <f ca="1">SUM(SUMIFS('Colar PRIME'!$G:$G,'Colar PRIME'!$C:$C,Relatorio!#REF!,'Colar PRIME'!$D:$D,Relatorio!$AH$102),SUMIFS('Colar PRIME'!$G:$G,'Colar PRIME'!$C:$C,Relatorio!D9,'Colar PRIME'!$D:$D,Relatorio!$AH$102))</f>
        <v>0</v>
      </c>
      <c r="AI9" s="209">
        <f ca="1">SUM(SUMIF('Colar PACKET'!$A$2:$S$400,C9,'Colar PACKET'!$S$2:$S$400),SUMIF('Colar PACKET'!$A$2:$S$400,BA9,'Colar PACKET'!$S$2:$S$400))</f>
        <v>0</v>
      </c>
      <c r="AJ9" s="409">
        <f ca="1">SUM(SUMIFS('Colar PRIME'!$G:$G,'Colar PRIME'!$C:$C,Relatorio!#REF!,'Colar PRIME'!$D:$D,Relatorio!$AJ$102),SUMIFS('Colar PRIME'!$G:$G,'Colar PRIME'!$C:$C,Relatorio!D9,'Colar PRIME'!$D:$D,Relatorio!$AJ$102))</f>
        <v>0</v>
      </c>
      <c r="AK9" s="408">
        <f ca="1">SUM(SUMIF('Colar PACKET'!$A$2:$T$400,C9,'Colar PACKET'!$T$2:$T$400),SUMIF('Colar PACKET'!$A$2:$T$400,BA9,'Colar PACKET'!$T$2:$T$400))</f>
        <v>0</v>
      </c>
      <c r="AL9" s="408">
        <f ca="1">SUM(SUMIFS('Colar PRIME'!$G:$G,'Colar PRIME'!$C:$C,Relatorio!#REF!,'Colar PRIME'!$D:$D,Relatorio!$AL$102),SUMIFS('Colar PRIME'!$G:$G,'Colar PRIME'!$C:$C,Relatorio!D9,'Colar PRIME'!$D:$D,Relatorio!$AL$102))</f>
        <v>0</v>
      </c>
      <c r="AM9" s="209">
        <f ca="1">SUM(SUMIF('Colar PACKET'!$A$2:$U$400,C9,'Colar PACKET'!$U$2:$U$400),SUMIF('Colar PACKET'!$A$2:$U$400,BA9,'Colar PACKET'!$U$2:$U$400))</f>
        <v>0</v>
      </c>
      <c r="AN9" s="409">
        <f ca="1">SUM(SUMIFS('Colar PRIME'!$G:$G,'Colar PRIME'!$C:$C,Relatorio!#REF!,'Colar PRIME'!$D:$D,Relatorio!$AJ$102),SUMIFS('Colar PRIME'!$G:$G,'Colar PRIME'!$C:$C,Relatorio!D9,'Colar PRIME'!$D:$D,Relatorio!$AN$102))</f>
        <v>0</v>
      </c>
      <c r="AO9" s="408">
        <f ca="1">SUM(SUMIF('Colar PACKET'!$A$2:$V$400,C9,'Colar PACKET'!$V$2:$V$400),SUMIF('Colar PACKET'!$A$2:$V$400,BA9,'Colar PACKET'!$V$2:$V$400))</f>
        <v>0</v>
      </c>
      <c r="AP9" s="408">
        <f ca="1">SUM(SUMIFS('Colar PRIME'!$G:$G,'Colar PRIME'!$C:$C,Relatorio!#REF!,'Colar PRIME'!$D:$D,Relatorio!$AP$102),SUMIFS('Colar PRIME'!$G:$G,'Colar PRIME'!$C:$C,Relatorio!D9,'Colar PRIME'!$D:$D,Relatorio!$AP$102))</f>
        <v>0</v>
      </c>
      <c r="AQ9" s="209">
        <f ca="1">SUM(SUMIF('Colar PACKET'!$A$2:$W$400,C9,'Colar PACKET'!$W$2:$W$400),SUMIF('Colar PACKET'!$A$2:$W$400,BA9,'Colar PACKET'!$W$2:$W$400))</f>
        <v>0</v>
      </c>
      <c r="AR9" s="409">
        <f ca="1">SUM(SUMIFS('Colar PRIME'!$G:$G,'Colar PRIME'!$C:$C,Relatorio!#REF!,'Colar PRIME'!$D:$D,Relatorio!$AR$102),SUMIFS('Colar PRIME'!$G:$G,'Colar PRIME'!$C:$C,Relatorio!D9,'Colar PRIME'!$D:$D,Relatorio!$AR$102))</f>
        <v>0</v>
      </c>
      <c r="AS9" s="408">
        <f ca="1">SUM(SUMIF('Colar PACKET'!$A$2:$X$400,C9,'Colar PACKET'!$X$2:$X$400),SUMIF('Colar PACKET'!$A$2:$X$400,BA9,'Colar PACKET'!$X$2:$X$400))</f>
        <v>0</v>
      </c>
      <c r="AT9" s="408">
        <f ca="1">SUM(SUMIFS('Colar PRIME'!$G:$G,'Colar PRIME'!$C:$C,Relatorio!#REF!,'Colar PRIME'!$D:$D,Relatorio!$AT$102),SUMIFS('Colar PRIME'!$G:$G,'Colar PRIME'!$C:$C,Relatorio!D9,'Colar PRIME'!$D:$D,Relatorio!$AT$102))</f>
        <v>0</v>
      </c>
      <c r="AU9" s="209">
        <f ca="1">SUM(SUMIF('Colar PACKET'!$A$2:$Y$400,C9,'Colar PACKET'!$Y$2:$Y$400),SUMIF('Colar PACKET'!$A$2:$Y$400,BA9,'Colar PACKET'!$Y$2:$Y$400))</f>
        <v>0</v>
      </c>
      <c r="AV9" s="409">
        <f ca="1">SUM(SUMIFS('Colar PRIME'!$G:$G,'Colar PRIME'!$C:$C,Relatorio!#REF!,'Colar PRIME'!$D:$D,Relatorio!$AV$102),SUMIFS('Colar PRIME'!$G:$G,'Colar PRIME'!$C:$C,Relatorio!D9,'Colar PRIME'!$D:$D,Relatorio!$AV$102))</f>
        <v>0</v>
      </c>
      <c r="AW9" s="408">
        <f ca="1">SUM(SUMIF('Colar PACKET'!$A$2:$Z$400,C9,'Colar PACKET'!$Z$2:$Z$400),SUMIF('Colar PACKET'!$A$2:$Z$400,BA9,'Colar PACKET'!$Z$2:$Z$400))</f>
        <v>0</v>
      </c>
      <c r="AX9" s="408">
        <f ca="1">SUM(SUMIFS('Colar PRIME'!$G:$G,'Colar PRIME'!$C:$C,Relatorio!#REF!,'Colar PRIME'!$D:$D,Relatorio!$AX$102),SUMIFS('Colar PRIME'!$G:$G,'Colar PRIME'!$C:$C,Relatorio!D9,'Colar PRIME'!$D:$D,Relatorio!$AX$102))</f>
        <v>0</v>
      </c>
      <c r="AY9" s="209">
        <f ca="1">SUM(SUMIF('Colar PACKET'!$A$2:$AA$400,C9,'Colar PACKET'!$AA$2:$AA$400),SUMIF('Colar PACKET'!$A$2:$AA$400,BA9,'Colar PACKET'!$AA$2:$AA$400))</f>
        <v>0</v>
      </c>
      <c r="AZ9" s="409">
        <f ca="1">SUM(SUMIFS('Colar PRIME'!$G:$G,'Colar PRIME'!$C:$C,Relatorio!#REF!,'Colar PRIME'!$D:$D,Relatorio!$AZ$102),SUMIFS('Colar PRIME'!$G:$G,'Colar PRIME'!$C:$C,Relatorio!D9,'Colar PRIME'!$D:$D,Relatorio!$AZ$102))</f>
        <v>0</v>
      </c>
      <c r="BA9" s="210" t="s">
        <v>223</v>
      </c>
      <c r="BB9" s="408">
        <v>1</v>
      </c>
    </row>
    <row r="10" spans="1:54" x14ac:dyDescent="0.25">
      <c r="A10" s="226" t="s">
        <v>84</v>
      </c>
      <c r="B10" s="419" t="s">
        <v>224</v>
      </c>
      <c r="C10" s="217">
        <v>10150158170</v>
      </c>
      <c r="D10" s="218" t="s">
        <v>225</v>
      </c>
      <c r="E10" s="207">
        <f ca="1">SUM(SUMIF('Colar PACKET'!$A$2:$D$400,C10,'Colar PACKET'!$D$2:$D$400),SUMIF('Colar PACKET'!$A$2:$D407,BA10,'Colar PACKET'!$D$2:$D$400))</f>
        <v>0</v>
      </c>
      <c r="F10" s="208">
        <f ca="1">SUM(SUMIFS('Colar PRIME'!$G:$G,'Colar PRIME'!$C:$C,Relatorio!B10,'Colar PRIME'!$D:$D,Relatorio!$F$102),SUMIFS('Colar PRIME'!$G:$G,'Colar PRIME'!$C:$C,Relatorio!D10,'Colar PRIME'!$D:$D,Relatorio!$F$102))</f>
        <v>0</v>
      </c>
      <c r="G10" s="408">
        <f ca="1">SUM(SUMIF('Colar PACKET'!$A$2:$E$400,C10,'Colar PACKET'!$E$2:$E$400),SUMIF('Colar PACKET'!$A$2:$E$400,BA10,'Colar PACKET'!$E$2:$E$400))</f>
        <v>0</v>
      </c>
      <c r="H10" s="408">
        <f ca="1">SUM(SUMIFS('Colar PRIME'!$G:$G,'Colar PRIME'!$C:$C,Relatorio!B10,'Colar PRIME'!$D:$D,Relatorio!$H$102),SUMIFS('Colar PRIME'!$G:$G,'Colar PRIME'!$C:$C,Relatorio!D10,'Colar PRIME'!$D:$D,Relatorio!$H$102))</f>
        <v>0</v>
      </c>
      <c r="I10" s="207">
        <f ca="1">SUM(SUMIF('Colar PACKET'!$A$2:$F$400,C10,'Colar PACKET'!$F$2:$F$400),SUMIF('Colar PACKET'!$A$2:$F$400,BA10,'Colar PACKET'!$F$2:$F$400))</f>
        <v>0</v>
      </c>
      <c r="J10" s="208">
        <f ca="1">SUM(SUMIFS('Colar PRIME'!$G:$G,'Colar PRIME'!$C:$C,Relatorio!B10,'Colar PRIME'!$D:$D,Relatorio!$J$102),SUMIFS('Colar PRIME'!$G:$G,'Colar PRIME'!$C:$C,Relatorio!D10,'Colar PRIME'!$D:$D,Relatorio!$J$102))</f>
        <v>0</v>
      </c>
      <c r="K10" s="408">
        <f ca="1">SUM(SUMIF('Colar PACKET'!$A$2:$G$400,C10,'Colar PACKET'!$G$2:$G$400),SUMIF('Colar PACKET'!$A$2:$G$400,BA10,'Colar PACKET'!$G$2:$G$400))</f>
        <v>0</v>
      </c>
      <c r="L10" s="408">
        <f ca="1">SUM(SUMIFS('Colar PRIME'!$G:$G,'Colar PRIME'!$C:$C,Relatorio!B10,'Colar PRIME'!$D:$D,Relatorio!$L$102),SUMIFS('Colar PRIME'!$G:$G,'Colar PRIME'!$C:$C,Relatorio!D10,'Colar PRIME'!$D:$D,Relatorio!$L$102))</f>
        <v>0</v>
      </c>
      <c r="M10" s="207">
        <f ca="1">SUM(SUMIF('Colar PACKET'!$A$2:$H$400,C10,'Colar PACKET'!$H$2:$H$400),SUMIF('Colar PACKET'!$A$2:$H$400,BA10,'Colar PACKET'!$H$2:$H$400))</f>
        <v>0</v>
      </c>
      <c r="N10" s="208">
        <f ca="1">SUM(SUMIFS('Colar PRIME'!$G:$G,'Colar PRIME'!$C:$C,Relatorio!B10,'Colar PRIME'!$D:$D,Relatorio!$N$102),SUMIFS('Colar PRIME'!$G:$G,'Colar PRIME'!$C:$C,Relatorio!D10,'Colar PRIME'!$D:$D,Relatorio!$N$102))</f>
        <v>0</v>
      </c>
      <c r="O10" s="408">
        <f ca="1">SUM(SUMIF('Colar PACKET'!$A$2:$I$400,C10,'Colar PACKET'!$I$2:$I$400),SUMIF('Colar PACKET'!$A$2:$I$400,BA10,'Colar PACKET'!$I$2:$I$400))</f>
        <v>0</v>
      </c>
      <c r="P10" s="408">
        <f ca="1">SUM(SUMIFS('Colar PRIME'!$G:$G,'Colar PRIME'!$C:$C,Relatorio!B10,'Colar PRIME'!$D:$D,Relatorio!$P$102),SUMIFS('Colar PRIME'!$G:$G,'Colar PRIME'!$C:$C,Relatorio!D10,'Colar PRIME'!$D:$D,Relatorio!$P$102))</f>
        <v>0</v>
      </c>
      <c r="Q10" s="207">
        <f ca="1">SUM(SUMIF('Colar PACKET'!$A$2:$J$400,C10,'Colar PACKET'!$J$2:$J$400),SUMIF('Colar PACKET'!$A$2:$J$400,BA10,'Colar PACKET'!$J$2:$J$400))</f>
        <v>0</v>
      </c>
      <c r="R10" s="208">
        <f ca="1">SUM(SUMIFS('Colar PRIME'!$G:$G,'Colar PRIME'!$C:$C,Relatorio!B10,'Colar PRIME'!$D:$D,Relatorio!$R$102),SUMIFS('Colar PRIME'!$G:$G,'Colar PRIME'!$C:$C,Relatorio!D10,'Colar PRIME'!$D:$D,Relatorio!$R$102))</f>
        <v>0</v>
      </c>
      <c r="S10" s="408">
        <f ca="1">SUM(SUMIF('Colar PACKET'!$A$2:$K$400,C10,'Colar PACKET'!$K$2:$K$400),SUMIF('Colar PACKET'!$A$2:$K$400,BA10,'Colar PACKET'!$K$2:$K$400))</f>
        <v>0</v>
      </c>
      <c r="T10" s="408">
        <f ca="1">SUM(SUMIFS('Colar PRIME'!$G:$G,'Colar PRIME'!$C:$C,Relatorio!B10,'Colar PRIME'!$D:$D,Relatorio!$T$102),SUMIFS('Colar PRIME'!$G:$G,'Colar PRIME'!$C:$C,Relatorio!D10,'Colar PRIME'!$D:$D,Relatorio!$T$102))</f>
        <v>0</v>
      </c>
      <c r="U10" s="207">
        <f ca="1">SUM(SUMIF('Colar PACKET'!$A$2:$L$400,C10,'Colar PACKET'!$L$2:$L$400),SUMIF('Colar PACKET'!$A$2:$L$400,BA10,'Colar PACKET'!$L$2:$L$400))</f>
        <v>0</v>
      </c>
      <c r="V10" s="208">
        <f ca="1">SUM(SUMIFS('Colar PRIME'!$G:$G,'Colar PRIME'!$C:$C,Relatorio!B10,'Colar PRIME'!$D:$D,Relatorio!$V$102),SUMIFS('Colar PRIME'!$G:$G,'Colar PRIME'!$C:$C,Relatorio!D10,'Colar PRIME'!$D:$D,Relatorio!$V$102))</f>
        <v>0</v>
      </c>
      <c r="W10" s="408">
        <f ca="1">SUM(SUMIF('Colar PACKET'!$A$2:$M$400,C10,'Colar PACKET'!$M$2:$M$400),SUMIF('Colar PACKET'!$A$2:$M$400,BA10,'Colar PACKET'!$M$2:$M$400))</f>
        <v>0</v>
      </c>
      <c r="X10" s="408">
        <f ca="1">SUM(SUMIFS('Colar PRIME'!$G:$G,'Colar PRIME'!$C:$C,Relatorio!B10,'Colar PRIME'!$D:$D,Relatorio!$X$102),SUMIFS('Colar PRIME'!$G:$G,'Colar PRIME'!$C:$C,Relatorio!D10,'Colar PRIME'!$D:$D,Relatorio!$X$102))</f>
        <v>0</v>
      </c>
      <c r="Y10" s="207">
        <f ca="1">SUM(SUMIF('Colar PACKET'!$A$2:$N$400,C10,'Colar PACKET'!$N$2:$N$400),SUMIF('Colar PACKET'!$A$2:$N$400,BA10,'Colar PACKET'!$N$2:$N$400))</f>
        <v>0</v>
      </c>
      <c r="Z10" s="208">
        <f ca="1">SUM(SUMIFS('Colar PRIME'!$G:$G,'Colar PRIME'!$C:$C,Relatorio!B10,'Colar PRIME'!$D:$D,Relatorio!$Z$102),SUMIFS('Colar PRIME'!$G:$G,'Colar PRIME'!$C:$C,Relatorio!D10,'Colar PRIME'!$D:$D,Relatorio!$Z$102))</f>
        <v>0</v>
      </c>
      <c r="AA10" s="408">
        <f ca="1">SUM(SUMIF('Colar PACKET'!$A$2:$O$400,C10,'Colar PACKET'!$O$2:$O$400),SUMIF('Colar PACKET'!$A$2:$O$400,BA10,'Colar PACKET'!$O$2:$O$400))</f>
        <v>0</v>
      </c>
      <c r="AB10" s="408">
        <f ca="1">SUM(SUMIFS('Colar PRIME'!$G:$G,'Colar PRIME'!$C:$C,Relatorio!B10,'Colar PRIME'!$D:$D,Relatorio!$AB$102),SUMIFS('Colar PRIME'!$G:$G,'Colar PRIME'!$C:$C,Relatorio!D10,'Colar PRIME'!$D:$D,Relatorio!$AB$102))</f>
        <v>0</v>
      </c>
      <c r="AC10" s="207">
        <f ca="1">SUM(SUMIF('Colar PACKET'!$A$2:$P$400,C10,'Colar PACKET'!$P$2:$P$400),SUMIF('Colar PACKET'!$A$2:$P$400,BA10,'Colar PACKET'!$P$2:$P$400))</f>
        <v>0</v>
      </c>
      <c r="AD10" s="208">
        <f ca="1">SUM(SUMIFS('Colar PRIME'!$G:$G,'Colar PRIME'!$C:$C,Relatorio!B10,'Colar PRIME'!$D:$D,Relatorio!$AD$102),SUMIFS('Colar PRIME'!$G:$G,'Colar PRIME'!$C:$C,Relatorio!D10,'Colar PRIME'!$D:$D,Relatorio!$AD$102))</f>
        <v>0</v>
      </c>
      <c r="AE10" s="408">
        <f ca="1">SUM(SUMIF('Colar PACKET'!$A$2:$Q$400,C10,'Colar PACKET'!$Q$2:$Q$400),SUMIF('Colar PACKET'!$A$2:$Q$400,BA10,'Colar PACKET'!$Q$2:$Q$400))</f>
        <v>0</v>
      </c>
      <c r="AF10" s="408">
        <f ca="1">SUM(SUMIFS('Colar PRIME'!$G:$G,'Colar PRIME'!$C:$C,Relatorio!B10,'Colar PRIME'!$D:$D,Relatorio!$AF$102),SUMIFS('Colar PRIME'!$G:$G,'Colar PRIME'!$C:$C,Relatorio!D10,'Colar PRIME'!$D:$D,Relatorio!$AF$102))</f>
        <v>0</v>
      </c>
      <c r="AG10" s="207">
        <f ca="1">SUM(SUMIF('Colar PACKET'!$A$2:$R$400,C10,'Colar PACKET'!$R$2:$R$400),SUMIF('Colar PACKET'!$A$2:$R$400,BA10,'Colar PACKET'!$R$2:$R$400))</f>
        <v>0</v>
      </c>
      <c r="AH10" s="408">
        <f ca="1">SUM(SUMIFS('Colar PRIME'!$G:$G,'Colar PRIME'!$C:$C,Relatorio!B10,'Colar PRIME'!$D:$D,Relatorio!$AH$102),SUMIFS('Colar PRIME'!$G:$G,'Colar PRIME'!$C:$C,Relatorio!D10,'Colar PRIME'!$D:$D,Relatorio!$AH$102))</f>
        <v>0</v>
      </c>
      <c r="AI10" s="209">
        <f ca="1">SUM(SUMIF('Colar PACKET'!$A$2:$S$400,C10,'Colar PACKET'!$S$2:$S$400),SUMIF('Colar PACKET'!$A$2:$S$400,BA10,'Colar PACKET'!$S$2:$S$400))</f>
        <v>0</v>
      </c>
      <c r="AJ10" s="409">
        <f ca="1">SUM(SUMIFS('Colar PRIME'!$G:$G,'Colar PRIME'!$C:$C,Relatorio!B10,'Colar PRIME'!$D:$D,Relatorio!$AJ$102),SUMIFS('Colar PRIME'!$G:$G,'Colar PRIME'!$C:$C,Relatorio!D10,'Colar PRIME'!$D:$D,Relatorio!$AJ$102))</f>
        <v>0</v>
      </c>
      <c r="AK10" s="408">
        <f ca="1">SUM(SUMIF('Colar PACKET'!$A$2:$T$400,C10,'Colar PACKET'!$T$2:$T$400),SUMIF('Colar PACKET'!$A$2:$T$400,BA10,'Colar PACKET'!$T$2:$T$400))</f>
        <v>0</v>
      </c>
      <c r="AL10" s="408">
        <f ca="1">SUM(SUMIFS('Colar PRIME'!$G:$G,'Colar PRIME'!$C:$C,Relatorio!B10,'Colar PRIME'!$D:$D,Relatorio!$AL$102),SUMIFS('Colar PRIME'!$G:$G,'Colar PRIME'!$C:$C,Relatorio!D10,'Colar PRIME'!$D:$D,Relatorio!$AL$102))</f>
        <v>0</v>
      </c>
      <c r="AM10" s="209">
        <f ca="1">SUM(SUMIF('Colar PACKET'!$A$2:$U$400,C10,'Colar PACKET'!$U$2:$U$400),SUMIF('Colar PACKET'!$A$2:$U$400,BA10,'Colar PACKET'!$U$2:$U$400))</f>
        <v>0</v>
      </c>
      <c r="AN10" s="409">
        <f ca="1">SUM(SUMIFS('Colar PRIME'!$G:$G,'Colar PRIME'!$C:$C,Relatorio!B10,'Colar PRIME'!$D:$D,Relatorio!$AJ$102),SUMIFS('Colar PRIME'!$G:$G,'Colar PRIME'!$C:$C,Relatorio!D10,'Colar PRIME'!$D:$D,Relatorio!$AN$102))</f>
        <v>0</v>
      </c>
      <c r="AO10" s="408">
        <f ca="1">SUM(SUMIF('Colar PACKET'!$A$2:$V$400,C10,'Colar PACKET'!$V$2:$V$400),SUMIF('Colar PACKET'!$A$2:$V$400,BA10,'Colar PACKET'!$V$2:$V$400))</f>
        <v>0</v>
      </c>
      <c r="AP10" s="408">
        <f ca="1">SUM(SUMIFS('Colar PRIME'!$G:$G,'Colar PRIME'!$C:$C,Relatorio!B10,'Colar PRIME'!$D:$D,Relatorio!$AP$102),SUMIFS('Colar PRIME'!$G:$G,'Colar PRIME'!$C:$C,Relatorio!D10,'Colar PRIME'!$D:$D,Relatorio!$AP$102))</f>
        <v>0</v>
      </c>
      <c r="AQ10" s="209">
        <f ca="1">SUM(SUMIF('Colar PACKET'!$A$2:$W$400,C10,'Colar PACKET'!$W$2:$W$400),SUMIF('Colar PACKET'!$A$2:$W$400,BA10,'Colar PACKET'!$W$2:$W$400))</f>
        <v>0</v>
      </c>
      <c r="AR10" s="409">
        <f ca="1">SUM(SUMIFS('Colar PRIME'!$G:$G,'Colar PRIME'!$C:$C,Relatorio!B10,'Colar PRIME'!$D:$D,Relatorio!$AR$102),SUMIFS('Colar PRIME'!$G:$G,'Colar PRIME'!$C:$C,Relatorio!D10,'Colar PRIME'!$D:$D,Relatorio!$AR$102))</f>
        <v>0</v>
      </c>
      <c r="AS10" s="408">
        <f ca="1">SUM(SUMIF('Colar PACKET'!$A$2:$X$400,C10,'Colar PACKET'!$X$2:$X$400),SUMIF('Colar PACKET'!$A$2:$X$400,BA10,'Colar PACKET'!$X$2:$X$400))</f>
        <v>0</v>
      </c>
      <c r="AT10" s="408">
        <f ca="1">SUM(SUMIFS('Colar PRIME'!$G:$G,'Colar PRIME'!$C:$C,Relatorio!B10,'Colar PRIME'!$D:$D,Relatorio!$AT$102),SUMIFS('Colar PRIME'!$G:$G,'Colar PRIME'!$C:$C,Relatorio!D10,'Colar PRIME'!$D:$D,Relatorio!$AT$102))</f>
        <v>0</v>
      </c>
      <c r="AU10" s="209">
        <f ca="1">SUM(SUMIF('Colar PACKET'!$A$2:$Y$400,C10,'Colar PACKET'!$Y$2:$Y$400),SUMIF('Colar PACKET'!$A$2:$Y$400,BA10,'Colar PACKET'!$Y$2:$Y$400))</f>
        <v>0</v>
      </c>
      <c r="AV10" s="409">
        <f ca="1">SUM(SUMIFS('Colar PRIME'!$G:$G,'Colar PRIME'!$C:$C,Relatorio!B10,'Colar PRIME'!$D:$D,Relatorio!$AV$102),SUMIFS('Colar PRIME'!$G:$G,'Colar PRIME'!$C:$C,Relatorio!D10,'Colar PRIME'!$D:$D,Relatorio!$AV$102))</f>
        <v>0</v>
      </c>
      <c r="AW10" s="408">
        <f ca="1">SUM(SUMIF('Colar PACKET'!$A$2:$Z$400,C10,'Colar PACKET'!$Z$2:$Z$400),SUMIF('Colar PACKET'!$A$2:$Z$400,BA10,'Colar PACKET'!$Z$2:$Z$400))</f>
        <v>0</v>
      </c>
      <c r="AX10" s="408">
        <f ca="1">SUM(SUMIFS('Colar PRIME'!$G:$G,'Colar PRIME'!$C:$C,Relatorio!B10,'Colar PRIME'!$D:$D,Relatorio!$AX$102),SUMIFS('Colar PRIME'!$G:$G,'Colar PRIME'!$C:$C,Relatorio!D10,'Colar PRIME'!$D:$D,Relatorio!$AX$102))</f>
        <v>0</v>
      </c>
      <c r="AY10" s="209">
        <f ca="1">SUM(SUMIF('Colar PACKET'!$A$2:$AA$400,C10,'Colar PACKET'!$AA$2:$AA$400),SUMIF('Colar PACKET'!$A$2:$AA$400,BA10,'Colar PACKET'!$AA$2:$AA$400))</f>
        <v>0</v>
      </c>
      <c r="AZ10" s="409">
        <f ca="1">SUM(SUMIFS('Colar PRIME'!$G:$G,'Colar PRIME'!$C:$C,Relatorio!B10,'Colar PRIME'!$D:$D,Relatorio!$AZ$102),SUMIFS('Colar PRIME'!$G:$G,'Colar PRIME'!$C:$C,Relatorio!D10,'Colar PRIME'!$D:$D,Relatorio!$AZ$102))</f>
        <v>0</v>
      </c>
      <c r="BA10" s="210" t="s">
        <v>226</v>
      </c>
      <c r="BB10" s="408">
        <v>1</v>
      </c>
    </row>
    <row r="11" spans="1:54" x14ac:dyDescent="0.25">
      <c r="A11" s="226" t="s">
        <v>85</v>
      </c>
      <c r="B11" s="419" t="s">
        <v>227</v>
      </c>
      <c r="C11" s="217">
        <v>10150158128</v>
      </c>
      <c r="D11" s="218" t="s">
        <v>228</v>
      </c>
      <c r="E11" s="207">
        <f ca="1">SUM(SUMIF('Colar PACKET'!$A$2:$D$400,C11,'Colar PACKET'!$D$2:$D$400),SUMIF('Colar PACKET'!$A$2:$D408,BA11,'Colar PACKET'!$D$2:$D$400))</f>
        <v>0</v>
      </c>
      <c r="F11" s="208">
        <f ca="1">SUM(SUMIFS('Colar PRIME'!$G:$G,'Colar PRIME'!$C:$C,Relatorio!B11,'Colar PRIME'!$D:$D,Relatorio!$F$102),SUMIFS('Colar PRIME'!$G:$G,'Colar PRIME'!$C:$C,Relatorio!D11,'Colar PRIME'!$D:$D,Relatorio!$F$102))</f>
        <v>0</v>
      </c>
      <c r="G11" s="408">
        <f ca="1">SUM(SUMIF('Colar PACKET'!$A$2:$E$400,C11,'Colar PACKET'!$E$2:$E$400),SUMIF('Colar PACKET'!$A$2:$E$400,BA11,'Colar PACKET'!$E$2:$E$400))</f>
        <v>0</v>
      </c>
      <c r="H11" s="408">
        <f ca="1">SUM(SUMIFS('Colar PRIME'!$G:$G,'Colar PRIME'!$C:$C,Relatorio!B11,'Colar PRIME'!$D:$D,Relatorio!$H$102),SUMIFS('Colar PRIME'!$G:$G,'Colar PRIME'!$C:$C,Relatorio!D11,'Colar PRIME'!$D:$D,Relatorio!$H$102))</f>
        <v>0</v>
      </c>
      <c r="I11" s="207">
        <f ca="1">SUM(SUMIF('Colar PACKET'!$A$2:$F$400,C11,'Colar PACKET'!$F$2:$F$400),SUMIF('Colar PACKET'!$A$2:$F$400,BA11,'Colar PACKET'!$F$2:$F$400))</f>
        <v>0</v>
      </c>
      <c r="J11" s="208">
        <f ca="1">SUM(SUMIFS('Colar PRIME'!$G:$G,'Colar PRIME'!$C:$C,Relatorio!B11,'Colar PRIME'!$D:$D,Relatorio!$J$102),SUMIFS('Colar PRIME'!$G:$G,'Colar PRIME'!$C:$C,Relatorio!D11,'Colar PRIME'!$D:$D,Relatorio!$J$102))</f>
        <v>0</v>
      </c>
      <c r="K11" s="408">
        <f ca="1">SUM(SUMIF('Colar PACKET'!$A$2:$G$400,C11,'Colar PACKET'!$G$2:$G$400),SUMIF('Colar PACKET'!$A$2:$G$400,BA11,'Colar PACKET'!$G$2:$G$400))</f>
        <v>0</v>
      </c>
      <c r="L11" s="408">
        <f ca="1">SUM(SUMIFS('Colar PRIME'!$G:$G,'Colar PRIME'!$C:$C,Relatorio!B11,'Colar PRIME'!$D:$D,Relatorio!$L$102),SUMIFS('Colar PRIME'!$G:$G,'Colar PRIME'!$C:$C,Relatorio!D11,'Colar PRIME'!$D:$D,Relatorio!$L$102))</f>
        <v>0</v>
      </c>
      <c r="M11" s="207">
        <f ca="1">SUM(SUMIF('Colar PACKET'!$A$2:$H$400,C11,'Colar PACKET'!$H$2:$H$400),SUMIF('Colar PACKET'!$A$2:$H$400,BA11,'Colar PACKET'!$H$2:$H$400))</f>
        <v>0</v>
      </c>
      <c r="N11" s="208">
        <f ca="1">SUM(SUMIFS('Colar PRIME'!$G:$G,'Colar PRIME'!$C:$C,Relatorio!B11,'Colar PRIME'!$D:$D,Relatorio!$N$102),SUMIFS('Colar PRIME'!$G:$G,'Colar PRIME'!$C:$C,Relatorio!D11,'Colar PRIME'!$D:$D,Relatorio!$N$102))</f>
        <v>0</v>
      </c>
      <c r="O11" s="408">
        <f ca="1">SUM(SUMIF('Colar PACKET'!$A$2:$I$400,C11,'Colar PACKET'!$I$2:$I$400),SUMIF('Colar PACKET'!$A$2:$I$400,BA11,'Colar PACKET'!$I$2:$I$400))</f>
        <v>0</v>
      </c>
      <c r="P11" s="408">
        <f ca="1">SUM(SUMIFS('Colar PRIME'!$G:$G,'Colar PRIME'!$C:$C,Relatorio!B11,'Colar PRIME'!$D:$D,Relatorio!$P$102),SUMIFS('Colar PRIME'!$G:$G,'Colar PRIME'!$C:$C,Relatorio!D11,'Colar PRIME'!$D:$D,Relatorio!$P$102))</f>
        <v>0</v>
      </c>
      <c r="Q11" s="207">
        <f ca="1">SUM(SUMIF('Colar PACKET'!$A$2:$J$400,C11,'Colar PACKET'!$J$2:$J$400),SUMIF('Colar PACKET'!$A$2:$J$400,BA11,'Colar PACKET'!$J$2:$J$400))</f>
        <v>0</v>
      </c>
      <c r="R11" s="208">
        <f ca="1">SUM(SUMIFS('Colar PRIME'!$G:$G,'Colar PRIME'!$C:$C,Relatorio!B11,'Colar PRIME'!$D:$D,Relatorio!$R$102),SUMIFS('Colar PRIME'!$G:$G,'Colar PRIME'!$C:$C,Relatorio!D11,'Colar PRIME'!$D:$D,Relatorio!$R$102))</f>
        <v>0</v>
      </c>
      <c r="S11" s="408">
        <f ca="1">SUM(SUMIF('Colar PACKET'!$A$2:$K$400,C11,'Colar PACKET'!$K$2:$K$400),SUMIF('Colar PACKET'!$A$2:$K$400,BA11,'Colar PACKET'!$K$2:$K$400))</f>
        <v>0</v>
      </c>
      <c r="T11" s="408">
        <f ca="1">SUM(SUMIFS('Colar PRIME'!$G:$G,'Colar PRIME'!$C:$C,Relatorio!B11,'Colar PRIME'!$D:$D,Relatorio!$T$102),SUMIFS('Colar PRIME'!$G:$G,'Colar PRIME'!$C:$C,Relatorio!D11,'Colar PRIME'!$D:$D,Relatorio!$T$102))</f>
        <v>0</v>
      </c>
      <c r="U11" s="207">
        <f ca="1">SUM(SUMIF('Colar PACKET'!$A$2:$L$400,C11,'Colar PACKET'!$L$2:$L$400),SUMIF('Colar PACKET'!$A$2:$L$400,BA11,'Colar PACKET'!$L$2:$L$400))</f>
        <v>0</v>
      </c>
      <c r="V11" s="208">
        <f ca="1">SUM(SUMIFS('Colar PRIME'!$G:$G,'Colar PRIME'!$C:$C,Relatorio!B11,'Colar PRIME'!$D:$D,Relatorio!$V$102),SUMIFS('Colar PRIME'!$G:$G,'Colar PRIME'!$C:$C,Relatorio!D11,'Colar PRIME'!$D:$D,Relatorio!$V$102))</f>
        <v>0</v>
      </c>
      <c r="W11" s="408">
        <f ca="1">SUM(SUMIF('Colar PACKET'!$A$2:$M$400,C11,'Colar PACKET'!$M$2:$M$400),SUMIF('Colar PACKET'!$A$2:$M$400,BA11,'Colar PACKET'!$M$2:$M$400))</f>
        <v>0</v>
      </c>
      <c r="X11" s="408">
        <f ca="1">SUM(SUMIFS('Colar PRIME'!$G:$G,'Colar PRIME'!$C:$C,Relatorio!B11,'Colar PRIME'!$D:$D,Relatorio!$X$102),SUMIFS('Colar PRIME'!$G:$G,'Colar PRIME'!$C:$C,Relatorio!D11,'Colar PRIME'!$D:$D,Relatorio!$X$102))</f>
        <v>0</v>
      </c>
      <c r="Y11" s="207">
        <f ca="1">SUM(SUMIF('Colar PACKET'!$A$2:$N$400,C11,'Colar PACKET'!$N$2:$N$400),SUMIF('Colar PACKET'!$A$2:$N$400,BA11,'Colar PACKET'!$N$2:$N$400))</f>
        <v>0</v>
      </c>
      <c r="Z11" s="208">
        <f ca="1">SUM(SUMIFS('Colar PRIME'!$G:$G,'Colar PRIME'!$C:$C,Relatorio!B11,'Colar PRIME'!$D:$D,Relatorio!$Z$102),SUMIFS('Colar PRIME'!$G:$G,'Colar PRIME'!$C:$C,Relatorio!D11,'Colar PRIME'!$D:$D,Relatorio!$Z$102))</f>
        <v>0</v>
      </c>
      <c r="AA11" s="408">
        <f ca="1">SUM(SUMIF('Colar PACKET'!$A$2:$O$400,C11,'Colar PACKET'!$O$2:$O$400),SUMIF('Colar PACKET'!$A$2:$O$400,BA11,'Colar PACKET'!$O$2:$O$400))</f>
        <v>0</v>
      </c>
      <c r="AB11" s="408">
        <f ca="1">SUM(SUMIFS('Colar PRIME'!$G:$G,'Colar PRIME'!$C:$C,Relatorio!B11,'Colar PRIME'!$D:$D,Relatorio!$AB$102),SUMIFS('Colar PRIME'!$G:$G,'Colar PRIME'!$C:$C,Relatorio!D11,'Colar PRIME'!$D:$D,Relatorio!$AB$102))</f>
        <v>0</v>
      </c>
      <c r="AC11" s="207">
        <f ca="1">SUM(SUMIF('Colar PACKET'!$A$2:$P$400,C11,'Colar PACKET'!$P$2:$P$400),SUMIF('Colar PACKET'!$A$2:$P$400,BA11,'Colar PACKET'!$P$2:$P$400))</f>
        <v>0</v>
      </c>
      <c r="AD11" s="208">
        <f ca="1">SUM(SUMIFS('Colar PRIME'!$G:$G,'Colar PRIME'!$C:$C,Relatorio!B11,'Colar PRIME'!$D:$D,Relatorio!$AD$102),SUMIFS('Colar PRIME'!$G:$G,'Colar PRIME'!$C:$C,Relatorio!D11,'Colar PRIME'!$D:$D,Relatorio!$AD$102))</f>
        <v>0</v>
      </c>
      <c r="AE11" s="408">
        <f ca="1">SUM(SUMIF('Colar PACKET'!$A$2:$Q$400,C11,'Colar PACKET'!$Q$2:$Q$400),SUMIF('Colar PACKET'!$A$2:$Q$400,BA11,'Colar PACKET'!$Q$2:$Q$400))</f>
        <v>0</v>
      </c>
      <c r="AF11" s="408">
        <f ca="1">SUM(SUMIFS('Colar PRIME'!$G:$G,'Colar PRIME'!$C:$C,Relatorio!B11,'Colar PRIME'!$D:$D,Relatorio!$AF$102),SUMIFS('Colar PRIME'!$G:$G,'Colar PRIME'!$C:$C,Relatorio!D11,'Colar PRIME'!$D:$D,Relatorio!$AF$102))</f>
        <v>0</v>
      </c>
      <c r="AG11" s="207">
        <f ca="1">SUM(SUMIF('Colar PACKET'!$A$2:$R$400,C11,'Colar PACKET'!$R$2:$R$400),SUMIF('Colar PACKET'!$A$2:$R$400,BA11,'Colar PACKET'!$R$2:$R$400))</f>
        <v>0</v>
      </c>
      <c r="AH11" s="408">
        <f ca="1">SUM(SUMIFS('Colar PRIME'!$G:$G,'Colar PRIME'!$C:$C,Relatorio!B11,'Colar PRIME'!$D:$D,Relatorio!$AH$102),SUMIFS('Colar PRIME'!$G:$G,'Colar PRIME'!$C:$C,Relatorio!D11,'Colar PRIME'!$D:$D,Relatorio!$AH$102))</f>
        <v>0</v>
      </c>
      <c r="AI11" s="209">
        <f ca="1">SUM(SUMIF('Colar PACKET'!$A$2:$S$400,C11,'Colar PACKET'!$S$2:$S$400),SUMIF('Colar PACKET'!$A$2:$S$400,BA11,'Colar PACKET'!$S$2:$S$400))</f>
        <v>0</v>
      </c>
      <c r="AJ11" s="409">
        <f ca="1">SUM(SUMIFS('Colar PRIME'!$G:$G,'Colar PRIME'!$C:$C,Relatorio!B11,'Colar PRIME'!$D:$D,Relatorio!$AJ$102),SUMIFS('Colar PRIME'!$G:$G,'Colar PRIME'!$C:$C,Relatorio!D11,'Colar PRIME'!$D:$D,Relatorio!$AJ$102))</f>
        <v>0</v>
      </c>
      <c r="AK11" s="408">
        <f ca="1">SUM(SUMIF('Colar PACKET'!$A$2:$T$400,C11,'Colar PACKET'!$T$2:$T$400),SUMIF('Colar PACKET'!$A$2:$T$400,BA11,'Colar PACKET'!$T$2:$T$400))</f>
        <v>0</v>
      </c>
      <c r="AL11" s="408">
        <f ca="1">SUM(SUMIFS('Colar PRIME'!$G:$G,'Colar PRIME'!$C:$C,Relatorio!B11,'Colar PRIME'!$D:$D,Relatorio!$AL$102),SUMIFS('Colar PRIME'!$G:$G,'Colar PRIME'!$C:$C,Relatorio!D11,'Colar PRIME'!$D:$D,Relatorio!$AL$102))</f>
        <v>0</v>
      </c>
      <c r="AM11" s="209">
        <f ca="1">SUM(SUMIF('Colar PACKET'!$A$2:$U$400,C11,'Colar PACKET'!$U$2:$U$400),SUMIF('Colar PACKET'!$A$2:$U$400,BA11,'Colar PACKET'!$U$2:$U$400))</f>
        <v>0</v>
      </c>
      <c r="AN11" s="409">
        <f ca="1">SUM(SUMIFS('Colar PRIME'!$G:$G,'Colar PRIME'!$C:$C,Relatorio!B11,'Colar PRIME'!$D:$D,Relatorio!$AJ$102),SUMIFS('Colar PRIME'!$G:$G,'Colar PRIME'!$C:$C,Relatorio!D11,'Colar PRIME'!$D:$D,Relatorio!$AN$102))</f>
        <v>0</v>
      </c>
      <c r="AO11" s="408">
        <f ca="1">SUM(SUMIF('Colar PACKET'!$A$2:$V$400,C11,'Colar PACKET'!$V$2:$V$400),SUMIF('Colar PACKET'!$A$2:$V$400,BA11,'Colar PACKET'!$V$2:$V$400))</f>
        <v>0</v>
      </c>
      <c r="AP11" s="408">
        <f ca="1">SUM(SUMIFS('Colar PRIME'!$G:$G,'Colar PRIME'!$C:$C,Relatorio!B11,'Colar PRIME'!$D:$D,Relatorio!$AP$102),SUMIFS('Colar PRIME'!$G:$G,'Colar PRIME'!$C:$C,Relatorio!D11,'Colar PRIME'!$D:$D,Relatorio!$AP$102))</f>
        <v>0</v>
      </c>
      <c r="AQ11" s="209">
        <f ca="1">SUM(SUMIF('Colar PACKET'!$A$2:$W$400,C11,'Colar PACKET'!$W$2:$W$400),SUMIF('Colar PACKET'!$A$2:$W$400,BA11,'Colar PACKET'!$W$2:$W$400))</f>
        <v>0</v>
      </c>
      <c r="AR11" s="409">
        <f ca="1">SUM(SUMIFS('Colar PRIME'!$G:$G,'Colar PRIME'!$C:$C,Relatorio!B11,'Colar PRIME'!$D:$D,Relatorio!$AR$102),SUMIFS('Colar PRIME'!$G:$G,'Colar PRIME'!$C:$C,Relatorio!D11,'Colar PRIME'!$D:$D,Relatorio!$AR$102))</f>
        <v>0</v>
      </c>
      <c r="AS11" s="408">
        <f ca="1">SUM(SUMIF('Colar PACKET'!$A$2:$X$400,C11,'Colar PACKET'!$X$2:$X$400),SUMIF('Colar PACKET'!$A$2:$X$400,BA11,'Colar PACKET'!$X$2:$X$400))</f>
        <v>0</v>
      </c>
      <c r="AT11" s="408">
        <f ca="1">SUM(SUMIFS('Colar PRIME'!$G:$G,'Colar PRIME'!$C:$C,Relatorio!B11,'Colar PRIME'!$D:$D,Relatorio!$AT$102),SUMIFS('Colar PRIME'!$G:$G,'Colar PRIME'!$C:$C,Relatorio!D11,'Colar PRIME'!$D:$D,Relatorio!$AT$102))</f>
        <v>0</v>
      </c>
      <c r="AU11" s="209">
        <f ca="1">SUM(SUMIF('Colar PACKET'!$A$2:$Y$400,C11,'Colar PACKET'!$Y$2:$Y$400),SUMIF('Colar PACKET'!$A$2:$Y$400,BA11,'Colar PACKET'!$Y$2:$Y$400))</f>
        <v>0</v>
      </c>
      <c r="AV11" s="409">
        <f ca="1">SUM(SUMIFS('Colar PRIME'!$G:$G,'Colar PRIME'!$C:$C,Relatorio!B11,'Colar PRIME'!$D:$D,Relatorio!$AV$102),SUMIFS('Colar PRIME'!$G:$G,'Colar PRIME'!$C:$C,Relatorio!D11,'Colar PRIME'!$D:$D,Relatorio!$AV$102))</f>
        <v>0</v>
      </c>
      <c r="AW11" s="408">
        <f ca="1">SUM(SUMIF('Colar PACKET'!$A$2:$Z$400,C11,'Colar PACKET'!$Z$2:$Z$400),SUMIF('Colar PACKET'!$A$2:$Z$400,BA11,'Colar PACKET'!$Z$2:$Z$400))</f>
        <v>0</v>
      </c>
      <c r="AX11" s="408">
        <f ca="1">SUM(SUMIFS('Colar PRIME'!$G:$G,'Colar PRIME'!$C:$C,Relatorio!B11,'Colar PRIME'!$D:$D,Relatorio!$AX$102),SUMIFS('Colar PRIME'!$G:$G,'Colar PRIME'!$C:$C,Relatorio!D11,'Colar PRIME'!$D:$D,Relatorio!$AX$102))</f>
        <v>0</v>
      </c>
      <c r="AY11" s="209">
        <f ca="1">SUM(SUMIF('Colar PACKET'!$A$2:$AA$400,C11,'Colar PACKET'!$AA$2:$AA$400),SUMIF('Colar PACKET'!$A$2:$AA$400,BA11,'Colar PACKET'!$AA$2:$AA$400))</f>
        <v>0</v>
      </c>
      <c r="AZ11" s="409">
        <f ca="1">SUM(SUMIFS('Colar PRIME'!$G:$G,'Colar PRIME'!$C:$C,Relatorio!B11,'Colar PRIME'!$D:$D,Relatorio!$AZ$102),SUMIFS('Colar PRIME'!$G:$G,'Colar PRIME'!$C:$C,Relatorio!D11,'Colar PRIME'!$D:$D,Relatorio!$AZ$102))</f>
        <v>0</v>
      </c>
      <c r="BA11" s="210" t="s">
        <v>229</v>
      </c>
      <c r="BB11" s="408">
        <v>1</v>
      </c>
    </row>
    <row r="12" spans="1:54" x14ac:dyDescent="0.25">
      <c r="A12" s="226" t="s">
        <v>86</v>
      </c>
      <c r="B12" s="419" t="s">
        <v>230</v>
      </c>
      <c r="C12" s="217">
        <v>10150158129</v>
      </c>
      <c r="D12" s="218" t="s">
        <v>231</v>
      </c>
      <c r="E12" s="207">
        <f ca="1">SUM(SUMIF('Colar PACKET'!$A$2:$D$400,C12,'Colar PACKET'!$D$2:$D$400),SUMIF('Colar PACKET'!$A$2:$D409,BA12,'Colar PACKET'!$D$2:$D$400))</f>
        <v>0</v>
      </c>
      <c r="F12" s="208">
        <f ca="1">SUM(SUMIFS('Colar PRIME'!$G:$G,'Colar PRIME'!$C:$C,Relatorio!B12,'Colar PRIME'!$D:$D,Relatorio!$F$102),SUMIFS('Colar PRIME'!$G:$G,'Colar PRIME'!$C:$C,Relatorio!D12,'Colar PRIME'!$D:$D,Relatorio!$F$102))</f>
        <v>0</v>
      </c>
      <c r="G12" s="408">
        <f ca="1">SUM(SUMIF('Colar PACKET'!$A$2:$E$400,C12,'Colar PACKET'!$E$2:$E$400),SUMIF('Colar PACKET'!$A$2:$E$400,BA12,'Colar PACKET'!$E$2:$E$400))</f>
        <v>0</v>
      </c>
      <c r="H12" s="408">
        <f ca="1">SUM(SUMIFS('Colar PRIME'!$G:$G,'Colar PRIME'!$C:$C,Relatorio!B12,'Colar PRIME'!$D:$D,Relatorio!$H$102),SUMIFS('Colar PRIME'!$G:$G,'Colar PRIME'!$C:$C,Relatorio!D12,'Colar PRIME'!$D:$D,Relatorio!$H$102))</f>
        <v>0</v>
      </c>
      <c r="I12" s="207">
        <f ca="1">SUM(SUMIF('Colar PACKET'!$A$2:$F$400,C12,'Colar PACKET'!$F$2:$F$400),SUMIF('Colar PACKET'!$A$2:$F$400,BA12,'Colar PACKET'!$F$2:$F$400))</f>
        <v>0</v>
      </c>
      <c r="J12" s="208">
        <f ca="1">SUM(SUMIFS('Colar PRIME'!$G:$G,'Colar PRIME'!$C:$C,Relatorio!B12,'Colar PRIME'!$D:$D,Relatorio!$J$102),SUMIFS('Colar PRIME'!$G:$G,'Colar PRIME'!$C:$C,Relatorio!D12,'Colar PRIME'!$D:$D,Relatorio!$J$102))</f>
        <v>0</v>
      </c>
      <c r="K12" s="408">
        <f ca="1">SUM(SUMIF('Colar PACKET'!$A$2:$G$400,C12,'Colar PACKET'!$G$2:$G$400),SUMIF('Colar PACKET'!$A$2:$G$400,BA12,'Colar PACKET'!$G$2:$G$400))</f>
        <v>0</v>
      </c>
      <c r="L12" s="408">
        <f ca="1">SUM(SUMIFS('Colar PRIME'!$G:$G,'Colar PRIME'!$C:$C,Relatorio!B12,'Colar PRIME'!$D:$D,Relatorio!$L$102),SUMIFS('Colar PRIME'!$G:$G,'Colar PRIME'!$C:$C,Relatorio!D12,'Colar PRIME'!$D:$D,Relatorio!$L$102))</f>
        <v>0</v>
      </c>
      <c r="M12" s="207">
        <f ca="1">SUM(SUMIF('Colar PACKET'!$A$2:$H$400,C12,'Colar PACKET'!$H$2:$H$400),SUMIF('Colar PACKET'!$A$2:$H$400,BA12,'Colar PACKET'!$H$2:$H$400))</f>
        <v>0</v>
      </c>
      <c r="N12" s="208">
        <f ca="1">SUM(SUMIFS('Colar PRIME'!$G:$G,'Colar PRIME'!$C:$C,Relatorio!B12,'Colar PRIME'!$D:$D,Relatorio!$N$102),SUMIFS('Colar PRIME'!$G:$G,'Colar PRIME'!$C:$C,Relatorio!D12,'Colar PRIME'!$D:$D,Relatorio!$N$102))</f>
        <v>0</v>
      </c>
      <c r="O12" s="408">
        <f ca="1">SUM(SUMIF('Colar PACKET'!$A$2:$I$400,C12,'Colar PACKET'!$I$2:$I$400),SUMIF('Colar PACKET'!$A$2:$I$400,BA12,'Colar PACKET'!$I$2:$I$400))</f>
        <v>0</v>
      </c>
      <c r="P12" s="408">
        <f ca="1">SUM(SUMIFS('Colar PRIME'!$G:$G,'Colar PRIME'!$C:$C,Relatorio!B12,'Colar PRIME'!$D:$D,Relatorio!$P$102),SUMIFS('Colar PRIME'!$G:$G,'Colar PRIME'!$C:$C,Relatorio!D12,'Colar PRIME'!$D:$D,Relatorio!$P$102))</f>
        <v>0</v>
      </c>
      <c r="Q12" s="207">
        <f ca="1">SUM(SUMIF('Colar PACKET'!$A$2:$J$400,C12,'Colar PACKET'!$J$2:$J$400),SUMIF('Colar PACKET'!$A$2:$J$400,BA12,'Colar PACKET'!$J$2:$J$400))</f>
        <v>0</v>
      </c>
      <c r="R12" s="208">
        <f ca="1">SUM(SUMIFS('Colar PRIME'!$G:$G,'Colar PRIME'!$C:$C,Relatorio!B12,'Colar PRIME'!$D:$D,Relatorio!$R$102),SUMIFS('Colar PRIME'!$G:$G,'Colar PRIME'!$C:$C,Relatorio!D12,'Colar PRIME'!$D:$D,Relatorio!$R$102))</f>
        <v>0</v>
      </c>
      <c r="S12" s="408">
        <f ca="1">SUM(SUMIF('Colar PACKET'!$A$2:$K$400,C12,'Colar PACKET'!$K$2:$K$400),SUMIF('Colar PACKET'!$A$2:$K$400,BA12,'Colar PACKET'!$K$2:$K$400))</f>
        <v>0</v>
      </c>
      <c r="T12" s="408">
        <f ca="1">SUM(SUMIFS('Colar PRIME'!$G:$G,'Colar PRIME'!$C:$C,Relatorio!B12,'Colar PRIME'!$D:$D,Relatorio!$T$102),SUMIFS('Colar PRIME'!$G:$G,'Colar PRIME'!$C:$C,Relatorio!D12,'Colar PRIME'!$D:$D,Relatorio!$T$102))</f>
        <v>0</v>
      </c>
      <c r="U12" s="207">
        <f ca="1">SUM(SUMIF('Colar PACKET'!$A$2:$L$400,C12,'Colar PACKET'!$L$2:$L$400),SUMIF('Colar PACKET'!$A$2:$L$400,BA12,'Colar PACKET'!$L$2:$L$400))</f>
        <v>0</v>
      </c>
      <c r="V12" s="208">
        <f ca="1">SUM(SUMIFS('Colar PRIME'!$G:$G,'Colar PRIME'!$C:$C,Relatorio!B12,'Colar PRIME'!$D:$D,Relatorio!$V$102),SUMIFS('Colar PRIME'!$G:$G,'Colar PRIME'!$C:$C,Relatorio!D12,'Colar PRIME'!$D:$D,Relatorio!$V$102))</f>
        <v>0</v>
      </c>
      <c r="W12" s="408">
        <f ca="1">SUM(SUMIF('Colar PACKET'!$A$2:$M$400,C12,'Colar PACKET'!$M$2:$M$400),SUMIF('Colar PACKET'!$A$2:$M$400,BA12,'Colar PACKET'!$M$2:$M$400))</f>
        <v>0</v>
      </c>
      <c r="X12" s="408">
        <f ca="1">SUM(SUMIFS('Colar PRIME'!$G:$G,'Colar PRIME'!$C:$C,Relatorio!B12,'Colar PRIME'!$D:$D,Relatorio!$X$102),SUMIFS('Colar PRIME'!$G:$G,'Colar PRIME'!$C:$C,Relatorio!D12,'Colar PRIME'!$D:$D,Relatorio!$X$102))</f>
        <v>0</v>
      </c>
      <c r="Y12" s="207">
        <f ca="1">SUM(SUMIF('Colar PACKET'!$A$2:$N$400,C12,'Colar PACKET'!$N$2:$N$400),SUMIF('Colar PACKET'!$A$2:$N$400,BA12,'Colar PACKET'!$N$2:$N$400))</f>
        <v>0</v>
      </c>
      <c r="Z12" s="208">
        <f ca="1">SUM(SUMIFS('Colar PRIME'!$G:$G,'Colar PRIME'!$C:$C,Relatorio!B12,'Colar PRIME'!$D:$D,Relatorio!$Z$102),SUMIFS('Colar PRIME'!$G:$G,'Colar PRIME'!$C:$C,Relatorio!D12,'Colar PRIME'!$D:$D,Relatorio!$Z$102))</f>
        <v>0</v>
      </c>
      <c r="AA12" s="408">
        <f ca="1">SUM(SUMIF('Colar PACKET'!$A$2:$O$400,C12,'Colar PACKET'!$O$2:$O$400),SUMIF('Colar PACKET'!$A$2:$O$400,BA12,'Colar PACKET'!$O$2:$O$400))</f>
        <v>0</v>
      </c>
      <c r="AB12" s="408">
        <f ca="1">SUM(SUMIFS('Colar PRIME'!$G:$G,'Colar PRIME'!$C:$C,Relatorio!B12,'Colar PRIME'!$D:$D,Relatorio!$AB$102),SUMIFS('Colar PRIME'!$G:$G,'Colar PRIME'!$C:$C,Relatorio!D12,'Colar PRIME'!$D:$D,Relatorio!$AB$102))</f>
        <v>0</v>
      </c>
      <c r="AC12" s="207">
        <f ca="1">SUM(SUMIF('Colar PACKET'!$A$2:$P$400,C12,'Colar PACKET'!$P$2:$P$400),SUMIF('Colar PACKET'!$A$2:$P$400,BA12,'Colar PACKET'!$P$2:$P$400))</f>
        <v>0</v>
      </c>
      <c r="AD12" s="208">
        <f ca="1">SUM(SUMIFS('Colar PRIME'!$G:$G,'Colar PRIME'!$C:$C,Relatorio!B12,'Colar PRIME'!$D:$D,Relatorio!$AD$102),SUMIFS('Colar PRIME'!$G:$G,'Colar PRIME'!$C:$C,Relatorio!D12,'Colar PRIME'!$D:$D,Relatorio!$AD$102))</f>
        <v>0</v>
      </c>
      <c r="AE12" s="408">
        <f ca="1">SUM(SUMIF('Colar PACKET'!$A$2:$Q$400,C12,'Colar PACKET'!$Q$2:$Q$400),SUMIF('Colar PACKET'!$A$2:$Q$400,BA12,'Colar PACKET'!$Q$2:$Q$400))</f>
        <v>0</v>
      </c>
      <c r="AF12" s="408">
        <f ca="1">SUM(SUMIFS('Colar PRIME'!$G:$G,'Colar PRIME'!$C:$C,Relatorio!B12,'Colar PRIME'!$D:$D,Relatorio!$AF$102),SUMIFS('Colar PRIME'!$G:$G,'Colar PRIME'!$C:$C,Relatorio!D12,'Colar PRIME'!$D:$D,Relatorio!$AF$102))</f>
        <v>0</v>
      </c>
      <c r="AG12" s="207">
        <f ca="1">SUM(SUMIF('Colar PACKET'!$A$2:$R$400,C12,'Colar PACKET'!$R$2:$R$400),SUMIF('Colar PACKET'!$A$2:$R$400,BA12,'Colar PACKET'!$R$2:$R$400))</f>
        <v>0</v>
      </c>
      <c r="AH12" s="408">
        <f ca="1">SUM(SUMIFS('Colar PRIME'!$G:$G,'Colar PRIME'!$C:$C,Relatorio!B12,'Colar PRIME'!$D:$D,Relatorio!$AH$102),SUMIFS('Colar PRIME'!$G:$G,'Colar PRIME'!$C:$C,Relatorio!D12,'Colar PRIME'!$D:$D,Relatorio!$AH$102))</f>
        <v>0</v>
      </c>
      <c r="AI12" s="209">
        <f ca="1">SUM(SUMIF('Colar PACKET'!$A$2:$S$400,C12,'Colar PACKET'!$S$2:$S$400),SUMIF('Colar PACKET'!$A$2:$S$400,BA12,'Colar PACKET'!$S$2:$S$400))</f>
        <v>0</v>
      </c>
      <c r="AJ12" s="409">
        <f ca="1">SUM(SUMIFS('Colar PRIME'!$G:$G,'Colar PRIME'!$C:$C,Relatorio!B12,'Colar PRIME'!$D:$D,Relatorio!$AJ$102),SUMIFS('Colar PRIME'!$G:$G,'Colar PRIME'!$C:$C,Relatorio!D12,'Colar PRIME'!$D:$D,Relatorio!$AJ$102))</f>
        <v>0</v>
      </c>
      <c r="AK12" s="408">
        <f ca="1">SUM(SUMIF('Colar PACKET'!$A$2:$T$400,C12,'Colar PACKET'!$T$2:$T$400),SUMIF('Colar PACKET'!$A$2:$T$400,BA12,'Colar PACKET'!$T$2:$T$400))</f>
        <v>0</v>
      </c>
      <c r="AL12" s="408">
        <f ca="1">SUM(SUMIFS('Colar PRIME'!$G:$G,'Colar PRIME'!$C:$C,Relatorio!B12,'Colar PRIME'!$D:$D,Relatorio!$AL$102),SUMIFS('Colar PRIME'!$G:$G,'Colar PRIME'!$C:$C,Relatorio!D12,'Colar PRIME'!$D:$D,Relatorio!$AL$102))</f>
        <v>0</v>
      </c>
      <c r="AM12" s="209">
        <f ca="1">SUM(SUMIF('Colar PACKET'!$A$2:$U$400,C12,'Colar PACKET'!$U$2:$U$400),SUMIF('Colar PACKET'!$A$2:$U$400,BA12,'Colar PACKET'!$U$2:$U$400))</f>
        <v>0</v>
      </c>
      <c r="AN12" s="409">
        <f ca="1">SUM(SUMIFS('Colar PRIME'!$G:$G,'Colar PRIME'!$C:$C,Relatorio!B12,'Colar PRIME'!$D:$D,Relatorio!$AJ$102),SUMIFS('Colar PRIME'!$G:$G,'Colar PRIME'!$C:$C,Relatorio!D12,'Colar PRIME'!$D:$D,Relatorio!$AN$102))</f>
        <v>0</v>
      </c>
      <c r="AO12" s="408">
        <f ca="1">SUM(SUMIF('Colar PACKET'!$A$2:$V$400,C12,'Colar PACKET'!$V$2:$V$400),SUMIF('Colar PACKET'!$A$2:$V$400,BA12,'Colar PACKET'!$V$2:$V$400))</f>
        <v>0</v>
      </c>
      <c r="AP12" s="408">
        <f ca="1">SUM(SUMIFS('Colar PRIME'!$G:$G,'Colar PRIME'!$C:$C,Relatorio!B12,'Colar PRIME'!$D:$D,Relatorio!$AP$102),SUMIFS('Colar PRIME'!$G:$G,'Colar PRIME'!$C:$C,Relatorio!D12,'Colar PRIME'!$D:$D,Relatorio!$AP$102))</f>
        <v>0</v>
      </c>
      <c r="AQ12" s="209">
        <f ca="1">SUM(SUMIF('Colar PACKET'!$A$2:$W$400,C12,'Colar PACKET'!$W$2:$W$400),SUMIF('Colar PACKET'!$A$2:$W$400,BA12,'Colar PACKET'!$W$2:$W$400))</f>
        <v>0</v>
      </c>
      <c r="AR12" s="409">
        <f ca="1">SUM(SUMIFS('Colar PRIME'!$G:$G,'Colar PRIME'!$C:$C,Relatorio!B12,'Colar PRIME'!$D:$D,Relatorio!$AR$102),SUMIFS('Colar PRIME'!$G:$G,'Colar PRIME'!$C:$C,Relatorio!D12,'Colar PRIME'!$D:$D,Relatorio!$AR$102))</f>
        <v>0</v>
      </c>
      <c r="AS12" s="408">
        <f ca="1">SUM(SUMIF('Colar PACKET'!$A$2:$X$400,C12,'Colar PACKET'!$X$2:$X$400),SUMIF('Colar PACKET'!$A$2:$X$400,BA12,'Colar PACKET'!$X$2:$X$400))</f>
        <v>0</v>
      </c>
      <c r="AT12" s="408">
        <f ca="1">SUM(SUMIFS('Colar PRIME'!$G:$G,'Colar PRIME'!$C:$C,Relatorio!B12,'Colar PRIME'!$D:$D,Relatorio!$AT$102),SUMIFS('Colar PRIME'!$G:$G,'Colar PRIME'!$C:$C,Relatorio!D12,'Colar PRIME'!$D:$D,Relatorio!$AT$102))</f>
        <v>0</v>
      </c>
      <c r="AU12" s="209">
        <f ca="1">SUM(SUMIF('Colar PACKET'!$A$2:$Y$400,C12,'Colar PACKET'!$Y$2:$Y$400),SUMIF('Colar PACKET'!$A$2:$Y$400,BA12,'Colar PACKET'!$Y$2:$Y$400))</f>
        <v>0</v>
      </c>
      <c r="AV12" s="409">
        <f ca="1">SUM(SUMIFS('Colar PRIME'!$G:$G,'Colar PRIME'!$C:$C,Relatorio!B12,'Colar PRIME'!$D:$D,Relatorio!$AV$102),SUMIFS('Colar PRIME'!$G:$G,'Colar PRIME'!$C:$C,Relatorio!D12,'Colar PRIME'!$D:$D,Relatorio!$AV$102))</f>
        <v>0</v>
      </c>
      <c r="AW12" s="408">
        <f ca="1">SUM(SUMIF('Colar PACKET'!$A$2:$Z$400,C12,'Colar PACKET'!$Z$2:$Z$400),SUMIF('Colar PACKET'!$A$2:$Z$400,BA12,'Colar PACKET'!$Z$2:$Z$400))</f>
        <v>0</v>
      </c>
      <c r="AX12" s="408">
        <f ca="1">SUM(SUMIFS('Colar PRIME'!$G:$G,'Colar PRIME'!$C:$C,Relatorio!B12,'Colar PRIME'!$D:$D,Relatorio!$AX$102),SUMIFS('Colar PRIME'!$G:$G,'Colar PRIME'!$C:$C,Relatorio!D12,'Colar PRIME'!$D:$D,Relatorio!$AX$102))</f>
        <v>0</v>
      </c>
      <c r="AY12" s="209">
        <f ca="1">SUM(SUMIF('Colar PACKET'!$A$2:$AA$400,C12,'Colar PACKET'!$AA$2:$AA$400),SUMIF('Colar PACKET'!$A$2:$AA$400,BA12,'Colar PACKET'!$AA$2:$AA$400))</f>
        <v>0</v>
      </c>
      <c r="AZ12" s="409">
        <f ca="1">SUM(SUMIFS('Colar PRIME'!$G:$G,'Colar PRIME'!$C:$C,Relatorio!B12,'Colar PRIME'!$D:$D,Relatorio!$AZ$102),SUMIFS('Colar PRIME'!$G:$G,'Colar PRIME'!$C:$C,Relatorio!D12,'Colar PRIME'!$D:$D,Relatorio!$AZ$102))</f>
        <v>0</v>
      </c>
      <c r="BA12" s="210" t="s">
        <v>232</v>
      </c>
      <c r="BB12" s="408">
        <v>1</v>
      </c>
    </row>
    <row r="13" spans="1:54" ht="13.5" customHeight="1" x14ac:dyDescent="0.25">
      <c r="A13" s="226" t="s">
        <v>87</v>
      </c>
      <c r="B13" s="419" t="s">
        <v>233</v>
      </c>
      <c r="C13" s="217">
        <v>10150158130</v>
      </c>
      <c r="D13" s="218" t="s">
        <v>234</v>
      </c>
      <c r="E13" s="207">
        <f ca="1">SUM(SUMIF('Colar PACKET'!$A$2:$D$400,C13,'Colar PACKET'!$D$2:$D$400),SUMIF('Colar PACKET'!$A$2:$D410,BA13,'Colar PACKET'!$D$2:$D$400))</f>
        <v>0</v>
      </c>
      <c r="F13" s="208">
        <f ca="1">SUM(SUMIFS('Colar PRIME'!$G:$G,'Colar PRIME'!$C:$C,Relatorio!B13,'Colar PRIME'!$D:$D,Relatorio!$F$102),SUMIFS('Colar PRIME'!$G:$G,'Colar PRIME'!$C:$C,Relatorio!D13,'Colar PRIME'!$D:$D,Relatorio!$F$102))</f>
        <v>0</v>
      </c>
      <c r="G13" s="408">
        <f ca="1">SUM(SUMIF('Colar PACKET'!$A$2:$E$400,C13,'Colar PACKET'!$E$2:$E$400),SUMIF('Colar PACKET'!$A$2:$E$400,BA13,'Colar PACKET'!$E$2:$E$400))</f>
        <v>0</v>
      </c>
      <c r="H13" s="408">
        <f ca="1">SUM(SUMIFS('Colar PRIME'!$G:$G,'Colar PRIME'!$C:$C,Relatorio!B13,'Colar PRIME'!$D:$D,Relatorio!$H$102),SUMIFS('Colar PRIME'!$G:$G,'Colar PRIME'!$C:$C,Relatorio!D13,'Colar PRIME'!$D:$D,Relatorio!$H$102))</f>
        <v>0</v>
      </c>
      <c r="I13" s="207">
        <f ca="1">SUM(SUMIF('Colar PACKET'!$A$2:$F$400,C13,'Colar PACKET'!$F$2:$F$400),SUMIF('Colar PACKET'!$A$2:$F$400,BA13,'Colar PACKET'!$F$2:$F$400))</f>
        <v>0</v>
      </c>
      <c r="J13" s="208">
        <f ca="1">SUM(SUMIFS('Colar PRIME'!$G:$G,'Colar PRIME'!$C:$C,Relatorio!B13,'Colar PRIME'!$D:$D,Relatorio!$J$102),SUMIFS('Colar PRIME'!$G:$G,'Colar PRIME'!$C:$C,Relatorio!D13,'Colar PRIME'!$D:$D,Relatorio!$J$102))</f>
        <v>0</v>
      </c>
      <c r="K13" s="408">
        <f ca="1">SUM(SUMIF('Colar PACKET'!$A$2:$G$400,C13,'Colar PACKET'!$G$2:$G$400),SUMIF('Colar PACKET'!$A$2:$G$400,BA13,'Colar PACKET'!$G$2:$G$400))</f>
        <v>0</v>
      </c>
      <c r="L13" s="408">
        <f ca="1">SUM(SUMIFS('Colar PRIME'!$G:$G,'Colar PRIME'!$C:$C,Relatorio!B13,'Colar PRIME'!$D:$D,Relatorio!$L$102),SUMIFS('Colar PRIME'!$G:$G,'Colar PRIME'!$C:$C,Relatorio!D13,'Colar PRIME'!$D:$D,Relatorio!$L$102))</f>
        <v>0</v>
      </c>
      <c r="M13" s="207">
        <f ca="1">SUM(SUMIF('Colar PACKET'!$A$2:$H$400,C13,'Colar PACKET'!$H$2:$H$400),SUMIF('Colar PACKET'!$A$2:$H$400,BA13,'Colar PACKET'!$H$2:$H$400))</f>
        <v>0</v>
      </c>
      <c r="N13" s="208">
        <f ca="1">SUM(SUMIFS('Colar PRIME'!$G:$G,'Colar PRIME'!$C:$C,Relatorio!B13,'Colar PRIME'!$D:$D,Relatorio!$N$102),SUMIFS('Colar PRIME'!$G:$G,'Colar PRIME'!$C:$C,Relatorio!D13,'Colar PRIME'!$D:$D,Relatorio!$N$102))</f>
        <v>0</v>
      </c>
      <c r="O13" s="408">
        <f ca="1">SUM(SUMIF('Colar PACKET'!$A$2:$I$400,C13,'Colar PACKET'!$I$2:$I$400),SUMIF('Colar PACKET'!$A$2:$I$400,BA13,'Colar PACKET'!$I$2:$I$400))</f>
        <v>0</v>
      </c>
      <c r="P13" s="408">
        <f ca="1">SUM(SUMIFS('Colar PRIME'!$G:$G,'Colar PRIME'!$C:$C,Relatorio!B13,'Colar PRIME'!$D:$D,Relatorio!$P$102),SUMIFS('Colar PRIME'!$G:$G,'Colar PRIME'!$C:$C,Relatorio!D13,'Colar PRIME'!$D:$D,Relatorio!$P$102))</f>
        <v>0</v>
      </c>
      <c r="Q13" s="207">
        <f ca="1">SUM(SUMIF('Colar PACKET'!$A$2:$J$400,C13,'Colar PACKET'!$J$2:$J$400),SUMIF('Colar PACKET'!$A$2:$J$400,BA13,'Colar PACKET'!$J$2:$J$400))</f>
        <v>0</v>
      </c>
      <c r="R13" s="208">
        <f ca="1">SUM(SUMIFS('Colar PRIME'!$G:$G,'Colar PRIME'!$C:$C,Relatorio!B13,'Colar PRIME'!$D:$D,Relatorio!$R$102),SUMIFS('Colar PRIME'!$G:$G,'Colar PRIME'!$C:$C,Relatorio!D13,'Colar PRIME'!$D:$D,Relatorio!$R$102))</f>
        <v>0</v>
      </c>
      <c r="S13" s="408">
        <f ca="1">SUM(SUMIF('Colar PACKET'!$A$2:$K$400,C13,'Colar PACKET'!$K$2:$K$400),SUMIF('Colar PACKET'!$A$2:$K$400,BA13,'Colar PACKET'!$K$2:$K$400))</f>
        <v>0</v>
      </c>
      <c r="T13" s="408">
        <f ca="1">SUM(SUMIFS('Colar PRIME'!$G:$G,'Colar PRIME'!$C:$C,Relatorio!B13,'Colar PRIME'!$D:$D,Relatorio!$T$102),SUMIFS('Colar PRIME'!$G:$G,'Colar PRIME'!$C:$C,Relatorio!D13,'Colar PRIME'!$D:$D,Relatorio!$T$102))</f>
        <v>0</v>
      </c>
      <c r="U13" s="207">
        <f ca="1">SUM(SUMIF('Colar PACKET'!$A$2:$L$400,C13,'Colar PACKET'!$L$2:$L$400),SUMIF('Colar PACKET'!$A$2:$L$400,BA13,'Colar PACKET'!$L$2:$L$400))</f>
        <v>0</v>
      </c>
      <c r="V13" s="208">
        <f ca="1">SUM(SUMIFS('Colar PRIME'!$G:$G,'Colar PRIME'!$C:$C,Relatorio!B13,'Colar PRIME'!$D:$D,Relatorio!$V$102),SUMIFS('Colar PRIME'!$G:$G,'Colar PRIME'!$C:$C,Relatorio!D13,'Colar PRIME'!$D:$D,Relatorio!$V$102))</f>
        <v>0</v>
      </c>
      <c r="W13" s="408">
        <f ca="1">SUM(SUMIF('Colar PACKET'!$A$2:$M$400,C13,'Colar PACKET'!$M$2:$M$400),SUMIF('Colar PACKET'!$A$2:$M$400,BA13,'Colar PACKET'!$M$2:$M$400))</f>
        <v>0</v>
      </c>
      <c r="X13" s="408">
        <f ca="1">SUM(SUMIFS('Colar PRIME'!$G:$G,'Colar PRIME'!$C:$C,Relatorio!B13,'Colar PRIME'!$D:$D,Relatorio!$X$102),SUMIFS('Colar PRIME'!$G:$G,'Colar PRIME'!$C:$C,Relatorio!D13,'Colar PRIME'!$D:$D,Relatorio!$X$102))</f>
        <v>0</v>
      </c>
      <c r="Y13" s="207">
        <f ca="1">SUM(SUMIF('Colar PACKET'!$A$2:$N$400,C13,'Colar PACKET'!$N$2:$N$400),SUMIF('Colar PACKET'!$A$2:$N$400,BA13,'Colar PACKET'!$N$2:$N$400))</f>
        <v>0</v>
      </c>
      <c r="Z13" s="208">
        <f ca="1">SUM(SUMIFS('Colar PRIME'!$G:$G,'Colar PRIME'!$C:$C,Relatorio!B13,'Colar PRIME'!$D:$D,Relatorio!$Z$102),SUMIFS('Colar PRIME'!$G:$G,'Colar PRIME'!$C:$C,Relatorio!D13,'Colar PRIME'!$D:$D,Relatorio!$Z$102))</f>
        <v>0</v>
      </c>
      <c r="AA13" s="408">
        <f ca="1">SUM(SUMIF('Colar PACKET'!$A$2:$O$400,C13,'Colar PACKET'!$O$2:$O$400),SUMIF('Colar PACKET'!$A$2:$O$400,BA13,'Colar PACKET'!$O$2:$O$400))</f>
        <v>0</v>
      </c>
      <c r="AB13" s="408">
        <f ca="1">SUM(SUMIFS('Colar PRIME'!$G:$G,'Colar PRIME'!$C:$C,Relatorio!B13,'Colar PRIME'!$D:$D,Relatorio!$AB$102),SUMIFS('Colar PRIME'!$G:$G,'Colar PRIME'!$C:$C,Relatorio!D13,'Colar PRIME'!$D:$D,Relatorio!$AB$102))</f>
        <v>0</v>
      </c>
      <c r="AC13" s="207">
        <f ca="1">SUM(SUMIF('Colar PACKET'!$A$2:$P$400,C13,'Colar PACKET'!$P$2:$P$400),SUMIF('Colar PACKET'!$A$2:$P$400,BA13,'Colar PACKET'!$P$2:$P$400))</f>
        <v>0</v>
      </c>
      <c r="AD13" s="208">
        <f ca="1">SUM(SUMIFS('Colar PRIME'!$G:$G,'Colar PRIME'!$C:$C,Relatorio!B13,'Colar PRIME'!$D:$D,Relatorio!$AD$102),SUMIFS('Colar PRIME'!$G:$G,'Colar PRIME'!$C:$C,Relatorio!D13,'Colar PRIME'!$D:$D,Relatorio!$AD$102))</f>
        <v>0</v>
      </c>
      <c r="AE13" s="408">
        <f ca="1">SUM(SUMIF('Colar PACKET'!$A$2:$Q$400,C13,'Colar PACKET'!$Q$2:$Q$400),SUMIF('Colar PACKET'!$A$2:$Q$400,BA13,'Colar PACKET'!$Q$2:$Q$400))</f>
        <v>0</v>
      </c>
      <c r="AF13" s="408">
        <f ca="1">SUM(SUMIFS('Colar PRIME'!$G:$G,'Colar PRIME'!$C:$C,Relatorio!B13,'Colar PRIME'!$D:$D,Relatorio!$AF$102),SUMIFS('Colar PRIME'!$G:$G,'Colar PRIME'!$C:$C,Relatorio!D13,'Colar PRIME'!$D:$D,Relatorio!$AF$102))</f>
        <v>0</v>
      </c>
      <c r="AG13" s="207">
        <f ca="1">SUM(SUMIF('Colar PACKET'!$A$2:$R$400,C13,'Colar PACKET'!$R$2:$R$400),SUMIF('Colar PACKET'!$A$2:$R$400,BA13,'Colar PACKET'!$R$2:$R$400))</f>
        <v>0</v>
      </c>
      <c r="AH13" s="408">
        <f ca="1">SUM(SUMIFS('Colar PRIME'!$G:$G,'Colar PRIME'!$C:$C,Relatorio!B13,'Colar PRIME'!$D:$D,Relatorio!$AH$102),SUMIFS('Colar PRIME'!$G:$G,'Colar PRIME'!$C:$C,Relatorio!D13,'Colar PRIME'!$D:$D,Relatorio!$AH$102))</f>
        <v>0</v>
      </c>
      <c r="AI13" s="209">
        <f ca="1">SUM(SUMIF('Colar PACKET'!$A$2:$S$400,C13,'Colar PACKET'!$S$2:$S$400),SUMIF('Colar PACKET'!$A$2:$S$400,BA13,'Colar PACKET'!$S$2:$S$400))</f>
        <v>0</v>
      </c>
      <c r="AJ13" s="409">
        <f ca="1">SUM(SUMIFS('Colar PRIME'!$G:$G,'Colar PRIME'!$C:$C,Relatorio!B13,'Colar PRIME'!$D:$D,Relatorio!$AJ$102),SUMIFS('Colar PRIME'!$G:$G,'Colar PRIME'!$C:$C,Relatorio!D13,'Colar PRIME'!$D:$D,Relatorio!$AJ$102))</f>
        <v>0</v>
      </c>
      <c r="AK13" s="408">
        <f ca="1">SUM(SUMIF('Colar PACKET'!$A$2:$T$400,C13,'Colar PACKET'!$T$2:$T$400),SUMIF('Colar PACKET'!$A$2:$T$400,BA13,'Colar PACKET'!$T$2:$T$400))</f>
        <v>0</v>
      </c>
      <c r="AL13" s="408">
        <f ca="1">SUM(SUMIFS('Colar PRIME'!$G:$G,'Colar PRIME'!$C:$C,Relatorio!B13,'Colar PRIME'!$D:$D,Relatorio!$AL$102),SUMIFS('Colar PRIME'!$G:$G,'Colar PRIME'!$C:$C,Relatorio!D13,'Colar PRIME'!$D:$D,Relatorio!$AL$102))</f>
        <v>0</v>
      </c>
      <c r="AM13" s="209">
        <f ca="1">SUM(SUMIF('Colar PACKET'!$A$2:$U$400,C13,'Colar PACKET'!$U$2:$U$400),SUMIF('Colar PACKET'!$A$2:$U$400,BA13,'Colar PACKET'!$U$2:$U$400))</f>
        <v>0</v>
      </c>
      <c r="AN13" s="409">
        <f ca="1">SUM(SUMIFS('Colar PRIME'!$G:$G,'Colar PRIME'!$C:$C,Relatorio!B13,'Colar PRIME'!$D:$D,Relatorio!$AJ$102),SUMIFS('Colar PRIME'!$G:$G,'Colar PRIME'!$C:$C,Relatorio!D13,'Colar PRIME'!$D:$D,Relatorio!$AN$102))</f>
        <v>0</v>
      </c>
      <c r="AO13" s="408">
        <f ca="1">SUM(SUMIF('Colar PACKET'!$A$2:$V$400,C13,'Colar PACKET'!$V$2:$V$400),SUMIF('Colar PACKET'!$A$2:$V$400,BA13,'Colar PACKET'!$V$2:$V$400))</f>
        <v>0</v>
      </c>
      <c r="AP13" s="408">
        <f ca="1">SUM(SUMIFS('Colar PRIME'!$G:$G,'Colar PRIME'!$C:$C,Relatorio!B13,'Colar PRIME'!$D:$D,Relatorio!$AP$102),SUMIFS('Colar PRIME'!$G:$G,'Colar PRIME'!$C:$C,Relatorio!D13,'Colar PRIME'!$D:$D,Relatorio!$AP$102))</f>
        <v>0</v>
      </c>
      <c r="AQ13" s="209">
        <f ca="1">SUM(SUMIF('Colar PACKET'!$A$2:$W$400,C13,'Colar PACKET'!$W$2:$W$400),SUMIF('Colar PACKET'!$A$2:$W$400,BA13,'Colar PACKET'!$W$2:$W$400))</f>
        <v>0</v>
      </c>
      <c r="AR13" s="409">
        <f ca="1">SUM(SUMIFS('Colar PRIME'!$G:$G,'Colar PRIME'!$C:$C,Relatorio!B13,'Colar PRIME'!$D:$D,Relatorio!$AR$102),SUMIFS('Colar PRIME'!$G:$G,'Colar PRIME'!$C:$C,Relatorio!D13,'Colar PRIME'!$D:$D,Relatorio!$AR$102))</f>
        <v>0</v>
      </c>
      <c r="AS13" s="408">
        <f ca="1">SUM(SUMIF('Colar PACKET'!$A$2:$X$400,C13,'Colar PACKET'!$X$2:$X$400),SUMIF('Colar PACKET'!$A$2:$X$400,BA13,'Colar PACKET'!$X$2:$X$400))</f>
        <v>0</v>
      </c>
      <c r="AT13" s="408">
        <f ca="1">SUM(SUMIFS('Colar PRIME'!$G:$G,'Colar PRIME'!$C:$C,Relatorio!B13,'Colar PRIME'!$D:$D,Relatorio!$AT$102),SUMIFS('Colar PRIME'!$G:$G,'Colar PRIME'!$C:$C,Relatorio!D13,'Colar PRIME'!$D:$D,Relatorio!$AT$102))</f>
        <v>0</v>
      </c>
      <c r="AU13" s="209">
        <f ca="1">SUM(SUMIF('Colar PACKET'!$A$2:$Y$400,C13,'Colar PACKET'!$Y$2:$Y$400),SUMIF('Colar PACKET'!$A$2:$Y$400,BA13,'Colar PACKET'!$Y$2:$Y$400))</f>
        <v>0</v>
      </c>
      <c r="AV13" s="409">
        <f ca="1">SUM(SUMIFS('Colar PRIME'!$G:$G,'Colar PRIME'!$C:$C,Relatorio!B13,'Colar PRIME'!$D:$D,Relatorio!$AV$102),SUMIFS('Colar PRIME'!$G:$G,'Colar PRIME'!$C:$C,Relatorio!D13,'Colar PRIME'!$D:$D,Relatorio!$AV$102))</f>
        <v>0</v>
      </c>
      <c r="AW13" s="408">
        <f ca="1">SUM(SUMIF('Colar PACKET'!$A$2:$Z$400,C13,'Colar PACKET'!$Z$2:$Z$400),SUMIF('Colar PACKET'!$A$2:$Z$400,BA13,'Colar PACKET'!$Z$2:$Z$400))</f>
        <v>0</v>
      </c>
      <c r="AX13" s="408">
        <f ca="1">SUM(SUMIFS('Colar PRIME'!$G:$G,'Colar PRIME'!$C:$C,Relatorio!B13,'Colar PRIME'!$D:$D,Relatorio!$AX$102),SUMIFS('Colar PRIME'!$G:$G,'Colar PRIME'!$C:$C,Relatorio!D13,'Colar PRIME'!$D:$D,Relatorio!$AX$102))</f>
        <v>0</v>
      </c>
      <c r="AY13" s="209">
        <f ca="1">SUM(SUMIF('Colar PACKET'!$A$2:$AA$400,C13,'Colar PACKET'!$AA$2:$AA$400),SUMIF('Colar PACKET'!$A$2:$AA$400,BA13,'Colar PACKET'!$AA$2:$AA$400))</f>
        <v>0</v>
      </c>
      <c r="AZ13" s="409">
        <f ca="1">SUM(SUMIFS('Colar PRIME'!$G:$G,'Colar PRIME'!$C:$C,Relatorio!B13,'Colar PRIME'!$D:$D,Relatorio!$AZ$102),SUMIFS('Colar PRIME'!$G:$G,'Colar PRIME'!$C:$C,Relatorio!D13,'Colar PRIME'!$D:$D,Relatorio!$AZ$102))</f>
        <v>0</v>
      </c>
      <c r="BA13" s="210" t="s">
        <v>235</v>
      </c>
      <c r="BB13" s="408">
        <v>1</v>
      </c>
    </row>
    <row r="14" spans="1:54" x14ac:dyDescent="0.25">
      <c r="A14" s="226" t="s">
        <v>88</v>
      </c>
      <c r="B14" s="419" t="s">
        <v>236</v>
      </c>
      <c r="C14" s="217">
        <v>10150158131</v>
      </c>
      <c r="D14" s="218" t="s">
        <v>237</v>
      </c>
      <c r="E14" s="207">
        <f ca="1">SUM(SUMIF('Colar PACKET'!$A$2:$D$400,C14,'Colar PACKET'!$D$2:$D$400),SUMIF('Colar PACKET'!$A$2:$D411,BA14,'Colar PACKET'!$D$2:$D$400))</f>
        <v>0</v>
      </c>
      <c r="F14" s="208">
        <f ca="1">SUM(SUMIFS('Colar PRIME'!$G:$G,'Colar PRIME'!$C:$C,Relatorio!B14,'Colar PRIME'!$D:$D,Relatorio!$F$102),SUMIFS('Colar PRIME'!$G:$G,'Colar PRIME'!$C:$C,Relatorio!D14,'Colar PRIME'!$D:$D,Relatorio!$F$102))</f>
        <v>0</v>
      </c>
      <c r="G14" s="408">
        <f ca="1">SUM(SUMIF('Colar PACKET'!$A$2:$E$400,C14,'Colar PACKET'!$E$2:$E$400),SUMIF('Colar PACKET'!$A$2:$E$400,BA14,'Colar PACKET'!$E$2:$E$400))</f>
        <v>0</v>
      </c>
      <c r="H14" s="408">
        <f ca="1">SUM(SUMIFS('Colar PRIME'!$G:$G,'Colar PRIME'!$C:$C,Relatorio!B14,'Colar PRIME'!$D:$D,Relatorio!$H$102),SUMIFS('Colar PRIME'!$G:$G,'Colar PRIME'!$C:$C,Relatorio!D14,'Colar PRIME'!$D:$D,Relatorio!$H$102))</f>
        <v>0</v>
      </c>
      <c r="I14" s="207">
        <f ca="1">SUM(SUMIF('Colar PACKET'!$A$2:$F$400,C14,'Colar PACKET'!$F$2:$F$400),SUMIF('Colar PACKET'!$A$2:$F$400,BA14,'Colar PACKET'!$F$2:$F$400))</f>
        <v>0</v>
      </c>
      <c r="J14" s="208">
        <f ca="1">SUM(SUMIFS('Colar PRIME'!$G:$G,'Colar PRIME'!$C:$C,Relatorio!B14,'Colar PRIME'!$D:$D,Relatorio!$J$102),SUMIFS('Colar PRIME'!$G:$G,'Colar PRIME'!$C:$C,Relatorio!D14,'Colar PRIME'!$D:$D,Relatorio!$J$102))</f>
        <v>0</v>
      </c>
      <c r="K14" s="408">
        <f ca="1">SUM(SUMIF('Colar PACKET'!$A$2:$G$400,C14,'Colar PACKET'!$G$2:$G$400),SUMIF('Colar PACKET'!$A$2:$G$400,BA14,'Colar PACKET'!$G$2:$G$400))</f>
        <v>0</v>
      </c>
      <c r="L14" s="408">
        <f ca="1">SUM(SUMIFS('Colar PRIME'!$G:$G,'Colar PRIME'!$C:$C,Relatorio!B14,'Colar PRIME'!$D:$D,Relatorio!$L$102),SUMIFS('Colar PRIME'!$G:$G,'Colar PRIME'!$C:$C,Relatorio!D14,'Colar PRIME'!$D:$D,Relatorio!$L$102))</f>
        <v>0</v>
      </c>
      <c r="M14" s="207">
        <f ca="1">SUM(SUMIF('Colar PACKET'!$A$2:$H$400,C14,'Colar PACKET'!$H$2:$H$400),SUMIF('Colar PACKET'!$A$2:$H$400,BA14,'Colar PACKET'!$H$2:$H$400))</f>
        <v>0</v>
      </c>
      <c r="N14" s="208">
        <f ca="1">SUM(SUMIFS('Colar PRIME'!$G:$G,'Colar PRIME'!$C:$C,Relatorio!B14,'Colar PRIME'!$D:$D,Relatorio!$N$102),SUMIFS('Colar PRIME'!$G:$G,'Colar PRIME'!$C:$C,Relatorio!D14,'Colar PRIME'!$D:$D,Relatorio!$N$102))</f>
        <v>0</v>
      </c>
      <c r="O14" s="408">
        <f ca="1">SUM(SUMIF('Colar PACKET'!$A$2:$I$400,C14,'Colar PACKET'!$I$2:$I$400),SUMIF('Colar PACKET'!$A$2:$I$400,BA14,'Colar PACKET'!$I$2:$I$400))</f>
        <v>0</v>
      </c>
      <c r="P14" s="408">
        <f ca="1">SUM(SUMIFS('Colar PRIME'!$G:$G,'Colar PRIME'!$C:$C,Relatorio!B14,'Colar PRIME'!$D:$D,Relatorio!$P$102),SUMIFS('Colar PRIME'!$G:$G,'Colar PRIME'!$C:$C,Relatorio!D14,'Colar PRIME'!$D:$D,Relatorio!$P$102))</f>
        <v>0</v>
      </c>
      <c r="Q14" s="207">
        <f ca="1">SUM(SUMIF('Colar PACKET'!$A$2:$J$400,C14,'Colar PACKET'!$J$2:$J$400),SUMIF('Colar PACKET'!$A$2:$J$400,BA14,'Colar PACKET'!$J$2:$J$400))</f>
        <v>0</v>
      </c>
      <c r="R14" s="208">
        <f ca="1">SUM(SUMIFS('Colar PRIME'!$G:$G,'Colar PRIME'!$C:$C,Relatorio!B14,'Colar PRIME'!$D:$D,Relatorio!$R$102),SUMIFS('Colar PRIME'!$G:$G,'Colar PRIME'!$C:$C,Relatorio!D14,'Colar PRIME'!$D:$D,Relatorio!$R$102))</f>
        <v>0</v>
      </c>
      <c r="S14" s="408">
        <f ca="1">SUM(SUMIF('Colar PACKET'!$A$2:$K$400,C14,'Colar PACKET'!$K$2:$K$400),SUMIF('Colar PACKET'!$A$2:$K$400,BA14,'Colar PACKET'!$K$2:$K$400))</f>
        <v>0</v>
      </c>
      <c r="T14" s="408">
        <f ca="1">SUM(SUMIFS('Colar PRIME'!$G:$G,'Colar PRIME'!$C:$C,Relatorio!B14,'Colar PRIME'!$D:$D,Relatorio!$T$102),SUMIFS('Colar PRIME'!$G:$G,'Colar PRIME'!$C:$C,Relatorio!D14,'Colar PRIME'!$D:$D,Relatorio!$T$102))</f>
        <v>0</v>
      </c>
      <c r="U14" s="207">
        <f ca="1">SUM(SUMIF('Colar PACKET'!$A$2:$L$400,C14,'Colar PACKET'!$L$2:$L$400),SUMIF('Colar PACKET'!$A$2:$L$400,BA14,'Colar PACKET'!$L$2:$L$400))</f>
        <v>0</v>
      </c>
      <c r="V14" s="208">
        <f ca="1">SUM(SUMIFS('Colar PRIME'!$G:$G,'Colar PRIME'!$C:$C,Relatorio!B14,'Colar PRIME'!$D:$D,Relatorio!$V$102),SUMIFS('Colar PRIME'!$G:$G,'Colar PRIME'!$C:$C,Relatorio!D14,'Colar PRIME'!$D:$D,Relatorio!$V$102))</f>
        <v>0</v>
      </c>
      <c r="W14" s="408">
        <f ca="1">SUM(SUMIF('Colar PACKET'!$A$2:$M$400,C14,'Colar PACKET'!$M$2:$M$400),SUMIF('Colar PACKET'!$A$2:$M$400,BA14,'Colar PACKET'!$M$2:$M$400))</f>
        <v>0</v>
      </c>
      <c r="X14" s="408">
        <f ca="1">SUM(SUMIFS('Colar PRIME'!$G:$G,'Colar PRIME'!$C:$C,Relatorio!B14,'Colar PRIME'!$D:$D,Relatorio!$X$102),SUMIFS('Colar PRIME'!$G:$G,'Colar PRIME'!$C:$C,Relatorio!D14,'Colar PRIME'!$D:$D,Relatorio!$X$102))</f>
        <v>0</v>
      </c>
      <c r="Y14" s="207">
        <f ca="1">SUM(SUMIF('Colar PACKET'!$A$2:$N$400,C14,'Colar PACKET'!$N$2:$N$400),SUMIF('Colar PACKET'!$A$2:$N$400,BA14,'Colar PACKET'!$N$2:$N$400))</f>
        <v>0</v>
      </c>
      <c r="Z14" s="208">
        <f ca="1">SUM(SUMIFS('Colar PRIME'!$G:$G,'Colar PRIME'!$C:$C,Relatorio!B14,'Colar PRIME'!$D:$D,Relatorio!$Z$102),SUMIFS('Colar PRIME'!$G:$G,'Colar PRIME'!$C:$C,Relatorio!D14,'Colar PRIME'!$D:$D,Relatorio!$Z$102))</f>
        <v>0</v>
      </c>
      <c r="AA14" s="408">
        <f ca="1">SUM(SUMIF('Colar PACKET'!$A$2:$O$400,C14,'Colar PACKET'!$O$2:$O$400),SUMIF('Colar PACKET'!$A$2:$O$400,BA14,'Colar PACKET'!$O$2:$O$400))</f>
        <v>0</v>
      </c>
      <c r="AB14" s="408">
        <f ca="1">SUM(SUMIFS('Colar PRIME'!$G:$G,'Colar PRIME'!$C:$C,Relatorio!B14,'Colar PRIME'!$D:$D,Relatorio!$AB$102),SUMIFS('Colar PRIME'!$G:$G,'Colar PRIME'!$C:$C,Relatorio!D14,'Colar PRIME'!$D:$D,Relatorio!$AB$102))</f>
        <v>0</v>
      </c>
      <c r="AC14" s="207">
        <f ca="1">SUM(SUMIF('Colar PACKET'!$A$2:$P$400,C14,'Colar PACKET'!$P$2:$P$400),SUMIF('Colar PACKET'!$A$2:$P$400,BA14,'Colar PACKET'!$P$2:$P$400))</f>
        <v>0</v>
      </c>
      <c r="AD14" s="208">
        <f ca="1">SUM(SUMIFS('Colar PRIME'!$G:$G,'Colar PRIME'!$C:$C,Relatorio!B14,'Colar PRIME'!$D:$D,Relatorio!$AD$102),SUMIFS('Colar PRIME'!$G:$G,'Colar PRIME'!$C:$C,Relatorio!D14,'Colar PRIME'!$D:$D,Relatorio!$AD$102))</f>
        <v>0</v>
      </c>
      <c r="AE14" s="408">
        <f ca="1">SUM(SUMIF('Colar PACKET'!$A$2:$Q$400,C14,'Colar PACKET'!$Q$2:$Q$400),SUMIF('Colar PACKET'!$A$2:$Q$400,BA14,'Colar PACKET'!$Q$2:$Q$400))</f>
        <v>0</v>
      </c>
      <c r="AF14" s="408">
        <f ca="1">SUM(SUMIFS('Colar PRIME'!$G:$G,'Colar PRIME'!$C:$C,Relatorio!B14,'Colar PRIME'!$D:$D,Relatorio!$AF$102),SUMIFS('Colar PRIME'!$G:$G,'Colar PRIME'!$C:$C,Relatorio!D14,'Colar PRIME'!$D:$D,Relatorio!$AF$102))</f>
        <v>0</v>
      </c>
      <c r="AG14" s="207">
        <f ca="1">SUM(SUMIF('Colar PACKET'!$A$2:$R$400,C14,'Colar PACKET'!$R$2:$R$400),SUMIF('Colar PACKET'!$A$2:$R$400,BA14,'Colar PACKET'!$R$2:$R$400))</f>
        <v>0</v>
      </c>
      <c r="AH14" s="408">
        <f ca="1">SUM(SUMIFS('Colar PRIME'!$G:$G,'Colar PRIME'!$C:$C,Relatorio!B14,'Colar PRIME'!$D:$D,Relatorio!$AH$102),SUMIFS('Colar PRIME'!$G:$G,'Colar PRIME'!$C:$C,Relatorio!D14,'Colar PRIME'!$D:$D,Relatorio!$AH$102))</f>
        <v>0</v>
      </c>
      <c r="AI14" s="209">
        <f ca="1">SUM(SUMIF('Colar PACKET'!$A$2:$S$400,C14,'Colar PACKET'!$S$2:$S$400),SUMIF('Colar PACKET'!$A$2:$S$400,BA14,'Colar PACKET'!$S$2:$S$400))</f>
        <v>0</v>
      </c>
      <c r="AJ14" s="409">
        <f ca="1">SUM(SUMIFS('Colar PRIME'!$G:$G,'Colar PRIME'!$C:$C,Relatorio!B14,'Colar PRIME'!$D:$D,Relatorio!$AJ$102),SUMIFS('Colar PRIME'!$G:$G,'Colar PRIME'!$C:$C,Relatorio!D14,'Colar PRIME'!$D:$D,Relatorio!$AJ$102))</f>
        <v>0</v>
      </c>
      <c r="AK14" s="408">
        <f ca="1">SUM(SUMIF('Colar PACKET'!$A$2:$T$400,C14,'Colar PACKET'!$T$2:$T$400),SUMIF('Colar PACKET'!$A$2:$T$400,BA14,'Colar PACKET'!$T$2:$T$400))</f>
        <v>0</v>
      </c>
      <c r="AL14" s="408">
        <f ca="1">SUM(SUMIFS('Colar PRIME'!$G:$G,'Colar PRIME'!$C:$C,Relatorio!B14,'Colar PRIME'!$D:$D,Relatorio!$AL$102),SUMIFS('Colar PRIME'!$G:$G,'Colar PRIME'!$C:$C,Relatorio!D14,'Colar PRIME'!$D:$D,Relatorio!$AL$102))</f>
        <v>0</v>
      </c>
      <c r="AM14" s="209">
        <f ca="1">SUM(SUMIF('Colar PACKET'!$A$2:$U$400,C14,'Colar PACKET'!$U$2:$U$400),SUMIF('Colar PACKET'!$A$2:$U$400,BA14,'Colar PACKET'!$U$2:$U$400))</f>
        <v>0</v>
      </c>
      <c r="AN14" s="409">
        <f ca="1">SUM(SUMIFS('Colar PRIME'!$G:$G,'Colar PRIME'!$C:$C,Relatorio!B14,'Colar PRIME'!$D:$D,Relatorio!$AJ$102),SUMIFS('Colar PRIME'!$G:$G,'Colar PRIME'!$C:$C,Relatorio!D14,'Colar PRIME'!$D:$D,Relatorio!$AN$102))</f>
        <v>0</v>
      </c>
      <c r="AO14" s="408">
        <f ca="1">SUM(SUMIF('Colar PACKET'!$A$2:$V$400,C14,'Colar PACKET'!$V$2:$V$400),SUMIF('Colar PACKET'!$A$2:$V$400,BA14,'Colar PACKET'!$V$2:$V$400))</f>
        <v>0</v>
      </c>
      <c r="AP14" s="408">
        <f ca="1">SUM(SUMIFS('Colar PRIME'!$G:$G,'Colar PRIME'!$C:$C,Relatorio!B14,'Colar PRIME'!$D:$D,Relatorio!$AP$102),SUMIFS('Colar PRIME'!$G:$G,'Colar PRIME'!$C:$C,Relatorio!D14,'Colar PRIME'!$D:$D,Relatorio!$AP$102))</f>
        <v>0</v>
      </c>
      <c r="AQ14" s="209">
        <f ca="1">SUM(SUMIF('Colar PACKET'!$A$2:$W$400,C14,'Colar PACKET'!$W$2:$W$400),SUMIF('Colar PACKET'!$A$2:$W$400,BA14,'Colar PACKET'!$W$2:$W$400))</f>
        <v>0</v>
      </c>
      <c r="AR14" s="409">
        <f ca="1">SUM(SUMIFS('Colar PRIME'!$G:$G,'Colar PRIME'!$C:$C,Relatorio!B14,'Colar PRIME'!$D:$D,Relatorio!$AR$102),SUMIFS('Colar PRIME'!$G:$G,'Colar PRIME'!$C:$C,Relatorio!D14,'Colar PRIME'!$D:$D,Relatorio!$AR$102))</f>
        <v>0</v>
      </c>
      <c r="AS14" s="408">
        <f ca="1">SUM(SUMIF('Colar PACKET'!$A$2:$X$400,C14,'Colar PACKET'!$X$2:$X$400),SUMIF('Colar PACKET'!$A$2:$X$400,BA14,'Colar PACKET'!$X$2:$X$400))</f>
        <v>0</v>
      </c>
      <c r="AT14" s="408">
        <f ca="1">SUM(SUMIFS('Colar PRIME'!$G:$G,'Colar PRIME'!$C:$C,Relatorio!B14,'Colar PRIME'!$D:$D,Relatorio!$AT$102),SUMIFS('Colar PRIME'!$G:$G,'Colar PRIME'!$C:$C,Relatorio!D14,'Colar PRIME'!$D:$D,Relatorio!$AT$102))</f>
        <v>0</v>
      </c>
      <c r="AU14" s="209">
        <f ca="1">SUM(SUMIF('Colar PACKET'!$A$2:$Y$400,C14,'Colar PACKET'!$Y$2:$Y$400),SUMIF('Colar PACKET'!$A$2:$Y$400,BA14,'Colar PACKET'!$Y$2:$Y$400))</f>
        <v>0</v>
      </c>
      <c r="AV14" s="409">
        <f ca="1">SUM(SUMIFS('Colar PRIME'!$G:$G,'Colar PRIME'!$C:$C,Relatorio!B14,'Colar PRIME'!$D:$D,Relatorio!$AV$102),SUMIFS('Colar PRIME'!$G:$G,'Colar PRIME'!$C:$C,Relatorio!D14,'Colar PRIME'!$D:$D,Relatorio!$AV$102))</f>
        <v>0</v>
      </c>
      <c r="AW14" s="408">
        <f ca="1">SUM(SUMIF('Colar PACKET'!$A$2:$Z$400,C14,'Colar PACKET'!$Z$2:$Z$400),SUMIF('Colar PACKET'!$A$2:$Z$400,BA14,'Colar PACKET'!$Z$2:$Z$400))</f>
        <v>0</v>
      </c>
      <c r="AX14" s="408">
        <f ca="1">SUM(SUMIFS('Colar PRIME'!$G:$G,'Colar PRIME'!$C:$C,Relatorio!B14,'Colar PRIME'!$D:$D,Relatorio!$AX$102),SUMIFS('Colar PRIME'!$G:$G,'Colar PRIME'!$C:$C,Relatorio!D14,'Colar PRIME'!$D:$D,Relatorio!$AX$102))</f>
        <v>0</v>
      </c>
      <c r="AY14" s="209">
        <f ca="1">SUM(SUMIF('Colar PACKET'!$A$2:$AA$400,C14,'Colar PACKET'!$AA$2:$AA$400),SUMIF('Colar PACKET'!$A$2:$AA$400,BA14,'Colar PACKET'!$AA$2:$AA$400))</f>
        <v>0</v>
      </c>
      <c r="AZ14" s="409">
        <f ca="1">SUM(SUMIFS('Colar PRIME'!$G:$G,'Colar PRIME'!$C:$C,Relatorio!B14,'Colar PRIME'!$D:$D,Relatorio!$AZ$102),SUMIFS('Colar PRIME'!$G:$G,'Colar PRIME'!$C:$C,Relatorio!D14,'Colar PRIME'!$D:$D,Relatorio!$AZ$102))</f>
        <v>0</v>
      </c>
      <c r="BA14" s="210" t="s">
        <v>238</v>
      </c>
      <c r="BB14" s="408">
        <v>1</v>
      </c>
    </row>
    <row r="15" spans="1:54" x14ac:dyDescent="0.25">
      <c r="A15" s="226" t="s">
        <v>89</v>
      </c>
      <c r="B15" s="419" t="s">
        <v>239</v>
      </c>
      <c r="C15" s="217">
        <v>10150162250</v>
      </c>
      <c r="D15" s="218"/>
      <c r="E15" s="207">
        <f ca="1">SUM(SUMIF('Colar PACKET'!$A$2:$D$400,C15,'Colar PACKET'!$D$2:$D$400),SUMIF('Colar PACKET'!$A$2:$D412,BA15,'Colar PACKET'!$D$2:$D$400))</f>
        <v>0</v>
      </c>
      <c r="F15" s="208">
        <f ca="1">SUM(SUMIFS('Colar PRIME'!$G:$G,'Colar PRIME'!$C:$C,Relatorio!B15,'Colar PRIME'!$D:$D,Relatorio!$F$102),SUMIFS('Colar PRIME'!$G:$G,'Colar PRIME'!$C:$C,Relatorio!D15,'Colar PRIME'!$D:$D,Relatorio!$F$102))</f>
        <v>0</v>
      </c>
      <c r="G15" s="408">
        <f ca="1">SUM(SUMIF('Colar PACKET'!$A$2:$E$400,C15,'Colar PACKET'!$E$2:$E$400),SUMIF('Colar PACKET'!$A$2:$E$400,BA15,'Colar PACKET'!$E$2:$E$400))</f>
        <v>0</v>
      </c>
      <c r="H15" s="408">
        <f ca="1">SUM(SUMIFS('Colar PRIME'!$G:$G,'Colar PRIME'!$C:$C,Relatorio!B15,'Colar PRIME'!$D:$D,Relatorio!$H$102),SUMIFS('Colar PRIME'!$G:$G,'Colar PRIME'!$C:$C,Relatorio!D15,'Colar PRIME'!$D:$D,Relatorio!$H$102))</f>
        <v>0</v>
      </c>
      <c r="I15" s="207">
        <f ca="1">SUM(SUMIF('Colar PACKET'!$A$2:$F$400,C15,'Colar PACKET'!$F$2:$F$400),SUMIF('Colar PACKET'!$A$2:$F$400,BA15,'Colar PACKET'!$F$2:$F$400))</f>
        <v>0</v>
      </c>
      <c r="J15" s="208">
        <f ca="1">SUM(SUMIFS('Colar PRIME'!$G:$G,'Colar PRIME'!$C:$C,Relatorio!B15,'Colar PRIME'!$D:$D,Relatorio!$J$102),SUMIFS('Colar PRIME'!$G:$G,'Colar PRIME'!$C:$C,Relatorio!D15,'Colar PRIME'!$D:$D,Relatorio!$J$102))</f>
        <v>0</v>
      </c>
      <c r="K15" s="408">
        <f ca="1">SUM(SUMIF('Colar PACKET'!$A$2:$G$400,C15,'Colar PACKET'!$G$2:$G$400),SUMIF('Colar PACKET'!$A$2:$G$400,BA15,'Colar PACKET'!$G$2:$G$400))</f>
        <v>0</v>
      </c>
      <c r="L15" s="408">
        <f ca="1">SUM(SUMIFS('Colar PRIME'!$G:$G,'Colar PRIME'!$C:$C,Relatorio!B15,'Colar PRIME'!$D:$D,Relatorio!$L$102),SUMIFS('Colar PRIME'!$G:$G,'Colar PRIME'!$C:$C,Relatorio!D15,'Colar PRIME'!$D:$D,Relatorio!$L$102))</f>
        <v>0</v>
      </c>
      <c r="M15" s="207">
        <f ca="1">SUM(SUMIF('Colar PACKET'!$A$2:$H$400,C15,'Colar PACKET'!$H$2:$H$400),SUMIF('Colar PACKET'!$A$2:$H$400,BA15,'Colar PACKET'!$H$2:$H$400))</f>
        <v>0</v>
      </c>
      <c r="N15" s="208">
        <f ca="1">SUM(SUMIFS('Colar PRIME'!$G:$G,'Colar PRIME'!$C:$C,Relatorio!B15,'Colar PRIME'!$D:$D,Relatorio!$N$102),SUMIFS('Colar PRIME'!$G:$G,'Colar PRIME'!$C:$C,Relatorio!D15,'Colar PRIME'!$D:$D,Relatorio!$N$102))</f>
        <v>0</v>
      </c>
      <c r="O15" s="408">
        <f ca="1">SUM(SUMIF('Colar PACKET'!$A$2:$I$400,C15,'Colar PACKET'!$I$2:$I$400),SUMIF('Colar PACKET'!$A$2:$I$400,BA15,'Colar PACKET'!$I$2:$I$400))</f>
        <v>0</v>
      </c>
      <c r="P15" s="408">
        <f ca="1">SUM(SUMIFS('Colar PRIME'!$G:$G,'Colar PRIME'!$C:$C,Relatorio!B15,'Colar PRIME'!$D:$D,Relatorio!$P$102),SUMIFS('Colar PRIME'!$G:$G,'Colar PRIME'!$C:$C,Relatorio!D15,'Colar PRIME'!$D:$D,Relatorio!$P$102))</f>
        <v>0</v>
      </c>
      <c r="Q15" s="207">
        <f ca="1">SUM(SUMIF('Colar PACKET'!$A$2:$J$400,C15,'Colar PACKET'!$J$2:$J$400),SUMIF('Colar PACKET'!$A$2:$J$400,BA15,'Colar PACKET'!$J$2:$J$400))</f>
        <v>0</v>
      </c>
      <c r="R15" s="208">
        <f ca="1">SUM(SUMIFS('Colar PRIME'!$G:$G,'Colar PRIME'!$C:$C,Relatorio!B15,'Colar PRIME'!$D:$D,Relatorio!$R$102),SUMIFS('Colar PRIME'!$G:$G,'Colar PRIME'!$C:$C,Relatorio!D15,'Colar PRIME'!$D:$D,Relatorio!$R$102))</f>
        <v>0</v>
      </c>
      <c r="S15" s="408">
        <f ca="1">SUM(SUMIF('Colar PACKET'!$A$2:$K$400,C15,'Colar PACKET'!$K$2:$K$400),SUMIF('Colar PACKET'!$A$2:$K$400,BA15,'Colar PACKET'!$K$2:$K$400))</f>
        <v>0</v>
      </c>
      <c r="T15" s="408">
        <f ca="1">SUM(SUMIFS('Colar PRIME'!$G:$G,'Colar PRIME'!$C:$C,Relatorio!B15,'Colar PRIME'!$D:$D,Relatorio!$T$102),SUMIFS('Colar PRIME'!$G:$G,'Colar PRIME'!$C:$C,Relatorio!D15,'Colar PRIME'!$D:$D,Relatorio!$T$102))</f>
        <v>0</v>
      </c>
      <c r="U15" s="207">
        <f ca="1">SUM(SUMIF('Colar PACKET'!$A$2:$L$400,C15,'Colar PACKET'!$L$2:$L$400),SUMIF('Colar PACKET'!$A$2:$L$400,BA15,'Colar PACKET'!$L$2:$L$400))</f>
        <v>0</v>
      </c>
      <c r="V15" s="208">
        <f ca="1">SUM(SUMIFS('Colar PRIME'!$G:$G,'Colar PRIME'!$C:$C,Relatorio!B15,'Colar PRIME'!$D:$D,Relatorio!$V$102),SUMIFS('Colar PRIME'!$G:$G,'Colar PRIME'!$C:$C,Relatorio!D15,'Colar PRIME'!$D:$D,Relatorio!$V$102))</f>
        <v>0</v>
      </c>
      <c r="W15" s="408">
        <f ca="1">SUM(SUMIF('Colar PACKET'!$A$2:$M$400,C15,'Colar PACKET'!$M$2:$M$400),SUMIF('Colar PACKET'!$A$2:$M$400,BA15,'Colar PACKET'!$M$2:$M$400))</f>
        <v>0</v>
      </c>
      <c r="X15" s="408">
        <f ca="1">SUM(SUMIFS('Colar PRIME'!$G:$G,'Colar PRIME'!$C:$C,Relatorio!B15,'Colar PRIME'!$D:$D,Relatorio!$X$102),SUMIFS('Colar PRIME'!$G:$G,'Colar PRIME'!$C:$C,Relatorio!D15,'Colar PRIME'!$D:$D,Relatorio!$X$102))</f>
        <v>0</v>
      </c>
      <c r="Y15" s="207">
        <f ca="1">SUM(SUMIF('Colar PACKET'!$A$2:$N$400,C15,'Colar PACKET'!$N$2:$N$400),SUMIF('Colar PACKET'!$A$2:$N$400,BA15,'Colar PACKET'!$N$2:$N$400))</f>
        <v>0</v>
      </c>
      <c r="Z15" s="208">
        <f ca="1">SUM(SUMIFS('Colar PRIME'!$G:$G,'Colar PRIME'!$C:$C,Relatorio!B15,'Colar PRIME'!$D:$D,Relatorio!$Z$102),SUMIFS('Colar PRIME'!$G:$G,'Colar PRIME'!$C:$C,Relatorio!D15,'Colar PRIME'!$D:$D,Relatorio!$Z$102))</f>
        <v>0</v>
      </c>
      <c r="AA15" s="408">
        <f ca="1">SUM(SUMIF('Colar PACKET'!$A$2:$O$400,C15,'Colar PACKET'!$O$2:$O$400),SUMIF('Colar PACKET'!$A$2:$O$400,BA15,'Colar PACKET'!$O$2:$O$400))</f>
        <v>0</v>
      </c>
      <c r="AB15" s="408">
        <f ca="1">SUM(SUMIFS('Colar PRIME'!$G:$G,'Colar PRIME'!$C:$C,Relatorio!B15,'Colar PRIME'!$D:$D,Relatorio!$AB$102),SUMIFS('Colar PRIME'!$G:$G,'Colar PRIME'!$C:$C,Relatorio!D15,'Colar PRIME'!$D:$D,Relatorio!$AB$102))</f>
        <v>0</v>
      </c>
      <c r="AC15" s="207">
        <f ca="1">SUM(SUMIF('Colar PACKET'!$A$2:$P$400,C15,'Colar PACKET'!$P$2:$P$400),SUMIF('Colar PACKET'!$A$2:$P$400,BA15,'Colar PACKET'!$P$2:$P$400))</f>
        <v>0</v>
      </c>
      <c r="AD15" s="208">
        <f ca="1">SUM(SUMIFS('Colar PRIME'!$G:$G,'Colar PRIME'!$C:$C,Relatorio!B15,'Colar PRIME'!$D:$D,Relatorio!$AD$102),SUMIFS('Colar PRIME'!$G:$G,'Colar PRIME'!$C:$C,Relatorio!D15,'Colar PRIME'!$D:$D,Relatorio!$AD$102))</f>
        <v>0</v>
      </c>
      <c r="AE15" s="408">
        <f ca="1">SUM(SUMIF('Colar PACKET'!$A$2:$Q$400,C15,'Colar PACKET'!$Q$2:$Q$400),SUMIF('Colar PACKET'!$A$2:$Q$400,BA15,'Colar PACKET'!$Q$2:$Q$400))</f>
        <v>0</v>
      </c>
      <c r="AF15" s="408">
        <f ca="1">SUM(SUMIFS('Colar PRIME'!$G:$G,'Colar PRIME'!$C:$C,Relatorio!B15,'Colar PRIME'!$D:$D,Relatorio!$AF$102),SUMIFS('Colar PRIME'!$G:$G,'Colar PRIME'!$C:$C,Relatorio!D15,'Colar PRIME'!$D:$D,Relatorio!$AF$102))</f>
        <v>0</v>
      </c>
      <c r="AG15" s="207">
        <f ca="1">SUM(SUMIF('Colar PACKET'!$A$2:$R$400,C15,'Colar PACKET'!$R$2:$R$400),SUMIF('Colar PACKET'!$A$2:$R$400,BA15,'Colar PACKET'!$R$2:$R$400))</f>
        <v>0</v>
      </c>
      <c r="AH15" s="408">
        <f ca="1">SUM(SUMIFS('Colar PRIME'!$G:$G,'Colar PRIME'!$C:$C,Relatorio!B15,'Colar PRIME'!$D:$D,Relatorio!$AH$102),SUMIFS('Colar PRIME'!$G:$G,'Colar PRIME'!$C:$C,Relatorio!D15,'Colar PRIME'!$D:$D,Relatorio!$AH$102))</f>
        <v>0</v>
      </c>
      <c r="AI15" s="209">
        <f ca="1">SUM(SUMIF('Colar PACKET'!$A$2:$S$400,C15,'Colar PACKET'!$S$2:$S$400),SUMIF('Colar PACKET'!$A$2:$S$400,BA15,'Colar PACKET'!$S$2:$S$400))</f>
        <v>0</v>
      </c>
      <c r="AJ15" s="409">
        <f ca="1">SUM(SUMIFS('Colar PRIME'!$G:$G,'Colar PRIME'!$C:$C,Relatorio!B15,'Colar PRIME'!$D:$D,Relatorio!$AJ$102),SUMIFS('Colar PRIME'!$G:$G,'Colar PRIME'!$C:$C,Relatorio!D15,'Colar PRIME'!$D:$D,Relatorio!$AJ$102))</f>
        <v>0</v>
      </c>
      <c r="AK15" s="408">
        <f ca="1">SUM(SUMIF('Colar PACKET'!$A$2:$T$400,C15,'Colar PACKET'!$T$2:$T$400),SUMIF('Colar PACKET'!$A$2:$T$400,BA15,'Colar PACKET'!$T$2:$T$400))</f>
        <v>0</v>
      </c>
      <c r="AL15" s="408">
        <f ca="1">SUM(SUMIFS('Colar PRIME'!$G:$G,'Colar PRIME'!$C:$C,Relatorio!B15,'Colar PRIME'!$D:$D,Relatorio!$AL$102),SUMIFS('Colar PRIME'!$G:$G,'Colar PRIME'!$C:$C,Relatorio!D15,'Colar PRIME'!$D:$D,Relatorio!$AL$102))</f>
        <v>0</v>
      </c>
      <c r="AM15" s="209">
        <f ca="1">SUM(SUMIF('Colar PACKET'!$A$2:$U$400,C15,'Colar PACKET'!$U$2:$U$400),SUMIF('Colar PACKET'!$A$2:$U$400,BA15,'Colar PACKET'!$U$2:$U$400))</f>
        <v>0</v>
      </c>
      <c r="AN15" s="409">
        <f ca="1">SUM(SUMIFS('Colar PRIME'!$G:$G,'Colar PRIME'!$C:$C,Relatorio!B15,'Colar PRIME'!$D:$D,Relatorio!$AJ$102),SUMIFS('Colar PRIME'!$G:$G,'Colar PRIME'!$C:$C,Relatorio!D15,'Colar PRIME'!$D:$D,Relatorio!$AN$102))</f>
        <v>0</v>
      </c>
      <c r="AO15" s="408">
        <f ca="1">SUM(SUMIF('Colar PACKET'!$A$2:$V$400,C15,'Colar PACKET'!$V$2:$V$400),SUMIF('Colar PACKET'!$A$2:$V$400,BA15,'Colar PACKET'!$V$2:$V$400))</f>
        <v>0</v>
      </c>
      <c r="AP15" s="408">
        <f ca="1">SUM(SUMIFS('Colar PRIME'!$G:$G,'Colar PRIME'!$C:$C,Relatorio!B15,'Colar PRIME'!$D:$D,Relatorio!$AP$102),SUMIFS('Colar PRIME'!$G:$G,'Colar PRIME'!$C:$C,Relatorio!D15,'Colar PRIME'!$D:$D,Relatorio!$AP$102))</f>
        <v>0</v>
      </c>
      <c r="AQ15" s="209">
        <f ca="1">SUM(SUMIF('Colar PACKET'!$A$2:$W$400,C15,'Colar PACKET'!$W$2:$W$400),SUMIF('Colar PACKET'!$A$2:$W$400,BA15,'Colar PACKET'!$W$2:$W$400))</f>
        <v>0</v>
      </c>
      <c r="AR15" s="409">
        <f ca="1">SUM(SUMIFS('Colar PRIME'!$G:$G,'Colar PRIME'!$C:$C,Relatorio!B15,'Colar PRIME'!$D:$D,Relatorio!$AR$102),SUMIFS('Colar PRIME'!$G:$G,'Colar PRIME'!$C:$C,Relatorio!D15,'Colar PRIME'!$D:$D,Relatorio!$AR$102))</f>
        <v>0</v>
      </c>
      <c r="AS15" s="408">
        <f ca="1">SUM(SUMIF('Colar PACKET'!$A$2:$X$400,C15,'Colar PACKET'!$X$2:$X$400),SUMIF('Colar PACKET'!$A$2:$X$400,BA15,'Colar PACKET'!$X$2:$X$400))</f>
        <v>0</v>
      </c>
      <c r="AT15" s="408">
        <f ca="1">SUM(SUMIFS('Colar PRIME'!$G:$G,'Colar PRIME'!$C:$C,Relatorio!B15,'Colar PRIME'!$D:$D,Relatorio!$AT$102),SUMIFS('Colar PRIME'!$G:$G,'Colar PRIME'!$C:$C,Relatorio!D15,'Colar PRIME'!$D:$D,Relatorio!$AT$102))</f>
        <v>0</v>
      </c>
      <c r="AU15" s="209">
        <f ca="1">SUM(SUMIF('Colar PACKET'!$A$2:$Y$400,C15,'Colar PACKET'!$Y$2:$Y$400),SUMIF('Colar PACKET'!$A$2:$Y$400,BA15,'Colar PACKET'!$Y$2:$Y$400))</f>
        <v>0</v>
      </c>
      <c r="AV15" s="409">
        <f ca="1">SUM(SUMIFS('Colar PRIME'!$G:$G,'Colar PRIME'!$C:$C,Relatorio!B15,'Colar PRIME'!$D:$D,Relatorio!$AV$102),SUMIFS('Colar PRIME'!$G:$G,'Colar PRIME'!$C:$C,Relatorio!D15,'Colar PRIME'!$D:$D,Relatorio!$AV$102))</f>
        <v>0</v>
      </c>
      <c r="AW15" s="408">
        <f ca="1">SUM(SUMIF('Colar PACKET'!$A$2:$Z$400,C15,'Colar PACKET'!$Z$2:$Z$400),SUMIF('Colar PACKET'!$A$2:$Z$400,BA15,'Colar PACKET'!$Z$2:$Z$400))</f>
        <v>0</v>
      </c>
      <c r="AX15" s="408">
        <f ca="1">SUM(SUMIFS('Colar PRIME'!$G:$G,'Colar PRIME'!$C:$C,Relatorio!B15,'Colar PRIME'!$D:$D,Relatorio!$AX$102),SUMIFS('Colar PRIME'!$G:$G,'Colar PRIME'!$C:$C,Relatorio!D15,'Colar PRIME'!$D:$D,Relatorio!$AX$102))</f>
        <v>0</v>
      </c>
      <c r="AY15" s="209">
        <f ca="1">SUM(SUMIF('Colar PACKET'!$A$2:$AA$400,C15,'Colar PACKET'!$AA$2:$AA$400),SUMIF('Colar PACKET'!$A$2:$AA$400,BA15,'Colar PACKET'!$AA$2:$AA$400))</f>
        <v>0</v>
      </c>
      <c r="AZ15" s="409">
        <f ca="1">SUM(SUMIFS('Colar PRIME'!$G:$G,'Colar PRIME'!$C:$C,Relatorio!B15,'Colar PRIME'!$D:$D,Relatorio!$AZ$102),SUMIFS('Colar PRIME'!$G:$G,'Colar PRIME'!$C:$C,Relatorio!D15,'Colar PRIME'!$D:$D,Relatorio!$AZ$102))</f>
        <v>0</v>
      </c>
      <c r="BA15" s="210" t="s">
        <v>240</v>
      </c>
      <c r="BB15" s="408">
        <v>2</v>
      </c>
    </row>
    <row r="16" spans="1:54" x14ac:dyDescent="0.25">
      <c r="A16" s="226" t="s">
        <v>90</v>
      </c>
      <c r="B16" s="419" t="s">
        <v>241</v>
      </c>
      <c r="C16" s="217">
        <v>10150158133</v>
      </c>
      <c r="D16" s="218"/>
      <c r="E16" s="207">
        <f ca="1">SUM(SUMIF('Colar PACKET'!$A$2:$D$400,C16,'Colar PACKET'!$D$2:$D$400),SUMIF('Colar PACKET'!$A$2:$D413,BA16,'Colar PACKET'!$D$2:$D$400))</f>
        <v>0</v>
      </c>
      <c r="F16" s="208">
        <f ca="1">SUM(SUMIFS('Colar PRIME'!$G:$G,'Colar PRIME'!$C:$C,Relatorio!B16,'Colar PRIME'!$D:$D,Relatorio!$F$102),SUMIFS('Colar PRIME'!$G:$G,'Colar PRIME'!$C:$C,Relatorio!D16,'Colar PRIME'!$D:$D,Relatorio!$F$102))</f>
        <v>0</v>
      </c>
      <c r="G16" s="408">
        <f ca="1">SUM(SUMIF('Colar PACKET'!$A$2:$E$400,C16,'Colar PACKET'!$E$2:$E$400),SUMIF('Colar PACKET'!$A$2:$E$400,BA16,'Colar PACKET'!$E$2:$E$400))</f>
        <v>0</v>
      </c>
      <c r="H16" s="408">
        <f ca="1">SUM(SUMIFS('Colar PRIME'!$G:$G,'Colar PRIME'!$C:$C,Relatorio!B16,'Colar PRIME'!$D:$D,Relatorio!$H$102),SUMIFS('Colar PRIME'!$G:$G,'Colar PRIME'!$C:$C,Relatorio!D16,'Colar PRIME'!$D:$D,Relatorio!$H$102))</f>
        <v>0</v>
      </c>
      <c r="I16" s="207">
        <f ca="1">SUM(SUMIF('Colar PACKET'!$A$2:$F$400,C16,'Colar PACKET'!$F$2:$F$400),SUMIF('Colar PACKET'!$A$2:$F$400,BA16,'Colar PACKET'!$F$2:$F$400))</f>
        <v>0</v>
      </c>
      <c r="J16" s="208">
        <f ca="1">SUM(SUMIFS('Colar PRIME'!$G:$G,'Colar PRIME'!$C:$C,Relatorio!B16,'Colar PRIME'!$D:$D,Relatorio!$J$102),SUMIFS('Colar PRIME'!$G:$G,'Colar PRIME'!$C:$C,Relatorio!D16,'Colar PRIME'!$D:$D,Relatorio!$J$102))</f>
        <v>0</v>
      </c>
      <c r="K16" s="408">
        <f ca="1">SUM(SUMIF('Colar PACKET'!$A$2:$G$400,C16,'Colar PACKET'!$G$2:$G$400),SUMIF('Colar PACKET'!$A$2:$G$400,BA16,'Colar PACKET'!$G$2:$G$400))</f>
        <v>0</v>
      </c>
      <c r="L16" s="408">
        <f ca="1">SUM(SUMIFS('Colar PRIME'!$G:$G,'Colar PRIME'!$C:$C,Relatorio!B16,'Colar PRIME'!$D:$D,Relatorio!$L$102),SUMIFS('Colar PRIME'!$G:$G,'Colar PRIME'!$C:$C,Relatorio!D16,'Colar PRIME'!$D:$D,Relatorio!$L$102))</f>
        <v>0</v>
      </c>
      <c r="M16" s="207">
        <f ca="1">SUM(SUMIF('Colar PACKET'!$A$2:$H$400,C16,'Colar PACKET'!$H$2:$H$400),SUMIF('Colar PACKET'!$A$2:$H$400,BA16,'Colar PACKET'!$H$2:$H$400))</f>
        <v>0</v>
      </c>
      <c r="N16" s="208">
        <f ca="1">SUM(SUMIFS('Colar PRIME'!$G:$G,'Colar PRIME'!$C:$C,Relatorio!B16,'Colar PRIME'!$D:$D,Relatorio!$N$102),SUMIFS('Colar PRIME'!$G:$G,'Colar PRIME'!$C:$C,Relatorio!D16,'Colar PRIME'!$D:$D,Relatorio!$N$102))</f>
        <v>0</v>
      </c>
      <c r="O16" s="408">
        <f ca="1">SUM(SUMIF('Colar PACKET'!$A$2:$I$400,C16,'Colar PACKET'!$I$2:$I$400),SUMIF('Colar PACKET'!$A$2:$I$400,BA16,'Colar PACKET'!$I$2:$I$400))</f>
        <v>0</v>
      </c>
      <c r="P16" s="408">
        <f ca="1">SUM(SUMIFS('Colar PRIME'!$G:$G,'Colar PRIME'!$C:$C,Relatorio!B16,'Colar PRIME'!$D:$D,Relatorio!$P$102),SUMIFS('Colar PRIME'!$G:$G,'Colar PRIME'!$C:$C,Relatorio!D16,'Colar PRIME'!$D:$D,Relatorio!$P$102))</f>
        <v>0</v>
      </c>
      <c r="Q16" s="207">
        <f ca="1">SUM(SUMIF('Colar PACKET'!$A$2:$J$400,C16,'Colar PACKET'!$J$2:$J$400),SUMIF('Colar PACKET'!$A$2:$J$400,BA16,'Colar PACKET'!$J$2:$J$400))</f>
        <v>0</v>
      </c>
      <c r="R16" s="208">
        <f ca="1">SUM(SUMIFS('Colar PRIME'!$G:$G,'Colar PRIME'!$C:$C,Relatorio!B16,'Colar PRIME'!$D:$D,Relatorio!$R$102),SUMIFS('Colar PRIME'!$G:$G,'Colar PRIME'!$C:$C,Relatorio!D16,'Colar PRIME'!$D:$D,Relatorio!$R$102))</f>
        <v>0</v>
      </c>
      <c r="S16" s="408">
        <f ca="1">SUM(SUMIF('Colar PACKET'!$A$2:$K$400,C16,'Colar PACKET'!$K$2:$K$400),SUMIF('Colar PACKET'!$A$2:$K$400,BA16,'Colar PACKET'!$K$2:$K$400))</f>
        <v>0</v>
      </c>
      <c r="T16" s="408">
        <f ca="1">SUM(SUMIFS('Colar PRIME'!$G:$G,'Colar PRIME'!$C:$C,Relatorio!B16,'Colar PRIME'!$D:$D,Relatorio!$T$102),SUMIFS('Colar PRIME'!$G:$G,'Colar PRIME'!$C:$C,Relatorio!D16,'Colar PRIME'!$D:$D,Relatorio!$T$102))</f>
        <v>0</v>
      </c>
      <c r="U16" s="207">
        <f ca="1">SUM(SUMIF('Colar PACKET'!$A$2:$L$400,C16,'Colar PACKET'!$L$2:$L$400),SUMIF('Colar PACKET'!$A$2:$L$400,BA16,'Colar PACKET'!$L$2:$L$400))</f>
        <v>0</v>
      </c>
      <c r="V16" s="208">
        <f ca="1">SUM(SUMIFS('Colar PRIME'!$G:$G,'Colar PRIME'!$C:$C,Relatorio!B16,'Colar PRIME'!$D:$D,Relatorio!$V$102),SUMIFS('Colar PRIME'!$G:$G,'Colar PRIME'!$C:$C,Relatorio!D16,'Colar PRIME'!$D:$D,Relatorio!$V$102))</f>
        <v>0</v>
      </c>
      <c r="W16" s="408">
        <f ca="1">SUM(SUMIF('Colar PACKET'!$A$2:$M$400,C16,'Colar PACKET'!$M$2:$M$400),SUMIF('Colar PACKET'!$A$2:$M$400,BA16,'Colar PACKET'!$M$2:$M$400))</f>
        <v>0</v>
      </c>
      <c r="X16" s="408">
        <f ca="1">SUM(SUMIFS('Colar PRIME'!$G:$G,'Colar PRIME'!$C:$C,Relatorio!B16,'Colar PRIME'!$D:$D,Relatorio!$X$102),SUMIFS('Colar PRIME'!$G:$G,'Colar PRIME'!$C:$C,Relatorio!D16,'Colar PRIME'!$D:$D,Relatorio!$X$102))</f>
        <v>0</v>
      </c>
      <c r="Y16" s="207">
        <f ca="1">SUM(SUMIF('Colar PACKET'!$A$2:$N$400,C16,'Colar PACKET'!$N$2:$N$400),SUMIF('Colar PACKET'!$A$2:$N$400,BA16,'Colar PACKET'!$N$2:$N$400))</f>
        <v>0</v>
      </c>
      <c r="Z16" s="208">
        <f ca="1">SUM(SUMIFS('Colar PRIME'!$G:$G,'Colar PRIME'!$C:$C,Relatorio!B16,'Colar PRIME'!$D:$D,Relatorio!$Z$102),SUMIFS('Colar PRIME'!$G:$G,'Colar PRIME'!$C:$C,Relatorio!D16,'Colar PRIME'!$D:$D,Relatorio!$Z$102))</f>
        <v>0</v>
      </c>
      <c r="AA16" s="408">
        <f ca="1">SUM(SUMIF('Colar PACKET'!$A$2:$O$400,C16,'Colar PACKET'!$O$2:$O$400),SUMIF('Colar PACKET'!$A$2:$O$400,BA16,'Colar PACKET'!$O$2:$O$400))</f>
        <v>0</v>
      </c>
      <c r="AB16" s="408">
        <f ca="1">SUM(SUMIFS('Colar PRIME'!$G:$G,'Colar PRIME'!$C:$C,Relatorio!B16,'Colar PRIME'!$D:$D,Relatorio!$AB$102),SUMIFS('Colar PRIME'!$G:$G,'Colar PRIME'!$C:$C,Relatorio!D16,'Colar PRIME'!$D:$D,Relatorio!$AB$102))</f>
        <v>0</v>
      </c>
      <c r="AC16" s="207">
        <f ca="1">SUM(SUMIF('Colar PACKET'!$A$2:$P$400,C16,'Colar PACKET'!$P$2:$P$400),SUMIF('Colar PACKET'!$A$2:$P$400,BA16,'Colar PACKET'!$P$2:$P$400))</f>
        <v>0</v>
      </c>
      <c r="AD16" s="208">
        <f ca="1">SUM(SUMIFS('Colar PRIME'!$G:$G,'Colar PRIME'!$C:$C,Relatorio!B16,'Colar PRIME'!$D:$D,Relatorio!$AD$102),SUMIFS('Colar PRIME'!$G:$G,'Colar PRIME'!$C:$C,Relatorio!D16,'Colar PRIME'!$D:$D,Relatorio!$AD$102))</f>
        <v>0</v>
      </c>
      <c r="AE16" s="408">
        <f ca="1">SUM(SUMIF('Colar PACKET'!$A$2:$Q$400,C16,'Colar PACKET'!$Q$2:$Q$400),SUMIF('Colar PACKET'!$A$2:$Q$400,BA16,'Colar PACKET'!$Q$2:$Q$400))</f>
        <v>0</v>
      </c>
      <c r="AF16" s="408">
        <f ca="1">SUM(SUMIFS('Colar PRIME'!$G:$G,'Colar PRIME'!$C:$C,Relatorio!B16,'Colar PRIME'!$D:$D,Relatorio!$AF$102),SUMIFS('Colar PRIME'!$G:$G,'Colar PRIME'!$C:$C,Relatorio!D16,'Colar PRIME'!$D:$D,Relatorio!$AF$102))</f>
        <v>0</v>
      </c>
      <c r="AG16" s="207">
        <f ca="1">SUM(SUMIF('Colar PACKET'!$A$2:$R$400,C16,'Colar PACKET'!$R$2:$R$400),SUMIF('Colar PACKET'!$A$2:$R$400,BA16,'Colar PACKET'!$R$2:$R$400))</f>
        <v>0</v>
      </c>
      <c r="AH16" s="408">
        <f ca="1">SUM(SUMIFS('Colar PRIME'!$G:$G,'Colar PRIME'!$C:$C,Relatorio!B16,'Colar PRIME'!$D:$D,Relatorio!$AH$102),SUMIFS('Colar PRIME'!$G:$G,'Colar PRIME'!$C:$C,Relatorio!D16,'Colar PRIME'!$D:$D,Relatorio!$AH$102))</f>
        <v>0</v>
      </c>
      <c r="AI16" s="209">
        <f ca="1">SUM(SUMIF('Colar PACKET'!$A$2:$S$400,C16,'Colar PACKET'!$S$2:$S$400),SUMIF('Colar PACKET'!$A$2:$S$400,BA16,'Colar PACKET'!$S$2:$S$400))</f>
        <v>0</v>
      </c>
      <c r="AJ16" s="409">
        <f ca="1">SUM(SUMIFS('Colar PRIME'!$G:$G,'Colar PRIME'!$C:$C,Relatorio!B16,'Colar PRIME'!$D:$D,Relatorio!$AJ$102),SUMIFS('Colar PRIME'!$G:$G,'Colar PRIME'!$C:$C,Relatorio!D16,'Colar PRIME'!$D:$D,Relatorio!$AJ$102))</f>
        <v>0</v>
      </c>
      <c r="AK16" s="408">
        <f ca="1">SUM(SUMIF('Colar PACKET'!$A$2:$T$400,C16,'Colar PACKET'!$T$2:$T$400),SUMIF('Colar PACKET'!$A$2:$T$400,BA16,'Colar PACKET'!$T$2:$T$400))</f>
        <v>0</v>
      </c>
      <c r="AL16" s="408">
        <f ca="1">SUM(SUMIFS('Colar PRIME'!$G:$G,'Colar PRIME'!$C:$C,Relatorio!B16,'Colar PRIME'!$D:$D,Relatorio!$AL$102),SUMIFS('Colar PRIME'!$G:$G,'Colar PRIME'!$C:$C,Relatorio!D16,'Colar PRIME'!$D:$D,Relatorio!$AL$102))</f>
        <v>0</v>
      </c>
      <c r="AM16" s="209">
        <f ca="1">SUM(SUMIF('Colar PACKET'!$A$2:$U$400,C16,'Colar PACKET'!$U$2:$U$400),SUMIF('Colar PACKET'!$A$2:$U$400,BA16,'Colar PACKET'!$U$2:$U$400))</f>
        <v>0</v>
      </c>
      <c r="AN16" s="409">
        <f ca="1">SUM(SUMIFS('Colar PRIME'!$G:$G,'Colar PRIME'!$C:$C,Relatorio!B16,'Colar PRIME'!$D:$D,Relatorio!$AJ$102),SUMIFS('Colar PRIME'!$G:$G,'Colar PRIME'!$C:$C,Relatorio!D16,'Colar PRIME'!$D:$D,Relatorio!$AN$102))</f>
        <v>0</v>
      </c>
      <c r="AO16" s="408">
        <f ca="1">SUM(SUMIF('Colar PACKET'!$A$2:$V$400,C16,'Colar PACKET'!$V$2:$V$400),SUMIF('Colar PACKET'!$A$2:$V$400,BA16,'Colar PACKET'!$V$2:$V$400))</f>
        <v>0</v>
      </c>
      <c r="AP16" s="408">
        <f ca="1">SUM(SUMIFS('Colar PRIME'!$G:$G,'Colar PRIME'!$C:$C,Relatorio!B16,'Colar PRIME'!$D:$D,Relatorio!$AP$102),SUMIFS('Colar PRIME'!$G:$G,'Colar PRIME'!$C:$C,Relatorio!D16,'Colar PRIME'!$D:$D,Relatorio!$AP$102))</f>
        <v>0</v>
      </c>
      <c r="AQ16" s="209">
        <f ca="1">SUM(SUMIF('Colar PACKET'!$A$2:$W$400,C16,'Colar PACKET'!$W$2:$W$400),SUMIF('Colar PACKET'!$A$2:$W$400,BA16,'Colar PACKET'!$W$2:$W$400))</f>
        <v>0</v>
      </c>
      <c r="AR16" s="409">
        <f ca="1">SUM(SUMIFS('Colar PRIME'!$G:$G,'Colar PRIME'!$C:$C,Relatorio!B16,'Colar PRIME'!$D:$D,Relatorio!$AR$102),SUMIFS('Colar PRIME'!$G:$G,'Colar PRIME'!$C:$C,Relatorio!D16,'Colar PRIME'!$D:$D,Relatorio!$AR$102))</f>
        <v>0</v>
      </c>
      <c r="AS16" s="408">
        <f ca="1">SUM(SUMIF('Colar PACKET'!$A$2:$X$400,C16,'Colar PACKET'!$X$2:$X$400),SUMIF('Colar PACKET'!$A$2:$X$400,BA16,'Colar PACKET'!$X$2:$X$400))</f>
        <v>0</v>
      </c>
      <c r="AT16" s="408">
        <f ca="1">SUM(SUMIFS('Colar PRIME'!$G:$G,'Colar PRIME'!$C:$C,Relatorio!B16,'Colar PRIME'!$D:$D,Relatorio!$AT$102),SUMIFS('Colar PRIME'!$G:$G,'Colar PRIME'!$C:$C,Relatorio!D16,'Colar PRIME'!$D:$D,Relatorio!$AT$102))</f>
        <v>0</v>
      </c>
      <c r="AU16" s="209">
        <f ca="1">SUM(SUMIF('Colar PACKET'!$A$2:$Y$400,C16,'Colar PACKET'!$Y$2:$Y$400),SUMIF('Colar PACKET'!$A$2:$Y$400,BA16,'Colar PACKET'!$Y$2:$Y$400))</f>
        <v>0</v>
      </c>
      <c r="AV16" s="409">
        <f ca="1">SUM(SUMIFS('Colar PRIME'!$G:$G,'Colar PRIME'!$C:$C,Relatorio!B16,'Colar PRIME'!$D:$D,Relatorio!$AV$102),SUMIFS('Colar PRIME'!$G:$G,'Colar PRIME'!$C:$C,Relatorio!D16,'Colar PRIME'!$D:$D,Relatorio!$AV$102))</f>
        <v>0</v>
      </c>
      <c r="AW16" s="408">
        <f ca="1">SUM(SUMIF('Colar PACKET'!$A$2:$Z$400,C16,'Colar PACKET'!$Z$2:$Z$400),SUMIF('Colar PACKET'!$A$2:$Z$400,BA16,'Colar PACKET'!$Z$2:$Z$400))</f>
        <v>0</v>
      </c>
      <c r="AX16" s="408">
        <f ca="1">SUM(SUMIFS('Colar PRIME'!$G:$G,'Colar PRIME'!$C:$C,Relatorio!B16,'Colar PRIME'!$D:$D,Relatorio!$AX$102),SUMIFS('Colar PRIME'!$G:$G,'Colar PRIME'!$C:$C,Relatorio!D16,'Colar PRIME'!$D:$D,Relatorio!$AX$102))</f>
        <v>0</v>
      </c>
      <c r="AY16" s="209">
        <f ca="1">SUM(SUMIF('Colar PACKET'!$A$2:$AA$400,C16,'Colar PACKET'!$AA$2:$AA$400),SUMIF('Colar PACKET'!$A$2:$AA$400,BA16,'Colar PACKET'!$AA$2:$AA$400))</f>
        <v>0</v>
      </c>
      <c r="AZ16" s="409">
        <f ca="1">SUM(SUMIFS('Colar PRIME'!$G:$G,'Colar PRIME'!$C:$C,Relatorio!B16,'Colar PRIME'!$D:$D,Relatorio!$AZ$102),SUMIFS('Colar PRIME'!$G:$G,'Colar PRIME'!$C:$C,Relatorio!D16,'Colar PRIME'!$D:$D,Relatorio!$AZ$102))</f>
        <v>0</v>
      </c>
      <c r="BA16" s="210" t="s">
        <v>242</v>
      </c>
      <c r="BB16" s="408">
        <v>2</v>
      </c>
    </row>
    <row r="17" spans="1:54" x14ac:dyDescent="0.25">
      <c r="A17" s="226" t="s">
        <v>91</v>
      </c>
      <c r="B17" s="419" t="s">
        <v>243</v>
      </c>
      <c r="C17" s="217">
        <v>10150158154</v>
      </c>
      <c r="D17" s="218"/>
      <c r="E17" s="207">
        <f ca="1">SUM(SUMIF('Colar PACKET'!$A$2:$D$400,C17,'Colar PACKET'!$D$2:$D$400),SUMIF('Colar PACKET'!$A$2:$D414,BA17,'Colar PACKET'!$D$2:$D$400))</f>
        <v>0</v>
      </c>
      <c r="F17" s="208">
        <f ca="1">SUM(SUMIFS('Colar PRIME'!$G:$G,'Colar PRIME'!$C:$C,Relatorio!B17,'Colar PRIME'!$D:$D,Relatorio!$F$102),SUMIFS('Colar PRIME'!$G:$G,'Colar PRIME'!$C:$C,Relatorio!D17,'Colar PRIME'!$D:$D,Relatorio!$F$102))</f>
        <v>0</v>
      </c>
      <c r="G17" s="408">
        <f ca="1">SUM(SUMIF('Colar PACKET'!$A$2:$E$400,C17,'Colar PACKET'!$E$2:$E$400),SUMIF('Colar PACKET'!$A$2:$E$400,BA17,'Colar PACKET'!$E$2:$E$400))</f>
        <v>0</v>
      </c>
      <c r="H17" s="408">
        <f ca="1">SUM(SUMIFS('Colar PRIME'!$G:$G,'Colar PRIME'!$C:$C,Relatorio!B17,'Colar PRIME'!$D:$D,Relatorio!$H$102),SUMIFS('Colar PRIME'!$G:$G,'Colar PRIME'!$C:$C,Relatorio!D17,'Colar PRIME'!$D:$D,Relatorio!$H$102))</f>
        <v>0</v>
      </c>
      <c r="I17" s="207">
        <f ca="1">SUM(SUMIF('Colar PACKET'!$A$2:$F$400,C17,'Colar PACKET'!$F$2:$F$400),SUMIF('Colar PACKET'!$A$2:$F$400,BA17,'Colar PACKET'!$F$2:$F$400))</f>
        <v>0</v>
      </c>
      <c r="J17" s="208">
        <f ca="1">SUM(SUMIFS('Colar PRIME'!$G:$G,'Colar PRIME'!$C:$C,Relatorio!B17,'Colar PRIME'!$D:$D,Relatorio!$J$102),SUMIFS('Colar PRIME'!$G:$G,'Colar PRIME'!$C:$C,Relatorio!D17,'Colar PRIME'!$D:$D,Relatorio!$J$102))</f>
        <v>0</v>
      </c>
      <c r="K17" s="408">
        <f ca="1">SUM(SUMIF('Colar PACKET'!$A$2:$G$400,C17,'Colar PACKET'!$G$2:$G$400),SUMIF('Colar PACKET'!$A$2:$G$400,BA17,'Colar PACKET'!$G$2:$G$400))</f>
        <v>0</v>
      </c>
      <c r="L17" s="408">
        <f ca="1">SUM(SUMIFS('Colar PRIME'!$G:$G,'Colar PRIME'!$C:$C,Relatorio!B17,'Colar PRIME'!$D:$D,Relatorio!$L$102),SUMIFS('Colar PRIME'!$G:$G,'Colar PRIME'!$C:$C,Relatorio!D17,'Colar PRIME'!$D:$D,Relatorio!$L$102))</f>
        <v>0</v>
      </c>
      <c r="M17" s="207">
        <f ca="1">SUM(SUMIF('Colar PACKET'!$A$2:$H$400,C17,'Colar PACKET'!$H$2:$H$400),SUMIF('Colar PACKET'!$A$2:$H$400,BA17,'Colar PACKET'!$H$2:$H$400))</f>
        <v>0</v>
      </c>
      <c r="N17" s="208">
        <f ca="1">SUM(SUMIFS('Colar PRIME'!$G:$G,'Colar PRIME'!$C:$C,Relatorio!B17,'Colar PRIME'!$D:$D,Relatorio!$N$102),SUMIFS('Colar PRIME'!$G:$G,'Colar PRIME'!$C:$C,Relatorio!D17,'Colar PRIME'!$D:$D,Relatorio!$N$102))</f>
        <v>0</v>
      </c>
      <c r="O17" s="408">
        <f ca="1">SUM(SUMIF('Colar PACKET'!$A$2:$I$400,C17,'Colar PACKET'!$I$2:$I$400),SUMIF('Colar PACKET'!$A$2:$I$400,BA17,'Colar PACKET'!$I$2:$I$400))</f>
        <v>0</v>
      </c>
      <c r="P17" s="408">
        <f ca="1">SUM(SUMIFS('Colar PRIME'!$G:$G,'Colar PRIME'!$C:$C,Relatorio!B17,'Colar PRIME'!$D:$D,Relatorio!$P$102),SUMIFS('Colar PRIME'!$G:$G,'Colar PRIME'!$C:$C,Relatorio!D17,'Colar PRIME'!$D:$D,Relatorio!$P$102))</f>
        <v>0</v>
      </c>
      <c r="Q17" s="207">
        <f ca="1">SUM(SUMIF('Colar PACKET'!$A$2:$J$400,C17,'Colar PACKET'!$J$2:$J$400),SUMIF('Colar PACKET'!$A$2:$J$400,BA17,'Colar PACKET'!$J$2:$J$400))</f>
        <v>0</v>
      </c>
      <c r="R17" s="208">
        <f ca="1">SUM(SUMIFS('Colar PRIME'!$G:$G,'Colar PRIME'!$C:$C,Relatorio!B17,'Colar PRIME'!$D:$D,Relatorio!$R$102),SUMIFS('Colar PRIME'!$G:$G,'Colar PRIME'!$C:$C,Relatorio!D17,'Colar PRIME'!$D:$D,Relatorio!$R$102))</f>
        <v>0</v>
      </c>
      <c r="S17" s="408">
        <f ca="1">SUM(SUMIF('Colar PACKET'!$A$2:$K$400,C17,'Colar PACKET'!$K$2:$K$400),SUMIF('Colar PACKET'!$A$2:$K$400,BA17,'Colar PACKET'!$K$2:$K$400))</f>
        <v>0</v>
      </c>
      <c r="T17" s="408">
        <f ca="1">SUM(SUMIFS('Colar PRIME'!$G:$G,'Colar PRIME'!$C:$C,Relatorio!B17,'Colar PRIME'!$D:$D,Relatorio!$T$102),SUMIFS('Colar PRIME'!$G:$G,'Colar PRIME'!$C:$C,Relatorio!D17,'Colar PRIME'!$D:$D,Relatorio!$T$102))</f>
        <v>0</v>
      </c>
      <c r="U17" s="207">
        <f ca="1">SUM(SUMIF('Colar PACKET'!$A$2:$L$400,C17,'Colar PACKET'!$L$2:$L$400),SUMIF('Colar PACKET'!$A$2:$L$400,BA17,'Colar PACKET'!$L$2:$L$400))</f>
        <v>0</v>
      </c>
      <c r="V17" s="208">
        <f ca="1">SUM(SUMIFS('Colar PRIME'!$G:$G,'Colar PRIME'!$C:$C,Relatorio!B17,'Colar PRIME'!$D:$D,Relatorio!$V$102),SUMIFS('Colar PRIME'!$G:$G,'Colar PRIME'!$C:$C,Relatorio!D17,'Colar PRIME'!$D:$D,Relatorio!$V$102))</f>
        <v>0</v>
      </c>
      <c r="W17" s="408">
        <f ca="1">SUM(SUMIF('Colar PACKET'!$A$2:$M$400,C17,'Colar PACKET'!$M$2:$M$400),SUMIF('Colar PACKET'!$A$2:$M$400,BA17,'Colar PACKET'!$M$2:$M$400))</f>
        <v>0</v>
      </c>
      <c r="X17" s="408">
        <f ca="1">SUM(SUMIFS('Colar PRIME'!$G:$G,'Colar PRIME'!$C:$C,Relatorio!B17,'Colar PRIME'!$D:$D,Relatorio!$X$102),SUMIFS('Colar PRIME'!$G:$G,'Colar PRIME'!$C:$C,Relatorio!D17,'Colar PRIME'!$D:$D,Relatorio!$X$102))</f>
        <v>0</v>
      </c>
      <c r="Y17" s="207">
        <f ca="1">SUM(SUMIF('Colar PACKET'!$A$2:$N$400,C17,'Colar PACKET'!$N$2:$N$400),SUMIF('Colar PACKET'!$A$2:$N$400,BA17,'Colar PACKET'!$N$2:$N$400))</f>
        <v>0</v>
      </c>
      <c r="Z17" s="208">
        <f ca="1">SUM(SUMIFS('Colar PRIME'!$G:$G,'Colar PRIME'!$C:$C,Relatorio!B17,'Colar PRIME'!$D:$D,Relatorio!$Z$102),SUMIFS('Colar PRIME'!$G:$G,'Colar PRIME'!$C:$C,Relatorio!D17,'Colar PRIME'!$D:$D,Relatorio!$Z$102))</f>
        <v>0</v>
      </c>
      <c r="AA17" s="408">
        <f ca="1">SUM(SUMIF('Colar PACKET'!$A$2:$O$400,C17,'Colar PACKET'!$O$2:$O$400),SUMIF('Colar PACKET'!$A$2:$O$400,BA17,'Colar PACKET'!$O$2:$O$400))</f>
        <v>0</v>
      </c>
      <c r="AB17" s="408">
        <f ca="1">SUM(SUMIFS('Colar PRIME'!$G:$G,'Colar PRIME'!$C:$C,Relatorio!B17,'Colar PRIME'!$D:$D,Relatorio!$AB$102),SUMIFS('Colar PRIME'!$G:$G,'Colar PRIME'!$C:$C,Relatorio!D17,'Colar PRIME'!$D:$D,Relatorio!$AB$102))</f>
        <v>0</v>
      </c>
      <c r="AC17" s="207">
        <f ca="1">SUM(SUMIF('Colar PACKET'!$A$2:$P$400,C17,'Colar PACKET'!$P$2:$P$400),SUMIF('Colar PACKET'!$A$2:$P$400,BA17,'Colar PACKET'!$P$2:$P$400))</f>
        <v>0</v>
      </c>
      <c r="AD17" s="208">
        <f ca="1">SUM(SUMIFS('Colar PRIME'!$G:$G,'Colar PRIME'!$C:$C,Relatorio!B17,'Colar PRIME'!$D:$D,Relatorio!$AD$102),SUMIFS('Colar PRIME'!$G:$G,'Colar PRIME'!$C:$C,Relatorio!D17,'Colar PRIME'!$D:$D,Relatorio!$AD$102))</f>
        <v>0</v>
      </c>
      <c r="AE17" s="408">
        <f ca="1">SUM(SUMIF('Colar PACKET'!$A$2:$Q$400,C17,'Colar PACKET'!$Q$2:$Q$400),SUMIF('Colar PACKET'!$A$2:$Q$400,BA17,'Colar PACKET'!$Q$2:$Q$400))</f>
        <v>0</v>
      </c>
      <c r="AF17" s="408">
        <f ca="1">SUM(SUMIFS('Colar PRIME'!$G:$G,'Colar PRIME'!$C:$C,Relatorio!B17,'Colar PRIME'!$D:$D,Relatorio!$AF$102),SUMIFS('Colar PRIME'!$G:$G,'Colar PRIME'!$C:$C,Relatorio!D17,'Colar PRIME'!$D:$D,Relatorio!$AF$102))</f>
        <v>0</v>
      </c>
      <c r="AG17" s="207">
        <f ca="1">SUM(SUMIF('Colar PACKET'!$A$2:$R$400,C17,'Colar PACKET'!$R$2:$R$400),SUMIF('Colar PACKET'!$A$2:$R$400,BA17,'Colar PACKET'!$R$2:$R$400))</f>
        <v>0</v>
      </c>
      <c r="AH17" s="408">
        <f ca="1">SUM(SUMIFS('Colar PRIME'!$G:$G,'Colar PRIME'!$C:$C,Relatorio!B17,'Colar PRIME'!$D:$D,Relatorio!$AH$102),SUMIFS('Colar PRIME'!$G:$G,'Colar PRIME'!$C:$C,Relatorio!D17,'Colar PRIME'!$D:$D,Relatorio!$AH$102))</f>
        <v>0</v>
      </c>
      <c r="AI17" s="209">
        <f ca="1">SUM(SUMIF('Colar PACKET'!$A$2:$S$400,C17,'Colar PACKET'!$S$2:$S$400),SUMIF('Colar PACKET'!$A$2:$S$400,BA17,'Colar PACKET'!$S$2:$S$400))</f>
        <v>0</v>
      </c>
      <c r="AJ17" s="409">
        <f ca="1">SUM(SUMIFS('Colar PRIME'!$G:$G,'Colar PRIME'!$C:$C,Relatorio!B17,'Colar PRIME'!$D:$D,Relatorio!$AJ$102),SUMIFS('Colar PRIME'!$G:$G,'Colar PRIME'!$C:$C,Relatorio!D17,'Colar PRIME'!$D:$D,Relatorio!$AJ$102))</f>
        <v>0</v>
      </c>
      <c r="AK17" s="408">
        <f ca="1">SUM(SUMIF('Colar PACKET'!$A$2:$T$400,C17,'Colar PACKET'!$T$2:$T$400),SUMIF('Colar PACKET'!$A$2:$T$400,BA17,'Colar PACKET'!$T$2:$T$400))</f>
        <v>0</v>
      </c>
      <c r="AL17" s="408">
        <f ca="1">SUM(SUMIFS('Colar PRIME'!$G:$G,'Colar PRIME'!$C:$C,Relatorio!B17,'Colar PRIME'!$D:$D,Relatorio!$AL$102),SUMIFS('Colar PRIME'!$G:$G,'Colar PRIME'!$C:$C,Relatorio!D17,'Colar PRIME'!$D:$D,Relatorio!$AL$102))</f>
        <v>0</v>
      </c>
      <c r="AM17" s="209">
        <f ca="1">SUM(SUMIF('Colar PACKET'!$A$2:$U$400,C17,'Colar PACKET'!$U$2:$U$400),SUMIF('Colar PACKET'!$A$2:$U$400,BA17,'Colar PACKET'!$U$2:$U$400))</f>
        <v>0</v>
      </c>
      <c r="AN17" s="409">
        <f ca="1">SUM(SUMIFS('Colar PRIME'!$G:$G,'Colar PRIME'!$C:$C,Relatorio!B17,'Colar PRIME'!$D:$D,Relatorio!$AJ$102),SUMIFS('Colar PRIME'!$G:$G,'Colar PRIME'!$C:$C,Relatorio!D17,'Colar PRIME'!$D:$D,Relatorio!$AN$102))</f>
        <v>0</v>
      </c>
      <c r="AO17" s="408">
        <f ca="1">SUM(SUMIF('Colar PACKET'!$A$2:$V$400,C17,'Colar PACKET'!$V$2:$V$400),SUMIF('Colar PACKET'!$A$2:$V$400,BA17,'Colar PACKET'!$V$2:$V$400))</f>
        <v>0</v>
      </c>
      <c r="AP17" s="408">
        <f ca="1">SUM(SUMIFS('Colar PRIME'!$G:$G,'Colar PRIME'!$C:$C,Relatorio!B17,'Colar PRIME'!$D:$D,Relatorio!$AP$102),SUMIFS('Colar PRIME'!$G:$G,'Colar PRIME'!$C:$C,Relatorio!D17,'Colar PRIME'!$D:$D,Relatorio!$AP$102))</f>
        <v>0</v>
      </c>
      <c r="AQ17" s="209">
        <f ca="1">SUM(SUMIF('Colar PACKET'!$A$2:$W$400,C17,'Colar PACKET'!$W$2:$W$400),SUMIF('Colar PACKET'!$A$2:$W$400,BA17,'Colar PACKET'!$W$2:$W$400))</f>
        <v>0</v>
      </c>
      <c r="AR17" s="409">
        <f ca="1">SUM(SUMIFS('Colar PRIME'!$G:$G,'Colar PRIME'!$C:$C,Relatorio!B17,'Colar PRIME'!$D:$D,Relatorio!$AR$102),SUMIFS('Colar PRIME'!$G:$G,'Colar PRIME'!$C:$C,Relatorio!D17,'Colar PRIME'!$D:$D,Relatorio!$AR$102))</f>
        <v>0</v>
      </c>
      <c r="AS17" s="408">
        <f ca="1">SUM(SUMIF('Colar PACKET'!$A$2:$X$400,C17,'Colar PACKET'!$X$2:$X$400),SUMIF('Colar PACKET'!$A$2:$X$400,BA17,'Colar PACKET'!$X$2:$X$400))</f>
        <v>0</v>
      </c>
      <c r="AT17" s="408">
        <f ca="1">SUM(SUMIFS('Colar PRIME'!$G:$G,'Colar PRIME'!$C:$C,Relatorio!B17,'Colar PRIME'!$D:$D,Relatorio!$AT$102),SUMIFS('Colar PRIME'!$G:$G,'Colar PRIME'!$C:$C,Relatorio!D17,'Colar PRIME'!$D:$D,Relatorio!$AT$102))</f>
        <v>0</v>
      </c>
      <c r="AU17" s="209">
        <f ca="1">SUM(SUMIF('Colar PACKET'!$A$2:$Y$400,C17,'Colar PACKET'!$Y$2:$Y$400),SUMIF('Colar PACKET'!$A$2:$Y$400,BA17,'Colar PACKET'!$Y$2:$Y$400))</f>
        <v>0</v>
      </c>
      <c r="AV17" s="409">
        <f ca="1">SUM(SUMIFS('Colar PRIME'!$G:$G,'Colar PRIME'!$C:$C,Relatorio!B17,'Colar PRIME'!$D:$D,Relatorio!$AV$102),SUMIFS('Colar PRIME'!$G:$G,'Colar PRIME'!$C:$C,Relatorio!D17,'Colar PRIME'!$D:$D,Relatorio!$AV$102))</f>
        <v>0</v>
      </c>
      <c r="AW17" s="408">
        <f ca="1">SUM(SUMIF('Colar PACKET'!$A$2:$Z$400,C17,'Colar PACKET'!$Z$2:$Z$400),SUMIF('Colar PACKET'!$A$2:$Z$400,BA17,'Colar PACKET'!$Z$2:$Z$400))</f>
        <v>0</v>
      </c>
      <c r="AX17" s="408">
        <f ca="1">SUM(SUMIFS('Colar PRIME'!$G:$G,'Colar PRIME'!$C:$C,Relatorio!B17,'Colar PRIME'!$D:$D,Relatorio!$AX$102),SUMIFS('Colar PRIME'!$G:$G,'Colar PRIME'!$C:$C,Relatorio!D17,'Colar PRIME'!$D:$D,Relatorio!$AX$102))</f>
        <v>0</v>
      </c>
      <c r="AY17" s="209">
        <f ca="1">SUM(SUMIF('Colar PACKET'!$A$2:$AA$400,C17,'Colar PACKET'!$AA$2:$AA$400),SUMIF('Colar PACKET'!$A$2:$AA$400,BA17,'Colar PACKET'!$AA$2:$AA$400))</f>
        <v>0</v>
      </c>
      <c r="AZ17" s="409">
        <f ca="1">SUM(SUMIFS('Colar PRIME'!$G:$G,'Colar PRIME'!$C:$C,Relatorio!B17,'Colar PRIME'!$D:$D,Relatorio!$AZ$102),SUMIFS('Colar PRIME'!$G:$G,'Colar PRIME'!$C:$C,Relatorio!D17,'Colar PRIME'!$D:$D,Relatorio!$AZ$102))</f>
        <v>0</v>
      </c>
      <c r="BA17" s="210" t="s">
        <v>244</v>
      </c>
      <c r="BB17" s="408">
        <v>2</v>
      </c>
    </row>
    <row r="18" spans="1:54" x14ac:dyDescent="0.25">
      <c r="A18" s="226" t="s">
        <v>92</v>
      </c>
      <c r="B18" s="419" t="s">
        <v>245</v>
      </c>
      <c r="C18" s="217">
        <v>10150158155</v>
      </c>
      <c r="D18" s="218"/>
      <c r="E18" s="207">
        <f ca="1">SUM(SUMIF('Colar PACKET'!$A$2:$D$400,C18,'Colar PACKET'!$D$2:$D$400),SUMIF('Colar PACKET'!$A$2:$D415,BA18,'Colar PACKET'!$D$2:$D$400))</f>
        <v>0</v>
      </c>
      <c r="F18" s="208">
        <f ca="1">SUM(SUMIFS('Colar PRIME'!$G:$G,'Colar PRIME'!$C:$C,Relatorio!B18,'Colar PRIME'!$D:$D,Relatorio!$F$102),SUMIFS('Colar PRIME'!$G:$G,'Colar PRIME'!$C:$C,Relatorio!D18,'Colar PRIME'!$D:$D,Relatorio!$F$102))</f>
        <v>0</v>
      </c>
      <c r="G18" s="408">
        <f ca="1">SUM(SUMIF('Colar PACKET'!$A$2:$E$400,C18,'Colar PACKET'!$E$2:$E$400),SUMIF('Colar PACKET'!$A$2:$E$400,BA18,'Colar PACKET'!$E$2:$E$400))</f>
        <v>0</v>
      </c>
      <c r="H18" s="408">
        <f ca="1">SUM(SUMIFS('Colar PRIME'!$G:$G,'Colar PRIME'!$C:$C,Relatorio!B18,'Colar PRIME'!$D:$D,Relatorio!$H$102),SUMIFS('Colar PRIME'!$G:$G,'Colar PRIME'!$C:$C,Relatorio!D18,'Colar PRIME'!$D:$D,Relatorio!$H$102))</f>
        <v>0</v>
      </c>
      <c r="I18" s="207">
        <f ca="1">SUM(SUMIF('Colar PACKET'!$A$2:$F$400,C18,'Colar PACKET'!$F$2:$F$400),SUMIF('Colar PACKET'!$A$2:$F$400,BA18,'Colar PACKET'!$F$2:$F$400))</f>
        <v>0</v>
      </c>
      <c r="J18" s="208">
        <f ca="1">SUM(SUMIFS('Colar PRIME'!$G:$G,'Colar PRIME'!$C:$C,Relatorio!B18,'Colar PRIME'!$D:$D,Relatorio!$J$102),SUMIFS('Colar PRIME'!$G:$G,'Colar PRIME'!$C:$C,Relatorio!D18,'Colar PRIME'!$D:$D,Relatorio!$J$102))</f>
        <v>0</v>
      </c>
      <c r="K18" s="408">
        <f ca="1">SUM(SUMIF('Colar PACKET'!$A$2:$G$400,C18,'Colar PACKET'!$G$2:$G$400),SUMIF('Colar PACKET'!$A$2:$G$400,BA18,'Colar PACKET'!$G$2:$G$400))</f>
        <v>0</v>
      </c>
      <c r="L18" s="408">
        <f ca="1">SUM(SUMIFS('Colar PRIME'!$G:$G,'Colar PRIME'!$C:$C,Relatorio!B18,'Colar PRIME'!$D:$D,Relatorio!$L$102),SUMIFS('Colar PRIME'!$G:$G,'Colar PRIME'!$C:$C,Relatorio!D18,'Colar PRIME'!$D:$D,Relatorio!$L$102))</f>
        <v>0</v>
      </c>
      <c r="M18" s="207">
        <f ca="1">SUM(SUMIF('Colar PACKET'!$A$2:$H$400,C18,'Colar PACKET'!$H$2:$H$400),SUMIF('Colar PACKET'!$A$2:$H$400,BA18,'Colar PACKET'!$H$2:$H$400))</f>
        <v>0</v>
      </c>
      <c r="N18" s="208">
        <f ca="1">SUM(SUMIFS('Colar PRIME'!$G:$G,'Colar PRIME'!$C:$C,Relatorio!B18,'Colar PRIME'!$D:$D,Relatorio!$N$102),SUMIFS('Colar PRIME'!$G:$G,'Colar PRIME'!$C:$C,Relatorio!D18,'Colar PRIME'!$D:$D,Relatorio!$N$102))</f>
        <v>0</v>
      </c>
      <c r="O18" s="408">
        <f ca="1">SUM(SUMIF('Colar PACKET'!$A$2:$I$400,C18,'Colar PACKET'!$I$2:$I$400),SUMIF('Colar PACKET'!$A$2:$I$400,BA18,'Colar PACKET'!$I$2:$I$400))</f>
        <v>0</v>
      </c>
      <c r="P18" s="408">
        <f ca="1">SUM(SUMIFS('Colar PRIME'!$G:$G,'Colar PRIME'!$C:$C,Relatorio!B18,'Colar PRIME'!$D:$D,Relatorio!$P$102),SUMIFS('Colar PRIME'!$G:$G,'Colar PRIME'!$C:$C,Relatorio!D18,'Colar PRIME'!$D:$D,Relatorio!$P$102))</f>
        <v>0</v>
      </c>
      <c r="Q18" s="207">
        <f ca="1">SUM(SUMIF('Colar PACKET'!$A$2:$J$400,C18,'Colar PACKET'!$J$2:$J$400),SUMIF('Colar PACKET'!$A$2:$J$400,BA18,'Colar PACKET'!$J$2:$J$400))</f>
        <v>0</v>
      </c>
      <c r="R18" s="208">
        <f ca="1">SUM(SUMIFS('Colar PRIME'!$G:$G,'Colar PRIME'!$C:$C,Relatorio!B18,'Colar PRIME'!$D:$D,Relatorio!$R$102),SUMIFS('Colar PRIME'!$G:$G,'Colar PRIME'!$C:$C,Relatorio!D18,'Colar PRIME'!$D:$D,Relatorio!$R$102))</f>
        <v>0</v>
      </c>
      <c r="S18" s="408">
        <f ca="1">SUM(SUMIF('Colar PACKET'!$A$2:$K$400,C18,'Colar PACKET'!$K$2:$K$400),SUMIF('Colar PACKET'!$A$2:$K$400,BA18,'Colar PACKET'!$K$2:$K$400))</f>
        <v>0</v>
      </c>
      <c r="T18" s="408">
        <f ca="1">SUM(SUMIFS('Colar PRIME'!$G:$G,'Colar PRIME'!$C:$C,Relatorio!B18,'Colar PRIME'!$D:$D,Relatorio!$T$102),SUMIFS('Colar PRIME'!$G:$G,'Colar PRIME'!$C:$C,Relatorio!D18,'Colar PRIME'!$D:$D,Relatorio!$T$102))</f>
        <v>0</v>
      </c>
      <c r="U18" s="207">
        <f ca="1">SUM(SUMIF('Colar PACKET'!$A$2:$L$400,C18,'Colar PACKET'!$L$2:$L$400),SUMIF('Colar PACKET'!$A$2:$L$400,BA18,'Colar PACKET'!$L$2:$L$400))</f>
        <v>0</v>
      </c>
      <c r="V18" s="208">
        <f ca="1">SUM(SUMIFS('Colar PRIME'!$G:$G,'Colar PRIME'!$C:$C,Relatorio!B18,'Colar PRIME'!$D:$D,Relatorio!$V$102),SUMIFS('Colar PRIME'!$G:$G,'Colar PRIME'!$C:$C,Relatorio!D18,'Colar PRIME'!$D:$D,Relatorio!$V$102))</f>
        <v>0</v>
      </c>
      <c r="W18" s="408">
        <f ca="1">SUM(SUMIF('Colar PACKET'!$A$2:$M$400,C18,'Colar PACKET'!$M$2:$M$400),SUMIF('Colar PACKET'!$A$2:$M$400,BA18,'Colar PACKET'!$M$2:$M$400))</f>
        <v>0</v>
      </c>
      <c r="X18" s="408">
        <f ca="1">SUM(SUMIFS('Colar PRIME'!$G:$G,'Colar PRIME'!$C:$C,Relatorio!B18,'Colar PRIME'!$D:$D,Relatorio!$X$102),SUMIFS('Colar PRIME'!$G:$G,'Colar PRIME'!$C:$C,Relatorio!D18,'Colar PRIME'!$D:$D,Relatorio!$X$102))</f>
        <v>0</v>
      </c>
      <c r="Y18" s="207">
        <f ca="1">SUM(SUMIF('Colar PACKET'!$A$2:$N$400,C18,'Colar PACKET'!$N$2:$N$400),SUMIF('Colar PACKET'!$A$2:$N$400,BA18,'Colar PACKET'!$N$2:$N$400))</f>
        <v>0</v>
      </c>
      <c r="Z18" s="208">
        <f ca="1">SUM(SUMIFS('Colar PRIME'!$G:$G,'Colar PRIME'!$C:$C,Relatorio!B18,'Colar PRIME'!$D:$D,Relatorio!$Z$102),SUMIFS('Colar PRIME'!$G:$G,'Colar PRIME'!$C:$C,Relatorio!D18,'Colar PRIME'!$D:$D,Relatorio!$Z$102))</f>
        <v>0</v>
      </c>
      <c r="AA18" s="408">
        <f ca="1">SUM(SUMIF('Colar PACKET'!$A$2:$O$400,C18,'Colar PACKET'!$O$2:$O$400),SUMIF('Colar PACKET'!$A$2:$O$400,BA18,'Colar PACKET'!$O$2:$O$400))</f>
        <v>0</v>
      </c>
      <c r="AB18" s="408">
        <f ca="1">SUM(SUMIFS('Colar PRIME'!$G:$G,'Colar PRIME'!$C:$C,Relatorio!B18,'Colar PRIME'!$D:$D,Relatorio!$AB$102),SUMIFS('Colar PRIME'!$G:$G,'Colar PRIME'!$C:$C,Relatorio!D18,'Colar PRIME'!$D:$D,Relatorio!$AB$102))</f>
        <v>0</v>
      </c>
      <c r="AC18" s="207">
        <f ca="1">SUM(SUMIF('Colar PACKET'!$A$2:$P$400,C18,'Colar PACKET'!$P$2:$P$400),SUMIF('Colar PACKET'!$A$2:$P$400,BA18,'Colar PACKET'!$P$2:$P$400))</f>
        <v>0</v>
      </c>
      <c r="AD18" s="208">
        <f ca="1">SUM(SUMIFS('Colar PRIME'!$G:$G,'Colar PRIME'!$C:$C,Relatorio!B18,'Colar PRIME'!$D:$D,Relatorio!$AD$102),SUMIFS('Colar PRIME'!$G:$G,'Colar PRIME'!$C:$C,Relatorio!D18,'Colar PRIME'!$D:$D,Relatorio!$AD$102))</f>
        <v>0</v>
      </c>
      <c r="AE18" s="408">
        <f ca="1">SUM(SUMIF('Colar PACKET'!$A$2:$Q$400,C18,'Colar PACKET'!$Q$2:$Q$400),SUMIF('Colar PACKET'!$A$2:$Q$400,BA18,'Colar PACKET'!$Q$2:$Q$400))</f>
        <v>0</v>
      </c>
      <c r="AF18" s="408">
        <f ca="1">SUM(SUMIFS('Colar PRIME'!$G:$G,'Colar PRIME'!$C:$C,Relatorio!B18,'Colar PRIME'!$D:$D,Relatorio!$AF$102),SUMIFS('Colar PRIME'!$G:$G,'Colar PRIME'!$C:$C,Relatorio!D18,'Colar PRIME'!$D:$D,Relatorio!$AF$102))</f>
        <v>0</v>
      </c>
      <c r="AG18" s="207">
        <f ca="1">SUM(SUMIF('Colar PACKET'!$A$2:$R$400,C18,'Colar PACKET'!$R$2:$R$400),SUMIF('Colar PACKET'!$A$2:$R$400,BA18,'Colar PACKET'!$R$2:$R$400))</f>
        <v>0</v>
      </c>
      <c r="AH18" s="408">
        <f ca="1">SUM(SUMIFS('Colar PRIME'!$G:$G,'Colar PRIME'!$C:$C,Relatorio!B18,'Colar PRIME'!$D:$D,Relatorio!$AH$102),SUMIFS('Colar PRIME'!$G:$G,'Colar PRIME'!$C:$C,Relatorio!D18,'Colar PRIME'!$D:$D,Relatorio!$AH$102))</f>
        <v>0</v>
      </c>
      <c r="AI18" s="209">
        <f ca="1">SUM(SUMIF('Colar PACKET'!$A$2:$S$400,C18,'Colar PACKET'!$S$2:$S$400),SUMIF('Colar PACKET'!$A$2:$S$400,BA18,'Colar PACKET'!$S$2:$S$400))</f>
        <v>0</v>
      </c>
      <c r="AJ18" s="409">
        <f ca="1">SUM(SUMIFS('Colar PRIME'!$G:$G,'Colar PRIME'!$C:$C,Relatorio!B18,'Colar PRIME'!$D:$D,Relatorio!$AJ$102),SUMIFS('Colar PRIME'!$G:$G,'Colar PRIME'!$C:$C,Relatorio!D18,'Colar PRIME'!$D:$D,Relatorio!$AJ$102))</f>
        <v>0</v>
      </c>
      <c r="AK18" s="408">
        <f ca="1">SUM(SUMIF('Colar PACKET'!$A$2:$T$400,C18,'Colar PACKET'!$T$2:$T$400),SUMIF('Colar PACKET'!$A$2:$T$400,BA18,'Colar PACKET'!$T$2:$T$400))</f>
        <v>0</v>
      </c>
      <c r="AL18" s="408">
        <f ca="1">SUM(SUMIFS('Colar PRIME'!$G:$G,'Colar PRIME'!$C:$C,Relatorio!B18,'Colar PRIME'!$D:$D,Relatorio!$AL$102),SUMIFS('Colar PRIME'!$G:$G,'Colar PRIME'!$C:$C,Relatorio!D18,'Colar PRIME'!$D:$D,Relatorio!$AL$102))</f>
        <v>0</v>
      </c>
      <c r="AM18" s="209">
        <f ca="1">SUM(SUMIF('Colar PACKET'!$A$2:$U$400,C18,'Colar PACKET'!$U$2:$U$400),SUMIF('Colar PACKET'!$A$2:$U$400,BA18,'Colar PACKET'!$U$2:$U$400))</f>
        <v>0</v>
      </c>
      <c r="AN18" s="409">
        <f ca="1">SUM(SUMIFS('Colar PRIME'!$G:$G,'Colar PRIME'!$C:$C,Relatorio!B18,'Colar PRIME'!$D:$D,Relatorio!$AJ$102),SUMIFS('Colar PRIME'!$G:$G,'Colar PRIME'!$C:$C,Relatorio!D18,'Colar PRIME'!$D:$D,Relatorio!$AN$102))</f>
        <v>0</v>
      </c>
      <c r="AO18" s="408">
        <f ca="1">SUM(SUMIF('Colar PACKET'!$A$2:$V$400,C18,'Colar PACKET'!$V$2:$V$400),SUMIF('Colar PACKET'!$A$2:$V$400,BA18,'Colar PACKET'!$V$2:$V$400))</f>
        <v>0</v>
      </c>
      <c r="AP18" s="408">
        <f ca="1">SUM(SUMIFS('Colar PRIME'!$G:$G,'Colar PRIME'!$C:$C,Relatorio!B18,'Colar PRIME'!$D:$D,Relatorio!$AP$102),SUMIFS('Colar PRIME'!$G:$G,'Colar PRIME'!$C:$C,Relatorio!D18,'Colar PRIME'!$D:$D,Relatorio!$AP$102))</f>
        <v>0</v>
      </c>
      <c r="AQ18" s="209">
        <f ca="1">SUM(SUMIF('Colar PACKET'!$A$2:$W$400,C18,'Colar PACKET'!$W$2:$W$400),SUMIF('Colar PACKET'!$A$2:$W$400,BA18,'Colar PACKET'!$W$2:$W$400))</f>
        <v>0</v>
      </c>
      <c r="AR18" s="409">
        <f ca="1">SUM(SUMIFS('Colar PRIME'!$G:$G,'Colar PRIME'!$C:$C,Relatorio!B18,'Colar PRIME'!$D:$D,Relatorio!$AR$102),SUMIFS('Colar PRIME'!$G:$G,'Colar PRIME'!$C:$C,Relatorio!D18,'Colar PRIME'!$D:$D,Relatorio!$AR$102))</f>
        <v>0</v>
      </c>
      <c r="AS18" s="408">
        <f ca="1">SUM(SUMIF('Colar PACKET'!$A$2:$X$400,C18,'Colar PACKET'!$X$2:$X$400),SUMIF('Colar PACKET'!$A$2:$X$400,BA18,'Colar PACKET'!$X$2:$X$400))</f>
        <v>0</v>
      </c>
      <c r="AT18" s="408">
        <f ca="1">SUM(SUMIFS('Colar PRIME'!$G:$G,'Colar PRIME'!$C:$C,Relatorio!B18,'Colar PRIME'!$D:$D,Relatorio!$AT$102),SUMIFS('Colar PRIME'!$G:$G,'Colar PRIME'!$C:$C,Relatorio!D18,'Colar PRIME'!$D:$D,Relatorio!$AT$102))</f>
        <v>0</v>
      </c>
      <c r="AU18" s="209">
        <f ca="1">SUM(SUMIF('Colar PACKET'!$A$2:$Y$400,C18,'Colar PACKET'!$Y$2:$Y$400),SUMIF('Colar PACKET'!$A$2:$Y$400,BA18,'Colar PACKET'!$Y$2:$Y$400))</f>
        <v>0</v>
      </c>
      <c r="AV18" s="409">
        <f ca="1">SUM(SUMIFS('Colar PRIME'!$G:$G,'Colar PRIME'!$C:$C,Relatorio!B18,'Colar PRIME'!$D:$D,Relatorio!$AV$102),SUMIFS('Colar PRIME'!$G:$G,'Colar PRIME'!$C:$C,Relatorio!D18,'Colar PRIME'!$D:$D,Relatorio!$AV$102))</f>
        <v>0</v>
      </c>
      <c r="AW18" s="408">
        <f ca="1">SUM(SUMIF('Colar PACKET'!$A$2:$Z$400,C18,'Colar PACKET'!$Z$2:$Z$400),SUMIF('Colar PACKET'!$A$2:$Z$400,BA18,'Colar PACKET'!$Z$2:$Z$400))</f>
        <v>0</v>
      </c>
      <c r="AX18" s="408">
        <f ca="1">SUM(SUMIFS('Colar PRIME'!$G:$G,'Colar PRIME'!$C:$C,Relatorio!B18,'Colar PRIME'!$D:$D,Relatorio!$AX$102),SUMIFS('Colar PRIME'!$G:$G,'Colar PRIME'!$C:$C,Relatorio!D18,'Colar PRIME'!$D:$D,Relatorio!$AX$102))</f>
        <v>0</v>
      </c>
      <c r="AY18" s="209">
        <f ca="1">SUM(SUMIF('Colar PACKET'!$A$2:$AA$400,C18,'Colar PACKET'!$AA$2:$AA$400),SUMIF('Colar PACKET'!$A$2:$AA$400,BA18,'Colar PACKET'!$AA$2:$AA$400))</f>
        <v>0</v>
      </c>
      <c r="AZ18" s="409">
        <f ca="1">SUM(SUMIFS('Colar PRIME'!$G:$G,'Colar PRIME'!$C:$C,Relatorio!B18,'Colar PRIME'!$D:$D,Relatorio!$AZ$102),SUMIFS('Colar PRIME'!$G:$G,'Colar PRIME'!$C:$C,Relatorio!D18,'Colar PRIME'!$D:$D,Relatorio!$AZ$102))</f>
        <v>0</v>
      </c>
      <c r="BA18" s="210" t="s">
        <v>246</v>
      </c>
      <c r="BB18" s="408">
        <v>2</v>
      </c>
    </row>
    <row r="19" spans="1:54" x14ac:dyDescent="0.25">
      <c r="A19" s="226" t="s">
        <v>93</v>
      </c>
      <c r="B19" s="419" t="s">
        <v>247</v>
      </c>
      <c r="C19" s="217">
        <v>10150158243</v>
      </c>
      <c r="D19" s="218"/>
      <c r="E19" s="207">
        <f ca="1">SUM(SUMIF('Colar PACKET'!$A$2:$D$400,C19,'Colar PACKET'!$D$2:$D$400),SUMIF('Colar PACKET'!$A$2:$D416,BA19,'Colar PACKET'!$D$2:$D$400))</f>
        <v>0</v>
      </c>
      <c r="F19" s="208">
        <f ca="1">SUM(SUMIFS('Colar PRIME'!$G:$G,'Colar PRIME'!$C:$C,Relatorio!B19,'Colar PRIME'!$D:$D,Relatorio!$F$102),SUMIFS('Colar PRIME'!$G:$G,'Colar PRIME'!$C:$C,Relatorio!D19,'Colar PRIME'!$D:$D,Relatorio!$F$102))</f>
        <v>0</v>
      </c>
      <c r="G19" s="408">
        <f ca="1">SUM(SUMIF('Colar PACKET'!$A$2:$E$400,C19,'Colar PACKET'!$E$2:$E$400),SUMIF('Colar PACKET'!$A$2:$E$400,BA19,'Colar PACKET'!$E$2:$E$400))</f>
        <v>0</v>
      </c>
      <c r="H19" s="408">
        <f ca="1">SUM(SUMIFS('Colar PRIME'!$G:$G,'Colar PRIME'!$C:$C,Relatorio!B19,'Colar PRIME'!$D:$D,Relatorio!$H$102),SUMIFS('Colar PRIME'!$G:$G,'Colar PRIME'!$C:$C,Relatorio!D19,'Colar PRIME'!$D:$D,Relatorio!$H$102))</f>
        <v>0</v>
      </c>
      <c r="I19" s="207">
        <f ca="1">SUM(SUMIF('Colar PACKET'!$A$2:$F$400,C19,'Colar PACKET'!$F$2:$F$400),SUMIF('Colar PACKET'!$A$2:$F$400,BA19,'Colar PACKET'!$F$2:$F$400))</f>
        <v>0</v>
      </c>
      <c r="J19" s="208">
        <f ca="1">SUM(SUMIFS('Colar PRIME'!$G:$G,'Colar PRIME'!$C:$C,Relatorio!B19,'Colar PRIME'!$D:$D,Relatorio!$J$102),SUMIFS('Colar PRIME'!$G:$G,'Colar PRIME'!$C:$C,Relatorio!D19,'Colar PRIME'!$D:$D,Relatorio!$J$102))</f>
        <v>0</v>
      </c>
      <c r="K19" s="408">
        <f ca="1">SUM(SUMIF('Colar PACKET'!$A$2:$G$400,C19,'Colar PACKET'!$G$2:$G$400),SUMIF('Colar PACKET'!$A$2:$G$400,BA19,'Colar PACKET'!$G$2:$G$400))</f>
        <v>0</v>
      </c>
      <c r="L19" s="408">
        <f ca="1">SUM(SUMIFS('Colar PRIME'!$G:$G,'Colar PRIME'!$C:$C,Relatorio!B19,'Colar PRIME'!$D:$D,Relatorio!$L$102),SUMIFS('Colar PRIME'!$G:$G,'Colar PRIME'!$C:$C,Relatorio!D19,'Colar PRIME'!$D:$D,Relatorio!$L$102))</f>
        <v>0</v>
      </c>
      <c r="M19" s="207">
        <f ca="1">SUM(SUMIF('Colar PACKET'!$A$2:$H$400,C19,'Colar PACKET'!$H$2:$H$400),SUMIF('Colar PACKET'!$A$2:$H$400,BA19,'Colar PACKET'!$H$2:$H$400))</f>
        <v>0</v>
      </c>
      <c r="N19" s="208">
        <f ca="1">SUM(SUMIFS('Colar PRIME'!$G:$G,'Colar PRIME'!$C:$C,Relatorio!B19,'Colar PRIME'!$D:$D,Relatorio!$N$102),SUMIFS('Colar PRIME'!$G:$G,'Colar PRIME'!$C:$C,Relatorio!D19,'Colar PRIME'!$D:$D,Relatorio!$N$102))</f>
        <v>0</v>
      </c>
      <c r="O19" s="408">
        <f ca="1">SUM(SUMIF('Colar PACKET'!$A$2:$I$400,C19,'Colar PACKET'!$I$2:$I$400),SUMIF('Colar PACKET'!$A$2:$I$400,BA19,'Colar PACKET'!$I$2:$I$400))</f>
        <v>0</v>
      </c>
      <c r="P19" s="408">
        <f ca="1">SUM(SUMIFS('Colar PRIME'!$G:$G,'Colar PRIME'!$C:$C,Relatorio!B19,'Colar PRIME'!$D:$D,Relatorio!$P$102),SUMIFS('Colar PRIME'!$G:$G,'Colar PRIME'!$C:$C,Relatorio!D19,'Colar PRIME'!$D:$D,Relatorio!$P$102))</f>
        <v>0</v>
      </c>
      <c r="Q19" s="207">
        <f ca="1">SUM(SUMIF('Colar PACKET'!$A$2:$J$400,C19,'Colar PACKET'!$J$2:$J$400),SUMIF('Colar PACKET'!$A$2:$J$400,BA19,'Colar PACKET'!$J$2:$J$400))</f>
        <v>0</v>
      </c>
      <c r="R19" s="208">
        <f ca="1">SUM(SUMIFS('Colar PRIME'!$G:$G,'Colar PRIME'!$C:$C,Relatorio!B19,'Colar PRIME'!$D:$D,Relatorio!$R$102),SUMIFS('Colar PRIME'!$G:$G,'Colar PRIME'!$C:$C,Relatorio!D19,'Colar PRIME'!$D:$D,Relatorio!$R$102))</f>
        <v>0</v>
      </c>
      <c r="S19" s="408">
        <f ca="1">SUM(SUMIF('Colar PACKET'!$A$2:$K$400,C19,'Colar PACKET'!$K$2:$K$400),SUMIF('Colar PACKET'!$A$2:$K$400,BA19,'Colar PACKET'!$K$2:$K$400))</f>
        <v>0</v>
      </c>
      <c r="T19" s="408">
        <f ca="1">SUM(SUMIFS('Colar PRIME'!$G:$G,'Colar PRIME'!$C:$C,Relatorio!B19,'Colar PRIME'!$D:$D,Relatorio!$T$102),SUMIFS('Colar PRIME'!$G:$G,'Colar PRIME'!$C:$C,Relatorio!D19,'Colar PRIME'!$D:$D,Relatorio!$T$102))</f>
        <v>0</v>
      </c>
      <c r="U19" s="207">
        <f ca="1">SUM(SUMIF('Colar PACKET'!$A$2:$L$400,C19,'Colar PACKET'!$L$2:$L$400),SUMIF('Colar PACKET'!$A$2:$L$400,BA19,'Colar PACKET'!$L$2:$L$400))</f>
        <v>0</v>
      </c>
      <c r="V19" s="208">
        <f ca="1">SUM(SUMIFS('Colar PRIME'!$G:$G,'Colar PRIME'!$C:$C,Relatorio!B19,'Colar PRIME'!$D:$D,Relatorio!$V$102),SUMIFS('Colar PRIME'!$G:$G,'Colar PRIME'!$C:$C,Relatorio!D19,'Colar PRIME'!$D:$D,Relatorio!$V$102))</f>
        <v>0</v>
      </c>
      <c r="W19" s="408">
        <f ca="1">SUM(SUMIF('Colar PACKET'!$A$2:$M$400,C19,'Colar PACKET'!$M$2:$M$400),SUMIF('Colar PACKET'!$A$2:$M$400,BA19,'Colar PACKET'!$M$2:$M$400))</f>
        <v>0</v>
      </c>
      <c r="X19" s="408">
        <f ca="1">SUM(SUMIFS('Colar PRIME'!$G:$G,'Colar PRIME'!$C:$C,Relatorio!B19,'Colar PRIME'!$D:$D,Relatorio!$X$102),SUMIFS('Colar PRIME'!$G:$G,'Colar PRIME'!$C:$C,Relatorio!D19,'Colar PRIME'!$D:$D,Relatorio!$X$102))</f>
        <v>0</v>
      </c>
      <c r="Y19" s="207">
        <f ca="1">SUM(SUMIF('Colar PACKET'!$A$2:$N$400,C19,'Colar PACKET'!$N$2:$N$400),SUMIF('Colar PACKET'!$A$2:$N$400,BA19,'Colar PACKET'!$N$2:$N$400))</f>
        <v>0</v>
      </c>
      <c r="Z19" s="208">
        <f ca="1">SUM(SUMIFS('Colar PRIME'!$G:$G,'Colar PRIME'!$C:$C,Relatorio!B19,'Colar PRIME'!$D:$D,Relatorio!$Z$102),SUMIFS('Colar PRIME'!$G:$G,'Colar PRIME'!$C:$C,Relatorio!D19,'Colar PRIME'!$D:$D,Relatorio!$Z$102))</f>
        <v>0</v>
      </c>
      <c r="AA19" s="408">
        <f ca="1">SUM(SUMIF('Colar PACKET'!$A$2:$O$400,C19,'Colar PACKET'!$O$2:$O$400),SUMIF('Colar PACKET'!$A$2:$O$400,BA19,'Colar PACKET'!$O$2:$O$400))</f>
        <v>0</v>
      </c>
      <c r="AB19" s="408">
        <f ca="1">SUM(SUMIFS('Colar PRIME'!$G:$G,'Colar PRIME'!$C:$C,Relatorio!B19,'Colar PRIME'!$D:$D,Relatorio!$AB$102),SUMIFS('Colar PRIME'!$G:$G,'Colar PRIME'!$C:$C,Relatorio!D19,'Colar PRIME'!$D:$D,Relatorio!$AB$102))</f>
        <v>0</v>
      </c>
      <c r="AC19" s="207">
        <f ca="1">SUM(SUMIF('Colar PACKET'!$A$2:$P$400,C19,'Colar PACKET'!$P$2:$P$400),SUMIF('Colar PACKET'!$A$2:$P$400,BA19,'Colar PACKET'!$P$2:$P$400))</f>
        <v>0</v>
      </c>
      <c r="AD19" s="208">
        <f ca="1">SUM(SUMIFS('Colar PRIME'!$G:$G,'Colar PRIME'!$C:$C,Relatorio!B19,'Colar PRIME'!$D:$D,Relatorio!$AD$102),SUMIFS('Colar PRIME'!$G:$G,'Colar PRIME'!$C:$C,Relatorio!D19,'Colar PRIME'!$D:$D,Relatorio!$AD$102))</f>
        <v>0</v>
      </c>
      <c r="AE19" s="408">
        <f ca="1">SUM(SUMIF('Colar PACKET'!$A$2:$Q$400,C19,'Colar PACKET'!$Q$2:$Q$400),SUMIF('Colar PACKET'!$A$2:$Q$400,BA19,'Colar PACKET'!$Q$2:$Q$400))</f>
        <v>0</v>
      </c>
      <c r="AF19" s="408">
        <f ca="1">SUM(SUMIFS('Colar PRIME'!$G:$G,'Colar PRIME'!$C:$C,Relatorio!B19,'Colar PRIME'!$D:$D,Relatorio!$AF$102),SUMIFS('Colar PRIME'!$G:$G,'Colar PRIME'!$C:$C,Relatorio!D19,'Colar PRIME'!$D:$D,Relatorio!$AF$102))</f>
        <v>0</v>
      </c>
      <c r="AG19" s="207">
        <f ca="1">SUM(SUMIF('Colar PACKET'!$A$2:$R$400,C19,'Colar PACKET'!$R$2:$R$400),SUMIF('Colar PACKET'!$A$2:$R$400,BA19,'Colar PACKET'!$R$2:$R$400))</f>
        <v>0</v>
      </c>
      <c r="AH19" s="408">
        <f ca="1">SUM(SUMIFS('Colar PRIME'!$G:$G,'Colar PRIME'!$C:$C,Relatorio!B19,'Colar PRIME'!$D:$D,Relatorio!$AH$102),SUMIFS('Colar PRIME'!$G:$G,'Colar PRIME'!$C:$C,Relatorio!D19,'Colar PRIME'!$D:$D,Relatorio!$AH$102))</f>
        <v>0</v>
      </c>
      <c r="AI19" s="209">
        <f ca="1">SUM(SUMIF('Colar PACKET'!$A$2:$S$400,C19,'Colar PACKET'!$S$2:$S$400),SUMIF('Colar PACKET'!$A$2:$S$400,BA19,'Colar PACKET'!$S$2:$S$400))</f>
        <v>0</v>
      </c>
      <c r="AJ19" s="409">
        <f ca="1">SUM(SUMIFS('Colar PRIME'!$G:$G,'Colar PRIME'!$C:$C,Relatorio!B19,'Colar PRIME'!$D:$D,Relatorio!$AJ$102),SUMIFS('Colar PRIME'!$G:$G,'Colar PRIME'!$C:$C,Relatorio!D19,'Colar PRIME'!$D:$D,Relatorio!$AJ$102))</f>
        <v>0</v>
      </c>
      <c r="AK19" s="408">
        <f ca="1">SUM(SUMIF('Colar PACKET'!$A$2:$T$400,C19,'Colar PACKET'!$T$2:$T$400),SUMIF('Colar PACKET'!$A$2:$T$400,BA19,'Colar PACKET'!$T$2:$T$400))</f>
        <v>0</v>
      </c>
      <c r="AL19" s="408">
        <f ca="1">SUM(SUMIFS('Colar PRIME'!$G:$G,'Colar PRIME'!$C:$C,Relatorio!B19,'Colar PRIME'!$D:$D,Relatorio!$AL$102),SUMIFS('Colar PRIME'!$G:$G,'Colar PRIME'!$C:$C,Relatorio!D19,'Colar PRIME'!$D:$D,Relatorio!$AL$102))</f>
        <v>0</v>
      </c>
      <c r="AM19" s="209">
        <f ca="1">SUM(SUMIF('Colar PACKET'!$A$2:$U$400,C19,'Colar PACKET'!$U$2:$U$400),SUMIF('Colar PACKET'!$A$2:$U$400,BA19,'Colar PACKET'!$U$2:$U$400))</f>
        <v>0</v>
      </c>
      <c r="AN19" s="409">
        <f ca="1">SUM(SUMIFS('Colar PRIME'!$G:$G,'Colar PRIME'!$C:$C,Relatorio!B19,'Colar PRIME'!$D:$D,Relatorio!$AJ$102),SUMIFS('Colar PRIME'!$G:$G,'Colar PRIME'!$C:$C,Relatorio!D19,'Colar PRIME'!$D:$D,Relatorio!$AN$102))</f>
        <v>0</v>
      </c>
      <c r="AO19" s="408">
        <f ca="1">SUM(SUMIF('Colar PACKET'!$A$2:$V$400,C19,'Colar PACKET'!$V$2:$V$400),SUMIF('Colar PACKET'!$A$2:$V$400,BA19,'Colar PACKET'!$V$2:$V$400))</f>
        <v>0</v>
      </c>
      <c r="AP19" s="408">
        <f ca="1">SUM(SUMIFS('Colar PRIME'!$G:$G,'Colar PRIME'!$C:$C,Relatorio!B19,'Colar PRIME'!$D:$D,Relatorio!$AP$102),SUMIFS('Colar PRIME'!$G:$G,'Colar PRIME'!$C:$C,Relatorio!D19,'Colar PRIME'!$D:$D,Relatorio!$AP$102))</f>
        <v>0</v>
      </c>
      <c r="AQ19" s="209">
        <f ca="1">SUM(SUMIF('Colar PACKET'!$A$2:$W$400,C19,'Colar PACKET'!$W$2:$W$400),SUMIF('Colar PACKET'!$A$2:$W$400,BA19,'Colar PACKET'!$W$2:$W$400))</f>
        <v>0</v>
      </c>
      <c r="AR19" s="409">
        <f ca="1">SUM(SUMIFS('Colar PRIME'!$G:$G,'Colar PRIME'!$C:$C,Relatorio!B19,'Colar PRIME'!$D:$D,Relatorio!$AR$102),SUMIFS('Colar PRIME'!$G:$G,'Colar PRIME'!$C:$C,Relatorio!D19,'Colar PRIME'!$D:$D,Relatorio!$AR$102))</f>
        <v>0</v>
      </c>
      <c r="AS19" s="408">
        <f ca="1">SUM(SUMIF('Colar PACKET'!$A$2:$X$400,C19,'Colar PACKET'!$X$2:$X$400),SUMIF('Colar PACKET'!$A$2:$X$400,BA19,'Colar PACKET'!$X$2:$X$400))</f>
        <v>0</v>
      </c>
      <c r="AT19" s="408">
        <f ca="1">SUM(SUMIFS('Colar PRIME'!$G:$G,'Colar PRIME'!$C:$C,Relatorio!B19,'Colar PRIME'!$D:$D,Relatorio!$AT$102),SUMIFS('Colar PRIME'!$G:$G,'Colar PRIME'!$C:$C,Relatorio!D19,'Colar PRIME'!$D:$D,Relatorio!$AT$102))</f>
        <v>0</v>
      </c>
      <c r="AU19" s="209">
        <f ca="1">SUM(SUMIF('Colar PACKET'!$A$2:$Y$400,C19,'Colar PACKET'!$Y$2:$Y$400),SUMIF('Colar PACKET'!$A$2:$Y$400,BA19,'Colar PACKET'!$Y$2:$Y$400))</f>
        <v>0</v>
      </c>
      <c r="AV19" s="409">
        <f ca="1">SUM(SUMIFS('Colar PRIME'!$G:$G,'Colar PRIME'!$C:$C,Relatorio!B19,'Colar PRIME'!$D:$D,Relatorio!$AV$102),SUMIFS('Colar PRIME'!$G:$G,'Colar PRIME'!$C:$C,Relatorio!D19,'Colar PRIME'!$D:$D,Relatorio!$AV$102))</f>
        <v>0</v>
      </c>
      <c r="AW19" s="408">
        <f ca="1">SUM(SUMIF('Colar PACKET'!$A$2:$Z$400,C19,'Colar PACKET'!$Z$2:$Z$400),SUMIF('Colar PACKET'!$A$2:$Z$400,BA19,'Colar PACKET'!$Z$2:$Z$400))</f>
        <v>0</v>
      </c>
      <c r="AX19" s="408">
        <f ca="1">SUM(SUMIFS('Colar PRIME'!$G:$G,'Colar PRIME'!$C:$C,Relatorio!B19,'Colar PRIME'!$D:$D,Relatorio!$AX$102),SUMIFS('Colar PRIME'!$G:$G,'Colar PRIME'!$C:$C,Relatorio!D19,'Colar PRIME'!$D:$D,Relatorio!$AX$102))</f>
        <v>0</v>
      </c>
      <c r="AY19" s="209">
        <f ca="1">SUM(SUMIF('Colar PACKET'!$A$2:$AA$400,C19,'Colar PACKET'!$AA$2:$AA$400),SUMIF('Colar PACKET'!$A$2:$AA$400,BA19,'Colar PACKET'!$AA$2:$AA$400))</f>
        <v>0</v>
      </c>
      <c r="AZ19" s="409">
        <f ca="1">SUM(SUMIFS('Colar PRIME'!$G:$G,'Colar PRIME'!$C:$C,Relatorio!B19,'Colar PRIME'!$D:$D,Relatorio!$AZ$102),SUMIFS('Colar PRIME'!$G:$G,'Colar PRIME'!$C:$C,Relatorio!D19,'Colar PRIME'!$D:$D,Relatorio!$AZ$102))</f>
        <v>0</v>
      </c>
      <c r="BA19" s="210" t="s">
        <v>248</v>
      </c>
      <c r="BB19" s="408">
        <v>2</v>
      </c>
    </row>
    <row r="20" spans="1:54" x14ac:dyDescent="0.25">
      <c r="A20" s="226" t="s">
        <v>94</v>
      </c>
      <c r="B20" s="419" t="s">
        <v>249</v>
      </c>
      <c r="C20" s="217">
        <v>10150158126</v>
      </c>
      <c r="D20" s="218"/>
      <c r="E20" s="207">
        <f ca="1">SUM(SUMIF('Colar PACKET'!$A$2:$D$400,C20,'Colar PACKET'!$D$2:$D$400),SUMIF('Colar PACKET'!$A$2:$D417,BA20,'Colar PACKET'!$D$2:$D$400))</f>
        <v>0</v>
      </c>
      <c r="F20" s="208">
        <f ca="1">SUM(SUMIFS('Colar PRIME'!$G:$G,'Colar PRIME'!$C:$C,Relatorio!B20,'Colar PRIME'!$D:$D,Relatorio!$F$102),SUMIFS('Colar PRIME'!$G:$G,'Colar PRIME'!$C:$C,Relatorio!D20,'Colar PRIME'!$D:$D,Relatorio!$F$102))</f>
        <v>0</v>
      </c>
      <c r="G20" s="408">
        <f ca="1">SUM(SUMIF('Colar PACKET'!$A$2:$E$400,C20,'Colar PACKET'!$E$2:$E$400),SUMIF('Colar PACKET'!$A$2:$E$400,BA20,'Colar PACKET'!$E$2:$E$400))</f>
        <v>0</v>
      </c>
      <c r="H20" s="408">
        <f ca="1">SUM(SUMIFS('Colar PRIME'!$G:$G,'Colar PRIME'!$C:$C,Relatorio!B20,'Colar PRIME'!$D:$D,Relatorio!$H$102),SUMIFS('Colar PRIME'!$G:$G,'Colar PRIME'!$C:$C,Relatorio!D20,'Colar PRIME'!$D:$D,Relatorio!$H$102))</f>
        <v>0</v>
      </c>
      <c r="I20" s="207">
        <f ca="1">SUM(SUMIF('Colar PACKET'!$A$2:$F$400,C20,'Colar PACKET'!$F$2:$F$400),SUMIF('Colar PACKET'!$A$2:$F$400,BA20,'Colar PACKET'!$F$2:$F$400))</f>
        <v>0</v>
      </c>
      <c r="J20" s="208">
        <f ca="1">SUM(SUMIFS('Colar PRIME'!$G:$G,'Colar PRIME'!$C:$C,Relatorio!B20,'Colar PRIME'!$D:$D,Relatorio!$J$102),SUMIFS('Colar PRIME'!$G:$G,'Colar PRIME'!$C:$C,Relatorio!D20,'Colar PRIME'!$D:$D,Relatorio!$J$102))</f>
        <v>0</v>
      </c>
      <c r="K20" s="408">
        <f ca="1">SUM(SUMIF('Colar PACKET'!$A$2:$G$400,C20,'Colar PACKET'!$G$2:$G$400),SUMIF('Colar PACKET'!$A$2:$G$400,BA20,'Colar PACKET'!$G$2:$G$400))</f>
        <v>0</v>
      </c>
      <c r="L20" s="408">
        <f ca="1">SUM(SUMIFS('Colar PRIME'!$G:$G,'Colar PRIME'!$C:$C,Relatorio!B20,'Colar PRIME'!$D:$D,Relatorio!$L$102),SUMIFS('Colar PRIME'!$G:$G,'Colar PRIME'!$C:$C,Relatorio!D20,'Colar PRIME'!$D:$D,Relatorio!$L$102))</f>
        <v>0</v>
      </c>
      <c r="M20" s="207">
        <f ca="1">SUM(SUMIF('Colar PACKET'!$A$2:$H$400,C20,'Colar PACKET'!$H$2:$H$400),SUMIF('Colar PACKET'!$A$2:$H$400,BA20,'Colar PACKET'!$H$2:$H$400))</f>
        <v>0</v>
      </c>
      <c r="N20" s="208">
        <f ca="1">SUM(SUMIFS('Colar PRIME'!$G:$G,'Colar PRIME'!$C:$C,Relatorio!B20,'Colar PRIME'!$D:$D,Relatorio!$N$102),SUMIFS('Colar PRIME'!$G:$G,'Colar PRIME'!$C:$C,Relatorio!D20,'Colar PRIME'!$D:$D,Relatorio!$N$102))</f>
        <v>0</v>
      </c>
      <c r="O20" s="408">
        <f ca="1">SUM(SUMIF('Colar PACKET'!$A$2:$I$400,C20,'Colar PACKET'!$I$2:$I$400),SUMIF('Colar PACKET'!$A$2:$I$400,BA20,'Colar PACKET'!$I$2:$I$400))</f>
        <v>0</v>
      </c>
      <c r="P20" s="408">
        <f ca="1">SUM(SUMIFS('Colar PRIME'!$G:$G,'Colar PRIME'!$C:$C,Relatorio!B20,'Colar PRIME'!$D:$D,Relatorio!$P$102),SUMIFS('Colar PRIME'!$G:$G,'Colar PRIME'!$C:$C,Relatorio!D20,'Colar PRIME'!$D:$D,Relatorio!$P$102))</f>
        <v>0</v>
      </c>
      <c r="Q20" s="207">
        <f ca="1">SUM(SUMIF('Colar PACKET'!$A$2:$J$400,C20,'Colar PACKET'!$J$2:$J$400),SUMIF('Colar PACKET'!$A$2:$J$400,BA20,'Colar PACKET'!$J$2:$J$400))</f>
        <v>0</v>
      </c>
      <c r="R20" s="208">
        <f ca="1">SUM(SUMIFS('Colar PRIME'!$G:$G,'Colar PRIME'!$C:$C,Relatorio!B20,'Colar PRIME'!$D:$D,Relatorio!$R$102),SUMIFS('Colar PRIME'!$G:$G,'Colar PRIME'!$C:$C,Relatorio!D20,'Colar PRIME'!$D:$D,Relatorio!$R$102))</f>
        <v>0</v>
      </c>
      <c r="S20" s="408">
        <f ca="1">SUM(SUMIF('Colar PACKET'!$A$2:$K$400,C20,'Colar PACKET'!$K$2:$K$400),SUMIF('Colar PACKET'!$A$2:$K$400,BA20,'Colar PACKET'!$K$2:$K$400))</f>
        <v>0</v>
      </c>
      <c r="T20" s="408">
        <f ca="1">SUM(SUMIFS('Colar PRIME'!$G:$G,'Colar PRIME'!$C:$C,Relatorio!B20,'Colar PRIME'!$D:$D,Relatorio!$T$102),SUMIFS('Colar PRIME'!$G:$G,'Colar PRIME'!$C:$C,Relatorio!D20,'Colar PRIME'!$D:$D,Relatorio!$T$102))</f>
        <v>0</v>
      </c>
      <c r="U20" s="207">
        <f ca="1">SUM(SUMIF('Colar PACKET'!$A$2:$L$400,C20,'Colar PACKET'!$L$2:$L$400),SUMIF('Colar PACKET'!$A$2:$L$400,BA20,'Colar PACKET'!$L$2:$L$400))</f>
        <v>0</v>
      </c>
      <c r="V20" s="208">
        <f ca="1">SUM(SUMIFS('Colar PRIME'!$G:$G,'Colar PRIME'!$C:$C,Relatorio!B20,'Colar PRIME'!$D:$D,Relatorio!$V$102),SUMIFS('Colar PRIME'!$G:$G,'Colar PRIME'!$C:$C,Relatorio!D20,'Colar PRIME'!$D:$D,Relatorio!$V$102))</f>
        <v>0</v>
      </c>
      <c r="W20" s="408">
        <f ca="1">SUM(SUMIF('Colar PACKET'!$A$2:$M$400,C20,'Colar PACKET'!$M$2:$M$400),SUMIF('Colar PACKET'!$A$2:$M$400,BA20,'Colar PACKET'!$M$2:$M$400))</f>
        <v>0</v>
      </c>
      <c r="X20" s="408">
        <f ca="1">SUM(SUMIFS('Colar PRIME'!$G:$G,'Colar PRIME'!$C:$C,Relatorio!B20,'Colar PRIME'!$D:$D,Relatorio!$X$102),SUMIFS('Colar PRIME'!$G:$G,'Colar PRIME'!$C:$C,Relatorio!D20,'Colar PRIME'!$D:$D,Relatorio!$X$102))</f>
        <v>0</v>
      </c>
      <c r="Y20" s="207">
        <f ca="1">SUM(SUMIF('Colar PACKET'!$A$2:$N$400,C20,'Colar PACKET'!$N$2:$N$400),SUMIF('Colar PACKET'!$A$2:$N$400,BA20,'Colar PACKET'!$N$2:$N$400))</f>
        <v>0</v>
      </c>
      <c r="Z20" s="208">
        <f ca="1">SUM(SUMIFS('Colar PRIME'!$G:$G,'Colar PRIME'!$C:$C,Relatorio!B20,'Colar PRIME'!$D:$D,Relatorio!$Z$102),SUMIFS('Colar PRIME'!$G:$G,'Colar PRIME'!$C:$C,Relatorio!D20,'Colar PRIME'!$D:$D,Relatorio!$Z$102))</f>
        <v>0</v>
      </c>
      <c r="AA20" s="408">
        <f ca="1">SUM(SUMIF('Colar PACKET'!$A$2:$O$400,C20,'Colar PACKET'!$O$2:$O$400),SUMIF('Colar PACKET'!$A$2:$O$400,BA20,'Colar PACKET'!$O$2:$O$400))</f>
        <v>0</v>
      </c>
      <c r="AB20" s="408">
        <f ca="1">SUM(SUMIFS('Colar PRIME'!$G:$G,'Colar PRIME'!$C:$C,Relatorio!B20,'Colar PRIME'!$D:$D,Relatorio!$AB$102),SUMIFS('Colar PRIME'!$G:$G,'Colar PRIME'!$C:$C,Relatorio!D20,'Colar PRIME'!$D:$D,Relatorio!$AB$102))</f>
        <v>0</v>
      </c>
      <c r="AC20" s="207">
        <f ca="1">SUM(SUMIF('Colar PACKET'!$A$2:$P$400,C20,'Colar PACKET'!$P$2:$P$400),SUMIF('Colar PACKET'!$A$2:$P$400,BA20,'Colar PACKET'!$P$2:$P$400))</f>
        <v>0</v>
      </c>
      <c r="AD20" s="208">
        <f ca="1">SUM(SUMIFS('Colar PRIME'!$G:$G,'Colar PRIME'!$C:$C,Relatorio!B20,'Colar PRIME'!$D:$D,Relatorio!$AD$102),SUMIFS('Colar PRIME'!$G:$G,'Colar PRIME'!$C:$C,Relatorio!D20,'Colar PRIME'!$D:$D,Relatorio!$AD$102))</f>
        <v>0</v>
      </c>
      <c r="AE20" s="408">
        <f ca="1">SUM(SUMIF('Colar PACKET'!$A$2:$Q$400,C20,'Colar PACKET'!$Q$2:$Q$400),SUMIF('Colar PACKET'!$A$2:$Q$400,BA20,'Colar PACKET'!$Q$2:$Q$400))</f>
        <v>0</v>
      </c>
      <c r="AF20" s="408">
        <f ca="1">SUM(SUMIFS('Colar PRIME'!$G:$G,'Colar PRIME'!$C:$C,Relatorio!B20,'Colar PRIME'!$D:$D,Relatorio!$AF$102),SUMIFS('Colar PRIME'!$G:$G,'Colar PRIME'!$C:$C,Relatorio!D20,'Colar PRIME'!$D:$D,Relatorio!$AF$102))</f>
        <v>0</v>
      </c>
      <c r="AG20" s="207">
        <f ca="1">SUM(SUMIF('Colar PACKET'!$A$2:$R$400,C20,'Colar PACKET'!$R$2:$R$400),SUMIF('Colar PACKET'!$A$2:$R$400,BA20,'Colar PACKET'!$R$2:$R$400))</f>
        <v>0</v>
      </c>
      <c r="AH20" s="408">
        <f ca="1">SUM(SUMIFS('Colar PRIME'!$G:$G,'Colar PRIME'!$C:$C,Relatorio!B20,'Colar PRIME'!$D:$D,Relatorio!$AH$102),SUMIFS('Colar PRIME'!$G:$G,'Colar PRIME'!$C:$C,Relatorio!D20,'Colar PRIME'!$D:$D,Relatorio!$AH$102))</f>
        <v>0</v>
      </c>
      <c r="AI20" s="209">
        <f ca="1">SUM(SUMIF('Colar PACKET'!$A$2:$S$400,C20,'Colar PACKET'!$S$2:$S$400),SUMIF('Colar PACKET'!$A$2:$S$400,BA20,'Colar PACKET'!$S$2:$S$400))</f>
        <v>0</v>
      </c>
      <c r="AJ20" s="409">
        <f ca="1">SUM(SUMIFS('Colar PRIME'!$G:$G,'Colar PRIME'!$C:$C,Relatorio!B20,'Colar PRIME'!$D:$D,Relatorio!$AJ$102),SUMIFS('Colar PRIME'!$G:$G,'Colar PRIME'!$C:$C,Relatorio!D20,'Colar PRIME'!$D:$D,Relatorio!$AJ$102))</f>
        <v>0</v>
      </c>
      <c r="AK20" s="408">
        <f ca="1">SUM(SUMIF('Colar PACKET'!$A$2:$T$400,C20,'Colar PACKET'!$T$2:$T$400),SUMIF('Colar PACKET'!$A$2:$T$400,BA20,'Colar PACKET'!$T$2:$T$400))</f>
        <v>0</v>
      </c>
      <c r="AL20" s="408">
        <f ca="1">SUM(SUMIFS('Colar PRIME'!$G:$G,'Colar PRIME'!$C:$C,Relatorio!B20,'Colar PRIME'!$D:$D,Relatorio!$AL$102),SUMIFS('Colar PRIME'!$G:$G,'Colar PRIME'!$C:$C,Relatorio!D20,'Colar PRIME'!$D:$D,Relatorio!$AL$102))</f>
        <v>0</v>
      </c>
      <c r="AM20" s="209">
        <f ca="1">SUM(SUMIF('Colar PACKET'!$A$2:$U$400,C20,'Colar PACKET'!$U$2:$U$400),SUMIF('Colar PACKET'!$A$2:$U$400,BA20,'Colar PACKET'!$U$2:$U$400))</f>
        <v>0</v>
      </c>
      <c r="AN20" s="409">
        <f ca="1">SUM(SUMIFS('Colar PRIME'!$G:$G,'Colar PRIME'!$C:$C,Relatorio!B20,'Colar PRIME'!$D:$D,Relatorio!$AJ$102),SUMIFS('Colar PRIME'!$G:$G,'Colar PRIME'!$C:$C,Relatorio!D20,'Colar PRIME'!$D:$D,Relatorio!$AN$102))</f>
        <v>0</v>
      </c>
      <c r="AO20" s="408">
        <f ca="1">SUM(SUMIF('Colar PACKET'!$A$2:$V$400,C20,'Colar PACKET'!$V$2:$V$400),SUMIF('Colar PACKET'!$A$2:$V$400,BA20,'Colar PACKET'!$V$2:$V$400))</f>
        <v>0</v>
      </c>
      <c r="AP20" s="408">
        <f ca="1">SUM(SUMIFS('Colar PRIME'!$G:$G,'Colar PRIME'!$C:$C,Relatorio!B20,'Colar PRIME'!$D:$D,Relatorio!$AP$102),SUMIFS('Colar PRIME'!$G:$G,'Colar PRIME'!$C:$C,Relatorio!D20,'Colar PRIME'!$D:$D,Relatorio!$AP$102))</f>
        <v>0</v>
      </c>
      <c r="AQ20" s="209">
        <f ca="1">SUM(SUMIF('Colar PACKET'!$A$2:$W$400,C20,'Colar PACKET'!$W$2:$W$400),SUMIF('Colar PACKET'!$A$2:$W$400,BA20,'Colar PACKET'!$W$2:$W$400))</f>
        <v>0</v>
      </c>
      <c r="AR20" s="409">
        <f ca="1">SUM(SUMIFS('Colar PRIME'!$G:$G,'Colar PRIME'!$C:$C,Relatorio!B20,'Colar PRIME'!$D:$D,Relatorio!$AR$102),SUMIFS('Colar PRIME'!$G:$G,'Colar PRIME'!$C:$C,Relatorio!D20,'Colar PRIME'!$D:$D,Relatorio!$AR$102))</f>
        <v>0</v>
      </c>
      <c r="AS20" s="408">
        <f ca="1">SUM(SUMIF('Colar PACKET'!$A$2:$X$400,C20,'Colar PACKET'!$X$2:$X$400),SUMIF('Colar PACKET'!$A$2:$X$400,BA20,'Colar PACKET'!$X$2:$X$400))</f>
        <v>0</v>
      </c>
      <c r="AT20" s="408">
        <f ca="1">SUM(SUMIFS('Colar PRIME'!$G:$G,'Colar PRIME'!$C:$C,Relatorio!B20,'Colar PRIME'!$D:$D,Relatorio!$AT$102),SUMIFS('Colar PRIME'!$G:$G,'Colar PRIME'!$C:$C,Relatorio!D20,'Colar PRIME'!$D:$D,Relatorio!$AT$102))</f>
        <v>0</v>
      </c>
      <c r="AU20" s="209">
        <f ca="1">SUM(SUMIF('Colar PACKET'!$A$2:$Y$400,C20,'Colar PACKET'!$Y$2:$Y$400),SUMIF('Colar PACKET'!$A$2:$Y$400,BA20,'Colar PACKET'!$Y$2:$Y$400))</f>
        <v>0</v>
      </c>
      <c r="AV20" s="409">
        <f ca="1">SUM(SUMIFS('Colar PRIME'!$G:$G,'Colar PRIME'!$C:$C,Relatorio!B20,'Colar PRIME'!$D:$D,Relatorio!$AV$102),SUMIFS('Colar PRIME'!$G:$G,'Colar PRIME'!$C:$C,Relatorio!D20,'Colar PRIME'!$D:$D,Relatorio!$AV$102))</f>
        <v>0</v>
      </c>
      <c r="AW20" s="408">
        <f ca="1">SUM(SUMIF('Colar PACKET'!$A$2:$Z$400,C20,'Colar PACKET'!$Z$2:$Z$400),SUMIF('Colar PACKET'!$A$2:$Z$400,BA20,'Colar PACKET'!$Z$2:$Z$400))</f>
        <v>0</v>
      </c>
      <c r="AX20" s="408">
        <f ca="1">SUM(SUMIFS('Colar PRIME'!$G:$G,'Colar PRIME'!$C:$C,Relatorio!B20,'Colar PRIME'!$D:$D,Relatorio!$AX$102),SUMIFS('Colar PRIME'!$G:$G,'Colar PRIME'!$C:$C,Relatorio!D20,'Colar PRIME'!$D:$D,Relatorio!$AX$102))</f>
        <v>0</v>
      </c>
      <c r="AY20" s="209">
        <f ca="1">SUM(SUMIF('Colar PACKET'!$A$2:$AA$400,C20,'Colar PACKET'!$AA$2:$AA$400),SUMIF('Colar PACKET'!$A$2:$AA$400,BA20,'Colar PACKET'!$AA$2:$AA$400))</f>
        <v>0</v>
      </c>
      <c r="AZ20" s="409">
        <f ca="1">SUM(SUMIFS('Colar PRIME'!$G:$G,'Colar PRIME'!$C:$C,Relatorio!B20,'Colar PRIME'!$D:$D,Relatorio!$AZ$102),SUMIFS('Colar PRIME'!$G:$G,'Colar PRIME'!$C:$C,Relatorio!D20,'Colar PRIME'!$D:$D,Relatorio!$AZ$102))</f>
        <v>0</v>
      </c>
      <c r="BA20" s="210" t="s">
        <v>250</v>
      </c>
      <c r="BB20" s="408">
        <v>2</v>
      </c>
    </row>
    <row r="21" spans="1:54" x14ac:dyDescent="0.25">
      <c r="A21" s="226" t="s">
        <v>95</v>
      </c>
      <c r="B21" s="419" t="s">
        <v>251</v>
      </c>
      <c r="C21" s="217" t="s">
        <v>252</v>
      </c>
      <c r="D21" s="218"/>
      <c r="E21" s="207">
        <f ca="1">SUM(SUMIF('Colar PACKET'!$A$2:$D$400,C21,'Colar PACKET'!$D$2:$D$400),SUMIF('Colar PACKET'!$A$2:$D418,BA21,'Colar PACKET'!$D$2:$D$400))</f>
        <v>0</v>
      </c>
      <c r="F21" s="208">
        <f ca="1">SUM(SUMIFS('Colar PRIME'!$G:$G,'Colar PRIME'!$C:$C,Relatorio!B21,'Colar PRIME'!$D:$D,Relatorio!$F$102),SUMIFS('Colar PRIME'!$G:$G,'Colar PRIME'!$C:$C,Relatorio!D21,'Colar PRIME'!$D:$D,Relatorio!$F$102))</f>
        <v>0</v>
      </c>
      <c r="G21" s="408">
        <f ca="1">SUM(SUMIF('Colar PACKET'!$A$2:$E$400,C21,'Colar PACKET'!$E$2:$E$400),SUMIF('Colar PACKET'!$A$2:$E$400,BA21,'Colar PACKET'!$E$2:$E$400))</f>
        <v>0</v>
      </c>
      <c r="H21" s="408">
        <f ca="1">SUM(SUMIFS('Colar PRIME'!$G:$G,'Colar PRIME'!$C:$C,Relatorio!B21,'Colar PRIME'!$D:$D,Relatorio!$H$102),SUMIFS('Colar PRIME'!$G:$G,'Colar PRIME'!$C:$C,Relatorio!D21,'Colar PRIME'!$D:$D,Relatorio!$H$102))</f>
        <v>0</v>
      </c>
      <c r="I21" s="207">
        <f ca="1">SUM(SUMIF('Colar PACKET'!$A$2:$F$400,C21,'Colar PACKET'!$F$2:$F$400),SUMIF('Colar PACKET'!$A$2:$F$400,BA21,'Colar PACKET'!$F$2:$F$400))</f>
        <v>0</v>
      </c>
      <c r="J21" s="208">
        <f ca="1">SUM(SUMIFS('Colar PRIME'!$G:$G,'Colar PRIME'!$C:$C,Relatorio!B21,'Colar PRIME'!$D:$D,Relatorio!$J$102),SUMIFS('Colar PRIME'!$G:$G,'Colar PRIME'!$C:$C,Relatorio!D21,'Colar PRIME'!$D:$D,Relatorio!$J$102))</f>
        <v>0</v>
      </c>
      <c r="K21" s="408">
        <f ca="1">SUM(SUMIF('Colar PACKET'!$A$2:$G$400,C21,'Colar PACKET'!$G$2:$G$400),SUMIF('Colar PACKET'!$A$2:$G$400,BA21,'Colar PACKET'!$G$2:$G$400))</f>
        <v>0</v>
      </c>
      <c r="L21" s="408">
        <f ca="1">SUM(SUMIFS('Colar PRIME'!$G:$G,'Colar PRIME'!$C:$C,Relatorio!B21,'Colar PRIME'!$D:$D,Relatorio!$L$102),SUMIFS('Colar PRIME'!$G:$G,'Colar PRIME'!$C:$C,Relatorio!D21,'Colar PRIME'!$D:$D,Relatorio!$L$102))</f>
        <v>0</v>
      </c>
      <c r="M21" s="207">
        <f ca="1">SUM(SUMIF('Colar PACKET'!$A$2:$H$400,C21,'Colar PACKET'!$H$2:$H$400),SUMIF('Colar PACKET'!$A$2:$H$400,BA21,'Colar PACKET'!$H$2:$H$400))</f>
        <v>0</v>
      </c>
      <c r="N21" s="208">
        <f ca="1">SUM(SUMIFS('Colar PRIME'!$G:$G,'Colar PRIME'!$C:$C,Relatorio!B21,'Colar PRIME'!$D:$D,Relatorio!$N$102),SUMIFS('Colar PRIME'!$G:$G,'Colar PRIME'!$C:$C,Relatorio!D21,'Colar PRIME'!$D:$D,Relatorio!$N$102))</f>
        <v>0</v>
      </c>
      <c r="O21" s="408">
        <f ca="1">SUM(SUMIF('Colar PACKET'!$A$2:$I$400,C21,'Colar PACKET'!$I$2:$I$400),SUMIF('Colar PACKET'!$A$2:$I$400,BA21,'Colar PACKET'!$I$2:$I$400))</f>
        <v>0</v>
      </c>
      <c r="P21" s="408">
        <f ca="1">SUM(SUMIFS('Colar PRIME'!$G:$G,'Colar PRIME'!$C:$C,Relatorio!B21,'Colar PRIME'!$D:$D,Relatorio!$P$102),SUMIFS('Colar PRIME'!$G:$G,'Colar PRIME'!$C:$C,Relatorio!D21,'Colar PRIME'!$D:$D,Relatorio!$P$102))</f>
        <v>0</v>
      </c>
      <c r="Q21" s="207">
        <f ca="1">SUM(SUMIF('Colar PACKET'!$A$2:$J$400,C21,'Colar PACKET'!$J$2:$J$400),SUMIF('Colar PACKET'!$A$2:$J$400,BA21,'Colar PACKET'!$J$2:$J$400))</f>
        <v>0</v>
      </c>
      <c r="R21" s="208">
        <f ca="1">SUM(SUMIFS('Colar PRIME'!$G:$G,'Colar PRIME'!$C:$C,Relatorio!B21,'Colar PRIME'!$D:$D,Relatorio!$R$102),SUMIFS('Colar PRIME'!$G:$G,'Colar PRIME'!$C:$C,Relatorio!D21,'Colar PRIME'!$D:$D,Relatorio!$R$102))</f>
        <v>0</v>
      </c>
      <c r="S21" s="408">
        <f ca="1">SUM(SUMIF('Colar PACKET'!$A$2:$K$400,C21,'Colar PACKET'!$K$2:$K$400),SUMIF('Colar PACKET'!$A$2:$K$400,BA21,'Colar PACKET'!$K$2:$K$400))</f>
        <v>0</v>
      </c>
      <c r="T21" s="408">
        <f ca="1">SUM(SUMIFS('Colar PRIME'!$G:$G,'Colar PRIME'!$C:$C,Relatorio!B21,'Colar PRIME'!$D:$D,Relatorio!$T$102),SUMIFS('Colar PRIME'!$G:$G,'Colar PRIME'!$C:$C,Relatorio!D21,'Colar PRIME'!$D:$D,Relatorio!$T$102))</f>
        <v>0</v>
      </c>
      <c r="U21" s="207">
        <f ca="1">SUM(SUMIF('Colar PACKET'!$A$2:$L$400,C21,'Colar PACKET'!$L$2:$L$400),SUMIF('Colar PACKET'!$A$2:$L$400,BA21,'Colar PACKET'!$L$2:$L$400))</f>
        <v>0</v>
      </c>
      <c r="V21" s="208">
        <f ca="1">SUM(SUMIFS('Colar PRIME'!$G:$G,'Colar PRIME'!$C:$C,Relatorio!B21,'Colar PRIME'!$D:$D,Relatorio!$V$102),SUMIFS('Colar PRIME'!$G:$G,'Colar PRIME'!$C:$C,Relatorio!D21,'Colar PRIME'!$D:$D,Relatorio!$V$102))</f>
        <v>0</v>
      </c>
      <c r="W21" s="408">
        <f ca="1">SUM(SUMIF('Colar PACKET'!$A$2:$M$400,C21,'Colar PACKET'!$M$2:$M$400),SUMIF('Colar PACKET'!$A$2:$M$400,BA21,'Colar PACKET'!$M$2:$M$400))</f>
        <v>0</v>
      </c>
      <c r="X21" s="408">
        <f ca="1">SUM(SUMIFS('Colar PRIME'!$G:$G,'Colar PRIME'!$C:$C,Relatorio!B21,'Colar PRIME'!$D:$D,Relatorio!$X$102),SUMIFS('Colar PRIME'!$G:$G,'Colar PRIME'!$C:$C,Relatorio!D21,'Colar PRIME'!$D:$D,Relatorio!$X$102))</f>
        <v>0</v>
      </c>
      <c r="Y21" s="207">
        <f ca="1">SUM(SUMIF('Colar PACKET'!$A$2:$N$400,C21,'Colar PACKET'!$N$2:$N$400),SUMIF('Colar PACKET'!$A$2:$N$400,BA21,'Colar PACKET'!$N$2:$N$400))</f>
        <v>0</v>
      </c>
      <c r="Z21" s="208">
        <f ca="1">SUM(SUMIFS('Colar PRIME'!$G:$G,'Colar PRIME'!$C:$C,Relatorio!B21,'Colar PRIME'!$D:$D,Relatorio!$Z$102),SUMIFS('Colar PRIME'!$G:$G,'Colar PRIME'!$C:$C,Relatorio!D21,'Colar PRIME'!$D:$D,Relatorio!$Z$102))</f>
        <v>0</v>
      </c>
      <c r="AA21" s="408">
        <f ca="1">SUM(SUMIF('Colar PACKET'!$A$2:$O$400,C21,'Colar PACKET'!$O$2:$O$400),SUMIF('Colar PACKET'!$A$2:$O$400,BA21,'Colar PACKET'!$O$2:$O$400))</f>
        <v>0</v>
      </c>
      <c r="AB21" s="408">
        <f ca="1">SUM(SUMIFS('Colar PRIME'!$G:$G,'Colar PRIME'!$C:$C,Relatorio!B21,'Colar PRIME'!$D:$D,Relatorio!$AB$102),SUMIFS('Colar PRIME'!$G:$G,'Colar PRIME'!$C:$C,Relatorio!D21,'Colar PRIME'!$D:$D,Relatorio!$AB$102))</f>
        <v>0</v>
      </c>
      <c r="AC21" s="207">
        <f ca="1">SUM(SUMIF('Colar PACKET'!$A$2:$P$400,C21,'Colar PACKET'!$P$2:$P$400),SUMIF('Colar PACKET'!$A$2:$P$400,BA21,'Colar PACKET'!$P$2:$P$400))</f>
        <v>0</v>
      </c>
      <c r="AD21" s="208">
        <f ca="1">SUM(SUMIFS('Colar PRIME'!$G:$G,'Colar PRIME'!$C:$C,Relatorio!B21,'Colar PRIME'!$D:$D,Relatorio!$AD$102),SUMIFS('Colar PRIME'!$G:$G,'Colar PRIME'!$C:$C,Relatorio!D21,'Colar PRIME'!$D:$D,Relatorio!$AD$102))</f>
        <v>0</v>
      </c>
      <c r="AE21" s="408">
        <f ca="1">SUM(SUMIF('Colar PACKET'!$A$2:$Q$400,C21,'Colar PACKET'!$Q$2:$Q$400),SUMIF('Colar PACKET'!$A$2:$Q$400,BA21,'Colar PACKET'!$Q$2:$Q$400))</f>
        <v>0</v>
      </c>
      <c r="AF21" s="408">
        <f ca="1">SUM(SUMIFS('Colar PRIME'!$G:$G,'Colar PRIME'!$C:$C,Relatorio!B21,'Colar PRIME'!$D:$D,Relatorio!$AF$102),SUMIFS('Colar PRIME'!$G:$G,'Colar PRIME'!$C:$C,Relatorio!D21,'Colar PRIME'!$D:$D,Relatorio!$AF$102))</f>
        <v>0</v>
      </c>
      <c r="AG21" s="207">
        <f ca="1">SUM(SUMIF('Colar PACKET'!$A$2:$R$400,C21,'Colar PACKET'!$R$2:$R$400),SUMIF('Colar PACKET'!$A$2:$R$400,BA21,'Colar PACKET'!$R$2:$R$400))</f>
        <v>0</v>
      </c>
      <c r="AH21" s="408">
        <f ca="1">SUM(SUMIFS('Colar PRIME'!$G:$G,'Colar PRIME'!$C:$C,Relatorio!B21,'Colar PRIME'!$D:$D,Relatorio!$AH$102),SUMIFS('Colar PRIME'!$G:$G,'Colar PRIME'!$C:$C,Relatorio!D21,'Colar PRIME'!$D:$D,Relatorio!$AH$102))</f>
        <v>0</v>
      </c>
      <c r="AI21" s="209">
        <f ca="1">SUM(SUMIF('Colar PACKET'!$A$2:$S$400,C21,'Colar PACKET'!$S$2:$S$400),SUMIF('Colar PACKET'!$A$2:$S$400,BA21,'Colar PACKET'!$S$2:$S$400))</f>
        <v>0</v>
      </c>
      <c r="AJ21" s="409">
        <f ca="1">SUM(SUMIFS('Colar PRIME'!$G:$G,'Colar PRIME'!$C:$C,Relatorio!B21,'Colar PRIME'!$D:$D,Relatorio!$AJ$102),SUMIFS('Colar PRIME'!$G:$G,'Colar PRIME'!$C:$C,Relatorio!D21,'Colar PRIME'!$D:$D,Relatorio!$AJ$102))</f>
        <v>0</v>
      </c>
      <c r="AK21" s="408">
        <f ca="1">SUM(SUMIF('Colar PACKET'!$A$2:$T$400,C21,'Colar PACKET'!$T$2:$T$400),SUMIF('Colar PACKET'!$A$2:$T$400,BA21,'Colar PACKET'!$T$2:$T$400))</f>
        <v>0</v>
      </c>
      <c r="AL21" s="408">
        <f ca="1">SUM(SUMIFS('Colar PRIME'!$G:$G,'Colar PRIME'!$C:$C,Relatorio!B21,'Colar PRIME'!$D:$D,Relatorio!$AL$102),SUMIFS('Colar PRIME'!$G:$G,'Colar PRIME'!$C:$C,Relatorio!D21,'Colar PRIME'!$D:$D,Relatorio!$AL$102))</f>
        <v>0</v>
      </c>
      <c r="AM21" s="209">
        <f ca="1">SUM(SUMIF('Colar PACKET'!$A$2:$U$400,C21,'Colar PACKET'!$U$2:$U$400),SUMIF('Colar PACKET'!$A$2:$U$400,BA21,'Colar PACKET'!$U$2:$U$400))</f>
        <v>0</v>
      </c>
      <c r="AN21" s="409">
        <f ca="1">SUM(SUMIFS('Colar PRIME'!$G:$G,'Colar PRIME'!$C:$C,Relatorio!B21,'Colar PRIME'!$D:$D,Relatorio!$AJ$102),SUMIFS('Colar PRIME'!$G:$G,'Colar PRIME'!$C:$C,Relatorio!D21,'Colar PRIME'!$D:$D,Relatorio!$AN$102))</f>
        <v>0</v>
      </c>
      <c r="AO21" s="408">
        <f ca="1">SUM(SUMIF('Colar PACKET'!$A$2:$V$400,C21,'Colar PACKET'!$V$2:$V$400),SUMIF('Colar PACKET'!$A$2:$V$400,BA21,'Colar PACKET'!$V$2:$V$400))</f>
        <v>0</v>
      </c>
      <c r="AP21" s="408">
        <f ca="1">SUM(SUMIFS('Colar PRIME'!$G:$G,'Colar PRIME'!$C:$C,Relatorio!B21,'Colar PRIME'!$D:$D,Relatorio!$AP$102),SUMIFS('Colar PRIME'!$G:$G,'Colar PRIME'!$C:$C,Relatorio!D21,'Colar PRIME'!$D:$D,Relatorio!$AP$102))</f>
        <v>0</v>
      </c>
      <c r="AQ21" s="209">
        <f ca="1">SUM(SUMIF('Colar PACKET'!$A$2:$W$400,C21,'Colar PACKET'!$W$2:$W$400),SUMIF('Colar PACKET'!$A$2:$W$400,BA21,'Colar PACKET'!$W$2:$W$400))</f>
        <v>0</v>
      </c>
      <c r="AR21" s="409">
        <f ca="1">SUM(SUMIFS('Colar PRIME'!$G:$G,'Colar PRIME'!$C:$C,Relatorio!B21,'Colar PRIME'!$D:$D,Relatorio!$AR$102),SUMIFS('Colar PRIME'!$G:$G,'Colar PRIME'!$C:$C,Relatorio!D21,'Colar PRIME'!$D:$D,Relatorio!$AR$102))</f>
        <v>0</v>
      </c>
      <c r="AS21" s="408">
        <f ca="1">SUM(SUMIF('Colar PACKET'!$A$2:$X$400,C21,'Colar PACKET'!$X$2:$X$400),SUMIF('Colar PACKET'!$A$2:$X$400,BA21,'Colar PACKET'!$X$2:$X$400))</f>
        <v>0</v>
      </c>
      <c r="AT21" s="408">
        <f ca="1">SUM(SUMIFS('Colar PRIME'!$G:$G,'Colar PRIME'!$C:$C,Relatorio!B21,'Colar PRIME'!$D:$D,Relatorio!$AT$102),SUMIFS('Colar PRIME'!$G:$G,'Colar PRIME'!$C:$C,Relatorio!D21,'Colar PRIME'!$D:$D,Relatorio!$AT$102))</f>
        <v>0</v>
      </c>
      <c r="AU21" s="209">
        <f ca="1">SUM(SUMIF('Colar PACKET'!$A$2:$Y$400,C21,'Colar PACKET'!$Y$2:$Y$400),SUMIF('Colar PACKET'!$A$2:$Y$400,BA21,'Colar PACKET'!$Y$2:$Y$400))</f>
        <v>0</v>
      </c>
      <c r="AV21" s="409">
        <f ca="1">SUM(SUMIFS('Colar PRIME'!$G:$G,'Colar PRIME'!$C:$C,Relatorio!B21,'Colar PRIME'!$D:$D,Relatorio!$AV$102),SUMIFS('Colar PRIME'!$G:$G,'Colar PRIME'!$C:$C,Relatorio!D21,'Colar PRIME'!$D:$D,Relatorio!$AV$102))</f>
        <v>0</v>
      </c>
      <c r="AW21" s="408">
        <f ca="1">SUM(SUMIF('Colar PACKET'!$A$2:$Z$400,C21,'Colar PACKET'!$Z$2:$Z$400),SUMIF('Colar PACKET'!$A$2:$Z$400,BA21,'Colar PACKET'!$Z$2:$Z$400))</f>
        <v>0</v>
      </c>
      <c r="AX21" s="408">
        <f ca="1">SUM(SUMIFS('Colar PRIME'!$G:$G,'Colar PRIME'!$C:$C,Relatorio!B21,'Colar PRIME'!$D:$D,Relatorio!$AX$102),SUMIFS('Colar PRIME'!$G:$G,'Colar PRIME'!$C:$C,Relatorio!D21,'Colar PRIME'!$D:$D,Relatorio!$AX$102))</f>
        <v>0</v>
      </c>
      <c r="AY21" s="209">
        <f ca="1">SUM(SUMIF('Colar PACKET'!$A$2:$AA$400,C21,'Colar PACKET'!$AA$2:$AA$400),SUMIF('Colar PACKET'!$A$2:$AA$400,BA21,'Colar PACKET'!$AA$2:$AA$400))</f>
        <v>0</v>
      </c>
      <c r="AZ21" s="409">
        <f ca="1">SUM(SUMIFS('Colar PRIME'!$G:$G,'Colar PRIME'!$C:$C,Relatorio!B21,'Colar PRIME'!$D:$D,Relatorio!$AZ$102),SUMIFS('Colar PRIME'!$G:$G,'Colar PRIME'!$C:$C,Relatorio!D21,'Colar PRIME'!$D:$D,Relatorio!$AZ$102))</f>
        <v>0</v>
      </c>
      <c r="BA21" s="210" t="s">
        <v>253</v>
      </c>
      <c r="BB21" s="408">
        <v>2</v>
      </c>
    </row>
    <row r="22" spans="1:54" x14ac:dyDescent="0.25">
      <c r="A22" s="226" t="s">
        <v>96</v>
      </c>
      <c r="B22" s="419" t="s">
        <v>254</v>
      </c>
      <c r="C22" s="217">
        <v>10150158140</v>
      </c>
      <c r="D22" s="218"/>
      <c r="E22" s="207">
        <f ca="1">SUM(SUMIF('Colar PACKET'!$A$2:$D$400,C22,'Colar PACKET'!$D$2:$D$400),SUMIF('Colar PACKET'!$A$2:$D419,BA22,'Colar PACKET'!$D$2:$D$400))</f>
        <v>0</v>
      </c>
      <c r="F22" s="208">
        <f ca="1">SUM(SUMIFS('Colar PRIME'!$G:$G,'Colar PRIME'!$C:$C,Relatorio!B22,'Colar PRIME'!$D:$D,Relatorio!$F$102),SUMIFS('Colar PRIME'!$G:$G,'Colar PRIME'!$C:$C,Relatorio!D22,'Colar PRIME'!$D:$D,Relatorio!$F$102))</f>
        <v>0</v>
      </c>
      <c r="G22" s="408">
        <f ca="1">SUM(SUMIF('Colar PACKET'!$A$2:$E$400,C22,'Colar PACKET'!$E$2:$E$400),SUMIF('Colar PACKET'!$A$2:$E$400,BA22,'Colar PACKET'!$E$2:$E$400))</f>
        <v>0</v>
      </c>
      <c r="H22" s="408">
        <f ca="1">SUM(SUMIFS('Colar PRIME'!$G:$G,'Colar PRIME'!$C:$C,Relatorio!B22,'Colar PRIME'!$D:$D,Relatorio!$H$102),SUMIFS('Colar PRIME'!$G:$G,'Colar PRIME'!$C:$C,Relatorio!D22,'Colar PRIME'!$D:$D,Relatorio!$H$102))</f>
        <v>0</v>
      </c>
      <c r="I22" s="207">
        <f ca="1">SUM(SUMIF('Colar PACKET'!$A$2:$F$400,C22,'Colar PACKET'!$F$2:$F$400),SUMIF('Colar PACKET'!$A$2:$F$400,BA22,'Colar PACKET'!$F$2:$F$400))</f>
        <v>0</v>
      </c>
      <c r="J22" s="208">
        <f ca="1">SUM(SUMIFS('Colar PRIME'!$G:$G,'Colar PRIME'!$C:$C,Relatorio!B22,'Colar PRIME'!$D:$D,Relatorio!$J$102),SUMIFS('Colar PRIME'!$G:$G,'Colar PRIME'!$C:$C,Relatorio!D22,'Colar PRIME'!$D:$D,Relatorio!$J$102))</f>
        <v>0</v>
      </c>
      <c r="K22" s="408">
        <f ca="1">SUM(SUMIF('Colar PACKET'!$A$2:$G$400,C22,'Colar PACKET'!$G$2:$G$400),SUMIF('Colar PACKET'!$A$2:$G$400,BA22,'Colar PACKET'!$G$2:$G$400))</f>
        <v>0</v>
      </c>
      <c r="L22" s="408">
        <f ca="1">SUM(SUMIFS('Colar PRIME'!$G:$G,'Colar PRIME'!$C:$C,Relatorio!B22,'Colar PRIME'!$D:$D,Relatorio!$L$102),SUMIFS('Colar PRIME'!$G:$G,'Colar PRIME'!$C:$C,Relatorio!D22,'Colar PRIME'!$D:$D,Relatorio!$L$102))</f>
        <v>0</v>
      </c>
      <c r="M22" s="207">
        <f ca="1">SUM(SUMIF('Colar PACKET'!$A$2:$H$400,C22,'Colar PACKET'!$H$2:$H$400),SUMIF('Colar PACKET'!$A$2:$H$400,BA22,'Colar PACKET'!$H$2:$H$400))</f>
        <v>0</v>
      </c>
      <c r="N22" s="208">
        <f ca="1">SUM(SUMIFS('Colar PRIME'!$G:$G,'Colar PRIME'!$C:$C,Relatorio!B22,'Colar PRIME'!$D:$D,Relatorio!$N$102),SUMIFS('Colar PRIME'!$G:$G,'Colar PRIME'!$C:$C,Relatorio!D22,'Colar PRIME'!$D:$D,Relatorio!$N$102))</f>
        <v>0</v>
      </c>
      <c r="O22" s="408">
        <f ca="1">SUM(SUMIF('Colar PACKET'!$A$2:$I$400,C22,'Colar PACKET'!$I$2:$I$400),SUMIF('Colar PACKET'!$A$2:$I$400,BA22,'Colar PACKET'!$I$2:$I$400))</f>
        <v>0</v>
      </c>
      <c r="P22" s="408">
        <f ca="1">SUM(SUMIFS('Colar PRIME'!$G:$G,'Colar PRIME'!$C:$C,Relatorio!B22,'Colar PRIME'!$D:$D,Relatorio!$P$102),SUMIFS('Colar PRIME'!$G:$G,'Colar PRIME'!$C:$C,Relatorio!D22,'Colar PRIME'!$D:$D,Relatorio!$P$102))</f>
        <v>0</v>
      </c>
      <c r="Q22" s="207">
        <f ca="1">SUM(SUMIF('Colar PACKET'!$A$2:$J$400,C22,'Colar PACKET'!$J$2:$J$400),SUMIF('Colar PACKET'!$A$2:$J$400,BA22,'Colar PACKET'!$J$2:$J$400))</f>
        <v>0</v>
      </c>
      <c r="R22" s="208">
        <f ca="1">SUM(SUMIFS('Colar PRIME'!$G:$G,'Colar PRIME'!$C:$C,Relatorio!B22,'Colar PRIME'!$D:$D,Relatorio!$R$102),SUMIFS('Colar PRIME'!$G:$G,'Colar PRIME'!$C:$C,Relatorio!D22,'Colar PRIME'!$D:$D,Relatorio!$R$102))</f>
        <v>0</v>
      </c>
      <c r="S22" s="408">
        <f ca="1">SUM(SUMIF('Colar PACKET'!$A$2:$K$400,C22,'Colar PACKET'!$K$2:$K$400),SUMIF('Colar PACKET'!$A$2:$K$400,BA22,'Colar PACKET'!$K$2:$K$400))</f>
        <v>0</v>
      </c>
      <c r="T22" s="408">
        <f ca="1">SUM(SUMIFS('Colar PRIME'!$G:$G,'Colar PRIME'!$C:$C,Relatorio!B22,'Colar PRIME'!$D:$D,Relatorio!$T$102),SUMIFS('Colar PRIME'!$G:$G,'Colar PRIME'!$C:$C,Relatorio!D22,'Colar PRIME'!$D:$D,Relatorio!$T$102))</f>
        <v>0</v>
      </c>
      <c r="U22" s="207">
        <f ca="1">SUM(SUMIF('Colar PACKET'!$A$2:$L$400,C22,'Colar PACKET'!$L$2:$L$400),SUMIF('Colar PACKET'!$A$2:$L$400,BA22,'Colar PACKET'!$L$2:$L$400))</f>
        <v>0</v>
      </c>
      <c r="V22" s="208">
        <f ca="1">SUM(SUMIFS('Colar PRIME'!$G:$G,'Colar PRIME'!$C:$C,Relatorio!B22,'Colar PRIME'!$D:$D,Relatorio!$V$102),SUMIFS('Colar PRIME'!$G:$G,'Colar PRIME'!$C:$C,Relatorio!D22,'Colar PRIME'!$D:$D,Relatorio!$V$102))</f>
        <v>0</v>
      </c>
      <c r="W22" s="408">
        <f ca="1">SUM(SUMIF('Colar PACKET'!$A$2:$M$400,C22,'Colar PACKET'!$M$2:$M$400),SUMIF('Colar PACKET'!$A$2:$M$400,BA22,'Colar PACKET'!$M$2:$M$400))</f>
        <v>0</v>
      </c>
      <c r="X22" s="408">
        <f ca="1">SUM(SUMIFS('Colar PRIME'!$G:$G,'Colar PRIME'!$C:$C,Relatorio!B22,'Colar PRIME'!$D:$D,Relatorio!$X$102),SUMIFS('Colar PRIME'!$G:$G,'Colar PRIME'!$C:$C,Relatorio!D22,'Colar PRIME'!$D:$D,Relatorio!$X$102))</f>
        <v>0</v>
      </c>
      <c r="Y22" s="207">
        <f ca="1">SUM(SUMIF('Colar PACKET'!$A$2:$N$400,C22,'Colar PACKET'!$N$2:$N$400),SUMIF('Colar PACKET'!$A$2:$N$400,BA22,'Colar PACKET'!$N$2:$N$400))</f>
        <v>0</v>
      </c>
      <c r="Z22" s="208">
        <f ca="1">SUM(SUMIFS('Colar PRIME'!$G:$G,'Colar PRIME'!$C:$C,Relatorio!B22,'Colar PRIME'!$D:$D,Relatorio!$Z$102),SUMIFS('Colar PRIME'!$G:$G,'Colar PRIME'!$C:$C,Relatorio!D22,'Colar PRIME'!$D:$D,Relatorio!$Z$102))</f>
        <v>0</v>
      </c>
      <c r="AA22" s="408">
        <f ca="1">SUM(SUMIF('Colar PACKET'!$A$2:$O$400,C22,'Colar PACKET'!$O$2:$O$400),SUMIF('Colar PACKET'!$A$2:$O$400,BA22,'Colar PACKET'!$O$2:$O$400))</f>
        <v>0</v>
      </c>
      <c r="AB22" s="408">
        <f ca="1">SUM(SUMIFS('Colar PRIME'!$G:$G,'Colar PRIME'!$C:$C,Relatorio!B22,'Colar PRIME'!$D:$D,Relatorio!$AB$102),SUMIFS('Colar PRIME'!$G:$G,'Colar PRIME'!$C:$C,Relatorio!D22,'Colar PRIME'!$D:$D,Relatorio!$AB$102))</f>
        <v>0</v>
      </c>
      <c r="AC22" s="207">
        <f ca="1">SUM(SUMIF('Colar PACKET'!$A$2:$P$400,C22,'Colar PACKET'!$P$2:$P$400),SUMIF('Colar PACKET'!$A$2:$P$400,BA22,'Colar PACKET'!$P$2:$P$400))</f>
        <v>0</v>
      </c>
      <c r="AD22" s="208">
        <f ca="1">SUM(SUMIFS('Colar PRIME'!$G:$G,'Colar PRIME'!$C:$C,Relatorio!B22,'Colar PRIME'!$D:$D,Relatorio!$AD$102),SUMIFS('Colar PRIME'!$G:$G,'Colar PRIME'!$C:$C,Relatorio!D22,'Colar PRIME'!$D:$D,Relatorio!$AD$102))</f>
        <v>0</v>
      </c>
      <c r="AE22" s="408">
        <f ca="1">SUM(SUMIF('Colar PACKET'!$A$2:$Q$400,C22,'Colar PACKET'!$Q$2:$Q$400),SUMIF('Colar PACKET'!$A$2:$Q$400,BA22,'Colar PACKET'!$Q$2:$Q$400))</f>
        <v>0</v>
      </c>
      <c r="AF22" s="408">
        <f ca="1">SUM(SUMIFS('Colar PRIME'!$G:$G,'Colar PRIME'!$C:$C,Relatorio!B22,'Colar PRIME'!$D:$D,Relatorio!$AF$102),SUMIFS('Colar PRIME'!$G:$G,'Colar PRIME'!$C:$C,Relatorio!D22,'Colar PRIME'!$D:$D,Relatorio!$AF$102))</f>
        <v>0</v>
      </c>
      <c r="AG22" s="207">
        <f ca="1">SUM(SUMIF('Colar PACKET'!$A$2:$R$400,C22,'Colar PACKET'!$R$2:$R$400),SUMIF('Colar PACKET'!$A$2:$R$400,BA22,'Colar PACKET'!$R$2:$R$400))</f>
        <v>0</v>
      </c>
      <c r="AH22" s="408">
        <f ca="1">SUM(SUMIFS('Colar PRIME'!$G:$G,'Colar PRIME'!$C:$C,Relatorio!B22,'Colar PRIME'!$D:$D,Relatorio!$AH$102),SUMIFS('Colar PRIME'!$G:$G,'Colar PRIME'!$C:$C,Relatorio!D22,'Colar PRIME'!$D:$D,Relatorio!$AH$102))</f>
        <v>0</v>
      </c>
      <c r="AI22" s="209">
        <f ca="1">SUM(SUMIF('Colar PACKET'!$A$2:$S$400,C22,'Colar PACKET'!$S$2:$S$400),SUMIF('Colar PACKET'!$A$2:$S$400,BA22,'Colar PACKET'!$S$2:$S$400))</f>
        <v>0</v>
      </c>
      <c r="AJ22" s="409">
        <f ca="1">SUM(SUMIFS('Colar PRIME'!$G:$G,'Colar PRIME'!$C:$C,Relatorio!B22,'Colar PRIME'!$D:$D,Relatorio!$AJ$102),SUMIFS('Colar PRIME'!$G:$G,'Colar PRIME'!$C:$C,Relatorio!D22,'Colar PRIME'!$D:$D,Relatorio!$AJ$102))</f>
        <v>0</v>
      </c>
      <c r="AK22" s="408">
        <f ca="1">SUM(SUMIF('Colar PACKET'!$A$2:$T$400,C22,'Colar PACKET'!$T$2:$T$400),SUMIF('Colar PACKET'!$A$2:$T$400,BA22,'Colar PACKET'!$T$2:$T$400))</f>
        <v>0</v>
      </c>
      <c r="AL22" s="408">
        <f ca="1">SUM(SUMIFS('Colar PRIME'!$G:$G,'Colar PRIME'!$C:$C,Relatorio!B22,'Colar PRIME'!$D:$D,Relatorio!$AL$102),SUMIFS('Colar PRIME'!$G:$G,'Colar PRIME'!$C:$C,Relatorio!D22,'Colar PRIME'!$D:$D,Relatorio!$AL$102))</f>
        <v>0</v>
      </c>
      <c r="AM22" s="209">
        <f ca="1">SUM(SUMIF('Colar PACKET'!$A$2:$U$400,C22,'Colar PACKET'!$U$2:$U$400),SUMIF('Colar PACKET'!$A$2:$U$400,BA22,'Colar PACKET'!$U$2:$U$400))</f>
        <v>0</v>
      </c>
      <c r="AN22" s="409">
        <f ca="1">SUM(SUMIFS('Colar PRIME'!$G:$G,'Colar PRIME'!$C:$C,Relatorio!B22,'Colar PRIME'!$D:$D,Relatorio!$AJ$102),SUMIFS('Colar PRIME'!$G:$G,'Colar PRIME'!$C:$C,Relatorio!D22,'Colar PRIME'!$D:$D,Relatorio!$AN$102))</f>
        <v>0</v>
      </c>
      <c r="AO22" s="408">
        <f ca="1">SUM(SUMIF('Colar PACKET'!$A$2:$V$400,C22,'Colar PACKET'!$V$2:$V$400),SUMIF('Colar PACKET'!$A$2:$V$400,BA22,'Colar PACKET'!$V$2:$V$400))</f>
        <v>0</v>
      </c>
      <c r="AP22" s="408">
        <f ca="1">SUM(SUMIFS('Colar PRIME'!$G:$G,'Colar PRIME'!$C:$C,Relatorio!B22,'Colar PRIME'!$D:$D,Relatorio!$AP$102),SUMIFS('Colar PRIME'!$G:$G,'Colar PRIME'!$C:$C,Relatorio!D22,'Colar PRIME'!$D:$D,Relatorio!$AP$102))</f>
        <v>0</v>
      </c>
      <c r="AQ22" s="209">
        <f ca="1">SUM(SUMIF('Colar PACKET'!$A$2:$W$400,C22,'Colar PACKET'!$W$2:$W$400),SUMIF('Colar PACKET'!$A$2:$W$400,BA22,'Colar PACKET'!$W$2:$W$400))</f>
        <v>0</v>
      </c>
      <c r="AR22" s="409">
        <f ca="1">SUM(SUMIFS('Colar PRIME'!$G:$G,'Colar PRIME'!$C:$C,Relatorio!B22,'Colar PRIME'!$D:$D,Relatorio!$AR$102),SUMIFS('Colar PRIME'!$G:$G,'Colar PRIME'!$C:$C,Relatorio!D22,'Colar PRIME'!$D:$D,Relatorio!$AR$102))</f>
        <v>0</v>
      </c>
      <c r="AS22" s="408">
        <f ca="1">SUM(SUMIF('Colar PACKET'!$A$2:$X$400,C22,'Colar PACKET'!$X$2:$X$400),SUMIF('Colar PACKET'!$A$2:$X$400,BA22,'Colar PACKET'!$X$2:$X$400))</f>
        <v>0</v>
      </c>
      <c r="AT22" s="408">
        <f ca="1">SUM(SUMIFS('Colar PRIME'!$G:$G,'Colar PRIME'!$C:$C,Relatorio!B22,'Colar PRIME'!$D:$D,Relatorio!$AT$102),SUMIFS('Colar PRIME'!$G:$G,'Colar PRIME'!$C:$C,Relatorio!D22,'Colar PRIME'!$D:$D,Relatorio!$AT$102))</f>
        <v>0</v>
      </c>
      <c r="AU22" s="209">
        <f ca="1">SUM(SUMIF('Colar PACKET'!$A$2:$Y$400,C22,'Colar PACKET'!$Y$2:$Y$400),SUMIF('Colar PACKET'!$A$2:$Y$400,BA22,'Colar PACKET'!$Y$2:$Y$400))</f>
        <v>0</v>
      </c>
      <c r="AV22" s="409">
        <f ca="1">SUM(SUMIFS('Colar PRIME'!$G:$G,'Colar PRIME'!$C:$C,Relatorio!B22,'Colar PRIME'!$D:$D,Relatorio!$AV$102),SUMIFS('Colar PRIME'!$G:$G,'Colar PRIME'!$C:$C,Relatorio!D22,'Colar PRIME'!$D:$D,Relatorio!$AV$102))</f>
        <v>0</v>
      </c>
      <c r="AW22" s="408">
        <f ca="1">SUM(SUMIF('Colar PACKET'!$A$2:$Z$400,C22,'Colar PACKET'!$Z$2:$Z$400),SUMIF('Colar PACKET'!$A$2:$Z$400,BA22,'Colar PACKET'!$Z$2:$Z$400))</f>
        <v>0</v>
      </c>
      <c r="AX22" s="408">
        <f ca="1">SUM(SUMIFS('Colar PRIME'!$G:$G,'Colar PRIME'!$C:$C,Relatorio!B22,'Colar PRIME'!$D:$D,Relatorio!$AX$102),SUMIFS('Colar PRIME'!$G:$G,'Colar PRIME'!$C:$C,Relatorio!D22,'Colar PRIME'!$D:$D,Relatorio!$AX$102))</f>
        <v>0</v>
      </c>
      <c r="AY22" s="209">
        <f ca="1">SUM(SUMIF('Colar PACKET'!$A$2:$AA$400,C22,'Colar PACKET'!$AA$2:$AA$400),SUMIF('Colar PACKET'!$A$2:$AA$400,BA22,'Colar PACKET'!$AA$2:$AA$400))</f>
        <v>0</v>
      </c>
      <c r="AZ22" s="409">
        <f ca="1">SUM(SUMIFS('Colar PRIME'!$G:$G,'Colar PRIME'!$C:$C,Relatorio!B22,'Colar PRIME'!$D:$D,Relatorio!$AZ$102),SUMIFS('Colar PRIME'!$G:$G,'Colar PRIME'!$C:$C,Relatorio!D22,'Colar PRIME'!$D:$D,Relatorio!$AZ$102))</f>
        <v>0</v>
      </c>
      <c r="BA22" s="210" t="s">
        <v>255</v>
      </c>
      <c r="BB22" s="408">
        <v>2</v>
      </c>
    </row>
    <row r="23" spans="1:54" x14ac:dyDescent="0.25">
      <c r="A23" s="226" t="s">
        <v>97</v>
      </c>
      <c r="B23" s="419" t="s">
        <v>256</v>
      </c>
      <c r="C23" s="217">
        <v>10150158160</v>
      </c>
      <c r="D23" s="218"/>
      <c r="E23" s="207">
        <f ca="1">SUM(SUMIF('Colar PACKET'!$A$2:$D$400,C23,'Colar PACKET'!$D$2:$D$400),SUMIF('Colar PACKET'!$A$2:$D420,BA23,'Colar PACKET'!$D$2:$D$400))</f>
        <v>0</v>
      </c>
      <c r="F23" s="208">
        <f ca="1">SUM(SUMIFS('Colar PRIME'!$G:$G,'Colar PRIME'!$C:$C,Relatorio!B23,'Colar PRIME'!$D:$D,Relatorio!$F$102),SUMIFS('Colar PRIME'!$G:$G,'Colar PRIME'!$C:$C,Relatorio!D23,'Colar PRIME'!$D:$D,Relatorio!$F$102))</f>
        <v>0</v>
      </c>
      <c r="G23" s="408">
        <f ca="1">SUM(SUMIF('Colar PACKET'!$A$2:$E$400,C23,'Colar PACKET'!$E$2:$E$400),SUMIF('Colar PACKET'!$A$2:$E$400,BA23,'Colar PACKET'!$E$2:$E$400))</f>
        <v>0</v>
      </c>
      <c r="H23" s="408">
        <f ca="1">SUM(SUMIFS('Colar PRIME'!$G:$G,'Colar PRIME'!$C:$C,Relatorio!B23,'Colar PRIME'!$D:$D,Relatorio!$H$102),SUMIFS('Colar PRIME'!$G:$G,'Colar PRIME'!$C:$C,Relatorio!D23,'Colar PRIME'!$D:$D,Relatorio!$H$102))</f>
        <v>0</v>
      </c>
      <c r="I23" s="207">
        <f ca="1">SUM(SUMIF('Colar PACKET'!$A$2:$F$400,C23,'Colar PACKET'!$F$2:$F$400),SUMIF('Colar PACKET'!$A$2:$F$400,BA23,'Colar PACKET'!$F$2:$F$400))</f>
        <v>0</v>
      </c>
      <c r="J23" s="208">
        <f ca="1">SUM(SUMIFS('Colar PRIME'!$G:$G,'Colar PRIME'!$C:$C,Relatorio!B23,'Colar PRIME'!$D:$D,Relatorio!$J$102),SUMIFS('Colar PRIME'!$G:$G,'Colar PRIME'!$C:$C,Relatorio!D23,'Colar PRIME'!$D:$D,Relatorio!$J$102))</f>
        <v>0</v>
      </c>
      <c r="K23" s="408">
        <f ca="1">SUM(SUMIF('Colar PACKET'!$A$2:$G$400,C23,'Colar PACKET'!$G$2:$G$400),SUMIF('Colar PACKET'!$A$2:$G$400,BA23,'Colar PACKET'!$G$2:$G$400))</f>
        <v>0</v>
      </c>
      <c r="L23" s="408">
        <f ca="1">SUM(SUMIFS('Colar PRIME'!$G:$G,'Colar PRIME'!$C:$C,Relatorio!B23,'Colar PRIME'!$D:$D,Relatorio!$L$102),SUMIFS('Colar PRIME'!$G:$G,'Colar PRIME'!$C:$C,Relatorio!D23,'Colar PRIME'!$D:$D,Relatorio!$L$102))</f>
        <v>0</v>
      </c>
      <c r="M23" s="207">
        <f ca="1">SUM(SUMIF('Colar PACKET'!$A$2:$H$400,C23,'Colar PACKET'!$H$2:$H$400),SUMIF('Colar PACKET'!$A$2:$H$400,BA23,'Colar PACKET'!$H$2:$H$400))</f>
        <v>0</v>
      </c>
      <c r="N23" s="208">
        <f ca="1">SUM(SUMIFS('Colar PRIME'!$G:$G,'Colar PRIME'!$C:$C,Relatorio!B23,'Colar PRIME'!$D:$D,Relatorio!$N$102),SUMIFS('Colar PRIME'!$G:$G,'Colar PRIME'!$C:$C,Relatorio!D23,'Colar PRIME'!$D:$D,Relatorio!$N$102))</f>
        <v>0</v>
      </c>
      <c r="O23" s="408">
        <f ca="1">SUM(SUMIF('Colar PACKET'!$A$2:$I$400,C23,'Colar PACKET'!$I$2:$I$400),SUMIF('Colar PACKET'!$A$2:$I$400,BA23,'Colar PACKET'!$I$2:$I$400))</f>
        <v>0</v>
      </c>
      <c r="P23" s="408">
        <f ca="1">SUM(SUMIFS('Colar PRIME'!$G:$G,'Colar PRIME'!$C:$C,Relatorio!B23,'Colar PRIME'!$D:$D,Relatorio!$P$102),SUMIFS('Colar PRIME'!$G:$G,'Colar PRIME'!$C:$C,Relatorio!D23,'Colar PRIME'!$D:$D,Relatorio!$P$102))</f>
        <v>0</v>
      </c>
      <c r="Q23" s="207">
        <f ca="1">SUM(SUMIF('Colar PACKET'!$A$2:$J$400,C23,'Colar PACKET'!$J$2:$J$400),SUMIF('Colar PACKET'!$A$2:$J$400,BA23,'Colar PACKET'!$J$2:$J$400))</f>
        <v>0</v>
      </c>
      <c r="R23" s="208">
        <f ca="1">SUM(SUMIFS('Colar PRIME'!$G:$G,'Colar PRIME'!$C:$C,Relatorio!B23,'Colar PRIME'!$D:$D,Relatorio!$R$102),SUMIFS('Colar PRIME'!$G:$G,'Colar PRIME'!$C:$C,Relatorio!D23,'Colar PRIME'!$D:$D,Relatorio!$R$102))</f>
        <v>0</v>
      </c>
      <c r="S23" s="408">
        <f ca="1">SUM(SUMIF('Colar PACKET'!$A$2:$K$400,C23,'Colar PACKET'!$K$2:$K$400),SUMIF('Colar PACKET'!$A$2:$K$400,BA23,'Colar PACKET'!$K$2:$K$400))</f>
        <v>0</v>
      </c>
      <c r="T23" s="408">
        <f ca="1">SUM(SUMIFS('Colar PRIME'!$G:$G,'Colar PRIME'!$C:$C,Relatorio!B23,'Colar PRIME'!$D:$D,Relatorio!$T$102),SUMIFS('Colar PRIME'!$G:$G,'Colar PRIME'!$C:$C,Relatorio!D23,'Colar PRIME'!$D:$D,Relatorio!$T$102))</f>
        <v>0</v>
      </c>
      <c r="U23" s="207">
        <f ca="1">SUM(SUMIF('Colar PACKET'!$A$2:$L$400,C23,'Colar PACKET'!$L$2:$L$400),SUMIF('Colar PACKET'!$A$2:$L$400,BA23,'Colar PACKET'!$L$2:$L$400))</f>
        <v>0</v>
      </c>
      <c r="V23" s="208">
        <f ca="1">SUM(SUMIFS('Colar PRIME'!$G:$G,'Colar PRIME'!$C:$C,Relatorio!B23,'Colar PRIME'!$D:$D,Relatorio!$V$102),SUMIFS('Colar PRIME'!$G:$G,'Colar PRIME'!$C:$C,Relatorio!D23,'Colar PRIME'!$D:$D,Relatorio!$V$102))</f>
        <v>0</v>
      </c>
      <c r="W23" s="408">
        <f ca="1">SUM(SUMIF('Colar PACKET'!$A$2:$M$400,C23,'Colar PACKET'!$M$2:$M$400),SUMIF('Colar PACKET'!$A$2:$M$400,BA23,'Colar PACKET'!$M$2:$M$400))</f>
        <v>0</v>
      </c>
      <c r="X23" s="408">
        <f ca="1">SUM(SUMIFS('Colar PRIME'!$G:$G,'Colar PRIME'!$C:$C,Relatorio!B23,'Colar PRIME'!$D:$D,Relatorio!$X$102),SUMIFS('Colar PRIME'!$G:$G,'Colar PRIME'!$C:$C,Relatorio!D23,'Colar PRIME'!$D:$D,Relatorio!$X$102))</f>
        <v>0</v>
      </c>
      <c r="Y23" s="207">
        <f ca="1">SUM(SUMIF('Colar PACKET'!$A$2:$N$400,C23,'Colar PACKET'!$N$2:$N$400),SUMIF('Colar PACKET'!$A$2:$N$400,BA23,'Colar PACKET'!$N$2:$N$400))</f>
        <v>0</v>
      </c>
      <c r="Z23" s="208">
        <f ca="1">SUM(SUMIFS('Colar PRIME'!$G:$G,'Colar PRIME'!$C:$C,Relatorio!B23,'Colar PRIME'!$D:$D,Relatorio!$Z$102),SUMIFS('Colar PRIME'!$G:$G,'Colar PRIME'!$C:$C,Relatorio!D23,'Colar PRIME'!$D:$D,Relatorio!$Z$102))</f>
        <v>0</v>
      </c>
      <c r="AA23" s="408">
        <f ca="1">SUM(SUMIF('Colar PACKET'!$A$2:$O$400,C23,'Colar PACKET'!$O$2:$O$400),SUMIF('Colar PACKET'!$A$2:$O$400,BA23,'Colar PACKET'!$O$2:$O$400))</f>
        <v>0</v>
      </c>
      <c r="AB23" s="408">
        <f ca="1">SUM(SUMIFS('Colar PRIME'!$G:$G,'Colar PRIME'!$C:$C,Relatorio!B23,'Colar PRIME'!$D:$D,Relatorio!$AB$102),SUMIFS('Colar PRIME'!$G:$G,'Colar PRIME'!$C:$C,Relatorio!D23,'Colar PRIME'!$D:$D,Relatorio!$AB$102))</f>
        <v>0</v>
      </c>
      <c r="AC23" s="207">
        <f ca="1">SUM(SUMIF('Colar PACKET'!$A$2:$P$400,C23,'Colar PACKET'!$P$2:$P$400),SUMIF('Colar PACKET'!$A$2:$P$400,BA23,'Colar PACKET'!$P$2:$P$400))</f>
        <v>0</v>
      </c>
      <c r="AD23" s="208">
        <f ca="1">SUM(SUMIFS('Colar PRIME'!$G:$G,'Colar PRIME'!$C:$C,Relatorio!B23,'Colar PRIME'!$D:$D,Relatorio!$AD$102),SUMIFS('Colar PRIME'!$G:$G,'Colar PRIME'!$C:$C,Relatorio!D23,'Colar PRIME'!$D:$D,Relatorio!$AD$102))</f>
        <v>0</v>
      </c>
      <c r="AE23" s="408">
        <f ca="1">SUM(SUMIF('Colar PACKET'!$A$2:$Q$400,C23,'Colar PACKET'!$Q$2:$Q$400),SUMIF('Colar PACKET'!$A$2:$Q$400,BA23,'Colar PACKET'!$Q$2:$Q$400))</f>
        <v>0</v>
      </c>
      <c r="AF23" s="408">
        <f ca="1">SUM(SUMIFS('Colar PRIME'!$G:$G,'Colar PRIME'!$C:$C,Relatorio!B23,'Colar PRIME'!$D:$D,Relatorio!$AF$102),SUMIFS('Colar PRIME'!$G:$G,'Colar PRIME'!$C:$C,Relatorio!D23,'Colar PRIME'!$D:$D,Relatorio!$AF$102))</f>
        <v>0</v>
      </c>
      <c r="AG23" s="207">
        <f ca="1">SUM(SUMIF('Colar PACKET'!$A$2:$R$400,C23,'Colar PACKET'!$R$2:$R$400),SUMIF('Colar PACKET'!$A$2:$R$400,BA23,'Colar PACKET'!$R$2:$R$400))</f>
        <v>0</v>
      </c>
      <c r="AH23" s="408">
        <f ca="1">SUM(SUMIFS('Colar PRIME'!$G:$G,'Colar PRIME'!$C:$C,Relatorio!B23,'Colar PRIME'!$D:$D,Relatorio!$AH$102),SUMIFS('Colar PRIME'!$G:$G,'Colar PRIME'!$C:$C,Relatorio!D23,'Colar PRIME'!$D:$D,Relatorio!$AH$102))</f>
        <v>0</v>
      </c>
      <c r="AI23" s="209">
        <f ca="1">SUM(SUMIF('Colar PACKET'!$A$2:$S$400,C23,'Colar PACKET'!$S$2:$S$400),SUMIF('Colar PACKET'!$A$2:$S$400,BA23,'Colar PACKET'!$S$2:$S$400))</f>
        <v>0</v>
      </c>
      <c r="AJ23" s="409">
        <f ca="1">SUM(SUMIFS('Colar PRIME'!$G:$G,'Colar PRIME'!$C:$C,Relatorio!B23,'Colar PRIME'!$D:$D,Relatorio!$AJ$102),SUMIFS('Colar PRIME'!$G:$G,'Colar PRIME'!$C:$C,Relatorio!D23,'Colar PRIME'!$D:$D,Relatorio!$AJ$102))</f>
        <v>0</v>
      </c>
      <c r="AK23" s="408">
        <f ca="1">SUM(SUMIF('Colar PACKET'!$A$2:$T$400,C23,'Colar PACKET'!$T$2:$T$400),SUMIF('Colar PACKET'!$A$2:$T$400,BA23,'Colar PACKET'!$T$2:$T$400))</f>
        <v>0</v>
      </c>
      <c r="AL23" s="408">
        <f ca="1">SUM(SUMIFS('Colar PRIME'!$G:$G,'Colar PRIME'!$C:$C,Relatorio!B23,'Colar PRIME'!$D:$D,Relatorio!$AL$102),SUMIFS('Colar PRIME'!$G:$G,'Colar PRIME'!$C:$C,Relatorio!D23,'Colar PRIME'!$D:$D,Relatorio!$AL$102))</f>
        <v>0</v>
      </c>
      <c r="AM23" s="209">
        <f ca="1">SUM(SUMIF('Colar PACKET'!$A$2:$U$400,C23,'Colar PACKET'!$U$2:$U$400),SUMIF('Colar PACKET'!$A$2:$U$400,BA23,'Colar PACKET'!$U$2:$U$400))</f>
        <v>0</v>
      </c>
      <c r="AN23" s="409">
        <f ca="1">SUM(SUMIFS('Colar PRIME'!$G:$G,'Colar PRIME'!$C:$C,Relatorio!B23,'Colar PRIME'!$D:$D,Relatorio!$AJ$102),SUMIFS('Colar PRIME'!$G:$G,'Colar PRIME'!$C:$C,Relatorio!D23,'Colar PRIME'!$D:$D,Relatorio!$AN$102))</f>
        <v>0</v>
      </c>
      <c r="AO23" s="408">
        <f ca="1">SUM(SUMIF('Colar PACKET'!$A$2:$V$400,C23,'Colar PACKET'!$V$2:$V$400),SUMIF('Colar PACKET'!$A$2:$V$400,BA23,'Colar PACKET'!$V$2:$V$400))</f>
        <v>0</v>
      </c>
      <c r="AP23" s="408">
        <f ca="1">SUM(SUMIFS('Colar PRIME'!$G:$G,'Colar PRIME'!$C:$C,Relatorio!B23,'Colar PRIME'!$D:$D,Relatorio!$AP$102),SUMIFS('Colar PRIME'!$G:$G,'Colar PRIME'!$C:$C,Relatorio!D23,'Colar PRIME'!$D:$D,Relatorio!$AP$102))</f>
        <v>0</v>
      </c>
      <c r="AQ23" s="209">
        <f ca="1">SUM(SUMIF('Colar PACKET'!$A$2:$W$400,C23,'Colar PACKET'!$W$2:$W$400),SUMIF('Colar PACKET'!$A$2:$W$400,BA23,'Colar PACKET'!$W$2:$W$400))</f>
        <v>0</v>
      </c>
      <c r="AR23" s="409">
        <f ca="1">SUM(SUMIFS('Colar PRIME'!$G:$G,'Colar PRIME'!$C:$C,Relatorio!B23,'Colar PRIME'!$D:$D,Relatorio!$AR$102),SUMIFS('Colar PRIME'!$G:$G,'Colar PRIME'!$C:$C,Relatorio!D23,'Colar PRIME'!$D:$D,Relatorio!$AR$102))</f>
        <v>0</v>
      </c>
      <c r="AS23" s="408">
        <f ca="1">SUM(SUMIF('Colar PACKET'!$A$2:$X$400,C23,'Colar PACKET'!$X$2:$X$400),SUMIF('Colar PACKET'!$A$2:$X$400,BA23,'Colar PACKET'!$X$2:$X$400))</f>
        <v>0</v>
      </c>
      <c r="AT23" s="408">
        <f ca="1">SUM(SUMIFS('Colar PRIME'!$G:$G,'Colar PRIME'!$C:$C,Relatorio!B23,'Colar PRIME'!$D:$D,Relatorio!$AT$102),SUMIFS('Colar PRIME'!$G:$G,'Colar PRIME'!$C:$C,Relatorio!D23,'Colar PRIME'!$D:$D,Relatorio!$AT$102))</f>
        <v>0</v>
      </c>
      <c r="AU23" s="209">
        <f ca="1">SUM(SUMIF('Colar PACKET'!$A$2:$Y$400,C23,'Colar PACKET'!$Y$2:$Y$400),SUMIF('Colar PACKET'!$A$2:$Y$400,BA23,'Colar PACKET'!$Y$2:$Y$400))</f>
        <v>0</v>
      </c>
      <c r="AV23" s="409">
        <f ca="1">SUM(SUMIFS('Colar PRIME'!$G:$G,'Colar PRIME'!$C:$C,Relatorio!B23,'Colar PRIME'!$D:$D,Relatorio!$AV$102),SUMIFS('Colar PRIME'!$G:$G,'Colar PRIME'!$C:$C,Relatorio!D23,'Colar PRIME'!$D:$D,Relatorio!$AV$102))</f>
        <v>0</v>
      </c>
      <c r="AW23" s="408">
        <f ca="1">SUM(SUMIF('Colar PACKET'!$A$2:$Z$400,C23,'Colar PACKET'!$Z$2:$Z$400),SUMIF('Colar PACKET'!$A$2:$Z$400,BA23,'Colar PACKET'!$Z$2:$Z$400))</f>
        <v>0</v>
      </c>
      <c r="AX23" s="408">
        <f ca="1">SUM(SUMIFS('Colar PRIME'!$G:$G,'Colar PRIME'!$C:$C,Relatorio!B23,'Colar PRIME'!$D:$D,Relatorio!$AX$102),SUMIFS('Colar PRIME'!$G:$G,'Colar PRIME'!$C:$C,Relatorio!D23,'Colar PRIME'!$D:$D,Relatorio!$AX$102))</f>
        <v>0</v>
      </c>
      <c r="AY23" s="209">
        <f ca="1">SUM(SUMIF('Colar PACKET'!$A$2:$AA$400,C23,'Colar PACKET'!$AA$2:$AA$400),SUMIF('Colar PACKET'!$A$2:$AA$400,BA23,'Colar PACKET'!$AA$2:$AA$400))</f>
        <v>0</v>
      </c>
      <c r="AZ23" s="409">
        <f ca="1">SUM(SUMIFS('Colar PRIME'!$G:$G,'Colar PRIME'!$C:$C,Relatorio!B23,'Colar PRIME'!$D:$D,Relatorio!$AZ$102),SUMIFS('Colar PRIME'!$G:$G,'Colar PRIME'!$C:$C,Relatorio!D23,'Colar PRIME'!$D:$D,Relatorio!$AZ$102))</f>
        <v>0</v>
      </c>
      <c r="BA23" s="210" t="s">
        <v>257</v>
      </c>
      <c r="BB23" s="408">
        <v>2</v>
      </c>
    </row>
    <row r="24" spans="1:54" x14ac:dyDescent="0.25">
      <c r="A24" s="226" t="s">
        <v>98</v>
      </c>
      <c r="B24" s="419" t="s">
        <v>258</v>
      </c>
      <c r="C24" s="217">
        <v>10150158161</v>
      </c>
      <c r="D24" s="218"/>
      <c r="E24" s="207">
        <f ca="1">SUM(SUMIF('Colar PACKET'!$A$2:$D$400,C24,'Colar PACKET'!$D$2:$D$400),SUMIF('Colar PACKET'!$A$2:$D421,BA24,'Colar PACKET'!$D$2:$D$400))</f>
        <v>0</v>
      </c>
      <c r="F24" s="208">
        <f ca="1">SUM(SUMIFS('Colar PRIME'!$G:$G,'Colar PRIME'!$C:$C,Relatorio!B24,'Colar PRIME'!$D:$D,Relatorio!$F$102),SUMIFS('Colar PRIME'!$G:$G,'Colar PRIME'!$C:$C,Relatorio!D24,'Colar PRIME'!$D:$D,Relatorio!$F$102))</f>
        <v>0</v>
      </c>
      <c r="G24" s="408">
        <f ca="1">SUM(SUMIF('Colar PACKET'!$A$2:$E$400,C24,'Colar PACKET'!$E$2:$E$400),SUMIF('Colar PACKET'!$A$2:$E$400,BA24,'Colar PACKET'!$E$2:$E$400))</f>
        <v>0</v>
      </c>
      <c r="H24" s="408">
        <f ca="1">SUM(SUMIFS('Colar PRIME'!$G:$G,'Colar PRIME'!$C:$C,Relatorio!B24,'Colar PRIME'!$D:$D,Relatorio!$H$102),SUMIFS('Colar PRIME'!$G:$G,'Colar PRIME'!$C:$C,Relatorio!D24,'Colar PRIME'!$D:$D,Relatorio!$H$102))</f>
        <v>0</v>
      </c>
      <c r="I24" s="207">
        <f ca="1">SUM(SUMIF('Colar PACKET'!$A$2:$F$400,C24,'Colar PACKET'!$F$2:$F$400),SUMIF('Colar PACKET'!$A$2:$F$400,BA24,'Colar PACKET'!$F$2:$F$400))</f>
        <v>0</v>
      </c>
      <c r="J24" s="208">
        <f ca="1">SUM(SUMIFS('Colar PRIME'!$G:$G,'Colar PRIME'!$C:$C,Relatorio!B24,'Colar PRIME'!$D:$D,Relatorio!$J$102),SUMIFS('Colar PRIME'!$G:$G,'Colar PRIME'!$C:$C,Relatorio!D24,'Colar PRIME'!$D:$D,Relatorio!$J$102))</f>
        <v>0</v>
      </c>
      <c r="K24" s="408">
        <f ca="1">SUM(SUMIF('Colar PACKET'!$A$2:$G$400,C24,'Colar PACKET'!$G$2:$G$400),SUMIF('Colar PACKET'!$A$2:$G$400,BA24,'Colar PACKET'!$G$2:$G$400))</f>
        <v>0</v>
      </c>
      <c r="L24" s="408">
        <f ca="1">SUM(SUMIFS('Colar PRIME'!$G:$G,'Colar PRIME'!$C:$C,Relatorio!B24,'Colar PRIME'!$D:$D,Relatorio!$L$102),SUMIFS('Colar PRIME'!$G:$G,'Colar PRIME'!$C:$C,Relatorio!D24,'Colar PRIME'!$D:$D,Relatorio!$L$102))</f>
        <v>0</v>
      </c>
      <c r="M24" s="207">
        <f ca="1">SUM(SUMIF('Colar PACKET'!$A$2:$H$400,C24,'Colar PACKET'!$H$2:$H$400),SUMIF('Colar PACKET'!$A$2:$H$400,BA24,'Colar PACKET'!$H$2:$H$400))</f>
        <v>0</v>
      </c>
      <c r="N24" s="208">
        <f ca="1">SUM(SUMIFS('Colar PRIME'!$G:$G,'Colar PRIME'!$C:$C,Relatorio!B24,'Colar PRIME'!$D:$D,Relatorio!$N$102),SUMIFS('Colar PRIME'!$G:$G,'Colar PRIME'!$C:$C,Relatorio!D24,'Colar PRIME'!$D:$D,Relatorio!$N$102))</f>
        <v>0</v>
      </c>
      <c r="O24" s="408">
        <f ca="1">SUM(SUMIF('Colar PACKET'!$A$2:$I$400,C24,'Colar PACKET'!$I$2:$I$400),SUMIF('Colar PACKET'!$A$2:$I$400,BA24,'Colar PACKET'!$I$2:$I$400))</f>
        <v>0</v>
      </c>
      <c r="P24" s="408">
        <f ca="1">SUM(SUMIFS('Colar PRIME'!$G:$G,'Colar PRIME'!$C:$C,Relatorio!B24,'Colar PRIME'!$D:$D,Relatorio!$P$102),SUMIFS('Colar PRIME'!$G:$G,'Colar PRIME'!$C:$C,Relatorio!D24,'Colar PRIME'!$D:$D,Relatorio!$P$102))</f>
        <v>0</v>
      </c>
      <c r="Q24" s="207">
        <f ca="1">SUM(SUMIF('Colar PACKET'!$A$2:$J$400,C24,'Colar PACKET'!$J$2:$J$400),SUMIF('Colar PACKET'!$A$2:$J$400,BA24,'Colar PACKET'!$J$2:$J$400))</f>
        <v>0</v>
      </c>
      <c r="R24" s="208">
        <f ca="1">SUM(SUMIFS('Colar PRIME'!$G:$G,'Colar PRIME'!$C:$C,Relatorio!B24,'Colar PRIME'!$D:$D,Relatorio!$R$102),SUMIFS('Colar PRIME'!$G:$G,'Colar PRIME'!$C:$C,Relatorio!D24,'Colar PRIME'!$D:$D,Relatorio!$R$102))</f>
        <v>0</v>
      </c>
      <c r="S24" s="408">
        <f ca="1">SUM(SUMIF('Colar PACKET'!$A$2:$K$400,C24,'Colar PACKET'!$K$2:$K$400),SUMIF('Colar PACKET'!$A$2:$K$400,BA24,'Colar PACKET'!$K$2:$K$400))</f>
        <v>0</v>
      </c>
      <c r="T24" s="408">
        <f ca="1">SUM(SUMIFS('Colar PRIME'!$G:$G,'Colar PRIME'!$C:$C,Relatorio!B24,'Colar PRIME'!$D:$D,Relatorio!$T$102),SUMIFS('Colar PRIME'!$G:$G,'Colar PRIME'!$C:$C,Relatorio!D24,'Colar PRIME'!$D:$D,Relatorio!$T$102))</f>
        <v>0</v>
      </c>
      <c r="U24" s="207">
        <f ca="1">SUM(SUMIF('Colar PACKET'!$A$2:$L$400,C24,'Colar PACKET'!$L$2:$L$400),SUMIF('Colar PACKET'!$A$2:$L$400,BA24,'Colar PACKET'!$L$2:$L$400))</f>
        <v>0</v>
      </c>
      <c r="V24" s="208">
        <f ca="1">SUM(SUMIFS('Colar PRIME'!$G:$G,'Colar PRIME'!$C:$C,Relatorio!B24,'Colar PRIME'!$D:$D,Relatorio!$V$102),SUMIFS('Colar PRIME'!$G:$G,'Colar PRIME'!$C:$C,Relatorio!D24,'Colar PRIME'!$D:$D,Relatorio!$V$102))</f>
        <v>0</v>
      </c>
      <c r="W24" s="408">
        <f ca="1">SUM(SUMIF('Colar PACKET'!$A$2:$M$400,C24,'Colar PACKET'!$M$2:$M$400),SUMIF('Colar PACKET'!$A$2:$M$400,BA24,'Colar PACKET'!$M$2:$M$400))</f>
        <v>0</v>
      </c>
      <c r="X24" s="408">
        <f ca="1">SUM(SUMIFS('Colar PRIME'!$G:$G,'Colar PRIME'!$C:$C,Relatorio!B24,'Colar PRIME'!$D:$D,Relatorio!$X$102),SUMIFS('Colar PRIME'!$G:$G,'Colar PRIME'!$C:$C,Relatorio!D24,'Colar PRIME'!$D:$D,Relatorio!$X$102))</f>
        <v>0</v>
      </c>
      <c r="Y24" s="207">
        <f ca="1">SUM(SUMIF('Colar PACKET'!$A$2:$N$400,C24,'Colar PACKET'!$N$2:$N$400),SUMIF('Colar PACKET'!$A$2:$N$400,BA24,'Colar PACKET'!$N$2:$N$400))</f>
        <v>0</v>
      </c>
      <c r="Z24" s="208">
        <f ca="1">SUM(SUMIFS('Colar PRIME'!$G:$G,'Colar PRIME'!$C:$C,Relatorio!B24,'Colar PRIME'!$D:$D,Relatorio!$Z$102),SUMIFS('Colar PRIME'!$G:$G,'Colar PRIME'!$C:$C,Relatorio!D24,'Colar PRIME'!$D:$D,Relatorio!$Z$102))</f>
        <v>0</v>
      </c>
      <c r="AA24" s="408">
        <f ca="1">SUM(SUMIF('Colar PACKET'!$A$2:$O$400,C24,'Colar PACKET'!$O$2:$O$400),SUMIF('Colar PACKET'!$A$2:$O$400,BA24,'Colar PACKET'!$O$2:$O$400))</f>
        <v>0</v>
      </c>
      <c r="AB24" s="408">
        <f ca="1">SUM(SUMIFS('Colar PRIME'!$G:$G,'Colar PRIME'!$C:$C,Relatorio!B24,'Colar PRIME'!$D:$D,Relatorio!$AB$102),SUMIFS('Colar PRIME'!$G:$G,'Colar PRIME'!$C:$C,Relatorio!D24,'Colar PRIME'!$D:$D,Relatorio!$AB$102))</f>
        <v>0</v>
      </c>
      <c r="AC24" s="207">
        <f ca="1">SUM(SUMIF('Colar PACKET'!$A$2:$P$400,C24,'Colar PACKET'!$P$2:$P$400),SUMIF('Colar PACKET'!$A$2:$P$400,BA24,'Colar PACKET'!$P$2:$P$400))</f>
        <v>0</v>
      </c>
      <c r="AD24" s="208">
        <f ca="1">SUM(SUMIFS('Colar PRIME'!$G:$G,'Colar PRIME'!$C:$C,Relatorio!B24,'Colar PRIME'!$D:$D,Relatorio!$AD$102),SUMIFS('Colar PRIME'!$G:$G,'Colar PRIME'!$C:$C,Relatorio!D24,'Colar PRIME'!$D:$D,Relatorio!$AD$102))</f>
        <v>0</v>
      </c>
      <c r="AE24" s="408">
        <f ca="1">SUM(SUMIF('Colar PACKET'!$A$2:$Q$400,C24,'Colar PACKET'!$Q$2:$Q$400),SUMIF('Colar PACKET'!$A$2:$Q$400,BA24,'Colar PACKET'!$Q$2:$Q$400))</f>
        <v>0</v>
      </c>
      <c r="AF24" s="408">
        <f ca="1">SUM(SUMIFS('Colar PRIME'!$G:$G,'Colar PRIME'!$C:$C,Relatorio!B24,'Colar PRIME'!$D:$D,Relatorio!$AF$102),SUMIFS('Colar PRIME'!$G:$G,'Colar PRIME'!$C:$C,Relatorio!D24,'Colar PRIME'!$D:$D,Relatorio!$AF$102))</f>
        <v>0</v>
      </c>
      <c r="AG24" s="207">
        <f ca="1">SUM(SUMIF('Colar PACKET'!$A$2:$R$400,C24,'Colar PACKET'!$R$2:$R$400),SUMIF('Colar PACKET'!$A$2:$R$400,BA24,'Colar PACKET'!$R$2:$R$400))</f>
        <v>0</v>
      </c>
      <c r="AH24" s="408">
        <f ca="1">SUM(SUMIFS('Colar PRIME'!$G:$G,'Colar PRIME'!$C:$C,Relatorio!B24,'Colar PRIME'!$D:$D,Relatorio!$AH$102),SUMIFS('Colar PRIME'!$G:$G,'Colar PRIME'!$C:$C,Relatorio!D24,'Colar PRIME'!$D:$D,Relatorio!$AH$102))</f>
        <v>0</v>
      </c>
      <c r="AI24" s="209">
        <f ca="1">SUM(SUMIF('Colar PACKET'!$A$2:$S$400,C24,'Colar PACKET'!$S$2:$S$400),SUMIF('Colar PACKET'!$A$2:$S$400,BA24,'Colar PACKET'!$S$2:$S$400))</f>
        <v>0</v>
      </c>
      <c r="AJ24" s="409">
        <f ca="1">SUM(SUMIFS('Colar PRIME'!$G:$G,'Colar PRIME'!$C:$C,Relatorio!B24,'Colar PRIME'!$D:$D,Relatorio!$AJ$102),SUMIFS('Colar PRIME'!$G:$G,'Colar PRIME'!$C:$C,Relatorio!D24,'Colar PRIME'!$D:$D,Relatorio!$AJ$102))</f>
        <v>0</v>
      </c>
      <c r="AK24" s="408">
        <f ca="1">SUM(SUMIF('Colar PACKET'!$A$2:$T$400,C24,'Colar PACKET'!$T$2:$T$400),SUMIF('Colar PACKET'!$A$2:$T$400,BA24,'Colar PACKET'!$T$2:$T$400))</f>
        <v>0</v>
      </c>
      <c r="AL24" s="408">
        <f ca="1">SUM(SUMIFS('Colar PRIME'!$G:$G,'Colar PRIME'!$C:$C,Relatorio!B24,'Colar PRIME'!$D:$D,Relatorio!$AL$102),SUMIFS('Colar PRIME'!$G:$G,'Colar PRIME'!$C:$C,Relatorio!D24,'Colar PRIME'!$D:$D,Relatorio!$AL$102))</f>
        <v>0</v>
      </c>
      <c r="AM24" s="209">
        <f ca="1">SUM(SUMIF('Colar PACKET'!$A$2:$U$400,C24,'Colar PACKET'!$U$2:$U$400),SUMIF('Colar PACKET'!$A$2:$U$400,BA24,'Colar PACKET'!$U$2:$U$400))</f>
        <v>0</v>
      </c>
      <c r="AN24" s="409">
        <f ca="1">SUM(SUMIFS('Colar PRIME'!$G:$G,'Colar PRIME'!$C:$C,Relatorio!B24,'Colar PRIME'!$D:$D,Relatorio!$AJ$102),SUMIFS('Colar PRIME'!$G:$G,'Colar PRIME'!$C:$C,Relatorio!D24,'Colar PRIME'!$D:$D,Relatorio!$AN$102))</f>
        <v>0</v>
      </c>
      <c r="AO24" s="408">
        <f ca="1">SUM(SUMIF('Colar PACKET'!$A$2:$V$400,C24,'Colar PACKET'!$V$2:$V$400),SUMIF('Colar PACKET'!$A$2:$V$400,BA24,'Colar PACKET'!$V$2:$V$400))</f>
        <v>0</v>
      </c>
      <c r="AP24" s="408">
        <f ca="1">SUM(SUMIFS('Colar PRIME'!$G:$G,'Colar PRIME'!$C:$C,Relatorio!B24,'Colar PRIME'!$D:$D,Relatorio!$AP$102),SUMIFS('Colar PRIME'!$G:$G,'Colar PRIME'!$C:$C,Relatorio!D24,'Colar PRIME'!$D:$D,Relatorio!$AP$102))</f>
        <v>0</v>
      </c>
      <c r="AQ24" s="209">
        <f ca="1">SUM(SUMIF('Colar PACKET'!$A$2:$W$400,C24,'Colar PACKET'!$W$2:$W$400),SUMIF('Colar PACKET'!$A$2:$W$400,BA24,'Colar PACKET'!$W$2:$W$400))</f>
        <v>0</v>
      </c>
      <c r="AR24" s="409">
        <f ca="1">SUM(SUMIFS('Colar PRIME'!$G:$G,'Colar PRIME'!$C:$C,Relatorio!B24,'Colar PRIME'!$D:$D,Relatorio!$AR$102),SUMIFS('Colar PRIME'!$G:$G,'Colar PRIME'!$C:$C,Relatorio!D24,'Colar PRIME'!$D:$D,Relatorio!$AR$102))</f>
        <v>0</v>
      </c>
      <c r="AS24" s="408">
        <f ca="1">SUM(SUMIF('Colar PACKET'!$A$2:$X$400,C24,'Colar PACKET'!$X$2:$X$400),SUMIF('Colar PACKET'!$A$2:$X$400,BA24,'Colar PACKET'!$X$2:$X$400))</f>
        <v>0</v>
      </c>
      <c r="AT24" s="408">
        <f ca="1">SUM(SUMIFS('Colar PRIME'!$G:$G,'Colar PRIME'!$C:$C,Relatorio!B24,'Colar PRIME'!$D:$D,Relatorio!$AT$102),SUMIFS('Colar PRIME'!$G:$G,'Colar PRIME'!$C:$C,Relatorio!D24,'Colar PRIME'!$D:$D,Relatorio!$AT$102))</f>
        <v>0</v>
      </c>
      <c r="AU24" s="209">
        <f ca="1">SUM(SUMIF('Colar PACKET'!$A$2:$Y$400,C24,'Colar PACKET'!$Y$2:$Y$400),SUMIF('Colar PACKET'!$A$2:$Y$400,BA24,'Colar PACKET'!$Y$2:$Y$400))</f>
        <v>0</v>
      </c>
      <c r="AV24" s="409">
        <f ca="1">SUM(SUMIFS('Colar PRIME'!$G:$G,'Colar PRIME'!$C:$C,Relatorio!B24,'Colar PRIME'!$D:$D,Relatorio!$AV$102),SUMIFS('Colar PRIME'!$G:$G,'Colar PRIME'!$C:$C,Relatorio!D24,'Colar PRIME'!$D:$D,Relatorio!$AV$102))</f>
        <v>0</v>
      </c>
      <c r="AW24" s="408">
        <f ca="1">SUM(SUMIF('Colar PACKET'!$A$2:$Z$400,C24,'Colar PACKET'!$Z$2:$Z$400),SUMIF('Colar PACKET'!$A$2:$Z$400,BA24,'Colar PACKET'!$Z$2:$Z$400))</f>
        <v>0</v>
      </c>
      <c r="AX24" s="408">
        <f ca="1">SUM(SUMIFS('Colar PRIME'!$G:$G,'Colar PRIME'!$C:$C,Relatorio!B24,'Colar PRIME'!$D:$D,Relatorio!$AX$102),SUMIFS('Colar PRIME'!$G:$G,'Colar PRIME'!$C:$C,Relatorio!D24,'Colar PRIME'!$D:$D,Relatorio!$AX$102))</f>
        <v>0</v>
      </c>
      <c r="AY24" s="209">
        <f ca="1">SUM(SUMIF('Colar PACKET'!$A$2:$AA$400,C24,'Colar PACKET'!$AA$2:$AA$400),SUMIF('Colar PACKET'!$A$2:$AA$400,BA24,'Colar PACKET'!$AA$2:$AA$400))</f>
        <v>0</v>
      </c>
      <c r="AZ24" s="409">
        <f ca="1">SUM(SUMIFS('Colar PRIME'!$G:$G,'Colar PRIME'!$C:$C,Relatorio!B24,'Colar PRIME'!$D:$D,Relatorio!$AZ$102),SUMIFS('Colar PRIME'!$G:$G,'Colar PRIME'!$C:$C,Relatorio!D24,'Colar PRIME'!$D:$D,Relatorio!$AZ$102))</f>
        <v>0</v>
      </c>
      <c r="BA24" s="210" t="s">
        <v>259</v>
      </c>
      <c r="BB24" s="408">
        <v>2</v>
      </c>
    </row>
    <row r="25" spans="1:54" x14ac:dyDescent="0.25">
      <c r="A25" s="226" t="s">
        <v>99</v>
      </c>
      <c r="B25" s="419" t="s">
        <v>260</v>
      </c>
      <c r="C25" s="217" t="s">
        <v>261</v>
      </c>
      <c r="D25" s="218"/>
      <c r="E25" s="207">
        <f ca="1">SUM(SUMIF('Colar PACKET'!$A$2:$D$400,C25,'Colar PACKET'!$D$2:$D$400),SUMIF('Colar PACKET'!$A$2:$D422,BA25,'Colar PACKET'!$D$2:$D$400))</f>
        <v>0</v>
      </c>
      <c r="F25" s="208">
        <f ca="1">SUM(SUMIFS('Colar PRIME'!$G:$G,'Colar PRIME'!$C:$C,Relatorio!B25,'Colar PRIME'!$D:$D,Relatorio!$F$102),SUMIFS('Colar PRIME'!$G:$G,'Colar PRIME'!$C:$C,Relatorio!D25,'Colar PRIME'!$D:$D,Relatorio!$F$102))</f>
        <v>0</v>
      </c>
      <c r="G25" s="408">
        <f ca="1">SUM(SUMIF('Colar PACKET'!$A$2:$E$400,C25,'Colar PACKET'!$E$2:$E$400),SUMIF('Colar PACKET'!$A$2:$E$400,BA25,'Colar PACKET'!$E$2:$E$400))</f>
        <v>0</v>
      </c>
      <c r="H25" s="408">
        <f ca="1">SUM(SUMIFS('Colar PRIME'!$G:$G,'Colar PRIME'!$C:$C,Relatorio!B25,'Colar PRIME'!$D:$D,Relatorio!$H$102),SUMIFS('Colar PRIME'!$G:$G,'Colar PRIME'!$C:$C,Relatorio!D25,'Colar PRIME'!$D:$D,Relatorio!$H$102))</f>
        <v>0</v>
      </c>
      <c r="I25" s="207">
        <f ca="1">SUM(SUMIF('Colar PACKET'!$A$2:$F$400,C25,'Colar PACKET'!$F$2:$F$400),SUMIF('Colar PACKET'!$A$2:$F$400,BA25,'Colar PACKET'!$F$2:$F$400))</f>
        <v>0</v>
      </c>
      <c r="J25" s="208">
        <f ca="1">SUM(SUMIFS('Colar PRIME'!$G:$G,'Colar PRIME'!$C:$C,Relatorio!B25,'Colar PRIME'!$D:$D,Relatorio!$J$102),SUMIFS('Colar PRIME'!$G:$G,'Colar PRIME'!$C:$C,Relatorio!D25,'Colar PRIME'!$D:$D,Relatorio!$J$102))</f>
        <v>0</v>
      </c>
      <c r="K25" s="408">
        <f ca="1">SUM(SUMIF('Colar PACKET'!$A$2:$G$400,C25,'Colar PACKET'!$G$2:$G$400),SUMIF('Colar PACKET'!$A$2:$G$400,BA25,'Colar PACKET'!$G$2:$G$400))</f>
        <v>0</v>
      </c>
      <c r="L25" s="408">
        <f ca="1">SUM(SUMIFS('Colar PRIME'!$G:$G,'Colar PRIME'!$C:$C,Relatorio!B25,'Colar PRIME'!$D:$D,Relatorio!$L$102),SUMIFS('Colar PRIME'!$G:$G,'Colar PRIME'!$C:$C,Relatorio!D25,'Colar PRIME'!$D:$D,Relatorio!$L$102))</f>
        <v>0</v>
      </c>
      <c r="M25" s="207">
        <f ca="1">SUM(SUMIF('Colar PACKET'!$A$2:$H$400,C25,'Colar PACKET'!$H$2:$H$400),SUMIF('Colar PACKET'!$A$2:$H$400,BA25,'Colar PACKET'!$H$2:$H$400))</f>
        <v>0</v>
      </c>
      <c r="N25" s="208">
        <f ca="1">SUM(SUMIFS('Colar PRIME'!$G:$G,'Colar PRIME'!$C:$C,Relatorio!B25,'Colar PRIME'!$D:$D,Relatorio!$N$102),SUMIFS('Colar PRIME'!$G:$G,'Colar PRIME'!$C:$C,Relatorio!D25,'Colar PRIME'!$D:$D,Relatorio!$N$102))</f>
        <v>0</v>
      </c>
      <c r="O25" s="408">
        <f ca="1">SUM(SUMIF('Colar PACKET'!$A$2:$I$400,C25,'Colar PACKET'!$I$2:$I$400),SUMIF('Colar PACKET'!$A$2:$I$400,BA25,'Colar PACKET'!$I$2:$I$400))</f>
        <v>0</v>
      </c>
      <c r="P25" s="408">
        <f ca="1">SUM(SUMIFS('Colar PRIME'!$G:$G,'Colar PRIME'!$C:$C,Relatorio!B25,'Colar PRIME'!$D:$D,Relatorio!$P$102),SUMIFS('Colar PRIME'!$G:$G,'Colar PRIME'!$C:$C,Relatorio!D25,'Colar PRIME'!$D:$D,Relatorio!$P$102))</f>
        <v>0</v>
      </c>
      <c r="Q25" s="207">
        <f ca="1">SUM(SUMIF('Colar PACKET'!$A$2:$J$400,C25,'Colar PACKET'!$J$2:$J$400),SUMIF('Colar PACKET'!$A$2:$J$400,BA25,'Colar PACKET'!$J$2:$J$400))</f>
        <v>0</v>
      </c>
      <c r="R25" s="208">
        <f ca="1">SUM(SUMIFS('Colar PRIME'!$G:$G,'Colar PRIME'!$C:$C,Relatorio!B25,'Colar PRIME'!$D:$D,Relatorio!$R$102),SUMIFS('Colar PRIME'!$G:$G,'Colar PRIME'!$C:$C,Relatorio!D25,'Colar PRIME'!$D:$D,Relatorio!$R$102))</f>
        <v>0</v>
      </c>
      <c r="S25" s="408">
        <f ca="1">SUM(SUMIF('Colar PACKET'!$A$2:$K$400,C25,'Colar PACKET'!$K$2:$K$400),SUMIF('Colar PACKET'!$A$2:$K$400,BA25,'Colar PACKET'!$K$2:$K$400))</f>
        <v>0</v>
      </c>
      <c r="T25" s="408">
        <f ca="1">SUM(SUMIFS('Colar PRIME'!$G:$G,'Colar PRIME'!$C:$C,Relatorio!B25,'Colar PRIME'!$D:$D,Relatorio!$T$102),SUMIFS('Colar PRIME'!$G:$G,'Colar PRIME'!$C:$C,Relatorio!D25,'Colar PRIME'!$D:$D,Relatorio!$T$102))</f>
        <v>0</v>
      </c>
      <c r="U25" s="207">
        <f ca="1">SUM(SUMIF('Colar PACKET'!$A$2:$L$400,C25,'Colar PACKET'!$L$2:$L$400),SUMIF('Colar PACKET'!$A$2:$L$400,BA25,'Colar PACKET'!$L$2:$L$400))</f>
        <v>0</v>
      </c>
      <c r="V25" s="208">
        <f ca="1">SUM(SUMIFS('Colar PRIME'!$G:$G,'Colar PRIME'!$C:$C,Relatorio!B25,'Colar PRIME'!$D:$D,Relatorio!$V$102),SUMIFS('Colar PRIME'!$G:$G,'Colar PRIME'!$C:$C,Relatorio!D25,'Colar PRIME'!$D:$D,Relatorio!$V$102))</f>
        <v>0</v>
      </c>
      <c r="W25" s="408">
        <f ca="1">SUM(SUMIF('Colar PACKET'!$A$2:$M$400,C25,'Colar PACKET'!$M$2:$M$400),SUMIF('Colar PACKET'!$A$2:$M$400,BA25,'Colar PACKET'!$M$2:$M$400))</f>
        <v>0</v>
      </c>
      <c r="X25" s="408">
        <f ca="1">SUM(SUMIFS('Colar PRIME'!$G:$G,'Colar PRIME'!$C:$C,Relatorio!B25,'Colar PRIME'!$D:$D,Relatorio!$X$102),SUMIFS('Colar PRIME'!$G:$G,'Colar PRIME'!$C:$C,Relatorio!D25,'Colar PRIME'!$D:$D,Relatorio!$X$102))</f>
        <v>0</v>
      </c>
      <c r="Y25" s="207">
        <f ca="1">SUM(SUMIF('Colar PACKET'!$A$2:$N$400,C25,'Colar PACKET'!$N$2:$N$400),SUMIF('Colar PACKET'!$A$2:$N$400,BA25,'Colar PACKET'!$N$2:$N$400))</f>
        <v>0</v>
      </c>
      <c r="Z25" s="208">
        <f ca="1">SUM(SUMIFS('Colar PRIME'!$G:$G,'Colar PRIME'!$C:$C,Relatorio!B25,'Colar PRIME'!$D:$D,Relatorio!$Z$102),SUMIFS('Colar PRIME'!$G:$G,'Colar PRIME'!$C:$C,Relatorio!D25,'Colar PRIME'!$D:$D,Relatorio!$Z$102))</f>
        <v>0</v>
      </c>
      <c r="AA25" s="408">
        <f ca="1">SUM(SUMIF('Colar PACKET'!$A$2:$O$400,C25,'Colar PACKET'!$O$2:$O$400),SUMIF('Colar PACKET'!$A$2:$O$400,BA25,'Colar PACKET'!$O$2:$O$400))</f>
        <v>0</v>
      </c>
      <c r="AB25" s="408">
        <f ca="1">SUM(SUMIFS('Colar PRIME'!$G:$G,'Colar PRIME'!$C:$C,Relatorio!B25,'Colar PRIME'!$D:$D,Relatorio!$AB$102),SUMIFS('Colar PRIME'!$G:$G,'Colar PRIME'!$C:$C,Relatorio!D25,'Colar PRIME'!$D:$D,Relatorio!$AB$102))</f>
        <v>0</v>
      </c>
      <c r="AC25" s="207">
        <f ca="1">SUM(SUMIF('Colar PACKET'!$A$2:$P$400,C25,'Colar PACKET'!$P$2:$P$400),SUMIF('Colar PACKET'!$A$2:$P$400,BA25,'Colar PACKET'!$P$2:$P$400))</f>
        <v>0</v>
      </c>
      <c r="AD25" s="208">
        <f ca="1">SUM(SUMIFS('Colar PRIME'!$G:$G,'Colar PRIME'!$C:$C,Relatorio!B25,'Colar PRIME'!$D:$D,Relatorio!$AD$102),SUMIFS('Colar PRIME'!$G:$G,'Colar PRIME'!$C:$C,Relatorio!D25,'Colar PRIME'!$D:$D,Relatorio!$AD$102))</f>
        <v>0</v>
      </c>
      <c r="AE25" s="408">
        <f ca="1">SUM(SUMIF('Colar PACKET'!$A$2:$Q$400,C25,'Colar PACKET'!$Q$2:$Q$400),SUMIF('Colar PACKET'!$A$2:$Q$400,BA25,'Colar PACKET'!$Q$2:$Q$400))</f>
        <v>0</v>
      </c>
      <c r="AF25" s="408">
        <f ca="1">SUM(SUMIFS('Colar PRIME'!$G:$G,'Colar PRIME'!$C:$C,Relatorio!B25,'Colar PRIME'!$D:$D,Relatorio!$AF$102),SUMIFS('Colar PRIME'!$G:$G,'Colar PRIME'!$C:$C,Relatorio!D25,'Colar PRIME'!$D:$D,Relatorio!$AF$102))</f>
        <v>0</v>
      </c>
      <c r="AG25" s="207">
        <f ca="1">SUM(SUMIF('Colar PACKET'!$A$2:$R$400,C25,'Colar PACKET'!$R$2:$R$400),SUMIF('Colar PACKET'!$A$2:$R$400,BA25,'Colar PACKET'!$R$2:$R$400))</f>
        <v>0</v>
      </c>
      <c r="AH25" s="408">
        <f ca="1">SUM(SUMIFS('Colar PRIME'!$G:$G,'Colar PRIME'!$C:$C,Relatorio!B25,'Colar PRIME'!$D:$D,Relatorio!$AH$102),SUMIFS('Colar PRIME'!$G:$G,'Colar PRIME'!$C:$C,Relatorio!D25,'Colar PRIME'!$D:$D,Relatorio!$AH$102))</f>
        <v>0</v>
      </c>
      <c r="AI25" s="209">
        <f ca="1">SUM(SUMIF('Colar PACKET'!$A$2:$S$400,C25,'Colar PACKET'!$S$2:$S$400),SUMIF('Colar PACKET'!$A$2:$S$400,BA25,'Colar PACKET'!$S$2:$S$400))</f>
        <v>0</v>
      </c>
      <c r="AJ25" s="409">
        <f ca="1">SUM(SUMIFS('Colar PRIME'!$G:$G,'Colar PRIME'!$C:$C,Relatorio!B25,'Colar PRIME'!$D:$D,Relatorio!$AJ$102),SUMIFS('Colar PRIME'!$G:$G,'Colar PRIME'!$C:$C,Relatorio!D25,'Colar PRIME'!$D:$D,Relatorio!$AJ$102))</f>
        <v>0</v>
      </c>
      <c r="AK25" s="408">
        <f ca="1">SUM(SUMIF('Colar PACKET'!$A$2:$T$400,C25,'Colar PACKET'!$T$2:$T$400),SUMIF('Colar PACKET'!$A$2:$T$400,BA25,'Colar PACKET'!$T$2:$T$400))</f>
        <v>0</v>
      </c>
      <c r="AL25" s="408">
        <f ca="1">SUM(SUMIFS('Colar PRIME'!$G:$G,'Colar PRIME'!$C:$C,Relatorio!B25,'Colar PRIME'!$D:$D,Relatorio!$AL$102),SUMIFS('Colar PRIME'!$G:$G,'Colar PRIME'!$C:$C,Relatorio!D25,'Colar PRIME'!$D:$D,Relatorio!$AL$102))</f>
        <v>0</v>
      </c>
      <c r="AM25" s="209">
        <f ca="1">SUM(SUMIF('Colar PACKET'!$A$2:$U$400,C25,'Colar PACKET'!$U$2:$U$400),SUMIF('Colar PACKET'!$A$2:$U$400,BA25,'Colar PACKET'!$U$2:$U$400))</f>
        <v>0</v>
      </c>
      <c r="AN25" s="409">
        <f ca="1">SUM(SUMIFS('Colar PRIME'!$G:$G,'Colar PRIME'!$C:$C,Relatorio!B25,'Colar PRIME'!$D:$D,Relatorio!$AJ$102),SUMIFS('Colar PRIME'!$G:$G,'Colar PRIME'!$C:$C,Relatorio!D25,'Colar PRIME'!$D:$D,Relatorio!$AN$102))</f>
        <v>0</v>
      </c>
      <c r="AO25" s="408">
        <f ca="1">SUM(SUMIF('Colar PACKET'!$A$2:$V$400,C25,'Colar PACKET'!$V$2:$V$400),SUMIF('Colar PACKET'!$A$2:$V$400,BA25,'Colar PACKET'!$V$2:$V$400))</f>
        <v>0</v>
      </c>
      <c r="AP25" s="408">
        <f ca="1">SUM(SUMIFS('Colar PRIME'!$G:$G,'Colar PRIME'!$C:$C,Relatorio!B25,'Colar PRIME'!$D:$D,Relatorio!$AP$102),SUMIFS('Colar PRIME'!$G:$G,'Colar PRIME'!$C:$C,Relatorio!D25,'Colar PRIME'!$D:$D,Relatorio!$AP$102))</f>
        <v>0</v>
      </c>
      <c r="AQ25" s="209">
        <f ca="1">SUM(SUMIF('Colar PACKET'!$A$2:$W$400,C25,'Colar PACKET'!$W$2:$W$400),SUMIF('Colar PACKET'!$A$2:$W$400,BA25,'Colar PACKET'!$W$2:$W$400))</f>
        <v>0</v>
      </c>
      <c r="AR25" s="409">
        <f ca="1">SUM(SUMIFS('Colar PRIME'!$G:$G,'Colar PRIME'!$C:$C,Relatorio!B25,'Colar PRIME'!$D:$D,Relatorio!$AR$102),SUMIFS('Colar PRIME'!$G:$G,'Colar PRIME'!$C:$C,Relatorio!D25,'Colar PRIME'!$D:$D,Relatorio!$AR$102))</f>
        <v>0</v>
      </c>
      <c r="AS25" s="408">
        <f ca="1">SUM(SUMIF('Colar PACKET'!$A$2:$X$400,C25,'Colar PACKET'!$X$2:$X$400),SUMIF('Colar PACKET'!$A$2:$X$400,BA25,'Colar PACKET'!$X$2:$X$400))</f>
        <v>0</v>
      </c>
      <c r="AT25" s="408">
        <f ca="1">SUM(SUMIFS('Colar PRIME'!$G:$G,'Colar PRIME'!$C:$C,Relatorio!B25,'Colar PRIME'!$D:$D,Relatorio!$AT$102),SUMIFS('Colar PRIME'!$G:$G,'Colar PRIME'!$C:$C,Relatorio!D25,'Colar PRIME'!$D:$D,Relatorio!$AT$102))</f>
        <v>0</v>
      </c>
      <c r="AU25" s="209">
        <f ca="1">SUM(SUMIF('Colar PACKET'!$A$2:$Y$400,C25,'Colar PACKET'!$Y$2:$Y$400),SUMIF('Colar PACKET'!$A$2:$Y$400,BA25,'Colar PACKET'!$Y$2:$Y$400))</f>
        <v>0</v>
      </c>
      <c r="AV25" s="409">
        <f ca="1">SUM(SUMIFS('Colar PRIME'!$G:$G,'Colar PRIME'!$C:$C,Relatorio!B25,'Colar PRIME'!$D:$D,Relatorio!$AV$102),SUMIFS('Colar PRIME'!$G:$G,'Colar PRIME'!$C:$C,Relatorio!D25,'Colar PRIME'!$D:$D,Relatorio!$AV$102))</f>
        <v>0</v>
      </c>
      <c r="AW25" s="408">
        <f ca="1">SUM(SUMIF('Colar PACKET'!$A$2:$Z$400,C25,'Colar PACKET'!$Z$2:$Z$400),SUMIF('Colar PACKET'!$A$2:$Z$400,BA25,'Colar PACKET'!$Z$2:$Z$400))</f>
        <v>0</v>
      </c>
      <c r="AX25" s="408">
        <f ca="1">SUM(SUMIFS('Colar PRIME'!$G:$G,'Colar PRIME'!$C:$C,Relatorio!B25,'Colar PRIME'!$D:$D,Relatorio!$AX$102),SUMIFS('Colar PRIME'!$G:$G,'Colar PRIME'!$C:$C,Relatorio!D25,'Colar PRIME'!$D:$D,Relatorio!$AX$102))</f>
        <v>0</v>
      </c>
      <c r="AY25" s="209">
        <f ca="1">SUM(SUMIF('Colar PACKET'!$A$2:$AA$400,C25,'Colar PACKET'!$AA$2:$AA$400),SUMIF('Colar PACKET'!$A$2:$AA$400,BA25,'Colar PACKET'!$AA$2:$AA$400))</f>
        <v>0</v>
      </c>
      <c r="AZ25" s="409">
        <f ca="1">SUM(SUMIFS('Colar PRIME'!$G:$G,'Colar PRIME'!$C:$C,Relatorio!B25,'Colar PRIME'!$D:$D,Relatorio!$AZ$102),SUMIFS('Colar PRIME'!$G:$G,'Colar PRIME'!$C:$C,Relatorio!D25,'Colar PRIME'!$D:$D,Relatorio!$AZ$102))</f>
        <v>0</v>
      </c>
      <c r="BA25" s="210" t="s">
        <v>262</v>
      </c>
      <c r="BB25" s="408">
        <v>2</v>
      </c>
    </row>
    <row r="26" spans="1:54" x14ac:dyDescent="0.25">
      <c r="A26" s="226" t="s">
        <v>100</v>
      </c>
      <c r="B26" s="419" t="s">
        <v>263</v>
      </c>
      <c r="C26" s="217">
        <v>10150158163</v>
      </c>
      <c r="D26" s="218"/>
      <c r="E26" s="207">
        <f ca="1">SUM(SUMIF('Colar PACKET'!$A$2:$D$400,C26,'Colar PACKET'!$D$2:$D$400),SUMIF('Colar PACKET'!$A$2:$D423,BA26,'Colar PACKET'!$D$2:$D$400))</f>
        <v>0</v>
      </c>
      <c r="F26" s="208">
        <f ca="1">SUM(SUMIFS('Colar PRIME'!$G:$G,'Colar PRIME'!$C:$C,Relatorio!B26,'Colar PRIME'!$D:$D,Relatorio!$F$102),SUMIFS('Colar PRIME'!$G:$G,'Colar PRIME'!$C:$C,Relatorio!D26,'Colar PRIME'!$D:$D,Relatorio!$F$102))</f>
        <v>0</v>
      </c>
      <c r="G26" s="408">
        <f ca="1">SUM(SUMIF('Colar PACKET'!$A$2:$E$400,C26,'Colar PACKET'!$E$2:$E$400),SUMIF('Colar PACKET'!$A$2:$E$400,BA26,'Colar PACKET'!$E$2:$E$400))</f>
        <v>0</v>
      </c>
      <c r="H26" s="408">
        <f ca="1">SUM(SUMIFS('Colar PRIME'!$G:$G,'Colar PRIME'!$C:$C,Relatorio!B26,'Colar PRIME'!$D:$D,Relatorio!$H$102),SUMIFS('Colar PRIME'!$G:$G,'Colar PRIME'!$C:$C,Relatorio!D26,'Colar PRIME'!$D:$D,Relatorio!$H$102))</f>
        <v>0</v>
      </c>
      <c r="I26" s="207">
        <f ca="1">SUM(SUMIF('Colar PACKET'!$A$2:$F$400,C26,'Colar PACKET'!$F$2:$F$400),SUMIF('Colar PACKET'!$A$2:$F$400,BA26,'Colar PACKET'!$F$2:$F$400))</f>
        <v>0</v>
      </c>
      <c r="J26" s="208">
        <f ca="1">SUM(SUMIFS('Colar PRIME'!$G:$G,'Colar PRIME'!$C:$C,Relatorio!B26,'Colar PRIME'!$D:$D,Relatorio!$J$102),SUMIFS('Colar PRIME'!$G:$G,'Colar PRIME'!$C:$C,Relatorio!D26,'Colar PRIME'!$D:$D,Relatorio!$J$102))</f>
        <v>0</v>
      </c>
      <c r="K26" s="408">
        <f ca="1">SUM(SUMIF('Colar PACKET'!$A$2:$G$400,C26,'Colar PACKET'!$G$2:$G$400),SUMIF('Colar PACKET'!$A$2:$G$400,BA26,'Colar PACKET'!$G$2:$G$400))</f>
        <v>0</v>
      </c>
      <c r="L26" s="408">
        <f ca="1">SUM(SUMIFS('Colar PRIME'!$G:$G,'Colar PRIME'!$C:$C,Relatorio!B26,'Colar PRIME'!$D:$D,Relatorio!$L$102),SUMIFS('Colar PRIME'!$G:$G,'Colar PRIME'!$C:$C,Relatorio!D26,'Colar PRIME'!$D:$D,Relatorio!$L$102))</f>
        <v>0</v>
      </c>
      <c r="M26" s="207">
        <f ca="1">SUM(SUMIF('Colar PACKET'!$A$2:$H$400,C26,'Colar PACKET'!$H$2:$H$400),SUMIF('Colar PACKET'!$A$2:$H$400,BA26,'Colar PACKET'!$H$2:$H$400))</f>
        <v>0</v>
      </c>
      <c r="N26" s="208">
        <f ca="1">SUM(SUMIFS('Colar PRIME'!$G:$G,'Colar PRIME'!$C:$C,Relatorio!B26,'Colar PRIME'!$D:$D,Relatorio!$N$102),SUMIFS('Colar PRIME'!$G:$G,'Colar PRIME'!$C:$C,Relatorio!D26,'Colar PRIME'!$D:$D,Relatorio!$N$102))</f>
        <v>0</v>
      </c>
      <c r="O26" s="408">
        <f ca="1">SUM(SUMIF('Colar PACKET'!$A$2:$I$400,C26,'Colar PACKET'!$I$2:$I$400),SUMIF('Colar PACKET'!$A$2:$I$400,BA26,'Colar PACKET'!$I$2:$I$400))</f>
        <v>0</v>
      </c>
      <c r="P26" s="408">
        <f ca="1">SUM(SUMIFS('Colar PRIME'!$G:$G,'Colar PRIME'!$C:$C,Relatorio!B26,'Colar PRIME'!$D:$D,Relatorio!$P$102),SUMIFS('Colar PRIME'!$G:$G,'Colar PRIME'!$C:$C,Relatorio!D26,'Colar PRIME'!$D:$D,Relatorio!$P$102))</f>
        <v>0</v>
      </c>
      <c r="Q26" s="207">
        <f ca="1">SUM(SUMIF('Colar PACKET'!$A$2:$J$400,C26,'Colar PACKET'!$J$2:$J$400),SUMIF('Colar PACKET'!$A$2:$J$400,BA26,'Colar PACKET'!$J$2:$J$400))</f>
        <v>0</v>
      </c>
      <c r="R26" s="208">
        <f ca="1">SUM(SUMIFS('Colar PRIME'!$G:$G,'Colar PRIME'!$C:$C,Relatorio!B26,'Colar PRIME'!$D:$D,Relatorio!$R$102),SUMIFS('Colar PRIME'!$G:$G,'Colar PRIME'!$C:$C,Relatorio!D26,'Colar PRIME'!$D:$D,Relatorio!$R$102))</f>
        <v>0</v>
      </c>
      <c r="S26" s="408">
        <f ca="1">SUM(SUMIF('Colar PACKET'!$A$2:$K$400,C26,'Colar PACKET'!$K$2:$K$400),SUMIF('Colar PACKET'!$A$2:$K$400,BA26,'Colar PACKET'!$K$2:$K$400))</f>
        <v>0</v>
      </c>
      <c r="T26" s="408">
        <f ca="1">SUM(SUMIFS('Colar PRIME'!$G:$G,'Colar PRIME'!$C:$C,Relatorio!B26,'Colar PRIME'!$D:$D,Relatorio!$T$102),SUMIFS('Colar PRIME'!$G:$G,'Colar PRIME'!$C:$C,Relatorio!D26,'Colar PRIME'!$D:$D,Relatorio!$T$102))</f>
        <v>0</v>
      </c>
      <c r="U26" s="207">
        <f ca="1">SUM(SUMIF('Colar PACKET'!$A$2:$L$400,C26,'Colar PACKET'!$L$2:$L$400),SUMIF('Colar PACKET'!$A$2:$L$400,BA26,'Colar PACKET'!$L$2:$L$400))</f>
        <v>0</v>
      </c>
      <c r="V26" s="208">
        <f ca="1">SUM(SUMIFS('Colar PRIME'!$G:$G,'Colar PRIME'!$C:$C,Relatorio!B26,'Colar PRIME'!$D:$D,Relatorio!$V$102),SUMIFS('Colar PRIME'!$G:$G,'Colar PRIME'!$C:$C,Relatorio!D26,'Colar PRIME'!$D:$D,Relatorio!$V$102))</f>
        <v>0</v>
      </c>
      <c r="W26" s="408">
        <f ca="1">SUM(SUMIF('Colar PACKET'!$A$2:$M$400,C26,'Colar PACKET'!$M$2:$M$400),SUMIF('Colar PACKET'!$A$2:$M$400,BA26,'Colar PACKET'!$M$2:$M$400))</f>
        <v>0</v>
      </c>
      <c r="X26" s="408">
        <f ca="1">SUM(SUMIFS('Colar PRIME'!$G:$G,'Colar PRIME'!$C:$C,Relatorio!B26,'Colar PRIME'!$D:$D,Relatorio!$X$102),SUMIFS('Colar PRIME'!$G:$G,'Colar PRIME'!$C:$C,Relatorio!D26,'Colar PRIME'!$D:$D,Relatorio!$X$102))</f>
        <v>0</v>
      </c>
      <c r="Y26" s="207">
        <f ca="1">SUM(SUMIF('Colar PACKET'!$A$2:$N$400,C26,'Colar PACKET'!$N$2:$N$400),SUMIF('Colar PACKET'!$A$2:$N$400,BA26,'Colar PACKET'!$N$2:$N$400))</f>
        <v>0</v>
      </c>
      <c r="Z26" s="208">
        <f ca="1">SUM(SUMIFS('Colar PRIME'!$G:$G,'Colar PRIME'!$C:$C,Relatorio!B26,'Colar PRIME'!$D:$D,Relatorio!$Z$102),SUMIFS('Colar PRIME'!$G:$G,'Colar PRIME'!$C:$C,Relatorio!D26,'Colar PRIME'!$D:$D,Relatorio!$Z$102))</f>
        <v>0</v>
      </c>
      <c r="AA26" s="408">
        <f ca="1">SUM(SUMIF('Colar PACKET'!$A$2:$O$400,C26,'Colar PACKET'!$O$2:$O$400),SUMIF('Colar PACKET'!$A$2:$O$400,BA26,'Colar PACKET'!$O$2:$O$400))</f>
        <v>0</v>
      </c>
      <c r="AB26" s="408">
        <f ca="1">SUM(SUMIFS('Colar PRIME'!$G:$G,'Colar PRIME'!$C:$C,Relatorio!B26,'Colar PRIME'!$D:$D,Relatorio!$AB$102),SUMIFS('Colar PRIME'!$G:$G,'Colar PRIME'!$C:$C,Relatorio!D26,'Colar PRIME'!$D:$D,Relatorio!$AB$102))</f>
        <v>0</v>
      </c>
      <c r="AC26" s="207">
        <f ca="1">SUM(SUMIF('Colar PACKET'!$A$2:$P$400,C26,'Colar PACKET'!$P$2:$P$400),SUMIF('Colar PACKET'!$A$2:$P$400,BA26,'Colar PACKET'!$P$2:$P$400))</f>
        <v>0</v>
      </c>
      <c r="AD26" s="208">
        <f ca="1">SUM(SUMIFS('Colar PRIME'!$G:$G,'Colar PRIME'!$C:$C,Relatorio!B26,'Colar PRIME'!$D:$D,Relatorio!$AD$102),SUMIFS('Colar PRIME'!$G:$G,'Colar PRIME'!$C:$C,Relatorio!D26,'Colar PRIME'!$D:$D,Relatorio!$AD$102))</f>
        <v>0</v>
      </c>
      <c r="AE26" s="408">
        <f ca="1">SUM(SUMIF('Colar PACKET'!$A$2:$Q$400,C26,'Colar PACKET'!$Q$2:$Q$400),SUMIF('Colar PACKET'!$A$2:$Q$400,BA26,'Colar PACKET'!$Q$2:$Q$400))</f>
        <v>0</v>
      </c>
      <c r="AF26" s="408">
        <f ca="1">SUM(SUMIFS('Colar PRIME'!$G:$G,'Colar PRIME'!$C:$C,Relatorio!B26,'Colar PRIME'!$D:$D,Relatorio!$AF$102),SUMIFS('Colar PRIME'!$G:$G,'Colar PRIME'!$C:$C,Relatorio!D26,'Colar PRIME'!$D:$D,Relatorio!$AF$102))</f>
        <v>0</v>
      </c>
      <c r="AG26" s="207">
        <f ca="1">SUM(SUMIF('Colar PACKET'!$A$2:$R$400,C26,'Colar PACKET'!$R$2:$R$400),SUMIF('Colar PACKET'!$A$2:$R$400,BA26,'Colar PACKET'!$R$2:$R$400))</f>
        <v>0</v>
      </c>
      <c r="AH26" s="408">
        <f ca="1">SUM(SUMIFS('Colar PRIME'!$G:$G,'Colar PRIME'!$C:$C,Relatorio!B26,'Colar PRIME'!$D:$D,Relatorio!$AH$102),SUMIFS('Colar PRIME'!$G:$G,'Colar PRIME'!$C:$C,Relatorio!D26,'Colar PRIME'!$D:$D,Relatorio!$AH$102))</f>
        <v>0</v>
      </c>
      <c r="AI26" s="209">
        <f ca="1">SUM(SUMIF('Colar PACKET'!$A$2:$S$400,C26,'Colar PACKET'!$S$2:$S$400),SUMIF('Colar PACKET'!$A$2:$S$400,BA26,'Colar PACKET'!$S$2:$S$400))</f>
        <v>0</v>
      </c>
      <c r="AJ26" s="409">
        <f ca="1">SUM(SUMIFS('Colar PRIME'!$G:$G,'Colar PRIME'!$C:$C,Relatorio!B26,'Colar PRIME'!$D:$D,Relatorio!$AJ$102),SUMIFS('Colar PRIME'!$G:$G,'Colar PRIME'!$C:$C,Relatorio!D26,'Colar PRIME'!$D:$D,Relatorio!$AJ$102))</f>
        <v>0</v>
      </c>
      <c r="AK26" s="408">
        <f ca="1">SUM(SUMIF('Colar PACKET'!$A$2:$T$400,C26,'Colar PACKET'!$T$2:$T$400),SUMIF('Colar PACKET'!$A$2:$T$400,BA26,'Colar PACKET'!$T$2:$T$400))</f>
        <v>0</v>
      </c>
      <c r="AL26" s="408">
        <f ca="1">SUM(SUMIFS('Colar PRIME'!$G:$G,'Colar PRIME'!$C:$C,Relatorio!B26,'Colar PRIME'!$D:$D,Relatorio!$AL$102),SUMIFS('Colar PRIME'!$G:$G,'Colar PRIME'!$C:$C,Relatorio!D26,'Colar PRIME'!$D:$D,Relatorio!$AL$102))</f>
        <v>0</v>
      </c>
      <c r="AM26" s="209">
        <f ca="1">SUM(SUMIF('Colar PACKET'!$A$2:$U$400,C26,'Colar PACKET'!$U$2:$U$400),SUMIF('Colar PACKET'!$A$2:$U$400,BA26,'Colar PACKET'!$U$2:$U$400))</f>
        <v>0</v>
      </c>
      <c r="AN26" s="409">
        <f ca="1">SUM(SUMIFS('Colar PRIME'!$G:$G,'Colar PRIME'!$C:$C,Relatorio!B26,'Colar PRIME'!$D:$D,Relatorio!$AJ$102),SUMIFS('Colar PRIME'!$G:$G,'Colar PRIME'!$C:$C,Relatorio!D26,'Colar PRIME'!$D:$D,Relatorio!$AN$102))</f>
        <v>0</v>
      </c>
      <c r="AO26" s="408">
        <f ca="1">SUM(SUMIF('Colar PACKET'!$A$2:$V$400,C26,'Colar PACKET'!$V$2:$V$400),SUMIF('Colar PACKET'!$A$2:$V$400,BA26,'Colar PACKET'!$V$2:$V$400))</f>
        <v>0</v>
      </c>
      <c r="AP26" s="408">
        <f ca="1">SUM(SUMIFS('Colar PRIME'!$G:$G,'Colar PRIME'!$C:$C,Relatorio!B26,'Colar PRIME'!$D:$D,Relatorio!$AP$102),SUMIFS('Colar PRIME'!$G:$G,'Colar PRIME'!$C:$C,Relatorio!D26,'Colar PRIME'!$D:$D,Relatorio!$AP$102))</f>
        <v>0</v>
      </c>
      <c r="AQ26" s="209">
        <f ca="1">SUM(SUMIF('Colar PACKET'!$A$2:$W$400,C26,'Colar PACKET'!$W$2:$W$400),SUMIF('Colar PACKET'!$A$2:$W$400,BA26,'Colar PACKET'!$W$2:$W$400))</f>
        <v>0</v>
      </c>
      <c r="AR26" s="409">
        <f ca="1">SUM(SUMIFS('Colar PRIME'!$G:$G,'Colar PRIME'!$C:$C,Relatorio!B26,'Colar PRIME'!$D:$D,Relatorio!$AR$102),SUMIFS('Colar PRIME'!$G:$G,'Colar PRIME'!$C:$C,Relatorio!D26,'Colar PRIME'!$D:$D,Relatorio!$AR$102))</f>
        <v>0</v>
      </c>
      <c r="AS26" s="408">
        <f ca="1">SUM(SUMIF('Colar PACKET'!$A$2:$X$400,C26,'Colar PACKET'!$X$2:$X$400),SUMIF('Colar PACKET'!$A$2:$X$400,BA26,'Colar PACKET'!$X$2:$X$400))</f>
        <v>0</v>
      </c>
      <c r="AT26" s="408">
        <f ca="1">SUM(SUMIFS('Colar PRIME'!$G:$G,'Colar PRIME'!$C:$C,Relatorio!B26,'Colar PRIME'!$D:$D,Relatorio!$AT$102),SUMIFS('Colar PRIME'!$G:$G,'Colar PRIME'!$C:$C,Relatorio!D26,'Colar PRIME'!$D:$D,Relatorio!$AT$102))</f>
        <v>0</v>
      </c>
      <c r="AU26" s="209">
        <f ca="1">SUM(SUMIF('Colar PACKET'!$A$2:$Y$400,C26,'Colar PACKET'!$Y$2:$Y$400),SUMIF('Colar PACKET'!$A$2:$Y$400,BA26,'Colar PACKET'!$Y$2:$Y$400))</f>
        <v>0</v>
      </c>
      <c r="AV26" s="409">
        <f ca="1">SUM(SUMIFS('Colar PRIME'!$G:$G,'Colar PRIME'!$C:$C,Relatorio!B26,'Colar PRIME'!$D:$D,Relatorio!$AV$102),SUMIFS('Colar PRIME'!$G:$G,'Colar PRIME'!$C:$C,Relatorio!D26,'Colar PRIME'!$D:$D,Relatorio!$AV$102))</f>
        <v>0</v>
      </c>
      <c r="AW26" s="408">
        <f ca="1">SUM(SUMIF('Colar PACKET'!$A$2:$Z$400,C26,'Colar PACKET'!$Z$2:$Z$400),SUMIF('Colar PACKET'!$A$2:$Z$400,BA26,'Colar PACKET'!$Z$2:$Z$400))</f>
        <v>0</v>
      </c>
      <c r="AX26" s="408">
        <f ca="1">SUM(SUMIFS('Colar PRIME'!$G:$G,'Colar PRIME'!$C:$C,Relatorio!B26,'Colar PRIME'!$D:$D,Relatorio!$AX$102),SUMIFS('Colar PRIME'!$G:$G,'Colar PRIME'!$C:$C,Relatorio!D26,'Colar PRIME'!$D:$D,Relatorio!$AX$102))</f>
        <v>0</v>
      </c>
      <c r="AY26" s="209">
        <f ca="1">SUM(SUMIF('Colar PACKET'!$A$2:$AA$400,C26,'Colar PACKET'!$AA$2:$AA$400),SUMIF('Colar PACKET'!$A$2:$AA$400,BA26,'Colar PACKET'!$AA$2:$AA$400))</f>
        <v>0</v>
      </c>
      <c r="AZ26" s="409">
        <f ca="1">SUM(SUMIFS('Colar PRIME'!$G:$G,'Colar PRIME'!$C:$C,Relatorio!B26,'Colar PRIME'!$D:$D,Relatorio!$AZ$102),SUMIFS('Colar PRIME'!$G:$G,'Colar PRIME'!$C:$C,Relatorio!D26,'Colar PRIME'!$D:$D,Relatorio!$AZ$102))</f>
        <v>0</v>
      </c>
      <c r="BA26" s="210" t="s">
        <v>264</v>
      </c>
      <c r="BB26" s="408">
        <v>2</v>
      </c>
    </row>
    <row r="27" spans="1:54" x14ac:dyDescent="0.25">
      <c r="A27" s="226" t="s">
        <v>101</v>
      </c>
      <c r="B27" s="418" t="s">
        <v>265</v>
      </c>
      <c r="C27" s="217" t="s">
        <v>266</v>
      </c>
      <c r="D27" s="218"/>
      <c r="E27" s="207">
        <f ca="1">SUM(SUMIF('Colar PACKET'!$A$2:$D$400,C27,'Colar PACKET'!$D$2:$D$400),SUMIF('Colar PACKET'!$A$2:$D453,BA27,'Colar PACKET'!$D$2:$D$400))</f>
        <v>0</v>
      </c>
      <c r="F27" s="208">
        <f ca="1">SUM(SUMIFS('Colar PRIME'!$G:$G,'Colar PRIME'!$C:$C,Relatorio!B27,'Colar PRIME'!$D:$D,Relatorio!$F$102),SUMIFS('Colar PRIME'!$G:$G,'Colar PRIME'!$C:$C,Relatorio!D27,'Colar PRIME'!$D:$D,Relatorio!$F$102))</f>
        <v>0</v>
      </c>
      <c r="G27" s="408">
        <f ca="1">SUM(SUMIF('Colar PACKET'!$A$2:$E$400,C27,'Colar PACKET'!$E$2:$E$400),SUMIF('Colar PACKET'!$A$2:$E$400,BA27,'Colar PACKET'!$E$2:$E$400))</f>
        <v>0</v>
      </c>
      <c r="H27" s="408">
        <f ca="1">SUM(SUMIFS('Colar PRIME'!$G:$G,'Colar PRIME'!$C:$C,Relatorio!B27,'Colar PRIME'!$D:$D,Relatorio!$H$102),SUMIFS('Colar PRIME'!$G:$G,'Colar PRIME'!$C:$C,Relatorio!D27,'Colar PRIME'!$D:$D,Relatorio!$H$102))</f>
        <v>0</v>
      </c>
      <c r="I27" s="207">
        <f ca="1">SUM(SUMIF('Colar PACKET'!$A$2:$F$400,C27,'Colar PACKET'!$F$2:$F$400),SUMIF('Colar PACKET'!$A$2:$F$400,BA27,'Colar PACKET'!$F$2:$F$400))</f>
        <v>0</v>
      </c>
      <c r="J27" s="208">
        <f ca="1">SUM(SUMIFS('Colar PRIME'!$G:$G,'Colar PRIME'!$C:$C,Relatorio!B27,'Colar PRIME'!$D:$D,Relatorio!$J$102),SUMIFS('Colar PRIME'!$G:$G,'Colar PRIME'!$C:$C,Relatorio!D27,'Colar PRIME'!$D:$D,Relatorio!$J$102))</f>
        <v>0</v>
      </c>
      <c r="K27" s="408">
        <f ca="1">SUM(SUMIF('Colar PACKET'!$A$2:$G$400,C27,'Colar PACKET'!$G$2:$G$400),SUMIF('Colar PACKET'!$A$2:$G$400,BA27,'Colar PACKET'!$G$2:$G$400))</f>
        <v>0</v>
      </c>
      <c r="L27" s="408">
        <f ca="1">SUM(SUMIFS('Colar PRIME'!$G:$G,'Colar PRIME'!$C:$C,Relatorio!B27,'Colar PRIME'!$D:$D,Relatorio!$L$102),SUMIFS('Colar PRIME'!$G:$G,'Colar PRIME'!$C:$C,Relatorio!D27,'Colar PRIME'!$D:$D,Relatorio!$L$102))</f>
        <v>0</v>
      </c>
      <c r="M27" s="207">
        <f ca="1">SUM(SUMIF('Colar PACKET'!$A$2:$H$400,C27,'Colar PACKET'!$H$2:$H$400),SUMIF('Colar PACKET'!$A$2:$H$400,BA27,'Colar PACKET'!$H$2:$H$400))</f>
        <v>0</v>
      </c>
      <c r="N27" s="208">
        <f ca="1">SUM(SUMIFS('Colar PRIME'!$G:$G,'Colar PRIME'!$C:$C,Relatorio!B27,'Colar PRIME'!$D:$D,Relatorio!$N$102),SUMIFS('Colar PRIME'!$G:$G,'Colar PRIME'!$C:$C,Relatorio!D27,'Colar PRIME'!$D:$D,Relatorio!$N$102))</f>
        <v>0</v>
      </c>
      <c r="O27" s="408">
        <f ca="1">SUM(SUMIF('Colar PACKET'!$A$2:$I$400,C27,'Colar PACKET'!$I$2:$I$400),SUMIF('Colar PACKET'!$A$2:$I$400,BA27,'Colar PACKET'!$I$2:$I$400))</f>
        <v>0</v>
      </c>
      <c r="P27" s="408">
        <f ca="1">SUM(SUMIFS('Colar PRIME'!$G:$G,'Colar PRIME'!$C:$C,Relatorio!B27,'Colar PRIME'!$D:$D,Relatorio!$P$102),SUMIFS('Colar PRIME'!$G:$G,'Colar PRIME'!$C:$C,Relatorio!D27,'Colar PRIME'!$D:$D,Relatorio!$P$102))</f>
        <v>0</v>
      </c>
      <c r="Q27" s="207">
        <f ca="1">SUM(SUMIF('Colar PACKET'!$A$2:$J$400,C27,'Colar PACKET'!$J$2:$J$400),SUMIF('Colar PACKET'!$A$2:$J$400,BA27,'Colar PACKET'!$J$2:$J$400))</f>
        <v>0</v>
      </c>
      <c r="R27" s="208">
        <f ca="1">SUM(SUMIFS('Colar PRIME'!$G:$G,'Colar PRIME'!$C:$C,Relatorio!B27,'Colar PRIME'!$D:$D,Relatorio!$R$102),SUMIFS('Colar PRIME'!$G:$G,'Colar PRIME'!$C:$C,Relatorio!D27,'Colar PRIME'!$D:$D,Relatorio!$R$102))</f>
        <v>0</v>
      </c>
      <c r="S27" s="408">
        <f ca="1">SUM(SUMIF('Colar PACKET'!$A$2:$K$400,C27,'Colar PACKET'!$K$2:$K$400),SUMIF('Colar PACKET'!$A$2:$K$400,BA27,'Colar PACKET'!$K$2:$K$400))</f>
        <v>0</v>
      </c>
      <c r="T27" s="408">
        <f ca="1">SUM(SUMIFS('Colar PRIME'!$G:$G,'Colar PRIME'!$C:$C,Relatorio!B27,'Colar PRIME'!$D:$D,Relatorio!$T$102),SUMIFS('Colar PRIME'!$G:$G,'Colar PRIME'!$C:$C,Relatorio!D27,'Colar PRIME'!$D:$D,Relatorio!$T$102))</f>
        <v>0</v>
      </c>
      <c r="U27" s="207">
        <f ca="1">SUM(SUMIF('Colar PACKET'!$A$2:$L$400,C27,'Colar PACKET'!$L$2:$L$400),SUMIF('Colar PACKET'!$A$2:$L$400,BA27,'Colar PACKET'!$L$2:$L$400))</f>
        <v>0</v>
      </c>
      <c r="V27" s="208">
        <f ca="1">SUM(SUMIFS('Colar PRIME'!$G:$G,'Colar PRIME'!$C:$C,Relatorio!B27,'Colar PRIME'!$D:$D,Relatorio!$V$102),SUMIFS('Colar PRIME'!$G:$G,'Colar PRIME'!$C:$C,Relatorio!D27,'Colar PRIME'!$D:$D,Relatorio!$V$102))</f>
        <v>0</v>
      </c>
      <c r="W27" s="408">
        <f ca="1">SUM(SUMIF('Colar PACKET'!$A$2:$M$400,C27,'Colar PACKET'!$M$2:$M$400),SUMIF('Colar PACKET'!$A$2:$M$400,BA27,'Colar PACKET'!$M$2:$M$400))</f>
        <v>0</v>
      </c>
      <c r="X27" s="408">
        <f ca="1">SUM(SUMIFS('Colar PRIME'!$G:$G,'Colar PRIME'!$C:$C,Relatorio!B27,'Colar PRIME'!$D:$D,Relatorio!$X$102),SUMIFS('Colar PRIME'!$G:$G,'Colar PRIME'!$C:$C,Relatorio!D27,'Colar PRIME'!$D:$D,Relatorio!$X$102))</f>
        <v>0</v>
      </c>
      <c r="Y27" s="207">
        <f ca="1">SUM(SUMIF('Colar PACKET'!$A$2:$N$400,C27,'Colar PACKET'!$N$2:$N$400),SUMIF('Colar PACKET'!$A$2:$N$400,BA27,'Colar PACKET'!$N$2:$N$400))</f>
        <v>0</v>
      </c>
      <c r="Z27" s="208">
        <f ca="1">SUM(SUMIFS('Colar PRIME'!$G:$G,'Colar PRIME'!$C:$C,Relatorio!B27,'Colar PRIME'!$D:$D,Relatorio!$Z$102),SUMIFS('Colar PRIME'!$G:$G,'Colar PRIME'!$C:$C,Relatorio!D27,'Colar PRIME'!$D:$D,Relatorio!$Z$102))</f>
        <v>0</v>
      </c>
      <c r="AA27" s="408">
        <f ca="1">SUM(SUMIF('Colar PACKET'!$A$2:$O$400,C27,'Colar PACKET'!$O$2:$O$400),SUMIF('Colar PACKET'!$A$2:$O$400,BA27,'Colar PACKET'!$O$2:$O$400))</f>
        <v>0</v>
      </c>
      <c r="AB27" s="408">
        <f ca="1">SUM(SUMIFS('Colar PRIME'!$G:$G,'Colar PRIME'!$C:$C,Relatorio!B27,'Colar PRIME'!$D:$D,Relatorio!$AB$102),SUMIFS('Colar PRIME'!$G:$G,'Colar PRIME'!$C:$C,Relatorio!D27,'Colar PRIME'!$D:$D,Relatorio!$AB$102))</f>
        <v>0</v>
      </c>
      <c r="AC27" s="207">
        <f ca="1">SUM(SUMIF('Colar PACKET'!$A$2:$P$400,C27,'Colar PACKET'!$P$2:$P$400),SUMIF('Colar PACKET'!$A$2:$P$400,BA27,'Colar PACKET'!$P$2:$P$400))</f>
        <v>0</v>
      </c>
      <c r="AD27" s="208">
        <f ca="1">SUM(SUMIFS('Colar PRIME'!$G:$G,'Colar PRIME'!$C:$C,Relatorio!B27,'Colar PRIME'!$D:$D,Relatorio!$AD$102),SUMIFS('Colar PRIME'!$G:$G,'Colar PRIME'!$C:$C,Relatorio!D27,'Colar PRIME'!$D:$D,Relatorio!$AD$102))</f>
        <v>0</v>
      </c>
      <c r="AE27" s="408">
        <f ca="1">SUM(SUMIF('Colar PACKET'!$A$2:$Q$400,C27,'Colar PACKET'!$Q$2:$Q$400),SUMIF('Colar PACKET'!$A$2:$Q$400,BA27,'Colar PACKET'!$Q$2:$Q$400))</f>
        <v>0</v>
      </c>
      <c r="AF27" s="408">
        <f ca="1">SUM(SUMIFS('Colar PRIME'!$G:$G,'Colar PRIME'!$C:$C,Relatorio!B27,'Colar PRIME'!$D:$D,Relatorio!$AF$102),SUMIFS('Colar PRIME'!$G:$G,'Colar PRIME'!$C:$C,Relatorio!D27,'Colar PRIME'!$D:$D,Relatorio!$AF$102))</f>
        <v>0</v>
      </c>
      <c r="AG27" s="207">
        <f ca="1">SUM(SUMIF('Colar PACKET'!$A$2:$R$400,C27,'Colar PACKET'!$R$2:$R$400),SUMIF('Colar PACKET'!$A$2:$R$400,BA27,'Colar PACKET'!$R$2:$R$400))</f>
        <v>0</v>
      </c>
      <c r="AH27" s="408">
        <f ca="1">SUM(SUMIFS('Colar PRIME'!$G:$G,'Colar PRIME'!$C:$C,Relatorio!B27,'Colar PRIME'!$D:$D,Relatorio!$AH$102),SUMIFS('Colar PRIME'!$G:$G,'Colar PRIME'!$C:$C,Relatorio!D27,'Colar PRIME'!$D:$D,Relatorio!$AH$102))</f>
        <v>0</v>
      </c>
      <c r="AI27" s="209">
        <f ca="1">SUM(SUMIF('Colar PACKET'!$A$2:$S$400,C27,'Colar PACKET'!$S$2:$S$400),SUMIF('Colar PACKET'!$A$2:$S$400,BA27,'Colar PACKET'!$S$2:$S$400))</f>
        <v>0</v>
      </c>
      <c r="AJ27" s="409">
        <f ca="1">SUM(SUMIFS('Colar PRIME'!$G:$G,'Colar PRIME'!$C:$C,Relatorio!B27,'Colar PRIME'!$D:$D,Relatorio!$AJ$102),SUMIFS('Colar PRIME'!$G:$G,'Colar PRIME'!$C:$C,Relatorio!D27,'Colar PRIME'!$D:$D,Relatorio!$AJ$102))</f>
        <v>0</v>
      </c>
      <c r="AK27" s="408">
        <f ca="1">SUM(SUMIF('Colar PACKET'!$A$2:$T$400,C27,'Colar PACKET'!$T$2:$T$400),SUMIF('Colar PACKET'!$A$2:$T$400,BA27,'Colar PACKET'!$T$2:$T$400))</f>
        <v>0</v>
      </c>
      <c r="AL27" s="408">
        <f ca="1">SUM(SUMIFS('Colar PRIME'!$G:$G,'Colar PRIME'!$C:$C,Relatorio!B27,'Colar PRIME'!$D:$D,Relatorio!$AL$102),SUMIFS('Colar PRIME'!$G:$G,'Colar PRIME'!$C:$C,Relatorio!D27,'Colar PRIME'!$D:$D,Relatorio!$AL$102))</f>
        <v>0</v>
      </c>
      <c r="AM27" s="209">
        <f ca="1">SUM(SUMIF('Colar PACKET'!$A$2:$U$400,C27,'Colar PACKET'!$U$2:$U$400),SUMIF('Colar PACKET'!$A$2:$U$400,BA27,'Colar PACKET'!$U$2:$U$400))</f>
        <v>0</v>
      </c>
      <c r="AN27" s="409">
        <f ca="1">SUM(SUMIFS('Colar PRIME'!$G:$G,'Colar PRIME'!$C:$C,Relatorio!B27,'Colar PRIME'!$D:$D,Relatorio!$AJ$102),SUMIFS('Colar PRIME'!$G:$G,'Colar PRIME'!$C:$C,Relatorio!D27,'Colar PRIME'!$D:$D,Relatorio!$AN$102))</f>
        <v>0</v>
      </c>
      <c r="AO27" s="408">
        <f ca="1">SUM(SUMIF('Colar PACKET'!$A$2:$V$400,C27,'Colar PACKET'!$V$2:$V$400),SUMIF('Colar PACKET'!$A$2:$V$400,BA27,'Colar PACKET'!$V$2:$V$400))</f>
        <v>0</v>
      </c>
      <c r="AP27" s="408">
        <f ca="1">SUM(SUMIFS('Colar PRIME'!$G:$G,'Colar PRIME'!$C:$C,Relatorio!B27,'Colar PRIME'!$D:$D,Relatorio!$AP$102),SUMIFS('Colar PRIME'!$G:$G,'Colar PRIME'!$C:$C,Relatorio!D27,'Colar PRIME'!$D:$D,Relatorio!$AP$102))</f>
        <v>0</v>
      </c>
      <c r="AQ27" s="209">
        <f ca="1">SUM(SUMIF('Colar PACKET'!$A$2:$W$400,C27,'Colar PACKET'!$W$2:$W$400),SUMIF('Colar PACKET'!$A$2:$W$400,BA27,'Colar PACKET'!$W$2:$W$400))</f>
        <v>0</v>
      </c>
      <c r="AR27" s="409">
        <f ca="1">SUM(SUMIFS('Colar PRIME'!$G:$G,'Colar PRIME'!$C:$C,Relatorio!B27,'Colar PRIME'!$D:$D,Relatorio!$AR$102),SUMIFS('Colar PRIME'!$G:$G,'Colar PRIME'!$C:$C,Relatorio!D27,'Colar PRIME'!$D:$D,Relatorio!$AR$102))</f>
        <v>0</v>
      </c>
      <c r="AS27" s="408">
        <f ca="1">SUM(SUMIF('Colar PACKET'!$A$2:$X$400,C27,'Colar PACKET'!$X$2:$X$400),SUMIF('Colar PACKET'!$A$2:$X$400,BA27,'Colar PACKET'!$X$2:$X$400))</f>
        <v>0</v>
      </c>
      <c r="AT27" s="408">
        <f ca="1">SUM(SUMIFS('Colar PRIME'!$G:$G,'Colar PRIME'!$C:$C,Relatorio!B27,'Colar PRIME'!$D:$D,Relatorio!$AT$102),SUMIFS('Colar PRIME'!$G:$G,'Colar PRIME'!$C:$C,Relatorio!D27,'Colar PRIME'!$D:$D,Relatorio!$AT$102))</f>
        <v>0</v>
      </c>
      <c r="AU27" s="209">
        <f ca="1">SUM(SUMIF('Colar PACKET'!$A$2:$Y$400,C27,'Colar PACKET'!$Y$2:$Y$400),SUMIF('Colar PACKET'!$A$2:$Y$400,BA27,'Colar PACKET'!$Y$2:$Y$400))</f>
        <v>0</v>
      </c>
      <c r="AV27" s="409">
        <f ca="1">SUM(SUMIFS('Colar PRIME'!$G:$G,'Colar PRIME'!$C:$C,Relatorio!B27,'Colar PRIME'!$D:$D,Relatorio!$AV$102),SUMIFS('Colar PRIME'!$G:$G,'Colar PRIME'!$C:$C,Relatorio!D27,'Colar PRIME'!$D:$D,Relatorio!$AV$102))</f>
        <v>0</v>
      </c>
      <c r="AW27" s="408">
        <f ca="1">SUM(SUMIF('Colar PACKET'!$A$2:$Z$400,C27,'Colar PACKET'!$Z$2:$Z$400),SUMIF('Colar PACKET'!$A$2:$Z$400,BA27,'Colar PACKET'!$Z$2:$Z$400))</f>
        <v>0</v>
      </c>
      <c r="AX27" s="408">
        <f ca="1">SUM(SUMIFS('Colar PRIME'!$G:$G,'Colar PRIME'!$C:$C,Relatorio!B27,'Colar PRIME'!$D:$D,Relatorio!$AX$102),SUMIFS('Colar PRIME'!$G:$G,'Colar PRIME'!$C:$C,Relatorio!D27,'Colar PRIME'!$D:$D,Relatorio!$AX$102))</f>
        <v>0</v>
      </c>
      <c r="AY27" s="209">
        <f ca="1">SUM(SUMIF('Colar PACKET'!$A$2:$AA$400,C27,'Colar PACKET'!$AA$2:$AA$400),SUMIF('Colar PACKET'!$A$2:$AA$400,BA27,'Colar PACKET'!$AA$2:$AA$400))</f>
        <v>0</v>
      </c>
      <c r="AZ27" s="409">
        <f ca="1">SUM(SUMIFS('Colar PRIME'!$G:$G,'Colar PRIME'!$C:$C,Relatorio!B27,'Colar PRIME'!$D:$D,Relatorio!$AZ$102),SUMIFS('Colar PRIME'!$G:$G,'Colar PRIME'!$C:$C,Relatorio!D27,'Colar PRIME'!$D:$D,Relatorio!$AZ$102))</f>
        <v>0</v>
      </c>
      <c r="BA27" s="210" t="s">
        <v>267</v>
      </c>
      <c r="BB27" s="408">
        <v>2</v>
      </c>
    </row>
    <row r="28" spans="1:54" x14ac:dyDescent="0.25">
      <c r="A28" s="226" t="s">
        <v>102</v>
      </c>
      <c r="B28" s="419" t="s">
        <v>268</v>
      </c>
      <c r="C28" s="217" t="s">
        <v>269</v>
      </c>
      <c r="D28" s="218"/>
      <c r="E28" s="207">
        <f ca="1">SUM(SUMIF('Colar PACKET'!$A$2:$D$400,C28,'Colar PACKET'!$D$2:$D$400),SUMIF('Colar PACKET'!$A$2:$D454,BA28,'Colar PACKET'!$D$2:$D$400))</f>
        <v>0</v>
      </c>
      <c r="F28" s="208">
        <f ca="1">SUM(SUMIFS('Colar PRIME'!$G:$G,'Colar PRIME'!$C:$C,Relatorio!B28,'Colar PRIME'!$D:$D,Relatorio!$F$102),SUMIFS('Colar PRIME'!$G:$G,'Colar PRIME'!$C:$C,Relatorio!D28,'Colar PRIME'!$D:$D,Relatorio!$F$102))</f>
        <v>0</v>
      </c>
      <c r="G28" s="408">
        <f ca="1">SUM(SUMIF('Colar PACKET'!$A$2:$E$400,C28,'Colar PACKET'!$E$2:$E$400),SUMIF('Colar PACKET'!$A$2:$E$400,BA28,'Colar PACKET'!$E$2:$E$400))</f>
        <v>0</v>
      </c>
      <c r="H28" s="408">
        <f ca="1">SUM(SUMIFS('Colar PRIME'!$G:$G,'Colar PRIME'!$C:$C,Relatorio!B28,'Colar PRIME'!$D:$D,Relatorio!$H$102),SUMIFS('Colar PRIME'!$G:$G,'Colar PRIME'!$C:$C,Relatorio!D28,'Colar PRIME'!$D:$D,Relatorio!$H$102))</f>
        <v>0</v>
      </c>
      <c r="I28" s="207">
        <f ca="1">SUM(SUMIF('Colar PACKET'!$A$2:$F$400,C28,'Colar PACKET'!$F$2:$F$400),SUMIF('Colar PACKET'!$A$2:$F$400,BA28,'Colar PACKET'!$F$2:$F$400))</f>
        <v>0</v>
      </c>
      <c r="J28" s="208">
        <f ca="1">SUM(SUMIFS('Colar PRIME'!$G:$G,'Colar PRIME'!$C:$C,Relatorio!B28,'Colar PRIME'!$D:$D,Relatorio!$J$102),SUMIFS('Colar PRIME'!$G:$G,'Colar PRIME'!$C:$C,Relatorio!D28,'Colar PRIME'!$D:$D,Relatorio!$J$102))</f>
        <v>0</v>
      </c>
      <c r="K28" s="408">
        <f ca="1">SUM(SUMIF('Colar PACKET'!$A$2:$G$400,C28,'Colar PACKET'!$G$2:$G$400),SUMIF('Colar PACKET'!$A$2:$G$400,BA28,'Colar PACKET'!$G$2:$G$400))</f>
        <v>0</v>
      </c>
      <c r="L28" s="408">
        <f ca="1">SUM(SUMIFS('Colar PRIME'!$G:$G,'Colar PRIME'!$C:$C,Relatorio!B28,'Colar PRIME'!$D:$D,Relatorio!$L$102),SUMIFS('Colar PRIME'!$G:$G,'Colar PRIME'!$C:$C,Relatorio!D28,'Colar PRIME'!$D:$D,Relatorio!$L$102))</f>
        <v>0</v>
      </c>
      <c r="M28" s="207">
        <f ca="1">SUM(SUMIF('Colar PACKET'!$A$2:$H$400,C28,'Colar PACKET'!$H$2:$H$400),SUMIF('Colar PACKET'!$A$2:$H$400,BA28,'Colar PACKET'!$H$2:$H$400))</f>
        <v>0</v>
      </c>
      <c r="N28" s="208">
        <f ca="1">SUM(SUMIFS('Colar PRIME'!$G:$G,'Colar PRIME'!$C:$C,Relatorio!B28,'Colar PRIME'!$D:$D,Relatorio!$N$102),SUMIFS('Colar PRIME'!$G:$G,'Colar PRIME'!$C:$C,Relatorio!D28,'Colar PRIME'!$D:$D,Relatorio!$N$102))</f>
        <v>0</v>
      </c>
      <c r="O28" s="408">
        <f ca="1">SUM(SUMIF('Colar PACKET'!$A$2:$I$400,C28,'Colar PACKET'!$I$2:$I$400),SUMIF('Colar PACKET'!$A$2:$I$400,BA28,'Colar PACKET'!$I$2:$I$400))</f>
        <v>0</v>
      </c>
      <c r="P28" s="408">
        <f ca="1">SUM(SUMIFS('Colar PRIME'!$G:$G,'Colar PRIME'!$C:$C,Relatorio!B28,'Colar PRIME'!$D:$D,Relatorio!$P$102),SUMIFS('Colar PRIME'!$G:$G,'Colar PRIME'!$C:$C,Relatorio!D28,'Colar PRIME'!$D:$D,Relatorio!$P$102))</f>
        <v>0</v>
      </c>
      <c r="Q28" s="207">
        <f ca="1">SUM(SUMIF('Colar PACKET'!$A$2:$J$400,C28,'Colar PACKET'!$J$2:$J$400),SUMIF('Colar PACKET'!$A$2:$J$400,BA28,'Colar PACKET'!$J$2:$J$400))</f>
        <v>0</v>
      </c>
      <c r="R28" s="208">
        <f ca="1">SUM(SUMIFS('Colar PRIME'!$G:$G,'Colar PRIME'!$C:$C,Relatorio!B28,'Colar PRIME'!$D:$D,Relatorio!$R$102),SUMIFS('Colar PRIME'!$G:$G,'Colar PRIME'!$C:$C,Relatorio!D28,'Colar PRIME'!$D:$D,Relatorio!$R$102))</f>
        <v>0</v>
      </c>
      <c r="S28" s="408">
        <f ca="1">SUM(SUMIF('Colar PACKET'!$A$2:$K$400,C28,'Colar PACKET'!$K$2:$K$400),SUMIF('Colar PACKET'!$A$2:$K$400,BA28,'Colar PACKET'!$K$2:$K$400))</f>
        <v>0</v>
      </c>
      <c r="T28" s="408">
        <f ca="1">SUM(SUMIFS('Colar PRIME'!$G:$G,'Colar PRIME'!$C:$C,Relatorio!B28,'Colar PRIME'!$D:$D,Relatorio!$T$102),SUMIFS('Colar PRIME'!$G:$G,'Colar PRIME'!$C:$C,Relatorio!D28,'Colar PRIME'!$D:$D,Relatorio!$T$102))</f>
        <v>0</v>
      </c>
      <c r="U28" s="207">
        <f ca="1">SUM(SUMIF('Colar PACKET'!$A$2:$L$400,C28,'Colar PACKET'!$L$2:$L$400),SUMIF('Colar PACKET'!$A$2:$L$400,BA28,'Colar PACKET'!$L$2:$L$400))</f>
        <v>0</v>
      </c>
      <c r="V28" s="208">
        <f ca="1">SUM(SUMIFS('Colar PRIME'!$G:$G,'Colar PRIME'!$C:$C,Relatorio!B28,'Colar PRIME'!$D:$D,Relatorio!$V$102),SUMIFS('Colar PRIME'!$G:$G,'Colar PRIME'!$C:$C,Relatorio!D28,'Colar PRIME'!$D:$D,Relatorio!$V$102))</f>
        <v>0</v>
      </c>
      <c r="W28" s="408">
        <f ca="1">SUM(SUMIF('Colar PACKET'!$A$2:$M$400,C28,'Colar PACKET'!$M$2:$M$400),SUMIF('Colar PACKET'!$A$2:$M$400,BA28,'Colar PACKET'!$M$2:$M$400))</f>
        <v>0</v>
      </c>
      <c r="X28" s="408">
        <f ca="1">SUM(SUMIFS('Colar PRIME'!$G:$G,'Colar PRIME'!$C:$C,Relatorio!B28,'Colar PRIME'!$D:$D,Relatorio!$X$102),SUMIFS('Colar PRIME'!$G:$G,'Colar PRIME'!$C:$C,Relatorio!D28,'Colar PRIME'!$D:$D,Relatorio!$X$102))</f>
        <v>0</v>
      </c>
      <c r="Y28" s="207">
        <f ca="1">SUM(SUMIF('Colar PACKET'!$A$2:$N$400,C28,'Colar PACKET'!$N$2:$N$400),SUMIF('Colar PACKET'!$A$2:$N$400,BA28,'Colar PACKET'!$N$2:$N$400))</f>
        <v>0</v>
      </c>
      <c r="Z28" s="208">
        <f ca="1">SUM(SUMIFS('Colar PRIME'!$G:$G,'Colar PRIME'!$C:$C,Relatorio!B28,'Colar PRIME'!$D:$D,Relatorio!$Z$102),SUMIFS('Colar PRIME'!$G:$G,'Colar PRIME'!$C:$C,Relatorio!D28,'Colar PRIME'!$D:$D,Relatorio!$Z$102))</f>
        <v>0</v>
      </c>
      <c r="AA28" s="408">
        <f ca="1">SUM(SUMIF('Colar PACKET'!$A$2:$O$400,C28,'Colar PACKET'!$O$2:$O$400),SUMIF('Colar PACKET'!$A$2:$O$400,BA28,'Colar PACKET'!$O$2:$O$400))</f>
        <v>0</v>
      </c>
      <c r="AB28" s="408">
        <f ca="1">SUM(SUMIFS('Colar PRIME'!$G:$G,'Colar PRIME'!$C:$C,Relatorio!B28,'Colar PRIME'!$D:$D,Relatorio!$AB$102),SUMIFS('Colar PRIME'!$G:$G,'Colar PRIME'!$C:$C,Relatorio!D28,'Colar PRIME'!$D:$D,Relatorio!$AB$102))</f>
        <v>0</v>
      </c>
      <c r="AC28" s="207">
        <f ca="1">SUM(SUMIF('Colar PACKET'!$A$2:$P$400,C28,'Colar PACKET'!$P$2:$P$400),SUMIF('Colar PACKET'!$A$2:$P$400,BA28,'Colar PACKET'!$P$2:$P$400))</f>
        <v>0</v>
      </c>
      <c r="AD28" s="208">
        <f ca="1">SUM(SUMIFS('Colar PRIME'!$G:$G,'Colar PRIME'!$C:$C,Relatorio!B28,'Colar PRIME'!$D:$D,Relatorio!$AD$102),SUMIFS('Colar PRIME'!$G:$G,'Colar PRIME'!$C:$C,Relatorio!D28,'Colar PRIME'!$D:$D,Relatorio!$AD$102))</f>
        <v>0</v>
      </c>
      <c r="AE28" s="408">
        <f ca="1">SUM(SUMIF('Colar PACKET'!$A$2:$Q$400,C28,'Colar PACKET'!$Q$2:$Q$400),SUMIF('Colar PACKET'!$A$2:$Q$400,BA28,'Colar PACKET'!$Q$2:$Q$400))</f>
        <v>0</v>
      </c>
      <c r="AF28" s="408">
        <f ca="1">SUM(SUMIFS('Colar PRIME'!$G:$G,'Colar PRIME'!$C:$C,Relatorio!B28,'Colar PRIME'!$D:$D,Relatorio!$AF$102),SUMIFS('Colar PRIME'!$G:$G,'Colar PRIME'!$C:$C,Relatorio!D28,'Colar PRIME'!$D:$D,Relatorio!$AF$102))</f>
        <v>0</v>
      </c>
      <c r="AG28" s="207">
        <f ca="1">SUM(SUMIF('Colar PACKET'!$A$2:$R$400,C28,'Colar PACKET'!$R$2:$R$400),SUMIF('Colar PACKET'!$A$2:$R$400,BA28,'Colar PACKET'!$R$2:$R$400))</f>
        <v>0</v>
      </c>
      <c r="AH28" s="408">
        <f ca="1">SUM(SUMIFS('Colar PRIME'!$G:$G,'Colar PRIME'!$C:$C,Relatorio!B28,'Colar PRIME'!$D:$D,Relatorio!$AH$102),SUMIFS('Colar PRIME'!$G:$G,'Colar PRIME'!$C:$C,Relatorio!D28,'Colar PRIME'!$D:$D,Relatorio!$AH$102))</f>
        <v>0</v>
      </c>
      <c r="AI28" s="209">
        <f ca="1">SUM(SUMIF('Colar PACKET'!$A$2:$S$400,C28,'Colar PACKET'!$S$2:$S$400),SUMIF('Colar PACKET'!$A$2:$S$400,BA28,'Colar PACKET'!$S$2:$S$400))</f>
        <v>0</v>
      </c>
      <c r="AJ28" s="409">
        <f ca="1">SUM(SUMIFS('Colar PRIME'!$G:$G,'Colar PRIME'!$C:$C,Relatorio!B28,'Colar PRIME'!$D:$D,Relatorio!$AJ$102),SUMIFS('Colar PRIME'!$G:$G,'Colar PRIME'!$C:$C,Relatorio!D28,'Colar PRIME'!$D:$D,Relatorio!$AJ$102))</f>
        <v>0</v>
      </c>
      <c r="AK28" s="408">
        <f ca="1">SUM(SUMIF('Colar PACKET'!$A$2:$T$400,C28,'Colar PACKET'!$T$2:$T$400),SUMIF('Colar PACKET'!$A$2:$T$400,BA28,'Colar PACKET'!$T$2:$T$400))</f>
        <v>0</v>
      </c>
      <c r="AL28" s="408">
        <f ca="1">SUM(SUMIFS('Colar PRIME'!$G:$G,'Colar PRIME'!$C:$C,Relatorio!B28,'Colar PRIME'!$D:$D,Relatorio!$AL$102),SUMIFS('Colar PRIME'!$G:$G,'Colar PRIME'!$C:$C,Relatorio!D28,'Colar PRIME'!$D:$D,Relatorio!$AL$102))</f>
        <v>0</v>
      </c>
      <c r="AM28" s="209">
        <f ca="1">SUM(SUMIF('Colar PACKET'!$A$2:$U$400,C28,'Colar PACKET'!$U$2:$U$400),SUMIF('Colar PACKET'!$A$2:$U$400,BA28,'Colar PACKET'!$U$2:$U$400))</f>
        <v>0</v>
      </c>
      <c r="AN28" s="409">
        <f ca="1">SUM(SUMIFS('Colar PRIME'!$G:$G,'Colar PRIME'!$C:$C,Relatorio!B28,'Colar PRIME'!$D:$D,Relatorio!$AJ$102),SUMIFS('Colar PRIME'!$G:$G,'Colar PRIME'!$C:$C,Relatorio!D28,'Colar PRIME'!$D:$D,Relatorio!$AN$102))</f>
        <v>0</v>
      </c>
      <c r="AO28" s="408">
        <f ca="1">SUM(SUMIF('Colar PACKET'!$A$2:$V$400,C28,'Colar PACKET'!$V$2:$V$400),SUMIF('Colar PACKET'!$A$2:$V$400,BA28,'Colar PACKET'!$V$2:$V$400))</f>
        <v>0</v>
      </c>
      <c r="AP28" s="408">
        <f ca="1">SUM(SUMIFS('Colar PRIME'!$G:$G,'Colar PRIME'!$C:$C,Relatorio!B28,'Colar PRIME'!$D:$D,Relatorio!$AP$102),SUMIFS('Colar PRIME'!$G:$G,'Colar PRIME'!$C:$C,Relatorio!D28,'Colar PRIME'!$D:$D,Relatorio!$AP$102))</f>
        <v>0</v>
      </c>
      <c r="AQ28" s="209">
        <f ca="1">SUM(SUMIF('Colar PACKET'!$A$2:$W$400,C28,'Colar PACKET'!$W$2:$W$400),SUMIF('Colar PACKET'!$A$2:$W$400,BA28,'Colar PACKET'!$W$2:$W$400))</f>
        <v>0</v>
      </c>
      <c r="AR28" s="409">
        <f ca="1">SUM(SUMIFS('Colar PRIME'!$G:$G,'Colar PRIME'!$C:$C,Relatorio!B28,'Colar PRIME'!$D:$D,Relatorio!$AR$102),SUMIFS('Colar PRIME'!$G:$G,'Colar PRIME'!$C:$C,Relatorio!D28,'Colar PRIME'!$D:$D,Relatorio!$AR$102))</f>
        <v>0</v>
      </c>
      <c r="AS28" s="408">
        <f ca="1">SUM(SUMIF('Colar PACKET'!$A$2:$X$400,C28,'Colar PACKET'!$X$2:$X$400),SUMIF('Colar PACKET'!$A$2:$X$400,BA28,'Colar PACKET'!$X$2:$X$400))</f>
        <v>0</v>
      </c>
      <c r="AT28" s="408">
        <f ca="1">SUM(SUMIFS('Colar PRIME'!$G:$G,'Colar PRIME'!$C:$C,Relatorio!B28,'Colar PRIME'!$D:$D,Relatorio!$AT$102),SUMIFS('Colar PRIME'!$G:$G,'Colar PRIME'!$C:$C,Relatorio!D28,'Colar PRIME'!$D:$D,Relatorio!$AT$102))</f>
        <v>0</v>
      </c>
      <c r="AU28" s="209">
        <f ca="1">SUM(SUMIF('Colar PACKET'!$A$2:$Y$400,C28,'Colar PACKET'!$Y$2:$Y$400),SUMIF('Colar PACKET'!$A$2:$Y$400,BA28,'Colar PACKET'!$Y$2:$Y$400))</f>
        <v>0</v>
      </c>
      <c r="AV28" s="409">
        <f ca="1">SUM(SUMIFS('Colar PRIME'!$G:$G,'Colar PRIME'!$C:$C,Relatorio!B28,'Colar PRIME'!$D:$D,Relatorio!$AV$102),SUMIFS('Colar PRIME'!$G:$G,'Colar PRIME'!$C:$C,Relatorio!D28,'Colar PRIME'!$D:$D,Relatorio!$AV$102))</f>
        <v>0</v>
      </c>
      <c r="AW28" s="408">
        <f ca="1">SUM(SUMIF('Colar PACKET'!$A$2:$Z$400,C28,'Colar PACKET'!$Z$2:$Z$400),SUMIF('Colar PACKET'!$A$2:$Z$400,BA28,'Colar PACKET'!$Z$2:$Z$400))</f>
        <v>0</v>
      </c>
      <c r="AX28" s="408">
        <f ca="1">SUM(SUMIFS('Colar PRIME'!$G:$G,'Colar PRIME'!$C:$C,Relatorio!B28,'Colar PRIME'!$D:$D,Relatorio!$AX$102),SUMIFS('Colar PRIME'!$G:$G,'Colar PRIME'!$C:$C,Relatorio!D28,'Colar PRIME'!$D:$D,Relatorio!$AX$102))</f>
        <v>0</v>
      </c>
      <c r="AY28" s="209">
        <f ca="1">SUM(SUMIF('Colar PACKET'!$A$2:$AA$400,C28,'Colar PACKET'!$AA$2:$AA$400),SUMIF('Colar PACKET'!$A$2:$AA$400,BA28,'Colar PACKET'!$AA$2:$AA$400))</f>
        <v>0</v>
      </c>
      <c r="AZ28" s="409">
        <f ca="1">SUM(SUMIFS('Colar PRIME'!$G:$G,'Colar PRIME'!$C:$C,Relatorio!B28,'Colar PRIME'!$D:$D,Relatorio!$AZ$102),SUMIFS('Colar PRIME'!$G:$G,'Colar PRIME'!$C:$C,Relatorio!D28,'Colar PRIME'!$D:$D,Relatorio!$AZ$102))</f>
        <v>0</v>
      </c>
      <c r="BA28" s="210" t="s">
        <v>270</v>
      </c>
      <c r="BB28" s="408">
        <v>2</v>
      </c>
    </row>
    <row r="29" spans="1:54" x14ac:dyDescent="0.25">
      <c r="A29" s="226" t="s">
        <v>103</v>
      </c>
      <c r="B29" s="419" t="s">
        <v>271</v>
      </c>
      <c r="C29" s="217" t="s">
        <v>272</v>
      </c>
      <c r="D29" s="218"/>
      <c r="E29" s="207">
        <f ca="1">SUM(SUMIF('Colar PACKET'!$A$2:$D$400,C29,'Colar PACKET'!$D$2:$D$400),SUMIF('Colar PACKET'!$A$2:$D455,BA29,'Colar PACKET'!$D$2:$D$400))</f>
        <v>0</v>
      </c>
      <c r="F29" s="208">
        <f ca="1">SUM(SUMIFS('Colar PRIME'!$G:$G,'Colar PRIME'!$C:$C,Relatorio!B29,'Colar PRIME'!$D:$D,Relatorio!$F$102),SUMIFS('Colar PRIME'!$G:$G,'Colar PRIME'!$C:$C,Relatorio!D29,'Colar PRIME'!$D:$D,Relatorio!$F$102))</f>
        <v>0</v>
      </c>
      <c r="G29" s="408">
        <f ca="1">SUM(SUMIF('Colar PACKET'!$A$2:$E$400,C29,'Colar PACKET'!$E$2:$E$400),SUMIF('Colar PACKET'!$A$2:$E$400,BA29,'Colar PACKET'!$E$2:$E$400))</f>
        <v>0</v>
      </c>
      <c r="H29" s="408">
        <f ca="1">SUM(SUMIFS('Colar PRIME'!$G:$G,'Colar PRIME'!$C:$C,Relatorio!B29,'Colar PRIME'!$D:$D,Relatorio!$H$102),SUMIFS('Colar PRIME'!$G:$G,'Colar PRIME'!$C:$C,Relatorio!D29,'Colar PRIME'!$D:$D,Relatorio!$H$102))</f>
        <v>0</v>
      </c>
      <c r="I29" s="207">
        <f ca="1">SUM(SUMIF('Colar PACKET'!$A$2:$F$400,C29,'Colar PACKET'!$F$2:$F$400),SUMIF('Colar PACKET'!$A$2:$F$400,BA29,'Colar PACKET'!$F$2:$F$400))</f>
        <v>0</v>
      </c>
      <c r="J29" s="208">
        <f ca="1">SUM(SUMIFS('Colar PRIME'!$G:$G,'Colar PRIME'!$C:$C,Relatorio!B29,'Colar PRIME'!$D:$D,Relatorio!$J$102),SUMIFS('Colar PRIME'!$G:$G,'Colar PRIME'!$C:$C,Relatorio!D29,'Colar PRIME'!$D:$D,Relatorio!$J$102))</f>
        <v>0</v>
      </c>
      <c r="K29" s="408">
        <f ca="1">SUM(SUMIF('Colar PACKET'!$A$2:$G$400,C29,'Colar PACKET'!$G$2:$G$400),SUMIF('Colar PACKET'!$A$2:$G$400,BA29,'Colar PACKET'!$G$2:$G$400))</f>
        <v>0</v>
      </c>
      <c r="L29" s="408">
        <f ca="1">SUM(SUMIFS('Colar PRIME'!$G:$G,'Colar PRIME'!$C:$C,Relatorio!B29,'Colar PRIME'!$D:$D,Relatorio!$L$102),SUMIFS('Colar PRIME'!$G:$G,'Colar PRIME'!$C:$C,Relatorio!D29,'Colar PRIME'!$D:$D,Relatorio!$L$102))</f>
        <v>0</v>
      </c>
      <c r="M29" s="207">
        <f ca="1">SUM(SUMIF('Colar PACKET'!$A$2:$H$400,C29,'Colar PACKET'!$H$2:$H$400),SUMIF('Colar PACKET'!$A$2:$H$400,BA29,'Colar PACKET'!$H$2:$H$400))</f>
        <v>0</v>
      </c>
      <c r="N29" s="208">
        <f ca="1">SUM(SUMIFS('Colar PRIME'!$G:$G,'Colar PRIME'!$C:$C,Relatorio!B29,'Colar PRIME'!$D:$D,Relatorio!$N$102),SUMIFS('Colar PRIME'!$G:$G,'Colar PRIME'!$C:$C,Relatorio!D29,'Colar PRIME'!$D:$D,Relatorio!$N$102))</f>
        <v>0</v>
      </c>
      <c r="O29" s="408">
        <f ca="1">SUM(SUMIF('Colar PACKET'!$A$2:$I$400,C29,'Colar PACKET'!$I$2:$I$400),SUMIF('Colar PACKET'!$A$2:$I$400,BA29,'Colar PACKET'!$I$2:$I$400))</f>
        <v>0</v>
      </c>
      <c r="P29" s="408">
        <f ca="1">SUM(SUMIFS('Colar PRIME'!$G:$G,'Colar PRIME'!$C:$C,Relatorio!B29,'Colar PRIME'!$D:$D,Relatorio!$P$102),SUMIFS('Colar PRIME'!$G:$G,'Colar PRIME'!$C:$C,Relatorio!D29,'Colar PRIME'!$D:$D,Relatorio!$P$102))</f>
        <v>0</v>
      </c>
      <c r="Q29" s="207">
        <f ca="1">SUM(SUMIF('Colar PACKET'!$A$2:$J$400,C29,'Colar PACKET'!$J$2:$J$400),SUMIF('Colar PACKET'!$A$2:$J$400,BA29,'Colar PACKET'!$J$2:$J$400))</f>
        <v>0</v>
      </c>
      <c r="R29" s="208">
        <f ca="1">SUM(SUMIFS('Colar PRIME'!$G:$G,'Colar PRIME'!$C:$C,Relatorio!B29,'Colar PRIME'!$D:$D,Relatorio!$R$102),SUMIFS('Colar PRIME'!$G:$G,'Colar PRIME'!$C:$C,Relatorio!D29,'Colar PRIME'!$D:$D,Relatorio!$R$102))</f>
        <v>0</v>
      </c>
      <c r="S29" s="408">
        <f ca="1">SUM(SUMIF('Colar PACKET'!$A$2:$K$400,C29,'Colar PACKET'!$K$2:$K$400),SUMIF('Colar PACKET'!$A$2:$K$400,BA29,'Colar PACKET'!$K$2:$K$400))</f>
        <v>0</v>
      </c>
      <c r="T29" s="408">
        <f ca="1">SUM(SUMIFS('Colar PRIME'!$G:$G,'Colar PRIME'!$C:$C,Relatorio!B29,'Colar PRIME'!$D:$D,Relatorio!$T$102),SUMIFS('Colar PRIME'!$G:$G,'Colar PRIME'!$C:$C,Relatorio!D29,'Colar PRIME'!$D:$D,Relatorio!$T$102))</f>
        <v>0</v>
      </c>
      <c r="U29" s="207">
        <f ca="1">SUM(SUMIF('Colar PACKET'!$A$2:$L$400,C29,'Colar PACKET'!$L$2:$L$400),SUMIF('Colar PACKET'!$A$2:$L$400,BA29,'Colar PACKET'!$L$2:$L$400))</f>
        <v>0</v>
      </c>
      <c r="V29" s="208">
        <f ca="1">SUM(SUMIFS('Colar PRIME'!$G:$G,'Colar PRIME'!$C:$C,Relatorio!B29,'Colar PRIME'!$D:$D,Relatorio!$V$102),SUMIFS('Colar PRIME'!$G:$G,'Colar PRIME'!$C:$C,Relatorio!D29,'Colar PRIME'!$D:$D,Relatorio!$V$102))</f>
        <v>0</v>
      </c>
      <c r="W29" s="408">
        <f ca="1">SUM(SUMIF('Colar PACKET'!$A$2:$M$400,C29,'Colar PACKET'!$M$2:$M$400),SUMIF('Colar PACKET'!$A$2:$M$400,BA29,'Colar PACKET'!$M$2:$M$400))</f>
        <v>0</v>
      </c>
      <c r="X29" s="408">
        <f ca="1">SUM(SUMIFS('Colar PRIME'!$G:$G,'Colar PRIME'!$C:$C,Relatorio!B29,'Colar PRIME'!$D:$D,Relatorio!$X$102),SUMIFS('Colar PRIME'!$G:$G,'Colar PRIME'!$C:$C,Relatorio!D29,'Colar PRIME'!$D:$D,Relatorio!$X$102))</f>
        <v>0</v>
      </c>
      <c r="Y29" s="207">
        <f ca="1">SUM(SUMIF('Colar PACKET'!$A$2:$N$400,C29,'Colar PACKET'!$N$2:$N$400),SUMIF('Colar PACKET'!$A$2:$N$400,BA29,'Colar PACKET'!$N$2:$N$400))</f>
        <v>0</v>
      </c>
      <c r="Z29" s="208">
        <f ca="1">SUM(SUMIFS('Colar PRIME'!$G:$G,'Colar PRIME'!$C:$C,Relatorio!B29,'Colar PRIME'!$D:$D,Relatorio!$Z$102),SUMIFS('Colar PRIME'!$G:$G,'Colar PRIME'!$C:$C,Relatorio!D29,'Colar PRIME'!$D:$D,Relatorio!$Z$102))</f>
        <v>0</v>
      </c>
      <c r="AA29" s="408">
        <f ca="1">SUM(SUMIF('Colar PACKET'!$A$2:$O$400,C29,'Colar PACKET'!$O$2:$O$400),SUMIF('Colar PACKET'!$A$2:$O$400,BA29,'Colar PACKET'!$O$2:$O$400))</f>
        <v>0</v>
      </c>
      <c r="AB29" s="408">
        <f ca="1">SUM(SUMIFS('Colar PRIME'!$G:$G,'Colar PRIME'!$C:$C,Relatorio!B29,'Colar PRIME'!$D:$D,Relatorio!$AB$102),SUMIFS('Colar PRIME'!$G:$G,'Colar PRIME'!$C:$C,Relatorio!D29,'Colar PRIME'!$D:$D,Relatorio!$AB$102))</f>
        <v>0</v>
      </c>
      <c r="AC29" s="207">
        <f ca="1">SUM(SUMIF('Colar PACKET'!$A$2:$P$400,C29,'Colar PACKET'!$P$2:$P$400),SUMIF('Colar PACKET'!$A$2:$P$400,BA29,'Colar PACKET'!$P$2:$P$400))</f>
        <v>0</v>
      </c>
      <c r="AD29" s="208">
        <f ca="1">SUM(SUMIFS('Colar PRIME'!$G:$G,'Colar PRIME'!$C:$C,Relatorio!B29,'Colar PRIME'!$D:$D,Relatorio!$AD$102),SUMIFS('Colar PRIME'!$G:$G,'Colar PRIME'!$C:$C,Relatorio!D29,'Colar PRIME'!$D:$D,Relatorio!$AD$102))</f>
        <v>0</v>
      </c>
      <c r="AE29" s="408">
        <f ca="1">SUM(SUMIF('Colar PACKET'!$A$2:$Q$400,C29,'Colar PACKET'!$Q$2:$Q$400),SUMIF('Colar PACKET'!$A$2:$Q$400,BA29,'Colar PACKET'!$Q$2:$Q$400))</f>
        <v>0</v>
      </c>
      <c r="AF29" s="408">
        <f ca="1">SUM(SUMIFS('Colar PRIME'!$G:$G,'Colar PRIME'!$C:$C,Relatorio!B29,'Colar PRIME'!$D:$D,Relatorio!$AF$102),SUMIFS('Colar PRIME'!$G:$G,'Colar PRIME'!$C:$C,Relatorio!D29,'Colar PRIME'!$D:$D,Relatorio!$AF$102))</f>
        <v>0</v>
      </c>
      <c r="AG29" s="207">
        <f ca="1">SUM(SUMIF('Colar PACKET'!$A$2:$R$400,C29,'Colar PACKET'!$R$2:$R$400),SUMIF('Colar PACKET'!$A$2:$R$400,BA29,'Colar PACKET'!$R$2:$R$400))</f>
        <v>0</v>
      </c>
      <c r="AH29" s="408">
        <f ca="1">SUM(SUMIFS('Colar PRIME'!$G:$G,'Colar PRIME'!$C:$C,Relatorio!B29,'Colar PRIME'!$D:$D,Relatorio!$AH$102),SUMIFS('Colar PRIME'!$G:$G,'Colar PRIME'!$C:$C,Relatorio!D29,'Colar PRIME'!$D:$D,Relatorio!$AH$102))</f>
        <v>0</v>
      </c>
      <c r="AI29" s="209">
        <f ca="1">SUM(SUMIF('Colar PACKET'!$A$2:$S$400,C29,'Colar PACKET'!$S$2:$S$400),SUMIF('Colar PACKET'!$A$2:$S$400,BA29,'Colar PACKET'!$S$2:$S$400))</f>
        <v>0</v>
      </c>
      <c r="AJ29" s="409">
        <f ca="1">SUM(SUMIFS('Colar PRIME'!$G:$G,'Colar PRIME'!$C:$C,Relatorio!B29,'Colar PRIME'!$D:$D,Relatorio!$AJ$102),SUMIFS('Colar PRIME'!$G:$G,'Colar PRIME'!$C:$C,Relatorio!D29,'Colar PRIME'!$D:$D,Relatorio!$AJ$102))</f>
        <v>0</v>
      </c>
      <c r="AK29" s="408">
        <f ca="1">SUM(SUMIF('Colar PACKET'!$A$2:$T$400,C29,'Colar PACKET'!$T$2:$T$400),SUMIF('Colar PACKET'!$A$2:$T$400,BA29,'Colar PACKET'!$T$2:$T$400))</f>
        <v>0</v>
      </c>
      <c r="AL29" s="408">
        <f ca="1">SUM(SUMIFS('Colar PRIME'!$G:$G,'Colar PRIME'!$C:$C,Relatorio!B29,'Colar PRIME'!$D:$D,Relatorio!$AL$102),SUMIFS('Colar PRIME'!$G:$G,'Colar PRIME'!$C:$C,Relatorio!D29,'Colar PRIME'!$D:$D,Relatorio!$AL$102))</f>
        <v>0</v>
      </c>
      <c r="AM29" s="209">
        <f ca="1">SUM(SUMIF('Colar PACKET'!$A$2:$U$400,C29,'Colar PACKET'!$U$2:$U$400),SUMIF('Colar PACKET'!$A$2:$U$400,BA29,'Colar PACKET'!$U$2:$U$400))</f>
        <v>0</v>
      </c>
      <c r="AN29" s="409">
        <f ca="1">SUM(SUMIFS('Colar PRIME'!$G:$G,'Colar PRIME'!$C:$C,Relatorio!B29,'Colar PRIME'!$D:$D,Relatorio!$AJ$102),SUMIFS('Colar PRIME'!$G:$G,'Colar PRIME'!$C:$C,Relatorio!D29,'Colar PRIME'!$D:$D,Relatorio!$AN$102))</f>
        <v>0</v>
      </c>
      <c r="AO29" s="408">
        <f ca="1">SUM(SUMIF('Colar PACKET'!$A$2:$V$400,C29,'Colar PACKET'!$V$2:$V$400),SUMIF('Colar PACKET'!$A$2:$V$400,BA29,'Colar PACKET'!$V$2:$V$400))</f>
        <v>0</v>
      </c>
      <c r="AP29" s="408">
        <f ca="1">SUM(SUMIFS('Colar PRIME'!$G:$G,'Colar PRIME'!$C:$C,Relatorio!B29,'Colar PRIME'!$D:$D,Relatorio!$AP$102),SUMIFS('Colar PRIME'!$G:$G,'Colar PRIME'!$C:$C,Relatorio!D29,'Colar PRIME'!$D:$D,Relatorio!$AP$102))</f>
        <v>0</v>
      </c>
      <c r="AQ29" s="209">
        <f ca="1">SUM(SUMIF('Colar PACKET'!$A$2:$W$400,C29,'Colar PACKET'!$W$2:$W$400),SUMIF('Colar PACKET'!$A$2:$W$400,BA29,'Colar PACKET'!$W$2:$W$400))</f>
        <v>0</v>
      </c>
      <c r="AR29" s="409">
        <f ca="1">SUM(SUMIFS('Colar PRIME'!$G:$G,'Colar PRIME'!$C:$C,Relatorio!B29,'Colar PRIME'!$D:$D,Relatorio!$AR$102),SUMIFS('Colar PRIME'!$G:$G,'Colar PRIME'!$C:$C,Relatorio!D29,'Colar PRIME'!$D:$D,Relatorio!$AR$102))</f>
        <v>0</v>
      </c>
      <c r="AS29" s="408">
        <f ca="1">SUM(SUMIF('Colar PACKET'!$A$2:$X$400,C29,'Colar PACKET'!$X$2:$X$400),SUMIF('Colar PACKET'!$A$2:$X$400,BA29,'Colar PACKET'!$X$2:$X$400))</f>
        <v>0</v>
      </c>
      <c r="AT29" s="408">
        <f ca="1">SUM(SUMIFS('Colar PRIME'!$G:$G,'Colar PRIME'!$C:$C,Relatorio!B29,'Colar PRIME'!$D:$D,Relatorio!$AT$102),SUMIFS('Colar PRIME'!$G:$G,'Colar PRIME'!$C:$C,Relatorio!D29,'Colar PRIME'!$D:$D,Relatorio!$AT$102))</f>
        <v>0</v>
      </c>
      <c r="AU29" s="209">
        <f ca="1">SUM(SUMIF('Colar PACKET'!$A$2:$Y$400,C29,'Colar PACKET'!$Y$2:$Y$400),SUMIF('Colar PACKET'!$A$2:$Y$400,BA29,'Colar PACKET'!$Y$2:$Y$400))</f>
        <v>0</v>
      </c>
      <c r="AV29" s="409">
        <f ca="1">SUM(SUMIFS('Colar PRIME'!$G:$G,'Colar PRIME'!$C:$C,Relatorio!B29,'Colar PRIME'!$D:$D,Relatorio!$AV$102),SUMIFS('Colar PRIME'!$G:$G,'Colar PRIME'!$C:$C,Relatorio!D29,'Colar PRIME'!$D:$D,Relatorio!$AV$102))</f>
        <v>0</v>
      </c>
      <c r="AW29" s="408">
        <f ca="1">SUM(SUMIF('Colar PACKET'!$A$2:$Z$400,C29,'Colar PACKET'!$Z$2:$Z$400),SUMIF('Colar PACKET'!$A$2:$Z$400,BA29,'Colar PACKET'!$Z$2:$Z$400))</f>
        <v>0</v>
      </c>
      <c r="AX29" s="408">
        <f ca="1">SUM(SUMIFS('Colar PRIME'!$G:$G,'Colar PRIME'!$C:$C,Relatorio!B29,'Colar PRIME'!$D:$D,Relatorio!$AX$102),SUMIFS('Colar PRIME'!$G:$G,'Colar PRIME'!$C:$C,Relatorio!D29,'Colar PRIME'!$D:$D,Relatorio!$AX$102))</f>
        <v>0</v>
      </c>
      <c r="AY29" s="209">
        <f ca="1">SUM(SUMIF('Colar PACKET'!$A$2:$AA$400,C29,'Colar PACKET'!$AA$2:$AA$400),SUMIF('Colar PACKET'!$A$2:$AA$400,BA29,'Colar PACKET'!$AA$2:$AA$400))</f>
        <v>0</v>
      </c>
      <c r="AZ29" s="409">
        <f ca="1">SUM(SUMIFS('Colar PRIME'!$G:$G,'Colar PRIME'!$C:$C,Relatorio!B29,'Colar PRIME'!$D:$D,Relatorio!$AZ$102),SUMIFS('Colar PRIME'!$G:$G,'Colar PRIME'!$C:$C,Relatorio!D29,'Colar PRIME'!$D:$D,Relatorio!$AZ$102))</f>
        <v>0</v>
      </c>
      <c r="BA29" s="210" t="s">
        <v>273</v>
      </c>
      <c r="BB29" s="408">
        <v>2</v>
      </c>
    </row>
    <row r="30" spans="1:54" x14ac:dyDescent="0.25">
      <c r="A30" s="226" t="s">
        <v>104</v>
      </c>
      <c r="B30" s="419" t="s">
        <v>274</v>
      </c>
      <c r="C30" s="217" t="s">
        <v>275</v>
      </c>
      <c r="D30" s="218"/>
      <c r="E30" s="207">
        <f ca="1">SUM(SUMIF('Colar PACKET'!$A$2:$D$400,C30,'Colar PACKET'!$D$2:$D$400),SUMIF('Colar PACKET'!$A$2:$D456,BA30,'Colar PACKET'!$D$2:$D$400))</f>
        <v>0</v>
      </c>
      <c r="F30" s="208">
        <f ca="1">SUM(SUMIFS('Colar PRIME'!$G:$G,'Colar PRIME'!$C:$C,Relatorio!B30,'Colar PRIME'!$D:$D,Relatorio!$F$102),SUMIFS('Colar PRIME'!$G:$G,'Colar PRIME'!$C:$C,Relatorio!D30,'Colar PRIME'!$D:$D,Relatorio!$F$102))</f>
        <v>0</v>
      </c>
      <c r="G30" s="408">
        <f ca="1">SUM(SUMIF('Colar PACKET'!$A$2:$E$400,C30,'Colar PACKET'!$E$2:$E$400),SUMIF('Colar PACKET'!$A$2:$E$400,BA30,'Colar PACKET'!$E$2:$E$400))</f>
        <v>0</v>
      </c>
      <c r="H30" s="408">
        <f ca="1">SUM(SUMIFS('Colar PRIME'!$G:$G,'Colar PRIME'!$C:$C,Relatorio!B30,'Colar PRIME'!$D:$D,Relatorio!$H$102),SUMIFS('Colar PRIME'!$G:$G,'Colar PRIME'!$C:$C,Relatorio!D30,'Colar PRIME'!$D:$D,Relatorio!$H$102))</f>
        <v>0</v>
      </c>
      <c r="I30" s="207">
        <f ca="1">SUM(SUMIF('Colar PACKET'!$A$2:$F$400,C30,'Colar PACKET'!$F$2:$F$400),SUMIF('Colar PACKET'!$A$2:$F$400,BA30,'Colar PACKET'!$F$2:$F$400))</f>
        <v>0</v>
      </c>
      <c r="J30" s="208">
        <f ca="1">SUM(SUMIFS('Colar PRIME'!$G:$G,'Colar PRIME'!$C:$C,Relatorio!B30,'Colar PRIME'!$D:$D,Relatorio!$J$102),SUMIFS('Colar PRIME'!$G:$G,'Colar PRIME'!$C:$C,Relatorio!D30,'Colar PRIME'!$D:$D,Relatorio!$J$102))</f>
        <v>0</v>
      </c>
      <c r="K30" s="408">
        <f ca="1">SUM(SUMIF('Colar PACKET'!$A$2:$G$400,C30,'Colar PACKET'!$G$2:$G$400),SUMIF('Colar PACKET'!$A$2:$G$400,BA30,'Colar PACKET'!$G$2:$G$400))</f>
        <v>0</v>
      </c>
      <c r="L30" s="408">
        <f ca="1">SUM(SUMIFS('Colar PRIME'!$G:$G,'Colar PRIME'!$C:$C,Relatorio!B30,'Colar PRIME'!$D:$D,Relatorio!$L$102),SUMIFS('Colar PRIME'!$G:$G,'Colar PRIME'!$C:$C,Relatorio!D30,'Colar PRIME'!$D:$D,Relatorio!$L$102))</f>
        <v>0</v>
      </c>
      <c r="M30" s="207">
        <f ca="1">SUM(SUMIF('Colar PACKET'!$A$2:$H$400,C30,'Colar PACKET'!$H$2:$H$400),SUMIF('Colar PACKET'!$A$2:$H$400,BA30,'Colar PACKET'!$H$2:$H$400))</f>
        <v>0</v>
      </c>
      <c r="N30" s="208">
        <f ca="1">SUM(SUMIFS('Colar PRIME'!$G:$G,'Colar PRIME'!$C:$C,Relatorio!B30,'Colar PRIME'!$D:$D,Relatorio!$N$102),SUMIFS('Colar PRIME'!$G:$G,'Colar PRIME'!$C:$C,Relatorio!D30,'Colar PRIME'!$D:$D,Relatorio!$N$102))</f>
        <v>0</v>
      </c>
      <c r="O30" s="408">
        <f ca="1">SUM(SUMIF('Colar PACKET'!$A$2:$I$400,C30,'Colar PACKET'!$I$2:$I$400),SUMIF('Colar PACKET'!$A$2:$I$400,BA30,'Colar PACKET'!$I$2:$I$400))</f>
        <v>0</v>
      </c>
      <c r="P30" s="408">
        <f ca="1">SUM(SUMIFS('Colar PRIME'!$G:$G,'Colar PRIME'!$C:$C,Relatorio!B30,'Colar PRIME'!$D:$D,Relatorio!$P$102),SUMIFS('Colar PRIME'!$G:$G,'Colar PRIME'!$C:$C,Relatorio!D30,'Colar PRIME'!$D:$D,Relatorio!$P$102))</f>
        <v>0</v>
      </c>
      <c r="Q30" s="207">
        <f ca="1">SUM(SUMIF('Colar PACKET'!$A$2:$J$400,C30,'Colar PACKET'!$J$2:$J$400),SUMIF('Colar PACKET'!$A$2:$J$400,BA30,'Colar PACKET'!$J$2:$J$400))</f>
        <v>0</v>
      </c>
      <c r="R30" s="208">
        <f ca="1">SUM(SUMIFS('Colar PRIME'!$G:$G,'Colar PRIME'!$C:$C,Relatorio!B30,'Colar PRIME'!$D:$D,Relatorio!$R$102),SUMIFS('Colar PRIME'!$G:$G,'Colar PRIME'!$C:$C,Relatorio!D30,'Colar PRIME'!$D:$D,Relatorio!$R$102))</f>
        <v>0</v>
      </c>
      <c r="S30" s="408">
        <f ca="1">SUM(SUMIF('Colar PACKET'!$A$2:$K$400,C30,'Colar PACKET'!$K$2:$K$400),SUMIF('Colar PACKET'!$A$2:$K$400,BA30,'Colar PACKET'!$K$2:$K$400))</f>
        <v>0</v>
      </c>
      <c r="T30" s="408">
        <f ca="1">SUM(SUMIFS('Colar PRIME'!$G:$G,'Colar PRIME'!$C:$C,Relatorio!B30,'Colar PRIME'!$D:$D,Relatorio!$T$102),SUMIFS('Colar PRIME'!$G:$G,'Colar PRIME'!$C:$C,Relatorio!D30,'Colar PRIME'!$D:$D,Relatorio!$T$102))</f>
        <v>0</v>
      </c>
      <c r="U30" s="207">
        <f ca="1">SUM(SUMIF('Colar PACKET'!$A$2:$L$400,C30,'Colar PACKET'!$L$2:$L$400),SUMIF('Colar PACKET'!$A$2:$L$400,BA30,'Colar PACKET'!$L$2:$L$400))</f>
        <v>0</v>
      </c>
      <c r="V30" s="208">
        <f ca="1">SUM(SUMIFS('Colar PRIME'!$G:$G,'Colar PRIME'!$C:$C,Relatorio!B30,'Colar PRIME'!$D:$D,Relatorio!$V$102),SUMIFS('Colar PRIME'!$G:$G,'Colar PRIME'!$C:$C,Relatorio!D30,'Colar PRIME'!$D:$D,Relatorio!$V$102))</f>
        <v>0</v>
      </c>
      <c r="W30" s="408">
        <f ca="1">SUM(SUMIF('Colar PACKET'!$A$2:$M$400,C30,'Colar PACKET'!$M$2:$M$400),SUMIF('Colar PACKET'!$A$2:$M$400,BA30,'Colar PACKET'!$M$2:$M$400))</f>
        <v>0</v>
      </c>
      <c r="X30" s="408">
        <f ca="1">SUM(SUMIFS('Colar PRIME'!$G:$G,'Colar PRIME'!$C:$C,Relatorio!B30,'Colar PRIME'!$D:$D,Relatorio!$X$102),SUMIFS('Colar PRIME'!$G:$G,'Colar PRIME'!$C:$C,Relatorio!D30,'Colar PRIME'!$D:$D,Relatorio!$X$102))</f>
        <v>0</v>
      </c>
      <c r="Y30" s="207">
        <f ca="1">SUM(SUMIF('Colar PACKET'!$A$2:$N$400,C30,'Colar PACKET'!$N$2:$N$400),SUMIF('Colar PACKET'!$A$2:$N$400,BA30,'Colar PACKET'!$N$2:$N$400))</f>
        <v>0</v>
      </c>
      <c r="Z30" s="208">
        <f ca="1">SUM(SUMIFS('Colar PRIME'!$G:$G,'Colar PRIME'!$C:$C,Relatorio!B30,'Colar PRIME'!$D:$D,Relatorio!$Z$102),SUMIFS('Colar PRIME'!$G:$G,'Colar PRIME'!$C:$C,Relatorio!D30,'Colar PRIME'!$D:$D,Relatorio!$Z$102))</f>
        <v>0</v>
      </c>
      <c r="AA30" s="408">
        <f ca="1">SUM(SUMIF('Colar PACKET'!$A$2:$O$400,C30,'Colar PACKET'!$O$2:$O$400),SUMIF('Colar PACKET'!$A$2:$O$400,BA30,'Colar PACKET'!$O$2:$O$400))</f>
        <v>0</v>
      </c>
      <c r="AB30" s="408">
        <f ca="1">SUM(SUMIFS('Colar PRIME'!$G:$G,'Colar PRIME'!$C:$C,Relatorio!B30,'Colar PRIME'!$D:$D,Relatorio!$AB$102),SUMIFS('Colar PRIME'!$G:$G,'Colar PRIME'!$C:$C,Relatorio!D30,'Colar PRIME'!$D:$D,Relatorio!$AB$102))</f>
        <v>0</v>
      </c>
      <c r="AC30" s="207">
        <f ca="1">SUM(SUMIF('Colar PACKET'!$A$2:$P$400,C30,'Colar PACKET'!$P$2:$P$400),SUMIF('Colar PACKET'!$A$2:$P$400,BA30,'Colar PACKET'!$P$2:$P$400))</f>
        <v>0</v>
      </c>
      <c r="AD30" s="208">
        <f ca="1">SUM(SUMIFS('Colar PRIME'!$G:$G,'Colar PRIME'!$C:$C,Relatorio!B30,'Colar PRIME'!$D:$D,Relatorio!$AD$102),SUMIFS('Colar PRIME'!$G:$G,'Colar PRIME'!$C:$C,Relatorio!D30,'Colar PRIME'!$D:$D,Relatorio!$AD$102))</f>
        <v>0</v>
      </c>
      <c r="AE30" s="408">
        <f ca="1">SUM(SUMIF('Colar PACKET'!$A$2:$Q$400,C30,'Colar PACKET'!$Q$2:$Q$400),SUMIF('Colar PACKET'!$A$2:$Q$400,BA30,'Colar PACKET'!$Q$2:$Q$400))</f>
        <v>0</v>
      </c>
      <c r="AF30" s="408">
        <f ca="1">SUM(SUMIFS('Colar PRIME'!$G:$G,'Colar PRIME'!$C:$C,Relatorio!B30,'Colar PRIME'!$D:$D,Relatorio!$AF$102),SUMIFS('Colar PRIME'!$G:$G,'Colar PRIME'!$C:$C,Relatorio!D30,'Colar PRIME'!$D:$D,Relatorio!$AF$102))</f>
        <v>0</v>
      </c>
      <c r="AG30" s="207">
        <f ca="1">SUM(SUMIF('Colar PACKET'!$A$2:$R$400,C30,'Colar PACKET'!$R$2:$R$400),SUMIF('Colar PACKET'!$A$2:$R$400,BA30,'Colar PACKET'!$R$2:$R$400))</f>
        <v>0</v>
      </c>
      <c r="AH30" s="408">
        <f ca="1">SUM(SUMIFS('Colar PRIME'!$G:$G,'Colar PRIME'!$C:$C,Relatorio!B30,'Colar PRIME'!$D:$D,Relatorio!$AH$102),SUMIFS('Colar PRIME'!$G:$G,'Colar PRIME'!$C:$C,Relatorio!D30,'Colar PRIME'!$D:$D,Relatorio!$AH$102))</f>
        <v>0</v>
      </c>
      <c r="AI30" s="209">
        <f ca="1">SUM(SUMIF('Colar PACKET'!$A$2:$S$400,C30,'Colar PACKET'!$S$2:$S$400),SUMIF('Colar PACKET'!$A$2:$S$400,BA30,'Colar PACKET'!$S$2:$S$400))</f>
        <v>0</v>
      </c>
      <c r="AJ30" s="409">
        <f ca="1">SUM(SUMIFS('Colar PRIME'!$G:$G,'Colar PRIME'!$C:$C,Relatorio!B30,'Colar PRIME'!$D:$D,Relatorio!$AJ$102),SUMIFS('Colar PRIME'!$G:$G,'Colar PRIME'!$C:$C,Relatorio!D30,'Colar PRIME'!$D:$D,Relatorio!$AJ$102))</f>
        <v>0</v>
      </c>
      <c r="AK30" s="408">
        <f ca="1">SUM(SUMIF('Colar PACKET'!$A$2:$T$400,C30,'Colar PACKET'!$T$2:$T$400),SUMIF('Colar PACKET'!$A$2:$T$400,BA30,'Colar PACKET'!$T$2:$T$400))</f>
        <v>0</v>
      </c>
      <c r="AL30" s="408">
        <f ca="1">SUM(SUMIFS('Colar PRIME'!$G:$G,'Colar PRIME'!$C:$C,Relatorio!B30,'Colar PRIME'!$D:$D,Relatorio!$AL$102),SUMIFS('Colar PRIME'!$G:$G,'Colar PRIME'!$C:$C,Relatorio!D30,'Colar PRIME'!$D:$D,Relatorio!$AL$102))</f>
        <v>0</v>
      </c>
      <c r="AM30" s="209">
        <f ca="1">SUM(SUMIF('Colar PACKET'!$A$2:$U$400,C30,'Colar PACKET'!$U$2:$U$400),SUMIF('Colar PACKET'!$A$2:$U$400,BA30,'Colar PACKET'!$U$2:$U$400))</f>
        <v>0</v>
      </c>
      <c r="AN30" s="409">
        <f ca="1">SUM(SUMIFS('Colar PRIME'!$G:$G,'Colar PRIME'!$C:$C,Relatorio!B30,'Colar PRIME'!$D:$D,Relatorio!$AJ$102),SUMIFS('Colar PRIME'!$G:$G,'Colar PRIME'!$C:$C,Relatorio!D30,'Colar PRIME'!$D:$D,Relatorio!$AN$102))</f>
        <v>0</v>
      </c>
      <c r="AO30" s="408">
        <f ca="1">SUM(SUMIF('Colar PACKET'!$A$2:$V$400,C30,'Colar PACKET'!$V$2:$V$400),SUMIF('Colar PACKET'!$A$2:$V$400,BA30,'Colar PACKET'!$V$2:$V$400))</f>
        <v>0</v>
      </c>
      <c r="AP30" s="408">
        <f ca="1">SUM(SUMIFS('Colar PRIME'!$G:$G,'Colar PRIME'!$C:$C,Relatorio!B30,'Colar PRIME'!$D:$D,Relatorio!$AP$102),SUMIFS('Colar PRIME'!$G:$G,'Colar PRIME'!$C:$C,Relatorio!D30,'Colar PRIME'!$D:$D,Relatorio!$AP$102))</f>
        <v>0</v>
      </c>
      <c r="AQ30" s="209">
        <f ca="1">SUM(SUMIF('Colar PACKET'!$A$2:$W$400,C30,'Colar PACKET'!$W$2:$W$400),SUMIF('Colar PACKET'!$A$2:$W$400,BA30,'Colar PACKET'!$W$2:$W$400))</f>
        <v>0</v>
      </c>
      <c r="AR30" s="409">
        <f ca="1">SUM(SUMIFS('Colar PRIME'!$G:$G,'Colar PRIME'!$C:$C,Relatorio!B30,'Colar PRIME'!$D:$D,Relatorio!$AR$102),SUMIFS('Colar PRIME'!$G:$G,'Colar PRIME'!$C:$C,Relatorio!D30,'Colar PRIME'!$D:$D,Relatorio!$AR$102))</f>
        <v>0</v>
      </c>
      <c r="AS30" s="408">
        <f ca="1">SUM(SUMIF('Colar PACKET'!$A$2:$X$400,C30,'Colar PACKET'!$X$2:$X$400),SUMIF('Colar PACKET'!$A$2:$X$400,BA30,'Colar PACKET'!$X$2:$X$400))</f>
        <v>0</v>
      </c>
      <c r="AT30" s="408">
        <f ca="1">SUM(SUMIFS('Colar PRIME'!$G:$G,'Colar PRIME'!$C:$C,Relatorio!B30,'Colar PRIME'!$D:$D,Relatorio!$AT$102),SUMIFS('Colar PRIME'!$G:$G,'Colar PRIME'!$C:$C,Relatorio!D30,'Colar PRIME'!$D:$D,Relatorio!$AT$102))</f>
        <v>0</v>
      </c>
      <c r="AU30" s="209">
        <f ca="1">SUM(SUMIF('Colar PACKET'!$A$2:$Y$400,C30,'Colar PACKET'!$Y$2:$Y$400),SUMIF('Colar PACKET'!$A$2:$Y$400,BA30,'Colar PACKET'!$Y$2:$Y$400))</f>
        <v>0</v>
      </c>
      <c r="AV30" s="409">
        <f ca="1">SUM(SUMIFS('Colar PRIME'!$G:$G,'Colar PRIME'!$C:$C,Relatorio!B30,'Colar PRIME'!$D:$D,Relatorio!$AV$102),SUMIFS('Colar PRIME'!$G:$G,'Colar PRIME'!$C:$C,Relatorio!D30,'Colar PRIME'!$D:$D,Relatorio!$AV$102))</f>
        <v>0</v>
      </c>
      <c r="AW30" s="408">
        <f ca="1">SUM(SUMIF('Colar PACKET'!$A$2:$Z$400,C30,'Colar PACKET'!$Z$2:$Z$400),SUMIF('Colar PACKET'!$A$2:$Z$400,BA30,'Colar PACKET'!$Z$2:$Z$400))</f>
        <v>0</v>
      </c>
      <c r="AX30" s="408">
        <f ca="1">SUM(SUMIFS('Colar PRIME'!$G:$G,'Colar PRIME'!$C:$C,Relatorio!B30,'Colar PRIME'!$D:$D,Relatorio!$AX$102),SUMIFS('Colar PRIME'!$G:$G,'Colar PRIME'!$C:$C,Relatorio!D30,'Colar PRIME'!$D:$D,Relatorio!$AX$102))</f>
        <v>0</v>
      </c>
      <c r="AY30" s="209">
        <f ca="1">SUM(SUMIF('Colar PACKET'!$A$2:$AA$400,C30,'Colar PACKET'!$AA$2:$AA$400),SUMIF('Colar PACKET'!$A$2:$AA$400,BA30,'Colar PACKET'!$AA$2:$AA$400))</f>
        <v>0</v>
      </c>
      <c r="AZ30" s="409">
        <f ca="1">SUM(SUMIFS('Colar PRIME'!$G:$G,'Colar PRIME'!$C:$C,Relatorio!B30,'Colar PRIME'!$D:$D,Relatorio!$AZ$102),SUMIFS('Colar PRIME'!$G:$G,'Colar PRIME'!$C:$C,Relatorio!D30,'Colar PRIME'!$D:$D,Relatorio!$AZ$102))</f>
        <v>0</v>
      </c>
      <c r="BA30" s="210" t="s">
        <v>276</v>
      </c>
      <c r="BB30" s="408">
        <v>2</v>
      </c>
    </row>
    <row r="31" spans="1:54" x14ac:dyDescent="0.25">
      <c r="A31" s="226" t="s">
        <v>105</v>
      </c>
      <c r="B31" s="419" t="s">
        <v>277</v>
      </c>
      <c r="C31" s="217" t="s">
        <v>278</v>
      </c>
      <c r="D31" s="218"/>
      <c r="E31" s="207">
        <f ca="1">SUM(SUMIF('Colar PACKET'!$A$2:$D$400,C31,'Colar PACKET'!$D$2:$D$400),SUMIF('Colar PACKET'!$A$2:$D457,BA31,'Colar PACKET'!$D$2:$D$400))</f>
        <v>0</v>
      </c>
      <c r="F31" s="208">
        <f ca="1">SUM(SUMIFS('Colar PRIME'!$G:$G,'Colar PRIME'!$C:$C,Relatorio!B31,'Colar PRIME'!$D:$D,Relatorio!$F$102),SUMIFS('Colar PRIME'!$G:$G,'Colar PRIME'!$C:$C,Relatorio!D31,'Colar PRIME'!$D:$D,Relatorio!$F$102))</f>
        <v>0</v>
      </c>
      <c r="G31" s="408">
        <f ca="1">SUM(SUMIF('Colar PACKET'!$A$2:$E$400,C31,'Colar PACKET'!$E$2:$E$400),SUMIF('Colar PACKET'!$A$2:$E$400,BA31,'Colar PACKET'!$E$2:$E$400))</f>
        <v>0</v>
      </c>
      <c r="H31" s="408">
        <f ca="1">SUM(SUMIFS('Colar PRIME'!$G:$G,'Colar PRIME'!$C:$C,Relatorio!B31,'Colar PRIME'!$D:$D,Relatorio!$H$102),SUMIFS('Colar PRIME'!$G:$G,'Colar PRIME'!$C:$C,Relatorio!D31,'Colar PRIME'!$D:$D,Relatorio!$H$102))</f>
        <v>0</v>
      </c>
      <c r="I31" s="207">
        <f ca="1">SUM(SUMIF('Colar PACKET'!$A$2:$F$400,C31,'Colar PACKET'!$F$2:$F$400),SUMIF('Colar PACKET'!$A$2:$F$400,BA31,'Colar PACKET'!$F$2:$F$400))</f>
        <v>0</v>
      </c>
      <c r="J31" s="208">
        <f ca="1">SUM(SUMIFS('Colar PRIME'!$G:$G,'Colar PRIME'!$C:$C,Relatorio!B31,'Colar PRIME'!$D:$D,Relatorio!$J$102),SUMIFS('Colar PRIME'!$G:$G,'Colar PRIME'!$C:$C,Relatorio!D31,'Colar PRIME'!$D:$D,Relatorio!$J$102))</f>
        <v>0</v>
      </c>
      <c r="K31" s="408">
        <f ca="1">SUM(SUMIF('Colar PACKET'!$A$2:$G$400,C31,'Colar PACKET'!$G$2:$G$400),SUMIF('Colar PACKET'!$A$2:$G$400,BA31,'Colar PACKET'!$G$2:$G$400))</f>
        <v>0</v>
      </c>
      <c r="L31" s="408">
        <f ca="1">SUM(SUMIFS('Colar PRIME'!$G:$G,'Colar PRIME'!$C:$C,Relatorio!B31,'Colar PRIME'!$D:$D,Relatorio!$L$102),SUMIFS('Colar PRIME'!$G:$G,'Colar PRIME'!$C:$C,Relatorio!D31,'Colar PRIME'!$D:$D,Relatorio!$L$102))</f>
        <v>0</v>
      </c>
      <c r="M31" s="207">
        <f ca="1">SUM(SUMIF('Colar PACKET'!$A$2:$H$400,C31,'Colar PACKET'!$H$2:$H$400),SUMIF('Colar PACKET'!$A$2:$H$400,BA31,'Colar PACKET'!$H$2:$H$400))</f>
        <v>0</v>
      </c>
      <c r="N31" s="208">
        <f ca="1">SUM(SUMIFS('Colar PRIME'!$G:$G,'Colar PRIME'!$C:$C,Relatorio!B31,'Colar PRIME'!$D:$D,Relatorio!$N$102),SUMIFS('Colar PRIME'!$G:$G,'Colar PRIME'!$C:$C,Relatorio!D31,'Colar PRIME'!$D:$D,Relatorio!$N$102))</f>
        <v>0</v>
      </c>
      <c r="O31" s="408">
        <f ca="1">SUM(SUMIF('Colar PACKET'!$A$2:$I$400,C31,'Colar PACKET'!$I$2:$I$400),SUMIF('Colar PACKET'!$A$2:$I$400,BA31,'Colar PACKET'!$I$2:$I$400))</f>
        <v>0</v>
      </c>
      <c r="P31" s="408">
        <f ca="1">SUM(SUMIFS('Colar PRIME'!$G:$G,'Colar PRIME'!$C:$C,Relatorio!B31,'Colar PRIME'!$D:$D,Relatorio!$P$102),SUMIFS('Colar PRIME'!$G:$G,'Colar PRIME'!$C:$C,Relatorio!D31,'Colar PRIME'!$D:$D,Relatorio!$P$102))</f>
        <v>0</v>
      </c>
      <c r="Q31" s="207">
        <f ca="1">SUM(SUMIF('Colar PACKET'!$A$2:$J$400,C31,'Colar PACKET'!$J$2:$J$400),SUMIF('Colar PACKET'!$A$2:$J$400,BA31,'Colar PACKET'!$J$2:$J$400))</f>
        <v>0</v>
      </c>
      <c r="R31" s="208">
        <f ca="1">SUM(SUMIFS('Colar PRIME'!$G:$G,'Colar PRIME'!$C:$C,Relatorio!B31,'Colar PRIME'!$D:$D,Relatorio!$R$102),SUMIFS('Colar PRIME'!$G:$G,'Colar PRIME'!$C:$C,Relatorio!D31,'Colar PRIME'!$D:$D,Relatorio!$R$102))</f>
        <v>0</v>
      </c>
      <c r="S31" s="408">
        <f ca="1">SUM(SUMIF('Colar PACKET'!$A$2:$K$400,C31,'Colar PACKET'!$K$2:$K$400),SUMIF('Colar PACKET'!$A$2:$K$400,BA31,'Colar PACKET'!$K$2:$K$400))</f>
        <v>0</v>
      </c>
      <c r="T31" s="408">
        <f ca="1">SUM(SUMIFS('Colar PRIME'!$G:$G,'Colar PRIME'!$C:$C,Relatorio!B31,'Colar PRIME'!$D:$D,Relatorio!$T$102),SUMIFS('Colar PRIME'!$G:$G,'Colar PRIME'!$C:$C,Relatorio!D31,'Colar PRIME'!$D:$D,Relatorio!$T$102))</f>
        <v>0</v>
      </c>
      <c r="U31" s="207">
        <f ca="1">SUM(SUMIF('Colar PACKET'!$A$2:$L$400,C31,'Colar PACKET'!$L$2:$L$400),SUMIF('Colar PACKET'!$A$2:$L$400,BA31,'Colar PACKET'!$L$2:$L$400))</f>
        <v>0</v>
      </c>
      <c r="V31" s="208">
        <f ca="1">SUM(SUMIFS('Colar PRIME'!$G:$G,'Colar PRIME'!$C:$C,Relatorio!B31,'Colar PRIME'!$D:$D,Relatorio!$V$102),SUMIFS('Colar PRIME'!$G:$G,'Colar PRIME'!$C:$C,Relatorio!D31,'Colar PRIME'!$D:$D,Relatorio!$V$102))</f>
        <v>0</v>
      </c>
      <c r="W31" s="408">
        <f ca="1">SUM(SUMIF('Colar PACKET'!$A$2:$M$400,C31,'Colar PACKET'!$M$2:$M$400),SUMIF('Colar PACKET'!$A$2:$M$400,BA31,'Colar PACKET'!$M$2:$M$400))</f>
        <v>0</v>
      </c>
      <c r="X31" s="408">
        <f ca="1">SUM(SUMIFS('Colar PRIME'!$G:$G,'Colar PRIME'!$C:$C,Relatorio!B31,'Colar PRIME'!$D:$D,Relatorio!$X$102),SUMIFS('Colar PRIME'!$G:$G,'Colar PRIME'!$C:$C,Relatorio!D31,'Colar PRIME'!$D:$D,Relatorio!$X$102))</f>
        <v>0</v>
      </c>
      <c r="Y31" s="207">
        <f ca="1">SUM(SUMIF('Colar PACKET'!$A$2:$N$400,C31,'Colar PACKET'!$N$2:$N$400),SUMIF('Colar PACKET'!$A$2:$N$400,BA31,'Colar PACKET'!$N$2:$N$400))</f>
        <v>0</v>
      </c>
      <c r="Z31" s="208">
        <f ca="1">SUM(SUMIFS('Colar PRIME'!$G:$G,'Colar PRIME'!$C:$C,Relatorio!B31,'Colar PRIME'!$D:$D,Relatorio!$Z$102),SUMIFS('Colar PRIME'!$G:$G,'Colar PRIME'!$C:$C,Relatorio!D31,'Colar PRIME'!$D:$D,Relatorio!$Z$102))</f>
        <v>0</v>
      </c>
      <c r="AA31" s="408">
        <f ca="1">SUM(SUMIF('Colar PACKET'!$A$2:$O$400,C31,'Colar PACKET'!$O$2:$O$400),SUMIF('Colar PACKET'!$A$2:$O$400,BA31,'Colar PACKET'!$O$2:$O$400))</f>
        <v>0</v>
      </c>
      <c r="AB31" s="408">
        <f ca="1">SUM(SUMIFS('Colar PRIME'!$G:$G,'Colar PRIME'!$C:$C,Relatorio!B31,'Colar PRIME'!$D:$D,Relatorio!$AB$102),SUMIFS('Colar PRIME'!$G:$G,'Colar PRIME'!$C:$C,Relatorio!D31,'Colar PRIME'!$D:$D,Relatorio!$AB$102))</f>
        <v>0</v>
      </c>
      <c r="AC31" s="207">
        <f ca="1">SUM(SUMIF('Colar PACKET'!$A$2:$P$400,C31,'Colar PACKET'!$P$2:$P$400),SUMIF('Colar PACKET'!$A$2:$P$400,BA31,'Colar PACKET'!$P$2:$P$400))</f>
        <v>0</v>
      </c>
      <c r="AD31" s="208">
        <f ca="1">SUM(SUMIFS('Colar PRIME'!$G:$G,'Colar PRIME'!$C:$C,Relatorio!B31,'Colar PRIME'!$D:$D,Relatorio!$AD$102),SUMIFS('Colar PRIME'!$G:$G,'Colar PRIME'!$C:$C,Relatorio!D31,'Colar PRIME'!$D:$D,Relatorio!$AD$102))</f>
        <v>0</v>
      </c>
      <c r="AE31" s="408">
        <f ca="1">SUM(SUMIF('Colar PACKET'!$A$2:$Q$400,C31,'Colar PACKET'!$Q$2:$Q$400),SUMIF('Colar PACKET'!$A$2:$Q$400,BA31,'Colar PACKET'!$Q$2:$Q$400))</f>
        <v>0</v>
      </c>
      <c r="AF31" s="408">
        <f ca="1">SUM(SUMIFS('Colar PRIME'!$G:$G,'Colar PRIME'!$C:$C,Relatorio!B31,'Colar PRIME'!$D:$D,Relatorio!$AF$102),SUMIFS('Colar PRIME'!$G:$G,'Colar PRIME'!$C:$C,Relatorio!D31,'Colar PRIME'!$D:$D,Relatorio!$AF$102))</f>
        <v>0</v>
      </c>
      <c r="AG31" s="207">
        <f ca="1">SUM(SUMIF('Colar PACKET'!$A$2:$R$400,C31,'Colar PACKET'!$R$2:$R$400),SUMIF('Colar PACKET'!$A$2:$R$400,BA31,'Colar PACKET'!$R$2:$R$400))</f>
        <v>0</v>
      </c>
      <c r="AH31" s="408">
        <f ca="1">SUM(SUMIFS('Colar PRIME'!$G:$G,'Colar PRIME'!$C:$C,Relatorio!B31,'Colar PRIME'!$D:$D,Relatorio!$AH$102),SUMIFS('Colar PRIME'!$G:$G,'Colar PRIME'!$C:$C,Relatorio!D31,'Colar PRIME'!$D:$D,Relatorio!$AH$102))</f>
        <v>0</v>
      </c>
      <c r="AI31" s="209">
        <f ca="1">SUM(SUMIF('Colar PACKET'!$A$2:$S$400,C31,'Colar PACKET'!$S$2:$S$400),SUMIF('Colar PACKET'!$A$2:$S$400,BA31,'Colar PACKET'!$S$2:$S$400))</f>
        <v>0</v>
      </c>
      <c r="AJ31" s="409">
        <f ca="1">SUM(SUMIFS('Colar PRIME'!$G:$G,'Colar PRIME'!$C:$C,Relatorio!B31,'Colar PRIME'!$D:$D,Relatorio!$AJ$102),SUMIFS('Colar PRIME'!$G:$G,'Colar PRIME'!$C:$C,Relatorio!D31,'Colar PRIME'!$D:$D,Relatorio!$AJ$102))</f>
        <v>0</v>
      </c>
      <c r="AK31" s="408">
        <f ca="1">SUM(SUMIF('Colar PACKET'!$A$2:$T$400,C31,'Colar PACKET'!$T$2:$T$400),SUMIF('Colar PACKET'!$A$2:$T$400,BA31,'Colar PACKET'!$T$2:$T$400))</f>
        <v>0</v>
      </c>
      <c r="AL31" s="408">
        <f ca="1">SUM(SUMIFS('Colar PRIME'!$G:$G,'Colar PRIME'!$C:$C,Relatorio!B31,'Colar PRIME'!$D:$D,Relatorio!$AL$102),SUMIFS('Colar PRIME'!$G:$G,'Colar PRIME'!$C:$C,Relatorio!D31,'Colar PRIME'!$D:$D,Relatorio!$AL$102))</f>
        <v>0</v>
      </c>
      <c r="AM31" s="209">
        <f ca="1">SUM(SUMIF('Colar PACKET'!$A$2:$U$400,C31,'Colar PACKET'!$U$2:$U$400),SUMIF('Colar PACKET'!$A$2:$U$400,BA31,'Colar PACKET'!$U$2:$U$400))</f>
        <v>0</v>
      </c>
      <c r="AN31" s="409">
        <f ca="1">SUM(SUMIFS('Colar PRIME'!$G:$G,'Colar PRIME'!$C:$C,Relatorio!B31,'Colar PRIME'!$D:$D,Relatorio!$AJ$102),SUMIFS('Colar PRIME'!$G:$G,'Colar PRIME'!$C:$C,Relatorio!D31,'Colar PRIME'!$D:$D,Relatorio!$AN$102))</f>
        <v>0</v>
      </c>
      <c r="AO31" s="408">
        <f ca="1">SUM(SUMIF('Colar PACKET'!$A$2:$V$400,C31,'Colar PACKET'!$V$2:$V$400),SUMIF('Colar PACKET'!$A$2:$V$400,BA31,'Colar PACKET'!$V$2:$V$400))</f>
        <v>0</v>
      </c>
      <c r="AP31" s="408">
        <f ca="1">SUM(SUMIFS('Colar PRIME'!$G:$G,'Colar PRIME'!$C:$C,Relatorio!B31,'Colar PRIME'!$D:$D,Relatorio!$AP$102),SUMIFS('Colar PRIME'!$G:$G,'Colar PRIME'!$C:$C,Relatorio!D31,'Colar PRIME'!$D:$D,Relatorio!$AP$102))</f>
        <v>0</v>
      </c>
      <c r="AQ31" s="209">
        <f ca="1">SUM(SUMIF('Colar PACKET'!$A$2:$W$400,C31,'Colar PACKET'!$W$2:$W$400),SUMIF('Colar PACKET'!$A$2:$W$400,BA31,'Colar PACKET'!$W$2:$W$400))</f>
        <v>0</v>
      </c>
      <c r="AR31" s="409">
        <f ca="1">SUM(SUMIFS('Colar PRIME'!$G:$G,'Colar PRIME'!$C:$C,Relatorio!B31,'Colar PRIME'!$D:$D,Relatorio!$AR$102),SUMIFS('Colar PRIME'!$G:$G,'Colar PRIME'!$C:$C,Relatorio!D31,'Colar PRIME'!$D:$D,Relatorio!$AR$102))</f>
        <v>0</v>
      </c>
      <c r="AS31" s="408">
        <f ca="1">SUM(SUMIF('Colar PACKET'!$A$2:$X$400,C31,'Colar PACKET'!$X$2:$X$400),SUMIF('Colar PACKET'!$A$2:$X$400,BA31,'Colar PACKET'!$X$2:$X$400))</f>
        <v>0</v>
      </c>
      <c r="AT31" s="408">
        <f ca="1">SUM(SUMIFS('Colar PRIME'!$G:$G,'Colar PRIME'!$C:$C,Relatorio!B31,'Colar PRIME'!$D:$D,Relatorio!$AT$102),SUMIFS('Colar PRIME'!$G:$G,'Colar PRIME'!$C:$C,Relatorio!D31,'Colar PRIME'!$D:$D,Relatorio!$AT$102))</f>
        <v>0</v>
      </c>
      <c r="AU31" s="209">
        <f ca="1">SUM(SUMIF('Colar PACKET'!$A$2:$Y$400,C31,'Colar PACKET'!$Y$2:$Y$400),SUMIF('Colar PACKET'!$A$2:$Y$400,BA31,'Colar PACKET'!$Y$2:$Y$400))</f>
        <v>0</v>
      </c>
      <c r="AV31" s="409">
        <f ca="1">SUM(SUMIFS('Colar PRIME'!$G:$G,'Colar PRIME'!$C:$C,Relatorio!B31,'Colar PRIME'!$D:$D,Relatorio!$AV$102),SUMIFS('Colar PRIME'!$G:$G,'Colar PRIME'!$C:$C,Relatorio!D31,'Colar PRIME'!$D:$D,Relatorio!$AV$102))</f>
        <v>0</v>
      </c>
      <c r="AW31" s="408">
        <f ca="1">SUM(SUMIF('Colar PACKET'!$A$2:$Z$400,C31,'Colar PACKET'!$Z$2:$Z$400),SUMIF('Colar PACKET'!$A$2:$Z$400,BA31,'Colar PACKET'!$Z$2:$Z$400))</f>
        <v>0</v>
      </c>
      <c r="AX31" s="408">
        <f ca="1">SUM(SUMIFS('Colar PRIME'!$G:$G,'Colar PRIME'!$C:$C,Relatorio!B31,'Colar PRIME'!$D:$D,Relatorio!$AX$102),SUMIFS('Colar PRIME'!$G:$G,'Colar PRIME'!$C:$C,Relatorio!D31,'Colar PRIME'!$D:$D,Relatorio!$AX$102))</f>
        <v>0</v>
      </c>
      <c r="AY31" s="209">
        <f ca="1">SUM(SUMIF('Colar PACKET'!$A$2:$AA$400,C31,'Colar PACKET'!$AA$2:$AA$400),SUMIF('Colar PACKET'!$A$2:$AA$400,BA31,'Colar PACKET'!$AA$2:$AA$400))</f>
        <v>0</v>
      </c>
      <c r="AZ31" s="409">
        <f ca="1">SUM(SUMIFS('Colar PRIME'!$G:$G,'Colar PRIME'!$C:$C,Relatorio!B31,'Colar PRIME'!$D:$D,Relatorio!$AZ$102),SUMIFS('Colar PRIME'!$G:$G,'Colar PRIME'!$C:$C,Relatorio!D31,'Colar PRIME'!$D:$D,Relatorio!$AZ$102))</f>
        <v>0</v>
      </c>
      <c r="BA31" s="210" t="s">
        <v>279</v>
      </c>
      <c r="BB31" s="408">
        <v>2</v>
      </c>
    </row>
    <row r="32" spans="1:54" x14ac:dyDescent="0.25">
      <c r="A32" s="226" t="s">
        <v>106</v>
      </c>
      <c r="B32" s="419" t="s">
        <v>280</v>
      </c>
      <c r="C32" s="217">
        <v>10150162144</v>
      </c>
      <c r="D32" s="218"/>
      <c r="E32" s="207">
        <f ca="1">SUM(SUMIF('Colar PACKET'!$A$2:$D$400,C32,'Colar PACKET'!$D$2:$D$400),SUMIF('Colar PACKET'!$A$2:$D458,BA32,'Colar PACKET'!$D$2:$D$400))</f>
        <v>0</v>
      </c>
      <c r="F32" s="208">
        <f ca="1">SUM(SUMIFS('Colar PRIME'!$G:$G,'Colar PRIME'!$C:$C,Relatorio!B32,'Colar PRIME'!$D:$D,Relatorio!$F$102),SUMIFS('Colar PRIME'!$G:$G,'Colar PRIME'!$C:$C,Relatorio!D32,'Colar PRIME'!$D:$D,Relatorio!$F$102))</f>
        <v>0</v>
      </c>
      <c r="G32" s="408">
        <f ca="1">SUM(SUMIF('Colar PACKET'!$A$2:$E$400,C32,'Colar PACKET'!$E$2:$E$400),SUMIF('Colar PACKET'!$A$2:$E$400,BA32,'Colar PACKET'!$E$2:$E$400))</f>
        <v>0</v>
      </c>
      <c r="H32" s="408">
        <f ca="1">SUM(SUMIFS('Colar PRIME'!$G:$G,'Colar PRIME'!$C:$C,Relatorio!B32,'Colar PRIME'!$D:$D,Relatorio!$H$102),SUMIFS('Colar PRIME'!$G:$G,'Colar PRIME'!$C:$C,Relatorio!D32,'Colar PRIME'!$D:$D,Relatorio!$H$102))</f>
        <v>0</v>
      </c>
      <c r="I32" s="207">
        <f ca="1">SUM(SUMIF('Colar PACKET'!$A$2:$F$400,C32,'Colar PACKET'!$F$2:$F$400),SUMIF('Colar PACKET'!$A$2:$F$400,BA32,'Colar PACKET'!$F$2:$F$400))</f>
        <v>0</v>
      </c>
      <c r="J32" s="208">
        <f ca="1">SUM(SUMIFS('Colar PRIME'!$G:$G,'Colar PRIME'!$C:$C,Relatorio!B32,'Colar PRIME'!$D:$D,Relatorio!$J$102),SUMIFS('Colar PRIME'!$G:$G,'Colar PRIME'!$C:$C,Relatorio!D32,'Colar PRIME'!$D:$D,Relatorio!$J$102))</f>
        <v>0</v>
      </c>
      <c r="K32" s="408">
        <f ca="1">SUM(SUMIF('Colar PACKET'!$A$2:$G$400,C32,'Colar PACKET'!$G$2:$G$400),SUMIF('Colar PACKET'!$A$2:$G$400,BA32,'Colar PACKET'!$G$2:$G$400))</f>
        <v>0</v>
      </c>
      <c r="L32" s="408">
        <f ca="1">SUM(SUMIFS('Colar PRIME'!$G:$G,'Colar PRIME'!$C:$C,Relatorio!B32,'Colar PRIME'!$D:$D,Relatorio!$L$102),SUMIFS('Colar PRIME'!$G:$G,'Colar PRIME'!$C:$C,Relatorio!D32,'Colar PRIME'!$D:$D,Relatorio!$L$102))</f>
        <v>0</v>
      </c>
      <c r="M32" s="207">
        <f ca="1">SUM(SUMIF('Colar PACKET'!$A$2:$H$400,C32,'Colar PACKET'!$H$2:$H$400),SUMIF('Colar PACKET'!$A$2:$H$400,BA32,'Colar PACKET'!$H$2:$H$400))</f>
        <v>0</v>
      </c>
      <c r="N32" s="208">
        <f ca="1">SUM(SUMIFS('Colar PRIME'!$G:$G,'Colar PRIME'!$C:$C,Relatorio!B32,'Colar PRIME'!$D:$D,Relatorio!$N$102),SUMIFS('Colar PRIME'!$G:$G,'Colar PRIME'!$C:$C,Relatorio!D32,'Colar PRIME'!$D:$D,Relatorio!$N$102))</f>
        <v>0</v>
      </c>
      <c r="O32" s="408">
        <f ca="1">SUM(SUMIF('Colar PACKET'!$A$2:$I$400,C32,'Colar PACKET'!$I$2:$I$400),SUMIF('Colar PACKET'!$A$2:$I$400,BA32,'Colar PACKET'!$I$2:$I$400))</f>
        <v>0</v>
      </c>
      <c r="P32" s="408">
        <f ca="1">SUM(SUMIFS('Colar PRIME'!$G:$G,'Colar PRIME'!$C:$C,Relatorio!B32,'Colar PRIME'!$D:$D,Relatorio!$P$102),SUMIFS('Colar PRIME'!$G:$G,'Colar PRIME'!$C:$C,Relatorio!D32,'Colar PRIME'!$D:$D,Relatorio!$P$102))</f>
        <v>0</v>
      </c>
      <c r="Q32" s="207">
        <f ca="1">SUM(SUMIF('Colar PACKET'!$A$2:$J$400,C32,'Colar PACKET'!$J$2:$J$400),SUMIF('Colar PACKET'!$A$2:$J$400,BA32,'Colar PACKET'!$J$2:$J$400))</f>
        <v>0</v>
      </c>
      <c r="R32" s="208">
        <f ca="1">SUM(SUMIFS('Colar PRIME'!$G:$G,'Colar PRIME'!$C:$C,Relatorio!B32,'Colar PRIME'!$D:$D,Relatorio!$R$102),SUMIFS('Colar PRIME'!$G:$G,'Colar PRIME'!$C:$C,Relatorio!D32,'Colar PRIME'!$D:$D,Relatorio!$R$102))</f>
        <v>0</v>
      </c>
      <c r="S32" s="408">
        <f ca="1">SUM(SUMIF('Colar PACKET'!$A$2:$K$400,C32,'Colar PACKET'!$K$2:$K$400),SUMIF('Colar PACKET'!$A$2:$K$400,BA32,'Colar PACKET'!$K$2:$K$400))</f>
        <v>0</v>
      </c>
      <c r="T32" s="408">
        <f ca="1">SUM(SUMIFS('Colar PRIME'!$G:$G,'Colar PRIME'!$C:$C,Relatorio!B32,'Colar PRIME'!$D:$D,Relatorio!$T$102),SUMIFS('Colar PRIME'!$G:$G,'Colar PRIME'!$C:$C,Relatorio!D32,'Colar PRIME'!$D:$D,Relatorio!$T$102))</f>
        <v>0</v>
      </c>
      <c r="U32" s="207">
        <f ca="1">SUM(SUMIF('Colar PACKET'!$A$2:$L$400,C32,'Colar PACKET'!$L$2:$L$400),SUMIF('Colar PACKET'!$A$2:$L$400,BA32,'Colar PACKET'!$L$2:$L$400))</f>
        <v>0</v>
      </c>
      <c r="V32" s="208">
        <f ca="1">SUM(SUMIFS('Colar PRIME'!$G:$G,'Colar PRIME'!$C:$C,Relatorio!B32,'Colar PRIME'!$D:$D,Relatorio!$V$102),SUMIFS('Colar PRIME'!$G:$G,'Colar PRIME'!$C:$C,Relatorio!D32,'Colar PRIME'!$D:$D,Relatorio!$V$102))</f>
        <v>0</v>
      </c>
      <c r="W32" s="408">
        <f ca="1">SUM(SUMIF('Colar PACKET'!$A$2:$M$400,C32,'Colar PACKET'!$M$2:$M$400),SUMIF('Colar PACKET'!$A$2:$M$400,BA32,'Colar PACKET'!$M$2:$M$400))</f>
        <v>0</v>
      </c>
      <c r="X32" s="408">
        <f ca="1">SUM(SUMIFS('Colar PRIME'!$G:$G,'Colar PRIME'!$C:$C,Relatorio!B32,'Colar PRIME'!$D:$D,Relatorio!$X$102),SUMIFS('Colar PRIME'!$G:$G,'Colar PRIME'!$C:$C,Relatorio!D32,'Colar PRIME'!$D:$D,Relatorio!$X$102))</f>
        <v>0</v>
      </c>
      <c r="Y32" s="207">
        <f ca="1">SUM(SUMIF('Colar PACKET'!$A$2:$N$400,C32,'Colar PACKET'!$N$2:$N$400),SUMIF('Colar PACKET'!$A$2:$N$400,BA32,'Colar PACKET'!$N$2:$N$400))</f>
        <v>0</v>
      </c>
      <c r="Z32" s="208">
        <f ca="1">SUM(SUMIFS('Colar PRIME'!$G:$G,'Colar PRIME'!$C:$C,Relatorio!B32,'Colar PRIME'!$D:$D,Relatorio!$Z$102),SUMIFS('Colar PRIME'!$G:$G,'Colar PRIME'!$C:$C,Relatorio!D32,'Colar PRIME'!$D:$D,Relatorio!$Z$102))</f>
        <v>0</v>
      </c>
      <c r="AA32" s="408">
        <f ca="1">SUM(SUMIF('Colar PACKET'!$A$2:$O$400,C32,'Colar PACKET'!$O$2:$O$400),SUMIF('Colar PACKET'!$A$2:$O$400,BA32,'Colar PACKET'!$O$2:$O$400))</f>
        <v>0</v>
      </c>
      <c r="AB32" s="408">
        <f ca="1">SUM(SUMIFS('Colar PRIME'!$G:$G,'Colar PRIME'!$C:$C,Relatorio!B32,'Colar PRIME'!$D:$D,Relatorio!$AB$102),SUMIFS('Colar PRIME'!$G:$G,'Colar PRIME'!$C:$C,Relatorio!D32,'Colar PRIME'!$D:$D,Relatorio!$AB$102))</f>
        <v>0</v>
      </c>
      <c r="AC32" s="207">
        <f ca="1">SUM(SUMIF('Colar PACKET'!$A$2:$P$400,C32,'Colar PACKET'!$P$2:$P$400),SUMIF('Colar PACKET'!$A$2:$P$400,BA32,'Colar PACKET'!$P$2:$P$400))</f>
        <v>0</v>
      </c>
      <c r="AD32" s="208">
        <f ca="1">SUM(SUMIFS('Colar PRIME'!$G:$G,'Colar PRIME'!$C:$C,Relatorio!B32,'Colar PRIME'!$D:$D,Relatorio!$AD$102),SUMIFS('Colar PRIME'!$G:$G,'Colar PRIME'!$C:$C,Relatorio!D32,'Colar PRIME'!$D:$D,Relatorio!$AD$102))</f>
        <v>0</v>
      </c>
      <c r="AE32" s="408">
        <f ca="1">SUM(SUMIF('Colar PACKET'!$A$2:$Q$400,C32,'Colar PACKET'!$Q$2:$Q$400),SUMIF('Colar PACKET'!$A$2:$Q$400,BA32,'Colar PACKET'!$Q$2:$Q$400))</f>
        <v>0</v>
      </c>
      <c r="AF32" s="408">
        <f ca="1">SUM(SUMIFS('Colar PRIME'!$G:$G,'Colar PRIME'!$C:$C,Relatorio!B32,'Colar PRIME'!$D:$D,Relatorio!$AF$102),SUMIFS('Colar PRIME'!$G:$G,'Colar PRIME'!$C:$C,Relatorio!D32,'Colar PRIME'!$D:$D,Relatorio!$AF$102))</f>
        <v>0</v>
      </c>
      <c r="AG32" s="207">
        <f ca="1">SUM(SUMIF('Colar PACKET'!$A$2:$R$400,C32,'Colar PACKET'!$R$2:$R$400),SUMIF('Colar PACKET'!$A$2:$R$400,BA32,'Colar PACKET'!$R$2:$R$400))</f>
        <v>0</v>
      </c>
      <c r="AH32" s="408">
        <f ca="1">SUM(SUMIFS('Colar PRIME'!$G:$G,'Colar PRIME'!$C:$C,Relatorio!B32,'Colar PRIME'!$D:$D,Relatorio!$AH$102),SUMIFS('Colar PRIME'!$G:$G,'Colar PRIME'!$C:$C,Relatorio!D32,'Colar PRIME'!$D:$D,Relatorio!$AH$102))</f>
        <v>0</v>
      </c>
      <c r="AI32" s="209">
        <f ca="1">SUM(SUMIF('Colar PACKET'!$A$2:$S$400,C32,'Colar PACKET'!$S$2:$S$400),SUMIF('Colar PACKET'!$A$2:$S$400,BA32,'Colar PACKET'!$S$2:$S$400))</f>
        <v>0</v>
      </c>
      <c r="AJ32" s="409">
        <f ca="1">SUM(SUMIFS('Colar PRIME'!$G:$G,'Colar PRIME'!$C:$C,Relatorio!B32,'Colar PRIME'!$D:$D,Relatorio!$AJ$102),SUMIFS('Colar PRIME'!$G:$G,'Colar PRIME'!$C:$C,Relatorio!D32,'Colar PRIME'!$D:$D,Relatorio!$AJ$102))</f>
        <v>0</v>
      </c>
      <c r="AK32" s="408">
        <f ca="1">SUM(SUMIF('Colar PACKET'!$A$2:$T$400,C32,'Colar PACKET'!$T$2:$T$400),SUMIF('Colar PACKET'!$A$2:$T$400,BA32,'Colar PACKET'!$T$2:$T$400))</f>
        <v>0</v>
      </c>
      <c r="AL32" s="408">
        <f ca="1">SUM(SUMIFS('Colar PRIME'!$G:$G,'Colar PRIME'!$C:$C,Relatorio!B32,'Colar PRIME'!$D:$D,Relatorio!$AL$102),SUMIFS('Colar PRIME'!$G:$G,'Colar PRIME'!$C:$C,Relatorio!D32,'Colar PRIME'!$D:$D,Relatorio!$AL$102))</f>
        <v>0</v>
      </c>
      <c r="AM32" s="209">
        <f ca="1">SUM(SUMIF('Colar PACKET'!$A$2:$U$400,C32,'Colar PACKET'!$U$2:$U$400),SUMIF('Colar PACKET'!$A$2:$U$400,BA32,'Colar PACKET'!$U$2:$U$400))</f>
        <v>0</v>
      </c>
      <c r="AN32" s="409">
        <f ca="1">SUM(SUMIFS('Colar PRIME'!$G:$G,'Colar PRIME'!$C:$C,Relatorio!B32,'Colar PRIME'!$D:$D,Relatorio!$AJ$102),SUMIFS('Colar PRIME'!$G:$G,'Colar PRIME'!$C:$C,Relatorio!D32,'Colar PRIME'!$D:$D,Relatorio!$AN$102))</f>
        <v>0</v>
      </c>
      <c r="AO32" s="408">
        <f ca="1">SUM(SUMIF('Colar PACKET'!$A$2:$V$400,C32,'Colar PACKET'!$V$2:$V$400),SUMIF('Colar PACKET'!$A$2:$V$400,BA32,'Colar PACKET'!$V$2:$V$400))</f>
        <v>0</v>
      </c>
      <c r="AP32" s="408">
        <f ca="1">SUM(SUMIFS('Colar PRIME'!$G:$G,'Colar PRIME'!$C:$C,Relatorio!B32,'Colar PRIME'!$D:$D,Relatorio!$AP$102),SUMIFS('Colar PRIME'!$G:$G,'Colar PRIME'!$C:$C,Relatorio!D32,'Colar PRIME'!$D:$D,Relatorio!$AP$102))</f>
        <v>0</v>
      </c>
      <c r="AQ32" s="209">
        <f ca="1">SUM(SUMIF('Colar PACKET'!$A$2:$W$400,C32,'Colar PACKET'!$W$2:$W$400),SUMIF('Colar PACKET'!$A$2:$W$400,BA32,'Colar PACKET'!$W$2:$W$400))</f>
        <v>0</v>
      </c>
      <c r="AR32" s="409">
        <f ca="1">SUM(SUMIFS('Colar PRIME'!$G:$G,'Colar PRIME'!$C:$C,Relatorio!B32,'Colar PRIME'!$D:$D,Relatorio!$AR$102),SUMIFS('Colar PRIME'!$G:$G,'Colar PRIME'!$C:$C,Relatorio!D32,'Colar PRIME'!$D:$D,Relatorio!$AR$102))</f>
        <v>0</v>
      </c>
      <c r="AS32" s="408">
        <f ca="1">SUM(SUMIF('Colar PACKET'!$A$2:$X$400,C32,'Colar PACKET'!$X$2:$X$400),SUMIF('Colar PACKET'!$A$2:$X$400,BA32,'Colar PACKET'!$X$2:$X$400))</f>
        <v>0</v>
      </c>
      <c r="AT32" s="408">
        <f ca="1">SUM(SUMIFS('Colar PRIME'!$G:$G,'Colar PRIME'!$C:$C,Relatorio!B32,'Colar PRIME'!$D:$D,Relatorio!$AT$102),SUMIFS('Colar PRIME'!$G:$G,'Colar PRIME'!$C:$C,Relatorio!D32,'Colar PRIME'!$D:$D,Relatorio!$AT$102))</f>
        <v>0</v>
      </c>
      <c r="AU32" s="209">
        <f ca="1">SUM(SUMIF('Colar PACKET'!$A$2:$Y$400,C32,'Colar PACKET'!$Y$2:$Y$400),SUMIF('Colar PACKET'!$A$2:$Y$400,BA32,'Colar PACKET'!$Y$2:$Y$400))</f>
        <v>0</v>
      </c>
      <c r="AV32" s="409">
        <f ca="1">SUM(SUMIFS('Colar PRIME'!$G:$G,'Colar PRIME'!$C:$C,Relatorio!B32,'Colar PRIME'!$D:$D,Relatorio!$AV$102),SUMIFS('Colar PRIME'!$G:$G,'Colar PRIME'!$C:$C,Relatorio!D32,'Colar PRIME'!$D:$D,Relatorio!$AV$102))</f>
        <v>0</v>
      </c>
      <c r="AW32" s="408">
        <f ca="1">SUM(SUMIF('Colar PACKET'!$A$2:$Z$400,C32,'Colar PACKET'!$Z$2:$Z$400),SUMIF('Colar PACKET'!$A$2:$Z$400,BA32,'Colar PACKET'!$Z$2:$Z$400))</f>
        <v>0</v>
      </c>
      <c r="AX32" s="408">
        <f ca="1">SUM(SUMIFS('Colar PRIME'!$G:$G,'Colar PRIME'!$C:$C,Relatorio!B32,'Colar PRIME'!$D:$D,Relatorio!$AX$102),SUMIFS('Colar PRIME'!$G:$G,'Colar PRIME'!$C:$C,Relatorio!D32,'Colar PRIME'!$D:$D,Relatorio!$AX$102))</f>
        <v>0</v>
      </c>
      <c r="AY32" s="209">
        <f ca="1">SUM(SUMIF('Colar PACKET'!$A$2:$AA$400,C32,'Colar PACKET'!$AA$2:$AA$400),SUMIF('Colar PACKET'!$A$2:$AA$400,BA32,'Colar PACKET'!$AA$2:$AA$400))</f>
        <v>0</v>
      </c>
      <c r="AZ32" s="409">
        <f ca="1">SUM(SUMIFS('Colar PRIME'!$G:$G,'Colar PRIME'!$C:$C,Relatorio!B32,'Colar PRIME'!$D:$D,Relatorio!$AZ$102),SUMIFS('Colar PRIME'!$G:$G,'Colar PRIME'!$C:$C,Relatorio!D32,'Colar PRIME'!$D:$D,Relatorio!$AZ$102))</f>
        <v>0</v>
      </c>
      <c r="BA32" s="210" t="s">
        <v>281</v>
      </c>
      <c r="BB32" s="408">
        <v>2</v>
      </c>
    </row>
    <row r="33" spans="1:54" x14ac:dyDescent="0.25">
      <c r="A33" s="226" t="s">
        <v>107</v>
      </c>
      <c r="B33" s="419" t="s">
        <v>282</v>
      </c>
      <c r="C33" s="217" t="s">
        <v>283</v>
      </c>
      <c r="D33" s="218"/>
      <c r="E33" s="207">
        <f ca="1">SUM(SUMIF('Colar PACKET'!$A$2:$D$400,C33,'Colar PACKET'!$D$2:$D$400),SUMIF('Colar PACKET'!$A$2:$D459,BA33,'Colar PACKET'!$D$2:$D$400))</f>
        <v>0</v>
      </c>
      <c r="F33" s="208">
        <f ca="1">SUM(SUMIFS('Colar PRIME'!$G:$G,'Colar PRIME'!$C:$C,Relatorio!B33,'Colar PRIME'!$D:$D,Relatorio!$F$102),SUMIFS('Colar PRIME'!$G:$G,'Colar PRIME'!$C:$C,Relatorio!D33,'Colar PRIME'!$D:$D,Relatorio!$F$102))</f>
        <v>0</v>
      </c>
      <c r="G33" s="408">
        <f ca="1">SUM(SUMIF('Colar PACKET'!$A$2:$E$400,C33,'Colar PACKET'!$E$2:$E$400),SUMIF('Colar PACKET'!$A$2:$E$400,BA33,'Colar PACKET'!$E$2:$E$400))</f>
        <v>0</v>
      </c>
      <c r="H33" s="408">
        <f ca="1">SUM(SUMIFS('Colar PRIME'!$G:$G,'Colar PRIME'!$C:$C,Relatorio!B33,'Colar PRIME'!$D:$D,Relatorio!$H$102),SUMIFS('Colar PRIME'!$G:$G,'Colar PRIME'!$C:$C,Relatorio!D33,'Colar PRIME'!$D:$D,Relatorio!$H$102))</f>
        <v>0</v>
      </c>
      <c r="I33" s="207">
        <f ca="1">SUM(SUMIF('Colar PACKET'!$A$2:$F$400,C33,'Colar PACKET'!$F$2:$F$400),SUMIF('Colar PACKET'!$A$2:$F$400,BA33,'Colar PACKET'!$F$2:$F$400))</f>
        <v>0</v>
      </c>
      <c r="J33" s="208">
        <f ca="1">SUM(SUMIFS('Colar PRIME'!$G:$G,'Colar PRIME'!$C:$C,Relatorio!B33,'Colar PRIME'!$D:$D,Relatorio!$J$102),SUMIFS('Colar PRIME'!$G:$G,'Colar PRIME'!$C:$C,Relatorio!D33,'Colar PRIME'!$D:$D,Relatorio!$J$102))</f>
        <v>0</v>
      </c>
      <c r="K33" s="408">
        <f ca="1">SUM(SUMIF('Colar PACKET'!$A$2:$G$400,C33,'Colar PACKET'!$G$2:$G$400),SUMIF('Colar PACKET'!$A$2:$G$400,BA33,'Colar PACKET'!$G$2:$G$400))</f>
        <v>0</v>
      </c>
      <c r="L33" s="408">
        <f ca="1">SUM(SUMIFS('Colar PRIME'!$G:$G,'Colar PRIME'!$C:$C,Relatorio!B33,'Colar PRIME'!$D:$D,Relatorio!$L$102),SUMIFS('Colar PRIME'!$G:$G,'Colar PRIME'!$C:$C,Relatorio!D33,'Colar PRIME'!$D:$D,Relatorio!$L$102))</f>
        <v>0</v>
      </c>
      <c r="M33" s="207">
        <f ca="1">SUM(SUMIF('Colar PACKET'!$A$2:$H$400,C33,'Colar PACKET'!$H$2:$H$400),SUMIF('Colar PACKET'!$A$2:$H$400,BA33,'Colar PACKET'!$H$2:$H$400))</f>
        <v>0</v>
      </c>
      <c r="N33" s="208">
        <f ca="1">SUM(SUMIFS('Colar PRIME'!$G:$G,'Colar PRIME'!$C:$C,Relatorio!B33,'Colar PRIME'!$D:$D,Relatorio!$N$102),SUMIFS('Colar PRIME'!$G:$G,'Colar PRIME'!$C:$C,Relatorio!D33,'Colar PRIME'!$D:$D,Relatorio!$N$102))</f>
        <v>0</v>
      </c>
      <c r="O33" s="408">
        <f ca="1">SUM(SUMIF('Colar PACKET'!$A$2:$I$400,C33,'Colar PACKET'!$I$2:$I$400),SUMIF('Colar PACKET'!$A$2:$I$400,BA33,'Colar PACKET'!$I$2:$I$400))</f>
        <v>0</v>
      </c>
      <c r="P33" s="408">
        <f ca="1">SUM(SUMIFS('Colar PRIME'!$G:$G,'Colar PRIME'!$C:$C,Relatorio!B33,'Colar PRIME'!$D:$D,Relatorio!$P$102),SUMIFS('Colar PRIME'!$G:$G,'Colar PRIME'!$C:$C,Relatorio!D33,'Colar PRIME'!$D:$D,Relatorio!$P$102))</f>
        <v>0</v>
      </c>
      <c r="Q33" s="207">
        <f ca="1">SUM(SUMIF('Colar PACKET'!$A$2:$J$400,C33,'Colar PACKET'!$J$2:$J$400),SUMIF('Colar PACKET'!$A$2:$J$400,BA33,'Colar PACKET'!$J$2:$J$400))</f>
        <v>0</v>
      </c>
      <c r="R33" s="208">
        <f ca="1">SUM(SUMIFS('Colar PRIME'!$G:$G,'Colar PRIME'!$C:$C,Relatorio!B33,'Colar PRIME'!$D:$D,Relatorio!$R$102),SUMIFS('Colar PRIME'!$G:$G,'Colar PRIME'!$C:$C,Relatorio!D33,'Colar PRIME'!$D:$D,Relatorio!$R$102))</f>
        <v>0</v>
      </c>
      <c r="S33" s="408">
        <f ca="1">SUM(SUMIF('Colar PACKET'!$A$2:$K$400,C33,'Colar PACKET'!$K$2:$K$400),SUMIF('Colar PACKET'!$A$2:$K$400,BA33,'Colar PACKET'!$K$2:$K$400))</f>
        <v>0</v>
      </c>
      <c r="T33" s="408">
        <f ca="1">SUM(SUMIFS('Colar PRIME'!$G:$G,'Colar PRIME'!$C:$C,Relatorio!B33,'Colar PRIME'!$D:$D,Relatorio!$T$102),SUMIFS('Colar PRIME'!$G:$G,'Colar PRIME'!$C:$C,Relatorio!D33,'Colar PRIME'!$D:$D,Relatorio!$T$102))</f>
        <v>0</v>
      </c>
      <c r="U33" s="207">
        <f ca="1">SUM(SUMIF('Colar PACKET'!$A$2:$L$400,C33,'Colar PACKET'!$L$2:$L$400),SUMIF('Colar PACKET'!$A$2:$L$400,BA33,'Colar PACKET'!$L$2:$L$400))</f>
        <v>0</v>
      </c>
      <c r="V33" s="208">
        <f ca="1">SUM(SUMIFS('Colar PRIME'!$G:$G,'Colar PRIME'!$C:$C,Relatorio!B33,'Colar PRIME'!$D:$D,Relatorio!$V$102),SUMIFS('Colar PRIME'!$G:$G,'Colar PRIME'!$C:$C,Relatorio!D33,'Colar PRIME'!$D:$D,Relatorio!$V$102))</f>
        <v>0</v>
      </c>
      <c r="W33" s="408">
        <f ca="1">SUM(SUMIF('Colar PACKET'!$A$2:$M$400,C33,'Colar PACKET'!$M$2:$M$400),SUMIF('Colar PACKET'!$A$2:$M$400,BA33,'Colar PACKET'!$M$2:$M$400))</f>
        <v>0</v>
      </c>
      <c r="X33" s="408">
        <f ca="1">SUM(SUMIFS('Colar PRIME'!$G:$G,'Colar PRIME'!$C:$C,Relatorio!B33,'Colar PRIME'!$D:$D,Relatorio!$X$102),SUMIFS('Colar PRIME'!$G:$G,'Colar PRIME'!$C:$C,Relatorio!D33,'Colar PRIME'!$D:$D,Relatorio!$X$102))</f>
        <v>0</v>
      </c>
      <c r="Y33" s="207">
        <f ca="1">SUM(SUMIF('Colar PACKET'!$A$2:$N$400,C33,'Colar PACKET'!$N$2:$N$400),SUMIF('Colar PACKET'!$A$2:$N$400,BA33,'Colar PACKET'!$N$2:$N$400))</f>
        <v>0</v>
      </c>
      <c r="Z33" s="208">
        <f ca="1">SUM(SUMIFS('Colar PRIME'!$G:$G,'Colar PRIME'!$C:$C,Relatorio!B33,'Colar PRIME'!$D:$D,Relatorio!$Z$102),SUMIFS('Colar PRIME'!$G:$G,'Colar PRIME'!$C:$C,Relatorio!D33,'Colar PRIME'!$D:$D,Relatorio!$Z$102))</f>
        <v>0</v>
      </c>
      <c r="AA33" s="408">
        <f ca="1">SUM(SUMIF('Colar PACKET'!$A$2:$O$400,C33,'Colar PACKET'!$O$2:$O$400),SUMIF('Colar PACKET'!$A$2:$O$400,BA33,'Colar PACKET'!$O$2:$O$400))</f>
        <v>0</v>
      </c>
      <c r="AB33" s="408">
        <f ca="1">SUM(SUMIFS('Colar PRIME'!$G:$G,'Colar PRIME'!$C:$C,Relatorio!B33,'Colar PRIME'!$D:$D,Relatorio!$AB$102),SUMIFS('Colar PRIME'!$G:$G,'Colar PRIME'!$C:$C,Relatorio!D33,'Colar PRIME'!$D:$D,Relatorio!$AB$102))</f>
        <v>0</v>
      </c>
      <c r="AC33" s="207">
        <f ca="1">SUM(SUMIF('Colar PACKET'!$A$2:$P$400,C33,'Colar PACKET'!$P$2:$P$400),SUMIF('Colar PACKET'!$A$2:$P$400,BA33,'Colar PACKET'!$P$2:$P$400))</f>
        <v>0</v>
      </c>
      <c r="AD33" s="208">
        <f ca="1">SUM(SUMIFS('Colar PRIME'!$G:$G,'Colar PRIME'!$C:$C,Relatorio!B33,'Colar PRIME'!$D:$D,Relatorio!$AD$102),SUMIFS('Colar PRIME'!$G:$G,'Colar PRIME'!$C:$C,Relatorio!D33,'Colar PRIME'!$D:$D,Relatorio!$AD$102))</f>
        <v>0</v>
      </c>
      <c r="AE33" s="408">
        <f ca="1">SUM(SUMIF('Colar PACKET'!$A$2:$Q$400,C33,'Colar PACKET'!$Q$2:$Q$400),SUMIF('Colar PACKET'!$A$2:$Q$400,BA33,'Colar PACKET'!$Q$2:$Q$400))</f>
        <v>0</v>
      </c>
      <c r="AF33" s="408">
        <f ca="1">SUM(SUMIFS('Colar PRIME'!$G:$G,'Colar PRIME'!$C:$C,Relatorio!B33,'Colar PRIME'!$D:$D,Relatorio!$AF$102),SUMIFS('Colar PRIME'!$G:$G,'Colar PRIME'!$C:$C,Relatorio!D33,'Colar PRIME'!$D:$D,Relatorio!$AF$102))</f>
        <v>0</v>
      </c>
      <c r="AG33" s="207">
        <f ca="1">SUM(SUMIF('Colar PACKET'!$A$2:$R$400,C33,'Colar PACKET'!$R$2:$R$400),SUMIF('Colar PACKET'!$A$2:$R$400,BA33,'Colar PACKET'!$R$2:$R$400))</f>
        <v>0</v>
      </c>
      <c r="AH33" s="408">
        <f ca="1">SUM(SUMIFS('Colar PRIME'!$G:$G,'Colar PRIME'!$C:$C,Relatorio!B33,'Colar PRIME'!$D:$D,Relatorio!$AH$102),SUMIFS('Colar PRIME'!$G:$G,'Colar PRIME'!$C:$C,Relatorio!D33,'Colar PRIME'!$D:$D,Relatorio!$AH$102))</f>
        <v>0</v>
      </c>
      <c r="AI33" s="209">
        <f ca="1">SUM(SUMIF('Colar PACKET'!$A$2:$S$400,C33,'Colar PACKET'!$S$2:$S$400),SUMIF('Colar PACKET'!$A$2:$S$400,BA33,'Colar PACKET'!$S$2:$S$400))</f>
        <v>0</v>
      </c>
      <c r="AJ33" s="409">
        <f ca="1">SUM(SUMIFS('Colar PRIME'!$G:$G,'Colar PRIME'!$C:$C,Relatorio!B33,'Colar PRIME'!$D:$D,Relatorio!$AJ$102),SUMIFS('Colar PRIME'!$G:$G,'Colar PRIME'!$C:$C,Relatorio!D33,'Colar PRIME'!$D:$D,Relatorio!$AJ$102))</f>
        <v>0</v>
      </c>
      <c r="AK33" s="408">
        <f ca="1">SUM(SUMIF('Colar PACKET'!$A$2:$T$400,C33,'Colar PACKET'!$T$2:$T$400),SUMIF('Colar PACKET'!$A$2:$T$400,BA33,'Colar PACKET'!$T$2:$T$400))</f>
        <v>0</v>
      </c>
      <c r="AL33" s="408">
        <f ca="1">SUM(SUMIFS('Colar PRIME'!$G:$G,'Colar PRIME'!$C:$C,Relatorio!B33,'Colar PRIME'!$D:$D,Relatorio!$AL$102),SUMIFS('Colar PRIME'!$G:$G,'Colar PRIME'!$C:$C,Relatorio!D33,'Colar PRIME'!$D:$D,Relatorio!$AL$102))</f>
        <v>0</v>
      </c>
      <c r="AM33" s="209">
        <f ca="1">SUM(SUMIF('Colar PACKET'!$A$2:$U$400,C33,'Colar PACKET'!$U$2:$U$400),SUMIF('Colar PACKET'!$A$2:$U$400,BA33,'Colar PACKET'!$U$2:$U$400))</f>
        <v>0</v>
      </c>
      <c r="AN33" s="409">
        <f ca="1">SUM(SUMIFS('Colar PRIME'!$G:$G,'Colar PRIME'!$C:$C,Relatorio!B33,'Colar PRIME'!$D:$D,Relatorio!$AJ$102),SUMIFS('Colar PRIME'!$G:$G,'Colar PRIME'!$C:$C,Relatorio!D33,'Colar PRIME'!$D:$D,Relatorio!$AN$102))</f>
        <v>0</v>
      </c>
      <c r="AO33" s="408">
        <f ca="1">SUM(SUMIF('Colar PACKET'!$A$2:$V$400,C33,'Colar PACKET'!$V$2:$V$400),SUMIF('Colar PACKET'!$A$2:$V$400,BA33,'Colar PACKET'!$V$2:$V$400))</f>
        <v>0</v>
      </c>
      <c r="AP33" s="408">
        <f ca="1">SUM(SUMIFS('Colar PRIME'!$G:$G,'Colar PRIME'!$C:$C,Relatorio!B33,'Colar PRIME'!$D:$D,Relatorio!$AP$102),SUMIFS('Colar PRIME'!$G:$G,'Colar PRIME'!$C:$C,Relatorio!D33,'Colar PRIME'!$D:$D,Relatorio!$AP$102))</f>
        <v>0</v>
      </c>
      <c r="AQ33" s="209">
        <f ca="1">SUM(SUMIF('Colar PACKET'!$A$2:$W$400,C33,'Colar PACKET'!$W$2:$W$400),SUMIF('Colar PACKET'!$A$2:$W$400,BA33,'Colar PACKET'!$W$2:$W$400))</f>
        <v>0</v>
      </c>
      <c r="AR33" s="409">
        <f ca="1">SUM(SUMIFS('Colar PRIME'!$G:$G,'Colar PRIME'!$C:$C,Relatorio!B33,'Colar PRIME'!$D:$D,Relatorio!$AR$102),SUMIFS('Colar PRIME'!$G:$G,'Colar PRIME'!$C:$C,Relatorio!D33,'Colar PRIME'!$D:$D,Relatorio!$AR$102))</f>
        <v>0</v>
      </c>
      <c r="AS33" s="408">
        <f ca="1">SUM(SUMIF('Colar PACKET'!$A$2:$X$400,C33,'Colar PACKET'!$X$2:$X$400),SUMIF('Colar PACKET'!$A$2:$X$400,BA33,'Colar PACKET'!$X$2:$X$400))</f>
        <v>0</v>
      </c>
      <c r="AT33" s="408">
        <f ca="1">SUM(SUMIFS('Colar PRIME'!$G:$G,'Colar PRIME'!$C:$C,Relatorio!B33,'Colar PRIME'!$D:$D,Relatorio!$AT$102),SUMIFS('Colar PRIME'!$G:$G,'Colar PRIME'!$C:$C,Relatorio!D33,'Colar PRIME'!$D:$D,Relatorio!$AT$102))</f>
        <v>0</v>
      </c>
      <c r="AU33" s="209">
        <f ca="1">SUM(SUMIF('Colar PACKET'!$A$2:$Y$400,C33,'Colar PACKET'!$Y$2:$Y$400),SUMIF('Colar PACKET'!$A$2:$Y$400,BA33,'Colar PACKET'!$Y$2:$Y$400))</f>
        <v>0</v>
      </c>
      <c r="AV33" s="409">
        <f ca="1">SUM(SUMIFS('Colar PRIME'!$G:$G,'Colar PRIME'!$C:$C,Relatorio!B33,'Colar PRIME'!$D:$D,Relatorio!$AV$102),SUMIFS('Colar PRIME'!$G:$G,'Colar PRIME'!$C:$C,Relatorio!D33,'Colar PRIME'!$D:$D,Relatorio!$AV$102))</f>
        <v>0</v>
      </c>
      <c r="AW33" s="408">
        <f ca="1">SUM(SUMIF('Colar PACKET'!$A$2:$Z$400,C33,'Colar PACKET'!$Z$2:$Z$400),SUMIF('Colar PACKET'!$A$2:$Z$400,BA33,'Colar PACKET'!$Z$2:$Z$400))</f>
        <v>0</v>
      </c>
      <c r="AX33" s="408">
        <f ca="1">SUM(SUMIFS('Colar PRIME'!$G:$G,'Colar PRIME'!$C:$C,Relatorio!B33,'Colar PRIME'!$D:$D,Relatorio!$AX$102),SUMIFS('Colar PRIME'!$G:$G,'Colar PRIME'!$C:$C,Relatorio!D33,'Colar PRIME'!$D:$D,Relatorio!$AX$102))</f>
        <v>0</v>
      </c>
      <c r="AY33" s="209">
        <f ca="1">SUM(SUMIF('Colar PACKET'!$A$2:$AA$400,C33,'Colar PACKET'!$AA$2:$AA$400),SUMIF('Colar PACKET'!$A$2:$AA$400,BA33,'Colar PACKET'!$AA$2:$AA$400))</f>
        <v>0</v>
      </c>
      <c r="AZ33" s="409">
        <f ca="1">SUM(SUMIFS('Colar PRIME'!$G:$G,'Colar PRIME'!$C:$C,Relatorio!B33,'Colar PRIME'!$D:$D,Relatorio!$AZ$102),SUMIFS('Colar PRIME'!$G:$G,'Colar PRIME'!$C:$C,Relatorio!D33,'Colar PRIME'!$D:$D,Relatorio!$AZ$102))</f>
        <v>0</v>
      </c>
      <c r="BA33" s="210" t="s">
        <v>284</v>
      </c>
      <c r="BB33" s="408">
        <v>2</v>
      </c>
    </row>
    <row r="34" spans="1:54" x14ac:dyDescent="0.25">
      <c r="A34" s="226" t="s">
        <v>108</v>
      </c>
      <c r="B34" s="419" t="s">
        <v>285</v>
      </c>
      <c r="C34" s="217" t="s">
        <v>286</v>
      </c>
      <c r="D34" s="218"/>
      <c r="E34" s="207">
        <f ca="1">SUM(SUMIF('Colar PACKET'!$A$2:$D$400,C34,'Colar PACKET'!$D$2:$D$400),SUMIF('Colar PACKET'!$A$2:$D460,BA34,'Colar PACKET'!$D$2:$D$400))</f>
        <v>0</v>
      </c>
      <c r="F34" s="208">
        <f ca="1">SUM(SUMIFS('Colar PRIME'!$G:$G,'Colar PRIME'!$C:$C,Relatorio!B34,'Colar PRIME'!$D:$D,Relatorio!$F$102),SUMIFS('Colar PRIME'!$G:$G,'Colar PRIME'!$C:$C,Relatorio!D34,'Colar PRIME'!$D:$D,Relatorio!$F$102))</f>
        <v>0</v>
      </c>
      <c r="G34" s="408">
        <f ca="1">SUM(SUMIF('Colar PACKET'!$A$2:$E$400,C34,'Colar PACKET'!$E$2:$E$400),SUMIF('Colar PACKET'!$A$2:$E$400,BA34,'Colar PACKET'!$E$2:$E$400))</f>
        <v>0</v>
      </c>
      <c r="H34" s="408">
        <f ca="1">SUM(SUMIFS('Colar PRIME'!$G:$G,'Colar PRIME'!$C:$C,Relatorio!B34,'Colar PRIME'!$D:$D,Relatorio!$H$102),SUMIFS('Colar PRIME'!$G:$G,'Colar PRIME'!$C:$C,Relatorio!D34,'Colar PRIME'!$D:$D,Relatorio!$H$102))</f>
        <v>0</v>
      </c>
      <c r="I34" s="207">
        <f ca="1">SUM(SUMIF('Colar PACKET'!$A$2:$F$400,C34,'Colar PACKET'!$F$2:$F$400),SUMIF('Colar PACKET'!$A$2:$F$400,BA34,'Colar PACKET'!$F$2:$F$400))</f>
        <v>0</v>
      </c>
      <c r="J34" s="208">
        <f ca="1">SUM(SUMIFS('Colar PRIME'!$G:$G,'Colar PRIME'!$C:$C,Relatorio!B34,'Colar PRIME'!$D:$D,Relatorio!$J$102),SUMIFS('Colar PRIME'!$G:$G,'Colar PRIME'!$C:$C,Relatorio!D34,'Colar PRIME'!$D:$D,Relatorio!$J$102))</f>
        <v>0</v>
      </c>
      <c r="K34" s="408">
        <f ca="1">SUM(SUMIF('Colar PACKET'!$A$2:$G$400,C34,'Colar PACKET'!$G$2:$G$400),SUMIF('Colar PACKET'!$A$2:$G$400,BA34,'Colar PACKET'!$G$2:$G$400))</f>
        <v>0</v>
      </c>
      <c r="L34" s="408">
        <f ca="1">SUM(SUMIFS('Colar PRIME'!$G:$G,'Colar PRIME'!$C:$C,Relatorio!B34,'Colar PRIME'!$D:$D,Relatorio!$L$102),SUMIFS('Colar PRIME'!$G:$G,'Colar PRIME'!$C:$C,Relatorio!D34,'Colar PRIME'!$D:$D,Relatorio!$L$102))</f>
        <v>0</v>
      </c>
      <c r="M34" s="207">
        <f ca="1">SUM(SUMIF('Colar PACKET'!$A$2:$H$400,C34,'Colar PACKET'!$H$2:$H$400),SUMIF('Colar PACKET'!$A$2:$H$400,BA34,'Colar PACKET'!$H$2:$H$400))</f>
        <v>0</v>
      </c>
      <c r="N34" s="208">
        <f ca="1">SUM(SUMIFS('Colar PRIME'!$G:$G,'Colar PRIME'!$C:$C,Relatorio!B34,'Colar PRIME'!$D:$D,Relatorio!$N$102),SUMIFS('Colar PRIME'!$G:$G,'Colar PRIME'!$C:$C,Relatorio!D34,'Colar PRIME'!$D:$D,Relatorio!$N$102))</f>
        <v>0</v>
      </c>
      <c r="O34" s="408">
        <f ca="1">SUM(SUMIF('Colar PACKET'!$A$2:$I$400,C34,'Colar PACKET'!$I$2:$I$400),SUMIF('Colar PACKET'!$A$2:$I$400,BA34,'Colar PACKET'!$I$2:$I$400))</f>
        <v>0</v>
      </c>
      <c r="P34" s="408">
        <f ca="1">SUM(SUMIFS('Colar PRIME'!$G:$G,'Colar PRIME'!$C:$C,Relatorio!B34,'Colar PRIME'!$D:$D,Relatorio!$P$102),SUMIFS('Colar PRIME'!$G:$G,'Colar PRIME'!$C:$C,Relatorio!D34,'Colar PRIME'!$D:$D,Relatorio!$P$102))</f>
        <v>0</v>
      </c>
      <c r="Q34" s="207">
        <f ca="1">SUM(SUMIF('Colar PACKET'!$A$2:$J$400,C34,'Colar PACKET'!$J$2:$J$400),SUMIF('Colar PACKET'!$A$2:$J$400,BA34,'Colar PACKET'!$J$2:$J$400))</f>
        <v>0</v>
      </c>
      <c r="R34" s="208">
        <f ca="1">SUM(SUMIFS('Colar PRIME'!$G:$G,'Colar PRIME'!$C:$C,Relatorio!B34,'Colar PRIME'!$D:$D,Relatorio!$R$102),SUMIFS('Colar PRIME'!$G:$G,'Colar PRIME'!$C:$C,Relatorio!D34,'Colar PRIME'!$D:$D,Relatorio!$R$102))</f>
        <v>0</v>
      </c>
      <c r="S34" s="408">
        <f ca="1">SUM(SUMIF('Colar PACKET'!$A$2:$K$400,C34,'Colar PACKET'!$K$2:$K$400),SUMIF('Colar PACKET'!$A$2:$K$400,BA34,'Colar PACKET'!$K$2:$K$400))</f>
        <v>0</v>
      </c>
      <c r="T34" s="408">
        <f ca="1">SUM(SUMIFS('Colar PRIME'!$G:$G,'Colar PRIME'!$C:$C,Relatorio!B34,'Colar PRIME'!$D:$D,Relatorio!$T$102),SUMIFS('Colar PRIME'!$G:$G,'Colar PRIME'!$C:$C,Relatorio!D34,'Colar PRIME'!$D:$D,Relatorio!$T$102))</f>
        <v>0</v>
      </c>
      <c r="U34" s="207">
        <f ca="1">SUM(SUMIF('Colar PACKET'!$A$2:$L$400,C34,'Colar PACKET'!$L$2:$L$400),SUMIF('Colar PACKET'!$A$2:$L$400,BA34,'Colar PACKET'!$L$2:$L$400))</f>
        <v>0</v>
      </c>
      <c r="V34" s="208">
        <f ca="1">SUM(SUMIFS('Colar PRIME'!$G:$G,'Colar PRIME'!$C:$C,Relatorio!B34,'Colar PRIME'!$D:$D,Relatorio!$V$102),SUMIFS('Colar PRIME'!$G:$G,'Colar PRIME'!$C:$C,Relatorio!D34,'Colar PRIME'!$D:$D,Relatorio!$V$102))</f>
        <v>0</v>
      </c>
      <c r="W34" s="408">
        <f ca="1">SUM(SUMIF('Colar PACKET'!$A$2:$M$400,C34,'Colar PACKET'!$M$2:$M$400),SUMIF('Colar PACKET'!$A$2:$M$400,BA34,'Colar PACKET'!$M$2:$M$400))</f>
        <v>0</v>
      </c>
      <c r="X34" s="408">
        <f ca="1">SUM(SUMIFS('Colar PRIME'!$G:$G,'Colar PRIME'!$C:$C,Relatorio!B34,'Colar PRIME'!$D:$D,Relatorio!$X$102),SUMIFS('Colar PRIME'!$G:$G,'Colar PRIME'!$C:$C,Relatorio!D34,'Colar PRIME'!$D:$D,Relatorio!$X$102))</f>
        <v>0</v>
      </c>
      <c r="Y34" s="207">
        <f ca="1">SUM(SUMIF('Colar PACKET'!$A$2:$N$400,C34,'Colar PACKET'!$N$2:$N$400),SUMIF('Colar PACKET'!$A$2:$N$400,BA34,'Colar PACKET'!$N$2:$N$400))</f>
        <v>0</v>
      </c>
      <c r="Z34" s="208">
        <f ca="1">SUM(SUMIFS('Colar PRIME'!$G:$G,'Colar PRIME'!$C:$C,Relatorio!B34,'Colar PRIME'!$D:$D,Relatorio!$Z$102),SUMIFS('Colar PRIME'!$G:$G,'Colar PRIME'!$C:$C,Relatorio!D34,'Colar PRIME'!$D:$D,Relatorio!$Z$102))</f>
        <v>0</v>
      </c>
      <c r="AA34" s="408">
        <f ca="1">SUM(SUMIF('Colar PACKET'!$A$2:$O$400,C34,'Colar PACKET'!$O$2:$O$400),SUMIF('Colar PACKET'!$A$2:$O$400,BA34,'Colar PACKET'!$O$2:$O$400))</f>
        <v>0</v>
      </c>
      <c r="AB34" s="408">
        <f ca="1">SUM(SUMIFS('Colar PRIME'!$G:$G,'Colar PRIME'!$C:$C,Relatorio!B34,'Colar PRIME'!$D:$D,Relatorio!$AB$102),SUMIFS('Colar PRIME'!$G:$G,'Colar PRIME'!$C:$C,Relatorio!D34,'Colar PRIME'!$D:$D,Relatorio!$AB$102))</f>
        <v>0</v>
      </c>
      <c r="AC34" s="207">
        <f ca="1">SUM(SUMIF('Colar PACKET'!$A$2:$P$400,C34,'Colar PACKET'!$P$2:$P$400),SUMIF('Colar PACKET'!$A$2:$P$400,BA34,'Colar PACKET'!$P$2:$P$400))</f>
        <v>0</v>
      </c>
      <c r="AD34" s="208">
        <f ca="1">SUM(SUMIFS('Colar PRIME'!$G:$G,'Colar PRIME'!$C:$C,Relatorio!B34,'Colar PRIME'!$D:$D,Relatorio!$AD$102),SUMIFS('Colar PRIME'!$G:$G,'Colar PRIME'!$C:$C,Relatorio!D34,'Colar PRIME'!$D:$D,Relatorio!$AD$102))</f>
        <v>0</v>
      </c>
      <c r="AE34" s="408">
        <f ca="1">SUM(SUMIF('Colar PACKET'!$A$2:$Q$400,C34,'Colar PACKET'!$Q$2:$Q$400),SUMIF('Colar PACKET'!$A$2:$Q$400,BA34,'Colar PACKET'!$Q$2:$Q$400))</f>
        <v>0</v>
      </c>
      <c r="AF34" s="408">
        <f ca="1">SUM(SUMIFS('Colar PRIME'!$G:$G,'Colar PRIME'!$C:$C,Relatorio!B34,'Colar PRIME'!$D:$D,Relatorio!$AF$102),SUMIFS('Colar PRIME'!$G:$G,'Colar PRIME'!$C:$C,Relatorio!D34,'Colar PRIME'!$D:$D,Relatorio!$AF$102))</f>
        <v>0</v>
      </c>
      <c r="AG34" s="207">
        <f ca="1">SUM(SUMIF('Colar PACKET'!$A$2:$R$400,C34,'Colar PACKET'!$R$2:$R$400),SUMIF('Colar PACKET'!$A$2:$R$400,BA34,'Colar PACKET'!$R$2:$R$400))</f>
        <v>0</v>
      </c>
      <c r="AH34" s="408">
        <f ca="1">SUM(SUMIFS('Colar PRIME'!$G:$G,'Colar PRIME'!$C:$C,Relatorio!B34,'Colar PRIME'!$D:$D,Relatorio!$AH$102),SUMIFS('Colar PRIME'!$G:$G,'Colar PRIME'!$C:$C,Relatorio!D34,'Colar PRIME'!$D:$D,Relatorio!$AH$102))</f>
        <v>0</v>
      </c>
      <c r="AI34" s="209">
        <f ca="1">SUM(SUMIF('Colar PACKET'!$A$2:$S$400,C34,'Colar PACKET'!$S$2:$S$400),SUMIF('Colar PACKET'!$A$2:$S$400,BA34,'Colar PACKET'!$S$2:$S$400))</f>
        <v>0</v>
      </c>
      <c r="AJ34" s="409">
        <f ca="1">SUM(SUMIFS('Colar PRIME'!$G:$G,'Colar PRIME'!$C:$C,Relatorio!B34,'Colar PRIME'!$D:$D,Relatorio!$AJ$102),SUMIFS('Colar PRIME'!$G:$G,'Colar PRIME'!$C:$C,Relatorio!D34,'Colar PRIME'!$D:$D,Relatorio!$AJ$102))</f>
        <v>0</v>
      </c>
      <c r="AK34" s="408">
        <f ca="1">SUM(SUMIF('Colar PACKET'!$A$2:$T$400,C34,'Colar PACKET'!$T$2:$T$400),SUMIF('Colar PACKET'!$A$2:$T$400,BA34,'Colar PACKET'!$T$2:$T$400))</f>
        <v>0</v>
      </c>
      <c r="AL34" s="408">
        <f ca="1">SUM(SUMIFS('Colar PRIME'!$G:$G,'Colar PRIME'!$C:$C,Relatorio!B34,'Colar PRIME'!$D:$D,Relatorio!$AL$102),SUMIFS('Colar PRIME'!$G:$G,'Colar PRIME'!$C:$C,Relatorio!D34,'Colar PRIME'!$D:$D,Relatorio!$AL$102))</f>
        <v>0</v>
      </c>
      <c r="AM34" s="209">
        <f ca="1">SUM(SUMIF('Colar PACKET'!$A$2:$U$400,C34,'Colar PACKET'!$U$2:$U$400),SUMIF('Colar PACKET'!$A$2:$U$400,BA34,'Colar PACKET'!$U$2:$U$400))</f>
        <v>0</v>
      </c>
      <c r="AN34" s="409">
        <f ca="1">SUM(SUMIFS('Colar PRIME'!$G:$G,'Colar PRIME'!$C:$C,Relatorio!B34,'Colar PRIME'!$D:$D,Relatorio!$AJ$102),SUMIFS('Colar PRIME'!$G:$G,'Colar PRIME'!$C:$C,Relatorio!D34,'Colar PRIME'!$D:$D,Relatorio!$AN$102))</f>
        <v>0</v>
      </c>
      <c r="AO34" s="408">
        <f ca="1">SUM(SUMIF('Colar PACKET'!$A$2:$V$400,C34,'Colar PACKET'!$V$2:$V$400),SUMIF('Colar PACKET'!$A$2:$V$400,BA34,'Colar PACKET'!$V$2:$V$400))</f>
        <v>0</v>
      </c>
      <c r="AP34" s="408">
        <f ca="1">SUM(SUMIFS('Colar PRIME'!$G:$G,'Colar PRIME'!$C:$C,Relatorio!B34,'Colar PRIME'!$D:$D,Relatorio!$AP$102),SUMIFS('Colar PRIME'!$G:$G,'Colar PRIME'!$C:$C,Relatorio!D34,'Colar PRIME'!$D:$D,Relatorio!$AP$102))</f>
        <v>0</v>
      </c>
      <c r="AQ34" s="209">
        <f ca="1">SUM(SUMIF('Colar PACKET'!$A$2:$W$400,C34,'Colar PACKET'!$W$2:$W$400),SUMIF('Colar PACKET'!$A$2:$W$400,BA34,'Colar PACKET'!$W$2:$W$400))</f>
        <v>0</v>
      </c>
      <c r="AR34" s="409">
        <f ca="1">SUM(SUMIFS('Colar PRIME'!$G:$G,'Colar PRIME'!$C:$C,Relatorio!B34,'Colar PRIME'!$D:$D,Relatorio!$AR$102),SUMIFS('Colar PRIME'!$G:$G,'Colar PRIME'!$C:$C,Relatorio!D34,'Colar PRIME'!$D:$D,Relatorio!$AR$102))</f>
        <v>0</v>
      </c>
      <c r="AS34" s="408">
        <f ca="1">SUM(SUMIF('Colar PACKET'!$A$2:$X$400,C34,'Colar PACKET'!$X$2:$X$400),SUMIF('Colar PACKET'!$A$2:$X$400,BA34,'Colar PACKET'!$X$2:$X$400))</f>
        <v>0</v>
      </c>
      <c r="AT34" s="408">
        <f ca="1">SUM(SUMIFS('Colar PRIME'!$G:$G,'Colar PRIME'!$C:$C,Relatorio!B34,'Colar PRIME'!$D:$D,Relatorio!$AT$102),SUMIFS('Colar PRIME'!$G:$G,'Colar PRIME'!$C:$C,Relatorio!D34,'Colar PRIME'!$D:$D,Relatorio!$AT$102))</f>
        <v>0</v>
      </c>
      <c r="AU34" s="209">
        <f ca="1">SUM(SUMIF('Colar PACKET'!$A$2:$Y$400,C34,'Colar PACKET'!$Y$2:$Y$400),SUMIF('Colar PACKET'!$A$2:$Y$400,BA34,'Colar PACKET'!$Y$2:$Y$400))</f>
        <v>0</v>
      </c>
      <c r="AV34" s="409">
        <f ca="1">SUM(SUMIFS('Colar PRIME'!$G:$G,'Colar PRIME'!$C:$C,Relatorio!B34,'Colar PRIME'!$D:$D,Relatorio!$AV$102),SUMIFS('Colar PRIME'!$G:$G,'Colar PRIME'!$C:$C,Relatorio!D34,'Colar PRIME'!$D:$D,Relatorio!$AV$102))</f>
        <v>0</v>
      </c>
      <c r="AW34" s="408">
        <f ca="1">SUM(SUMIF('Colar PACKET'!$A$2:$Z$400,C34,'Colar PACKET'!$Z$2:$Z$400),SUMIF('Colar PACKET'!$A$2:$Z$400,BA34,'Colar PACKET'!$Z$2:$Z$400))</f>
        <v>0</v>
      </c>
      <c r="AX34" s="408">
        <f ca="1">SUM(SUMIFS('Colar PRIME'!$G:$G,'Colar PRIME'!$C:$C,Relatorio!B34,'Colar PRIME'!$D:$D,Relatorio!$AX$102),SUMIFS('Colar PRIME'!$G:$G,'Colar PRIME'!$C:$C,Relatorio!D34,'Colar PRIME'!$D:$D,Relatorio!$AX$102))</f>
        <v>0</v>
      </c>
      <c r="AY34" s="209">
        <f ca="1">SUM(SUMIF('Colar PACKET'!$A$2:$AA$400,C34,'Colar PACKET'!$AA$2:$AA$400),SUMIF('Colar PACKET'!$A$2:$AA$400,BA34,'Colar PACKET'!$AA$2:$AA$400))</f>
        <v>0</v>
      </c>
      <c r="AZ34" s="409">
        <f ca="1">SUM(SUMIFS('Colar PRIME'!$G:$G,'Colar PRIME'!$C:$C,Relatorio!B34,'Colar PRIME'!$D:$D,Relatorio!$AZ$102),SUMIFS('Colar PRIME'!$G:$G,'Colar PRIME'!$C:$C,Relatorio!D34,'Colar PRIME'!$D:$D,Relatorio!$AZ$102))</f>
        <v>0</v>
      </c>
      <c r="BA34" s="210" t="s">
        <v>287</v>
      </c>
      <c r="BB34" s="408">
        <v>2</v>
      </c>
    </row>
    <row r="35" spans="1:54" x14ac:dyDescent="0.25">
      <c r="A35" s="226" t="s">
        <v>109</v>
      </c>
      <c r="B35" s="419" t="s">
        <v>288</v>
      </c>
      <c r="C35" s="217">
        <v>10150158239</v>
      </c>
      <c r="D35" s="218"/>
      <c r="E35" s="207">
        <f ca="1">SUM(SUMIF('Colar PACKET'!$A$2:$D$400,C35,'Colar PACKET'!$D$2:$D$400),SUMIF('Colar PACKET'!$A$2:$D461,BA35,'Colar PACKET'!$D$2:$D$400))</f>
        <v>0</v>
      </c>
      <c r="F35" s="208">
        <f ca="1">SUM(SUMIFS('Colar PRIME'!$G:$G,'Colar PRIME'!$C:$C,Relatorio!B35,'Colar PRIME'!$D:$D,Relatorio!$F$102),SUMIFS('Colar PRIME'!$G:$G,'Colar PRIME'!$C:$C,Relatorio!D35,'Colar PRIME'!$D:$D,Relatorio!$F$102))</f>
        <v>0</v>
      </c>
      <c r="G35" s="408">
        <f ca="1">SUM(SUMIF('Colar PACKET'!$A$2:$E$400,C35,'Colar PACKET'!$E$2:$E$400),SUMIF('Colar PACKET'!$A$2:$E$400,BA35,'Colar PACKET'!$E$2:$E$400))</f>
        <v>0</v>
      </c>
      <c r="H35" s="408">
        <f ca="1">SUM(SUMIFS('Colar PRIME'!$G:$G,'Colar PRIME'!$C:$C,Relatorio!B35,'Colar PRIME'!$D:$D,Relatorio!$H$102),SUMIFS('Colar PRIME'!$G:$G,'Colar PRIME'!$C:$C,Relatorio!D35,'Colar PRIME'!$D:$D,Relatorio!$H$102))</f>
        <v>0</v>
      </c>
      <c r="I35" s="207">
        <f ca="1">SUM(SUMIF('Colar PACKET'!$A$2:$F$400,C35,'Colar PACKET'!$F$2:$F$400),SUMIF('Colar PACKET'!$A$2:$F$400,BA35,'Colar PACKET'!$F$2:$F$400))</f>
        <v>0</v>
      </c>
      <c r="J35" s="208">
        <f ca="1">SUM(SUMIFS('Colar PRIME'!$G:$G,'Colar PRIME'!$C:$C,Relatorio!B35,'Colar PRIME'!$D:$D,Relatorio!$J$102),SUMIFS('Colar PRIME'!$G:$G,'Colar PRIME'!$C:$C,Relatorio!D35,'Colar PRIME'!$D:$D,Relatorio!$J$102))</f>
        <v>0</v>
      </c>
      <c r="K35" s="408">
        <f ca="1">SUM(SUMIF('Colar PACKET'!$A$2:$G$400,C35,'Colar PACKET'!$G$2:$G$400),SUMIF('Colar PACKET'!$A$2:$G$400,BA35,'Colar PACKET'!$G$2:$G$400))</f>
        <v>0</v>
      </c>
      <c r="L35" s="408">
        <f ca="1">SUM(SUMIFS('Colar PRIME'!$G:$G,'Colar PRIME'!$C:$C,Relatorio!B35,'Colar PRIME'!$D:$D,Relatorio!$L$102),SUMIFS('Colar PRIME'!$G:$G,'Colar PRIME'!$C:$C,Relatorio!D35,'Colar PRIME'!$D:$D,Relatorio!$L$102))</f>
        <v>0</v>
      </c>
      <c r="M35" s="207">
        <f ca="1">SUM(SUMIF('Colar PACKET'!$A$2:$H$400,C35,'Colar PACKET'!$H$2:$H$400),SUMIF('Colar PACKET'!$A$2:$H$400,BA35,'Colar PACKET'!$H$2:$H$400))</f>
        <v>0</v>
      </c>
      <c r="N35" s="208">
        <f ca="1">SUM(SUMIFS('Colar PRIME'!$G:$G,'Colar PRIME'!$C:$C,Relatorio!B35,'Colar PRIME'!$D:$D,Relatorio!$N$102),SUMIFS('Colar PRIME'!$G:$G,'Colar PRIME'!$C:$C,Relatorio!D35,'Colar PRIME'!$D:$D,Relatorio!$N$102))</f>
        <v>0</v>
      </c>
      <c r="O35" s="408">
        <f ca="1">SUM(SUMIF('Colar PACKET'!$A$2:$I$400,C35,'Colar PACKET'!$I$2:$I$400),SUMIF('Colar PACKET'!$A$2:$I$400,BA35,'Colar PACKET'!$I$2:$I$400))</f>
        <v>0</v>
      </c>
      <c r="P35" s="408">
        <f ca="1">SUM(SUMIFS('Colar PRIME'!$G:$G,'Colar PRIME'!$C:$C,Relatorio!B35,'Colar PRIME'!$D:$D,Relatorio!$P$102),SUMIFS('Colar PRIME'!$G:$G,'Colar PRIME'!$C:$C,Relatorio!D35,'Colar PRIME'!$D:$D,Relatorio!$P$102))</f>
        <v>0</v>
      </c>
      <c r="Q35" s="207">
        <f ca="1">SUM(SUMIF('Colar PACKET'!$A$2:$J$400,C35,'Colar PACKET'!$J$2:$J$400),SUMIF('Colar PACKET'!$A$2:$J$400,BA35,'Colar PACKET'!$J$2:$J$400))</f>
        <v>0</v>
      </c>
      <c r="R35" s="208">
        <f ca="1">SUM(SUMIFS('Colar PRIME'!$G:$G,'Colar PRIME'!$C:$C,Relatorio!B35,'Colar PRIME'!$D:$D,Relatorio!$R$102),SUMIFS('Colar PRIME'!$G:$G,'Colar PRIME'!$C:$C,Relatorio!D35,'Colar PRIME'!$D:$D,Relatorio!$R$102))</f>
        <v>0</v>
      </c>
      <c r="S35" s="408">
        <f ca="1">SUM(SUMIF('Colar PACKET'!$A$2:$K$400,C35,'Colar PACKET'!$K$2:$K$400),SUMIF('Colar PACKET'!$A$2:$K$400,BA35,'Colar PACKET'!$K$2:$K$400))</f>
        <v>0</v>
      </c>
      <c r="T35" s="408">
        <f ca="1">SUM(SUMIFS('Colar PRIME'!$G:$G,'Colar PRIME'!$C:$C,Relatorio!B35,'Colar PRIME'!$D:$D,Relatorio!$T$102),SUMIFS('Colar PRIME'!$G:$G,'Colar PRIME'!$C:$C,Relatorio!D35,'Colar PRIME'!$D:$D,Relatorio!$T$102))</f>
        <v>0</v>
      </c>
      <c r="U35" s="207">
        <f ca="1">SUM(SUMIF('Colar PACKET'!$A$2:$L$400,C35,'Colar PACKET'!$L$2:$L$400),SUMIF('Colar PACKET'!$A$2:$L$400,BA35,'Colar PACKET'!$L$2:$L$400))</f>
        <v>0</v>
      </c>
      <c r="V35" s="208">
        <f ca="1">SUM(SUMIFS('Colar PRIME'!$G:$G,'Colar PRIME'!$C:$C,Relatorio!B35,'Colar PRIME'!$D:$D,Relatorio!$V$102),SUMIFS('Colar PRIME'!$G:$G,'Colar PRIME'!$C:$C,Relatorio!D35,'Colar PRIME'!$D:$D,Relatorio!$V$102))</f>
        <v>0</v>
      </c>
      <c r="W35" s="408">
        <f ca="1">SUM(SUMIF('Colar PACKET'!$A$2:$M$400,C35,'Colar PACKET'!$M$2:$M$400),SUMIF('Colar PACKET'!$A$2:$M$400,BA35,'Colar PACKET'!$M$2:$M$400))</f>
        <v>0</v>
      </c>
      <c r="X35" s="408">
        <f ca="1">SUM(SUMIFS('Colar PRIME'!$G:$G,'Colar PRIME'!$C:$C,Relatorio!B35,'Colar PRIME'!$D:$D,Relatorio!$X$102),SUMIFS('Colar PRIME'!$G:$G,'Colar PRIME'!$C:$C,Relatorio!D35,'Colar PRIME'!$D:$D,Relatorio!$X$102))</f>
        <v>0</v>
      </c>
      <c r="Y35" s="207">
        <f ca="1">SUM(SUMIF('Colar PACKET'!$A$2:$N$400,C35,'Colar PACKET'!$N$2:$N$400),SUMIF('Colar PACKET'!$A$2:$N$400,BA35,'Colar PACKET'!$N$2:$N$400))</f>
        <v>0</v>
      </c>
      <c r="Z35" s="208">
        <f ca="1">SUM(SUMIFS('Colar PRIME'!$G:$G,'Colar PRIME'!$C:$C,Relatorio!B35,'Colar PRIME'!$D:$D,Relatorio!$Z$102),SUMIFS('Colar PRIME'!$G:$G,'Colar PRIME'!$C:$C,Relatorio!D35,'Colar PRIME'!$D:$D,Relatorio!$Z$102))</f>
        <v>0</v>
      </c>
      <c r="AA35" s="408">
        <f ca="1">SUM(SUMIF('Colar PACKET'!$A$2:$O$400,C35,'Colar PACKET'!$O$2:$O$400),SUMIF('Colar PACKET'!$A$2:$O$400,BA35,'Colar PACKET'!$O$2:$O$400))</f>
        <v>0</v>
      </c>
      <c r="AB35" s="408">
        <f ca="1">SUM(SUMIFS('Colar PRIME'!$G:$G,'Colar PRIME'!$C:$C,Relatorio!B35,'Colar PRIME'!$D:$D,Relatorio!$AB$102),SUMIFS('Colar PRIME'!$G:$G,'Colar PRIME'!$C:$C,Relatorio!D35,'Colar PRIME'!$D:$D,Relatorio!$AB$102))</f>
        <v>0</v>
      </c>
      <c r="AC35" s="207">
        <f ca="1">SUM(SUMIF('Colar PACKET'!$A$2:$P$400,C35,'Colar PACKET'!$P$2:$P$400),SUMIF('Colar PACKET'!$A$2:$P$400,BA35,'Colar PACKET'!$P$2:$P$400))</f>
        <v>0</v>
      </c>
      <c r="AD35" s="208">
        <f ca="1">SUM(SUMIFS('Colar PRIME'!$G:$G,'Colar PRIME'!$C:$C,Relatorio!B35,'Colar PRIME'!$D:$D,Relatorio!$AD$102),SUMIFS('Colar PRIME'!$G:$G,'Colar PRIME'!$C:$C,Relatorio!D35,'Colar PRIME'!$D:$D,Relatorio!$AD$102))</f>
        <v>0</v>
      </c>
      <c r="AE35" s="408">
        <f ca="1">SUM(SUMIF('Colar PACKET'!$A$2:$Q$400,C35,'Colar PACKET'!$Q$2:$Q$400),SUMIF('Colar PACKET'!$A$2:$Q$400,BA35,'Colar PACKET'!$Q$2:$Q$400))</f>
        <v>0</v>
      </c>
      <c r="AF35" s="408">
        <f ca="1">SUM(SUMIFS('Colar PRIME'!$G:$G,'Colar PRIME'!$C:$C,Relatorio!B35,'Colar PRIME'!$D:$D,Relatorio!$AF$102),SUMIFS('Colar PRIME'!$G:$G,'Colar PRIME'!$C:$C,Relatorio!D35,'Colar PRIME'!$D:$D,Relatorio!$AF$102))</f>
        <v>0</v>
      </c>
      <c r="AG35" s="207">
        <f ca="1">SUM(SUMIF('Colar PACKET'!$A$2:$R$400,C35,'Colar PACKET'!$R$2:$R$400),SUMIF('Colar PACKET'!$A$2:$R$400,BA35,'Colar PACKET'!$R$2:$R$400))</f>
        <v>0</v>
      </c>
      <c r="AH35" s="408">
        <f ca="1">SUM(SUMIFS('Colar PRIME'!$G:$G,'Colar PRIME'!$C:$C,Relatorio!B35,'Colar PRIME'!$D:$D,Relatorio!$AH$102),SUMIFS('Colar PRIME'!$G:$G,'Colar PRIME'!$C:$C,Relatorio!D35,'Colar PRIME'!$D:$D,Relatorio!$AH$102))</f>
        <v>0</v>
      </c>
      <c r="AI35" s="209">
        <f ca="1">SUM(SUMIF('Colar PACKET'!$A$2:$S$400,C35,'Colar PACKET'!$S$2:$S$400),SUMIF('Colar PACKET'!$A$2:$S$400,BA35,'Colar PACKET'!$S$2:$S$400))</f>
        <v>0</v>
      </c>
      <c r="AJ35" s="409">
        <f ca="1">SUM(SUMIFS('Colar PRIME'!$G:$G,'Colar PRIME'!$C:$C,Relatorio!B35,'Colar PRIME'!$D:$D,Relatorio!$AJ$102),SUMIFS('Colar PRIME'!$G:$G,'Colar PRIME'!$C:$C,Relatorio!D35,'Colar PRIME'!$D:$D,Relatorio!$AJ$102))</f>
        <v>0</v>
      </c>
      <c r="AK35" s="408">
        <f ca="1">SUM(SUMIF('Colar PACKET'!$A$2:$T$400,C35,'Colar PACKET'!$T$2:$T$400),SUMIF('Colar PACKET'!$A$2:$T$400,BA35,'Colar PACKET'!$T$2:$T$400))</f>
        <v>0</v>
      </c>
      <c r="AL35" s="408">
        <f ca="1">SUM(SUMIFS('Colar PRIME'!$G:$G,'Colar PRIME'!$C:$C,Relatorio!B35,'Colar PRIME'!$D:$D,Relatorio!$AL$102),SUMIFS('Colar PRIME'!$G:$G,'Colar PRIME'!$C:$C,Relatorio!D35,'Colar PRIME'!$D:$D,Relatorio!$AL$102))</f>
        <v>0</v>
      </c>
      <c r="AM35" s="209">
        <f ca="1">SUM(SUMIF('Colar PACKET'!$A$2:$U$400,C35,'Colar PACKET'!$U$2:$U$400),SUMIF('Colar PACKET'!$A$2:$U$400,BA35,'Colar PACKET'!$U$2:$U$400))</f>
        <v>0</v>
      </c>
      <c r="AN35" s="409">
        <f ca="1">SUM(SUMIFS('Colar PRIME'!$G:$G,'Colar PRIME'!$C:$C,Relatorio!B35,'Colar PRIME'!$D:$D,Relatorio!$AJ$102),SUMIFS('Colar PRIME'!$G:$G,'Colar PRIME'!$C:$C,Relatorio!D35,'Colar PRIME'!$D:$D,Relatorio!$AN$102))</f>
        <v>0</v>
      </c>
      <c r="AO35" s="408">
        <f ca="1">SUM(SUMIF('Colar PACKET'!$A$2:$V$400,C35,'Colar PACKET'!$V$2:$V$400),SUMIF('Colar PACKET'!$A$2:$V$400,BA35,'Colar PACKET'!$V$2:$V$400))</f>
        <v>0</v>
      </c>
      <c r="AP35" s="408">
        <f ca="1">SUM(SUMIFS('Colar PRIME'!$G:$G,'Colar PRIME'!$C:$C,Relatorio!B35,'Colar PRIME'!$D:$D,Relatorio!$AP$102),SUMIFS('Colar PRIME'!$G:$G,'Colar PRIME'!$C:$C,Relatorio!D35,'Colar PRIME'!$D:$D,Relatorio!$AP$102))</f>
        <v>0</v>
      </c>
      <c r="AQ35" s="209">
        <f ca="1">SUM(SUMIF('Colar PACKET'!$A$2:$W$400,C35,'Colar PACKET'!$W$2:$W$400),SUMIF('Colar PACKET'!$A$2:$W$400,BA35,'Colar PACKET'!$W$2:$W$400))</f>
        <v>0</v>
      </c>
      <c r="AR35" s="409">
        <f ca="1">SUM(SUMIFS('Colar PRIME'!$G:$G,'Colar PRIME'!$C:$C,Relatorio!B35,'Colar PRIME'!$D:$D,Relatorio!$AR$102),SUMIFS('Colar PRIME'!$G:$G,'Colar PRIME'!$C:$C,Relatorio!D35,'Colar PRIME'!$D:$D,Relatorio!$AR$102))</f>
        <v>0</v>
      </c>
      <c r="AS35" s="408">
        <f ca="1">SUM(SUMIF('Colar PACKET'!$A$2:$X$400,C35,'Colar PACKET'!$X$2:$X$400),SUMIF('Colar PACKET'!$A$2:$X$400,BA35,'Colar PACKET'!$X$2:$X$400))</f>
        <v>0</v>
      </c>
      <c r="AT35" s="408">
        <f ca="1">SUM(SUMIFS('Colar PRIME'!$G:$G,'Colar PRIME'!$C:$C,Relatorio!B35,'Colar PRIME'!$D:$D,Relatorio!$AT$102),SUMIFS('Colar PRIME'!$G:$G,'Colar PRIME'!$C:$C,Relatorio!D35,'Colar PRIME'!$D:$D,Relatorio!$AT$102))</f>
        <v>0</v>
      </c>
      <c r="AU35" s="209">
        <f ca="1">SUM(SUMIF('Colar PACKET'!$A$2:$Y$400,C35,'Colar PACKET'!$Y$2:$Y$400),SUMIF('Colar PACKET'!$A$2:$Y$400,BA35,'Colar PACKET'!$Y$2:$Y$400))</f>
        <v>0</v>
      </c>
      <c r="AV35" s="409">
        <f ca="1">SUM(SUMIFS('Colar PRIME'!$G:$G,'Colar PRIME'!$C:$C,Relatorio!B35,'Colar PRIME'!$D:$D,Relatorio!$AV$102),SUMIFS('Colar PRIME'!$G:$G,'Colar PRIME'!$C:$C,Relatorio!D35,'Colar PRIME'!$D:$D,Relatorio!$AV$102))</f>
        <v>0</v>
      </c>
      <c r="AW35" s="408">
        <f ca="1">SUM(SUMIF('Colar PACKET'!$A$2:$Z$400,C35,'Colar PACKET'!$Z$2:$Z$400),SUMIF('Colar PACKET'!$A$2:$Z$400,BA35,'Colar PACKET'!$Z$2:$Z$400))</f>
        <v>0</v>
      </c>
      <c r="AX35" s="408">
        <f ca="1">SUM(SUMIFS('Colar PRIME'!$G:$G,'Colar PRIME'!$C:$C,Relatorio!B35,'Colar PRIME'!$D:$D,Relatorio!$AX$102),SUMIFS('Colar PRIME'!$G:$G,'Colar PRIME'!$C:$C,Relatorio!D35,'Colar PRIME'!$D:$D,Relatorio!$AX$102))</f>
        <v>0</v>
      </c>
      <c r="AY35" s="209">
        <f ca="1">SUM(SUMIF('Colar PACKET'!$A$2:$AA$400,C35,'Colar PACKET'!$AA$2:$AA$400),SUMIF('Colar PACKET'!$A$2:$AA$400,BA35,'Colar PACKET'!$AA$2:$AA$400))</f>
        <v>0</v>
      </c>
      <c r="AZ35" s="409">
        <f ca="1">SUM(SUMIFS('Colar PRIME'!$G:$G,'Colar PRIME'!$C:$C,Relatorio!B35,'Colar PRIME'!$D:$D,Relatorio!$AZ$102),SUMIFS('Colar PRIME'!$G:$G,'Colar PRIME'!$C:$C,Relatorio!D35,'Colar PRIME'!$D:$D,Relatorio!$AZ$102))</f>
        <v>0</v>
      </c>
      <c r="BA35" s="210" t="s">
        <v>289</v>
      </c>
      <c r="BB35" s="408">
        <v>2</v>
      </c>
    </row>
    <row r="36" spans="1:54" x14ac:dyDescent="0.25">
      <c r="A36" s="226" t="s">
        <v>110</v>
      </c>
      <c r="B36" s="419" t="s">
        <v>290</v>
      </c>
      <c r="C36" s="217">
        <v>10150162225</v>
      </c>
      <c r="D36" s="218"/>
      <c r="E36" s="207">
        <f ca="1">SUM(SUMIF('Colar PACKET'!$A$2:$D$400,C36,'Colar PACKET'!$D$2:$D$400),SUMIF('Colar PACKET'!$A$2:$D462,BA36,'Colar PACKET'!$D$2:$D$400))</f>
        <v>0</v>
      </c>
      <c r="F36" s="208">
        <f ca="1">SUM(SUMIFS('Colar PRIME'!$G:$G,'Colar PRIME'!$C:$C,Relatorio!B36,'Colar PRIME'!$D:$D,Relatorio!$F$102),SUMIFS('Colar PRIME'!$G:$G,'Colar PRIME'!$C:$C,Relatorio!D36,'Colar PRIME'!$D:$D,Relatorio!$F$102))</f>
        <v>0</v>
      </c>
      <c r="G36" s="408">
        <f ca="1">SUM(SUMIF('Colar PACKET'!$A$2:$E$400,C36,'Colar PACKET'!$E$2:$E$400),SUMIF('Colar PACKET'!$A$2:$E$400,BA36,'Colar PACKET'!$E$2:$E$400))</f>
        <v>0</v>
      </c>
      <c r="H36" s="408">
        <f ca="1">SUM(SUMIFS('Colar PRIME'!$G:$G,'Colar PRIME'!$C:$C,Relatorio!B36,'Colar PRIME'!$D:$D,Relatorio!$H$102),SUMIFS('Colar PRIME'!$G:$G,'Colar PRIME'!$C:$C,Relatorio!D36,'Colar PRIME'!$D:$D,Relatorio!$H$102))</f>
        <v>0</v>
      </c>
      <c r="I36" s="207">
        <f ca="1">SUM(SUMIF('Colar PACKET'!$A$2:$F$400,C36,'Colar PACKET'!$F$2:$F$400),SUMIF('Colar PACKET'!$A$2:$F$400,BA36,'Colar PACKET'!$F$2:$F$400))</f>
        <v>0</v>
      </c>
      <c r="J36" s="208">
        <f ca="1">SUM(SUMIFS('Colar PRIME'!$G:$G,'Colar PRIME'!$C:$C,Relatorio!B36,'Colar PRIME'!$D:$D,Relatorio!$J$102),SUMIFS('Colar PRIME'!$G:$G,'Colar PRIME'!$C:$C,Relatorio!D36,'Colar PRIME'!$D:$D,Relatorio!$J$102))</f>
        <v>0</v>
      </c>
      <c r="K36" s="408">
        <f ca="1">SUM(SUMIF('Colar PACKET'!$A$2:$G$400,C36,'Colar PACKET'!$G$2:$G$400),SUMIF('Colar PACKET'!$A$2:$G$400,BA36,'Colar PACKET'!$G$2:$G$400))</f>
        <v>0</v>
      </c>
      <c r="L36" s="408">
        <f ca="1">SUM(SUMIFS('Colar PRIME'!$G:$G,'Colar PRIME'!$C:$C,Relatorio!B36,'Colar PRIME'!$D:$D,Relatorio!$L$102),SUMIFS('Colar PRIME'!$G:$G,'Colar PRIME'!$C:$C,Relatorio!D36,'Colar PRIME'!$D:$D,Relatorio!$L$102))</f>
        <v>0</v>
      </c>
      <c r="M36" s="207">
        <f ca="1">SUM(SUMIF('Colar PACKET'!$A$2:$H$400,C36,'Colar PACKET'!$H$2:$H$400),SUMIF('Colar PACKET'!$A$2:$H$400,BA36,'Colar PACKET'!$H$2:$H$400))</f>
        <v>0</v>
      </c>
      <c r="N36" s="208">
        <f ca="1">SUM(SUMIFS('Colar PRIME'!$G:$G,'Colar PRIME'!$C:$C,Relatorio!B36,'Colar PRIME'!$D:$D,Relatorio!$N$102),SUMIFS('Colar PRIME'!$G:$G,'Colar PRIME'!$C:$C,Relatorio!D36,'Colar PRIME'!$D:$D,Relatorio!$N$102))</f>
        <v>0</v>
      </c>
      <c r="O36" s="408">
        <f ca="1">SUM(SUMIF('Colar PACKET'!$A$2:$I$400,C36,'Colar PACKET'!$I$2:$I$400),SUMIF('Colar PACKET'!$A$2:$I$400,BA36,'Colar PACKET'!$I$2:$I$400))</f>
        <v>0</v>
      </c>
      <c r="P36" s="408">
        <f ca="1">SUM(SUMIFS('Colar PRIME'!$G:$G,'Colar PRIME'!$C:$C,Relatorio!B36,'Colar PRIME'!$D:$D,Relatorio!$P$102),SUMIFS('Colar PRIME'!$G:$G,'Colar PRIME'!$C:$C,Relatorio!D36,'Colar PRIME'!$D:$D,Relatorio!$P$102))</f>
        <v>0</v>
      </c>
      <c r="Q36" s="207">
        <f ca="1">SUM(SUMIF('Colar PACKET'!$A$2:$J$400,C36,'Colar PACKET'!$J$2:$J$400),SUMIF('Colar PACKET'!$A$2:$J$400,BA36,'Colar PACKET'!$J$2:$J$400))</f>
        <v>0</v>
      </c>
      <c r="R36" s="208">
        <f ca="1">SUM(SUMIFS('Colar PRIME'!$G:$G,'Colar PRIME'!$C:$C,Relatorio!B36,'Colar PRIME'!$D:$D,Relatorio!$R$102),SUMIFS('Colar PRIME'!$G:$G,'Colar PRIME'!$C:$C,Relatorio!D36,'Colar PRIME'!$D:$D,Relatorio!$R$102))</f>
        <v>0</v>
      </c>
      <c r="S36" s="408">
        <f ca="1">SUM(SUMIF('Colar PACKET'!$A$2:$K$400,C36,'Colar PACKET'!$K$2:$K$400),SUMIF('Colar PACKET'!$A$2:$K$400,BA36,'Colar PACKET'!$K$2:$K$400))</f>
        <v>0</v>
      </c>
      <c r="T36" s="408">
        <f ca="1">SUM(SUMIFS('Colar PRIME'!$G:$G,'Colar PRIME'!$C:$C,Relatorio!B36,'Colar PRIME'!$D:$D,Relatorio!$T$102),SUMIFS('Colar PRIME'!$G:$G,'Colar PRIME'!$C:$C,Relatorio!D36,'Colar PRIME'!$D:$D,Relatorio!$T$102))</f>
        <v>0</v>
      </c>
      <c r="U36" s="207">
        <f ca="1">SUM(SUMIF('Colar PACKET'!$A$2:$L$400,C36,'Colar PACKET'!$L$2:$L$400),SUMIF('Colar PACKET'!$A$2:$L$400,BA36,'Colar PACKET'!$L$2:$L$400))</f>
        <v>0</v>
      </c>
      <c r="V36" s="208">
        <f ca="1">SUM(SUMIFS('Colar PRIME'!$G:$G,'Colar PRIME'!$C:$C,Relatorio!B36,'Colar PRIME'!$D:$D,Relatorio!$V$102),SUMIFS('Colar PRIME'!$G:$G,'Colar PRIME'!$C:$C,Relatorio!D36,'Colar PRIME'!$D:$D,Relatorio!$V$102))</f>
        <v>0</v>
      </c>
      <c r="W36" s="408">
        <f ca="1">SUM(SUMIF('Colar PACKET'!$A$2:$M$400,C36,'Colar PACKET'!$M$2:$M$400),SUMIF('Colar PACKET'!$A$2:$M$400,BA36,'Colar PACKET'!$M$2:$M$400))</f>
        <v>0</v>
      </c>
      <c r="X36" s="408">
        <f ca="1">SUM(SUMIFS('Colar PRIME'!$G:$G,'Colar PRIME'!$C:$C,Relatorio!B36,'Colar PRIME'!$D:$D,Relatorio!$X$102),SUMIFS('Colar PRIME'!$G:$G,'Colar PRIME'!$C:$C,Relatorio!D36,'Colar PRIME'!$D:$D,Relatorio!$X$102))</f>
        <v>0</v>
      </c>
      <c r="Y36" s="207">
        <f ca="1">SUM(SUMIF('Colar PACKET'!$A$2:$N$400,C36,'Colar PACKET'!$N$2:$N$400),SUMIF('Colar PACKET'!$A$2:$N$400,BA36,'Colar PACKET'!$N$2:$N$400))</f>
        <v>0</v>
      </c>
      <c r="Z36" s="208">
        <f ca="1">SUM(SUMIFS('Colar PRIME'!$G:$G,'Colar PRIME'!$C:$C,Relatorio!B36,'Colar PRIME'!$D:$D,Relatorio!$Z$102),SUMIFS('Colar PRIME'!$G:$G,'Colar PRIME'!$C:$C,Relatorio!D36,'Colar PRIME'!$D:$D,Relatorio!$Z$102))</f>
        <v>0</v>
      </c>
      <c r="AA36" s="408">
        <f ca="1">SUM(SUMIF('Colar PACKET'!$A$2:$O$400,C36,'Colar PACKET'!$O$2:$O$400),SUMIF('Colar PACKET'!$A$2:$O$400,BA36,'Colar PACKET'!$O$2:$O$400))</f>
        <v>0</v>
      </c>
      <c r="AB36" s="408">
        <f ca="1">SUM(SUMIFS('Colar PRIME'!$G:$G,'Colar PRIME'!$C:$C,Relatorio!B36,'Colar PRIME'!$D:$D,Relatorio!$AB$102),SUMIFS('Colar PRIME'!$G:$G,'Colar PRIME'!$C:$C,Relatorio!D36,'Colar PRIME'!$D:$D,Relatorio!$AB$102))</f>
        <v>0</v>
      </c>
      <c r="AC36" s="207">
        <f ca="1">SUM(SUMIF('Colar PACKET'!$A$2:$P$400,C36,'Colar PACKET'!$P$2:$P$400),SUMIF('Colar PACKET'!$A$2:$P$400,BA36,'Colar PACKET'!$P$2:$P$400))</f>
        <v>0</v>
      </c>
      <c r="AD36" s="208">
        <f ca="1">SUM(SUMIFS('Colar PRIME'!$G:$G,'Colar PRIME'!$C:$C,Relatorio!B36,'Colar PRIME'!$D:$D,Relatorio!$AD$102),SUMIFS('Colar PRIME'!$G:$G,'Colar PRIME'!$C:$C,Relatorio!D36,'Colar PRIME'!$D:$D,Relatorio!$AD$102))</f>
        <v>0</v>
      </c>
      <c r="AE36" s="408">
        <f ca="1">SUM(SUMIF('Colar PACKET'!$A$2:$Q$400,C36,'Colar PACKET'!$Q$2:$Q$400),SUMIF('Colar PACKET'!$A$2:$Q$400,BA36,'Colar PACKET'!$Q$2:$Q$400))</f>
        <v>0</v>
      </c>
      <c r="AF36" s="408">
        <f ca="1">SUM(SUMIFS('Colar PRIME'!$G:$G,'Colar PRIME'!$C:$C,Relatorio!B36,'Colar PRIME'!$D:$D,Relatorio!$AF$102),SUMIFS('Colar PRIME'!$G:$G,'Colar PRIME'!$C:$C,Relatorio!D36,'Colar PRIME'!$D:$D,Relatorio!$AF$102))</f>
        <v>0</v>
      </c>
      <c r="AG36" s="207">
        <f ca="1">SUM(SUMIF('Colar PACKET'!$A$2:$R$400,C36,'Colar PACKET'!$R$2:$R$400),SUMIF('Colar PACKET'!$A$2:$R$400,BA36,'Colar PACKET'!$R$2:$R$400))</f>
        <v>0</v>
      </c>
      <c r="AH36" s="408">
        <f ca="1">SUM(SUMIFS('Colar PRIME'!$G:$G,'Colar PRIME'!$C:$C,Relatorio!B36,'Colar PRIME'!$D:$D,Relatorio!$AH$102),SUMIFS('Colar PRIME'!$G:$G,'Colar PRIME'!$C:$C,Relatorio!D36,'Colar PRIME'!$D:$D,Relatorio!$AH$102))</f>
        <v>0</v>
      </c>
      <c r="AI36" s="209">
        <f ca="1">SUM(SUMIF('Colar PACKET'!$A$2:$S$400,C36,'Colar PACKET'!$S$2:$S$400),SUMIF('Colar PACKET'!$A$2:$S$400,BA36,'Colar PACKET'!$S$2:$S$400))</f>
        <v>0</v>
      </c>
      <c r="AJ36" s="409">
        <f ca="1">SUM(SUMIFS('Colar PRIME'!$G:$G,'Colar PRIME'!$C:$C,Relatorio!B36,'Colar PRIME'!$D:$D,Relatorio!$AJ$102),SUMIFS('Colar PRIME'!$G:$G,'Colar PRIME'!$C:$C,Relatorio!D36,'Colar PRIME'!$D:$D,Relatorio!$AJ$102))</f>
        <v>0</v>
      </c>
      <c r="AK36" s="408">
        <f ca="1">SUM(SUMIF('Colar PACKET'!$A$2:$T$400,C36,'Colar PACKET'!$T$2:$T$400),SUMIF('Colar PACKET'!$A$2:$T$400,BA36,'Colar PACKET'!$T$2:$T$400))</f>
        <v>0</v>
      </c>
      <c r="AL36" s="408">
        <f ca="1">SUM(SUMIFS('Colar PRIME'!$G:$G,'Colar PRIME'!$C:$C,Relatorio!B36,'Colar PRIME'!$D:$D,Relatorio!$AL$102),SUMIFS('Colar PRIME'!$G:$G,'Colar PRIME'!$C:$C,Relatorio!D36,'Colar PRIME'!$D:$D,Relatorio!$AL$102))</f>
        <v>0</v>
      </c>
      <c r="AM36" s="209">
        <f ca="1">SUM(SUMIF('Colar PACKET'!$A$2:$U$400,C36,'Colar PACKET'!$U$2:$U$400),SUMIF('Colar PACKET'!$A$2:$U$400,BA36,'Colar PACKET'!$U$2:$U$400))</f>
        <v>0</v>
      </c>
      <c r="AN36" s="409">
        <f ca="1">SUM(SUMIFS('Colar PRIME'!$G:$G,'Colar PRIME'!$C:$C,Relatorio!B36,'Colar PRIME'!$D:$D,Relatorio!$AJ$102),SUMIFS('Colar PRIME'!$G:$G,'Colar PRIME'!$C:$C,Relatorio!D36,'Colar PRIME'!$D:$D,Relatorio!$AN$102))</f>
        <v>0</v>
      </c>
      <c r="AO36" s="408">
        <f ca="1">SUM(SUMIF('Colar PACKET'!$A$2:$V$400,C36,'Colar PACKET'!$V$2:$V$400),SUMIF('Colar PACKET'!$A$2:$V$400,BA36,'Colar PACKET'!$V$2:$V$400))</f>
        <v>0</v>
      </c>
      <c r="AP36" s="408">
        <f ca="1">SUM(SUMIFS('Colar PRIME'!$G:$G,'Colar PRIME'!$C:$C,Relatorio!B36,'Colar PRIME'!$D:$D,Relatorio!$AP$102),SUMIFS('Colar PRIME'!$G:$G,'Colar PRIME'!$C:$C,Relatorio!D36,'Colar PRIME'!$D:$D,Relatorio!$AP$102))</f>
        <v>0</v>
      </c>
      <c r="AQ36" s="209">
        <f ca="1">SUM(SUMIF('Colar PACKET'!$A$2:$W$400,C36,'Colar PACKET'!$W$2:$W$400),SUMIF('Colar PACKET'!$A$2:$W$400,BA36,'Colar PACKET'!$W$2:$W$400))</f>
        <v>0</v>
      </c>
      <c r="AR36" s="409">
        <f ca="1">SUM(SUMIFS('Colar PRIME'!$G:$G,'Colar PRIME'!$C:$C,Relatorio!B36,'Colar PRIME'!$D:$D,Relatorio!$AR$102),SUMIFS('Colar PRIME'!$G:$G,'Colar PRIME'!$C:$C,Relatorio!D36,'Colar PRIME'!$D:$D,Relatorio!$AR$102))</f>
        <v>0</v>
      </c>
      <c r="AS36" s="408">
        <f ca="1">SUM(SUMIF('Colar PACKET'!$A$2:$X$400,C36,'Colar PACKET'!$X$2:$X$400),SUMIF('Colar PACKET'!$A$2:$X$400,BA36,'Colar PACKET'!$X$2:$X$400))</f>
        <v>0</v>
      </c>
      <c r="AT36" s="408">
        <f ca="1">SUM(SUMIFS('Colar PRIME'!$G:$G,'Colar PRIME'!$C:$C,Relatorio!B36,'Colar PRIME'!$D:$D,Relatorio!$AT$102),SUMIFS('Colar PRIME'!$G:$G,'Colar PRIME'!$C:$C,Relatorio!D36,'Colar PRIME'!$D:$D,Relatorio!$AT$102))</f>
        <v>0</v>
      </c>
      <c r="AU36" s="209">
        <f ca="1">SUM(SUMIF('Colar PACKET'!$A$2:$Y$400,C36,'Colar PACKET'!$Y$2:$Y$400),SUMIF('Colar PACKET'!$A$2:$Y$400,BA36,'Colar PACKET'!$Y$2:$Y$400))</f>
        <v>0</v>
      </c>
      <c r="AV36" s="409">
        <f ca="1">SUM(SUMIFS('Colar PRIME'!$G:$G,'Colar PRIME'!$C:$C,Relatorio!B36,'Colar PRIME'!$D:$D,Relatorio!$AV$102),SUMIFS('Colar PRIME'!$G:$G,'Colar PRIME'!$C:$C,Relatorio!D36,'Colar PRIME'!$D:$D,Relatorio!$AV$102))</f>
        <v>0</v>
      </c>
      <c r="AW36" s="408">
        <f ca="1">SUM(SUMIF('Colar PACKET'!$A$2:$Z$400,C36,'Colar PACKET'!$Z$2:$Z$400),SUMIF('Colar PACKET'!$A$2:$Z$400,BA36,'Colar PACKET'!$Z$2:$Z$400))</f>
        <v>0</v>
      </c>
      <c r="AX36" s="408">
        <f ca="1">SUM(SUMIFS('Colar PRIME'!$G:$G,'Colar PRIME'!$C:$C,Relatorio!B36,'Colar PRIME'!$D:$D,Relatorio!$AX$102),SUMIFS('Colar PRIME'!$G:$G,'Colar PRIME'!$C:$C,Relatorio!D36,'Colar PRIME'!$D:$D,Relatorio!$AX$102))</f>
        <v>0</v>
      </c>
      <c r="AY36" s="209">
        <f ca="1">SUM(SUMIF('Colar PACKET'!$A$2:$AA$400,C36,'Colar PACKET'!$AA$2:$AA$400),SUMIF('Colar PACKET'!$A$2:$AA$400,BA36,'Colar PACKET'!$AA$2:$AA$400))</f>
        <v>0</v>
      </c>
      <c r="AZ36" s="409">
        <f ca="1">SUM(SUMIFS('Colar PRIME'!$G:$G,'Colar PRIME'!$C:$C,Relatorio!B36,'Colar PRIME'!$D:$D,Relatorio!$AZ$102),SUMIFS('Colar PRIME'!$G:$G,'Colar PRIME'!$C:$C,Relatorio!D36,'Colar PRIME'!$D:$D,Relatorio!$AZ$102))</f>
        <v>0</v>
      </c>
      <c r="BA36" s="210" t="s">
        <v>291</v>
      </c>
      <c r="BB36" s="408">
        <v>2</v>
      </c>
    </row>
    <row r="37" spans="1:54" x14ac:dyDescent="0.25">
      <c r="A37" s="226" t="s">
        <v>111</v>
      </c>
      <c r="B37" s="418" t="s">
        <v>292</v>
      </c>
      <c r="C37" s="217" t="s">
        <v>293</v>
      </c>
      <c r="D37" s="218"/>
      <c r="E37" s="207">
        <f ca="1">SUM(SUMIF('Colar PACKET'!$A$2:$D$400,C37,'Colar PACKET'!$D$2:$D$400),SUMIF('Colar PACKET'!$A$2:$D463,BA37,'Colar PACKET'!$D$2:$D$400))</f>
        <v>0</v>
      </c>
      <c r="F37" s="208">
        <f ca="1">SUM(SUMIFS('Colar PRIME'!$G:$G,'Colar PRIME'!$C:$C,Relatorio!B37,'Colar PRIME'!$D:$D,Relatorio!$F$102),SUMIFS('Colar PRIME'!$G:$G,'Colar PRIME'!$C:$C,Relatorio!D37,'Colar PRIME'!$D:$D,Relatorio!$F$102))</f>
        <v>0</v>
      </c>
      <c r="G37" s="408">
        <f ca="1">SUM(SUMIF('Colar PACKET'!$A$2:$E$400,C37,'Colar PACKET'!$E$2:$E$400),SUMIF('Colar PACKET'!$A$2:$E$400,BA37,'Colar PACKET'!$E$2:$E$400))</f>
        <v>0</v>
      </c>
      <c r="H37" s="408">
        <f ca="1">SUM(SUMIFS('Colar PRIME'!$G:$G,'Colar PRIME'!$C:$C,Relatorio!B37,'Colar PRIME'!$D:$D,Relatorio!$H$102),SUMIFS('Colar PRIME'!$G:$G,'Colar PRIME'!$C:$C,Relatorio!D37,'Colar PRIME'!$D:$D,Relatorio!$H$102))</f>
        <v>0</v>
      </c>
      <c r="I37" s="207">
        <f ca="1">SUM(SUMIF('Colar PACKET'!$A$2:$F$400,C37,'Colar PACKET'!$F$2:$F$400),SUMIF('Colar PACKET'!$A$2:$F$400,BA37,'Colar PACKET'!$F$2:$F$400))</f>
        <v>0</v>
      </c>
      <c r="J37" s="208">
        <f ca="1">SUM(SUMIFS('Colar PRIME'!$G:$G,'Colar PRIME'!$C:$C,Relatorio!B37,'Colar PRIME'!$D:$D,Relatorio!$J$102),SUMIFS('Colar PRIME'!$G:$G,'Colar PRIME'!$C:$C,Relatorio!D37,'Colar PRIME'!$D:$D,Relatorio!$J$102))</f>
        <v>0</v>
      </c>
      <c r="K37" s="408">
        <f ca="1">SUM(SUMIF('Colar PACKET'!$A$2:$G$400,C37,'Colar PACKET'!$G$2:$G$400),SUMIF('Colar PACKET'!$A$2:$G$400,BA37,'Colar PACKET'!$G$2:$G$400))</f>
        <v>0</v>
      </c>
      <c r="L37" s="408">
        <f ca="1">SUM(SUMIFS('Colar PRIME'!$G:$G,'Colar PRIME'!$C:$C,Relatorio!B37,'Colar PRIME'!$D:$D,Relatorio!$L$102),SUMIFS('Colar PRIME'!$G:$G,'Colar PRIME'!$C:$C,Relatorio!D37,'Colar PRIME'!$D:$D,Relatorio!$L$102))</f>
        <v>0</v>
      </c>
      <c r="M37" s="207">
        <f ca="1">SUM(SUMIF('Colar PACKET'!$A$2:$H$400,C37,'Colar PACKET'!$H$2:$H$400),SUMIF('Colar PACKET'!$A$2:$H$400,BA37,'Colar PACKET'!$H$2:$H$400))</f>
        <v>0</v>
      </c>
      <c r="N37" s="208">
        <f ca="1">SUM(SUMIFS('Colar PRIME'!$G:$G,'Colar PRIME'!$C:$C,Relatorio!B37,'Colar PRIME'!$D:$D,Relatorio!$N$102),SUMIFS('Colar PRIME'!$G:$G,'Colar PRIME'!$C:$C,Relatorio!D37,'Colar PRIME'!$D:$D,Relatorio!$N$102))</f>
        <v>0</v>
      </c>
      <c r="O37" s="408">
        <f ca="1">SUM(SUMIF('Colar PACKET'!$A$2:$I$400,C37,'Colar PACKET'!$I$2:$I$400),SUMIF('Colar PACKET'!$A$2:$I$400,BA37,'Colar PACKET'!$I$2:$I$400))</f>
        <v>0</v>
      </c>
      <c r="P37" s="408">
        <f ca="1">SUM(SUMIFS('Colar PRIME'!$G:$G,'Colar PRIME'!$C:$C,Relatorio!B37,'Colar PRIME'!$D:$D,Relatorio!$P$102),SUMIFS('Colar PRIME'!$G:$G,'Colar PRIME'!$C:$C,Relatorio!D37,'Colar PRIME'!$D:$D,Relatorio!$P$102))</f>
        <v>0</v>
      </c>
      <c r="Q37" s="207">
        <f ca="1">SUM(SUMIF('Colar PACKET'!$A$2:$J$400,C37,'Colar PACKET'!$J$2:$J$400),SUMIF('Colar PACKET'!$A$2:$J$400,BA37,'Colar PACKET'!$J$2:$J$400))</f>
        <v>0</v>
      </c>
      <c r="R37" s="208">
        <f ca="1">SUM(SUMIFS('Colar PRIME'!$G:$G,'Colar PRIME'!$C:$C,Relatorio!B37,'Colar PRIME'!$D:$D,Relatorio!$R$102),SUMIFS('Colar PRIME'!$G:$G,'Colar PRIME'!$C:$C,Relatorio!D37,'Colar PRIME'!$D:$D,Relatorio!$R$102))</f>
        <v>0</v>
      </c>
      <c r="S37" s="408">
        <f ca="1">SUM(SUMIF('Colar PACKET'!$A$2:$K$400,C37,'Colar PACKET'!$K$2:$K$400),SUMIF('Colar PACKET'!$A$2:$K$400,BA37,'Colar PACKET'!$K$2:$K$400))</f>
        <v>0</v>
      </c>
      <c r="T37" s="408">
        <f ca="1">SUM(SUMIFS('Colar PRIME'!$G:$G,'Colar PRIME'!$C:$C,Relatorio!B37,'Colar PRIME'!$D:$D,Relatorio!$T$102),SUMIFS('Colar PRIME'!$G:$G,'Colar PRIME'!$C:$C,Relatorio!D37,'Colar PRIME'!$D:$D,Relatorio!$T$102))</f>
        <v>0</v>
      </c>
      <c r="U37" s="207">
        <f ca="1">SUM(SUMIF('Colar PACKET'!$A$2:$L$400,C37,'Colar PACKET'!$L$2:$L$400),SUMIF('Colar PACKET'!$A$2:$L$400,BA37,'Colar PACKET'!$L$2:$L$400))</f>
        <v>0</v>
      </c>
      <c r="V37" s="208">
        <f ca="1">SUM(SUMIFS('Colar PRIME'!$G:$G,'Colar PRIME'!$C:$C,Relatorio!B37,'Colar PRIME'!$D:$D,Relatorio!$V$102),SUMIFS('Colar PRIME'!$G:$G,'Colar PRIME'!$C:$C,Relatorio!D37,'Colar PRIME'!$D:$D,Relatorio!$V$102))</f>
        <v>0</v>
      </c>
      <c r="W37" s="408">
        <f ca="1">SUM(SUMIF('Colar PACKET'!$A$2:$M$400,C37,'Colar PACKET'!$M$2:$M$400),SUMIF('Colar PACKET'!$A$2:$M$400,BA37,'Colar PACKET'!$M$2:$M$400))</f>
        <v>0</v>
      </c>
      <c r="X37" s="408">
        <f ca="1">SUM(SUMIFS('Colar PRIME'!$G:$G,'Colar PRIME'!$C:$C,Relatorio!B37,'Colar PRIME'!$D:$D,Relatorio!$X$102),SUMIFS('Colar PRIME'!$G:$G,'Colar PRIME'!$C:$C,Relatorio!D37,'Colar PRIME'!$D:$D,Relatorio!$X$102))</f>
        <v>0</v>
      </c>
      <c r="Y37" s="207">
        <f ca="1">SUM(SUMIF('Colar PACKET'!$A$2:$N$400,C37,'Colar PACKET'!$N$2:$N$400),SUMIF('Colar PACKET'!$A$2:$N$400,BA37,'Colar PACKET'!$N$2:$N$400))</f>
        <v>0</v>
      </c>
      <c r="Z37" s="208">
        <f ca="1">SUM(SUMIFS('Colar PRIME'!$G:$G,'Colar PRIME'!$C:$C,Relatorio!B37,'Colar PRIME'!$D:$D,Relatorio!$Z$102),SUMIFS('Colar PRIME'!$G:$G,'Colar PRIME'!$C:$C,Relatorio!D37,'Colar PRIME'!$D:$D,Relatorio!$Z$102))</f>
        <v>0</v>
      </c>
      <c r="AA37" s="408">
        <f ca="1">SUM(SUMIF('Colar PACKET'!$A$2:$O$400,C37,'Colar PACKET'!$O$2:$O$400),SUMIF('Colar PACKET'!$A$2:$O$400,BA37,'Colar PACKET'!$O$2:$O$400))</f>
        <v>0</v>
      </c>
      <c r="AB37" s="408">
        <f ca="1">SUM(SUMIFS('Colar PRIME'!$G:$G,'Colar PRIME'!$C:$C,Relatorio!B37,'Colar PRIME'!$D:$D,Relatorio!$AB$102),SUMIFS('Colar PRIME'!$G:$G,'Colar PRIME'!$C:$C,Relatorio!D37,'Colar PRIME'!$D:$D,Relatorio!$AB$102))</f>
        <v>0</v>
      </c>
      <c r="AC37" s="207">
        <f ca="1">SUM(SUMIF('Colar PACKET'!$A$2:$P$400,C37,'Colar PACKET'!$P$2:$P$400),SUMIF('Colar PACKET'!$A$2:$P$400,BA37,'Colar PACKET'!$P$2:$P$400))</f>
        <v>0</v>
      </c>
      <c r="AD37" s="208">
        <f ca="1">SUM(SUMIFS('Colar PRIME'!$G:$G,'Colar PRIME'!$C:$C,Relatorio!B37,'Colar PRIME'!$D:$D,Relatorio!$AD$102),SUMIFS('Colar PRIME'!$G:$G,'Colar PRIME'!$C:$C,Relatorio!D37,'Colar PRIME'!$D:$D,Relatorio!$AD$102))</f>
        <v>0</v>
      </c>
      <c r="AE37" s="408">
        <f ca="1">SUM(SUMIF('Colar PACKET'!$A$2:$Q$400,C37,'Colar PACKET'!$Q$2:$Q$400),SUMIF('Colar PACKET'!$A$2:$Q$400,BA37,'Colar PACKET'!$Q$2:$Q$400))</f>
        <v>0</v>
      </c>
      <c r="AF37" s="408">
        <f ca="1">SUM(SUMIFS('Colar PRIME'!$G:$G,'Colar PRIME'!$C:$C,Relatorio!B37,'Colar PRIME'!$D:$D,Relatorio!$AF$102),SUMIFS('Colar PRIME'!$G:$G,'Colar PRIME'!$C:$C,Relatorio!D37,'Colar PRIME'!$D:$D,Relatorio!$AF$102))</f>
        <v>0</v>
      </c>
      <c r="AG37" s="207">
        <f ca="1">SUM(SUMIF('Colar PACKET'!$A$2:$R$400,C37,'Colar PACKET'!$R$2:$R$400),SUMIF('Colar PACKET'!$A$2:$R$400,BA37,'Colar PACKET'!$R$2:$R$400))</f>
        <v>0</v>
      </c>
      <c r="AH37" s="408">
        <f ca="1">SUM(SUMIFS('Colar PRIME'!$G:$G,'Colar PRIME'!$C:$C,Relatorio!B37,'Colar PRIME'!$D:$D,Relatorio!$AH$102),SUMIFS('Colar PRIME'!$G:$G,'Colar PRIME'!$C:$C,Relatorio!D37,'Colar PRIME'!$D:$D,Relatorio!$AH$102))</f>
        <v>0</v>
      </c>
      <c r="AI37" s="209">
        <f ca="1">SUM(SUMIF('Colar PACKET'!$A$2:$S$400,C37,'Colar PACKET'!$S$2:$S$400),SUMIF('Colar PACKET'!$A$2:$S$400,BA37,'Colar PACKET'!$S$2:$S$400))</f>
        <v>0</v>
      </c>
      <c r="AJ37" s="409">
        <f ca="1">SUM(SUMIFS('Colar PRIME'!$G:$G,'Colar PRIME'!$C:$C,Relatorio!B37,'Colar PRIME'!$D:$D,Relatorio!$AJ$102),SUMIFS('Colar PRIME'!$G:$G,'Colar PRIME'!$C:$C,Relatorio!D37,'Colar PRIME'!$D:$D,Relatorio!$AJ$102))</f>
        <v>0</v>
      </c>
      <c r="AK37" s="408">
        <f ca="1">SUM(SUMIF('Colar PACKET'!$A$2:$T$400,C37,'Colar PACKET'!$T$2:$T$400),SUMIF('Colar PACKET'!$A$2:$T$400,BA37,'Colar PACKET'!$T$2:$T$400))</f>
        <v>0</v>
      </c>
      <c r="AL37" s="408">
        <f ca="1">SUM(SUMIFS('Colar PRIME'!$G:$G,'Colar PRIME'!$C:$C,Relatorio!B37,'Colar PRIME'!$D:$D,Relatorio!$AL$102),SUMIFS('Colar PRIME'!$G:$G,'Colar PRIME'!$C:$C,Relatorio!D37,'Colar PRIME'!$D:$D,Relatorio!$AL$102))</f>
        <v>0</v>
      </c>
      <c r="AM37" s="209">
        <f ca="1">SUM(SUMIF('Colar PACKET'!$A$2:$U$400,C37,'Colar PACKET'!$U$2:$U$400),SUMIF('Colar PACKET'!$A$2:$U$400,BA37,'Colar PACKET'!$U$2:$U$400))</f>
        <v>0</v>
      </c>
      <c r="AN37" s="409">
        <f ca="1">SUM(SUMIFS('Colar PRIME'!$G:$G,'Colar PRIME'!$C:$C,Relatorio!B37,'Colar PRIME'!$D:$D,Relatorio!$AJ$102),SUMIFS('Colar PRIME'!$G:$G,'Colar PRIME'!$C:$C,Relatorio!D37,'Colar PRIME'!$D:$D,Relatorio!$AN$102))</f>
        <v>0</v>
      </c>
      <c r="AO37" s="408">
        <f ca="1">SUM(SUMIF('Colar PACKET'!$A$2:$V$400,C37,'Colar PACKET'!$V$2:$V$400),SUMIF('Colar PACKET'!$A$2:$V$400,BA37,'Colar PACKET'!$V$2:$V$400))</f>
        <v>0</v>
      </c>
      <c r="AP37" s="408">
        <f ca="1">SUM(SUMIFS('Colar PRIME'!$G:$G,'Colar PRIME'!$C:$C,Relatorio!B37,'Colar PRIME'!$D:$D,Relatorio!$AP$102),SUMIFS('Colar PRIME'!$G:$G,'Colar PRIME'!$C:$C,Relatorio!D37,'Colar PRIME'!$D:$D,Relatorio!$AP$102))</f>
        <v>0</v>
      </c>
      <c r="AQ37" s="209">
        <f ca="1">SUM(SUMIF('Colar PACKET'!$A$2:$W$400,C37,'Colar PACKET'!$W$2:$W$400),SUMIF('Colar PACKET'!$A$2:$W$400,BA37,'Colar PACKET'!$W$2:$W$400))</f>
        <v>0</v>
      </c>
      <c r="AR37" s="409">
        <f ca="1">SUM(SUMIFS('Colar PRIME'!$G:$G,'Colar PRIME'!$C:$C,Relatorio!B37,'Colar PRIME'!$D:$D,Relatorio!$AR$102),SUMIFS('Colar PRIME'!$G:$G,'Colar PRIME'!$C:$C,Relatorio!D37,'Colar PRIME'!$D:$D,Relatorio!$AR$102))</f>
        <v>0</v>
      </c>
      <c r="AS37" s="408">
        <f ca="1">SUM(SUMIF('Colar PACKET'!$A$2:$X$400,C37,'Colar PACKET'!$X$2:$X$400),SUMIF('Colar PACKET'!$A$2:$X$400,BA37,'Colar PACKET'!$X$2:$X$400))</f>
        <v>0</v>
      </c>
      <c r="AT37" s="408">
        <f ca="1">SUM(SUMIFS('Colar PRIME'!$G:$G,'Colar PRIME'!$C:$C,Relatorio!B37,'Colar PRIME'!$D:$D,Relatorio!$AT$102),SUMIFS('Colar PRIME'!$G:$G,'Colar PRIME'!$C:$C,Relatorio!D37,'Colar PRIME'!$D:$D,Relatorio!$AT$102))</f>
        <v>0</v>
      </c>
      <c r="AU37" s="209">
        <f ca="1">SUM(SUMIF('Colar PACKET'!$A$2:$Y$400,C37,'Colar PACKET'!$Y$2:$Y$400),SUMIF('Colar PACKET'!$A$2:$Y$400,BA37,'Colar PACKET'!$Y$2:$Y$400))</f>
        <v>0</v>
      </c>
      <c r="AV37" s="409">
        <f ca="1">SUM(SUMIFS('Colar PRIME'!$G:$G,'Colar PRIME'!$C:$C,Relatorio!B37,'Colar PRIME'!$D:$D,Relatorio!$AV$102),SUMIFS('Colar PRIME'!$G:$G,'Colar PRIME'!$C:$C,Relatorio!D37,'Colar PRIME'!$D:$D,Relatorio!$AV$102))</f>
        <v>0</v>
      </c>
      <c r="AW37" s="408">
        <f ca="1">SUM(SUMIF('Colar PACKET'!$A$2:$Z$400,C37,'Colar PACKET'!$Z$2:$Z$400),SUMIF('Colar PACKET'!$A$2:$Z$400,BA37,'Colar PACKET'!$Z$2:$Z$400))</f>
        <v>0</v>
      </c>
      <c r="AX37" s="408">
        <f ca="1">SUM(SUMIFS('Colar PRIME'!$G:$G,'Colar PRIME'!$C:$C,Relatorio!B37,'Colar PRIME'!$D:$D,Relatorio!$AX$102),SUMIFS('Colar PRIME'!$G:$G,'Colar PRIME'!$C:$C,Relatorio!D37,'Colar PRIME'!$D:$D,Relatorio!$AX$102))</f>
        <v>0</v>
      </c>
      <c r="AY37" s="209">
        <f ca="1">SUM(SUMIF('Colar PACKET'!$A$2:$AA$400,C37,'Colar PACKET'!$AA$2:$AA$400),SUMIF('Colar PACKET'!$A$2:$AA$400,BA37,'Colar PACKET'!$AA$2:$AA$400))</f>
        <v>0</v>
      </c>
      <c r="AZ37" s="409">
        <f ca="1">SUM(SUMIFS('Colar PRIME'!$G:$G,'Colar PRIME'!$C:$C,Relatorio!B37,'Colar PRIME'!$D:$D,Relatorio!$AZ$102),SUMIFS('Colar PRIME'!$G:$G,'Colar PRIME'!$C:$C,Relatorio!D37,'Colar PRIME'!$D:$D,Relatorio!$AZ$102))</f>
        <v>0</v>
      </c>
      <c r="BA37" s="210" t="s">
        <v>294</v>
      </c>
      <c r="BB37" s="408">
        <v>3</v>
      </c>
    </row>
    <row r="38" spans="1:54" x14ac:dyDescent="0.25">
      <c r="A38" s="226" t="s">
        <v>112</v>
      </c>
      <c r="B38" s="420" t="s">
        <v>295</v>
      </c>
      <c r="C38" s="217" t="s">
        <v>296</v>
      </c>
      <c r="D38" s="218"/>
      <c r="E38" s="207">
        <f ca="1">SUM(SUMIF('Colar PACKET'!$A$2:$D$400,C38,'Colar PACKET'!$D$2:$D$400),SUMIF('Colar PACKET'!$A$2:$D464,BA38,'Colar PACKET'!$D$2:$D$400))</f>
        <v>0</v>
      </c>
      <c r="F38" s="208">
        <f ca="1">SUM(SUMIFS('Colar PRIME'!$G:$G,'Colar PRIME'!$C:$C,Relatorio!B38,'Colar PRIME'!$D:$D,Relatorio!$F$102),SUMIFS('Colar PRIME'!$G:$G,'Colar PRIME'!$C:$C,Relatorio!D38,'Colar PRIME'!$D:$D,Relatorio!$F$102))</f>
        <v>0</v>
      </c>
      <c r="G38" s="408">
        <f ca="1">SUM(SUMIF('Colar PACKET'!$A$2:$E$400,C38,'Colar PACKET'!$E$2:$E$400),SUMIF('Colar PACKET'!$A$2:$E$400,BA38,'Colar PACKET'!$E$2:$E$400))</f>
        <v>0</v>
      </c>
      <c r="H38" s="408">
        <f ca="1">SUM(SUMIFS('Colar PRIME'!$G:$G,'Colar PRIME'!$C:$C,Relatorio!B38,'Colar PRIME'!$D:$D,Relatorio!$H$102),SUMIFS('Colar PRIME'!$G:$G,'Colar PRIME'!$C:$C,Relatorio!D38,'Colar PRIME'!$D:$D,Relatorio!$H$102))</f>
        <v>0</v>
      </c>
      <c r="I38" s="207">
        <f ca="1">SUM(SUMIF('Colar PACKET'!$A$2:$F$400,C38,'Colar PACKET'!$F$2:$F$400),SUMIF('Colar PACKET'!$A$2:$F$400,BA38,'Colar PACKET'!$F$2:$F$400))</f>
        <v>0</v>
      </c>
      <c r="J38" s="208">
        <f ca="1">SUM(SUMIFS('Colar PRIME'!$G:$G,'Colar PRIME'!$C:$C,Relatorio!B38,'Colar PRIME'!$D:$D,Relatorio!$J$102),SUMIFS('Colar PRIME'!$G:$G,'Colar PRIME'!$C:$C,Relatorio!D38,'Colar PRIME'!$D:$D,Relatorio!$J$102))</f>
        <v>0</v>
      </c>
      <c r="K38" s="408">
        <f ca="1">SUM(SUMIF('Colar PACKET'!$A$2:$G$400,C38,'Colar PACKET'!$G$2:$G$400),SUMIF('Colar PACKET'!$A$2:$G$400,BA38,'Colar PACKET'!$G$2:$G$400))</f>
        <v>0</v>
      </c>
      <c r="L38" s="408">
        <f ca="1">SUM(SUMIFS('Colar PRIME'!$G:$G,'Colar PRIME'!$C:$C,Relatorio!B38,'Colar PRIME'!$D:$D,Relatorio!$L$102),SUMIFS('Colar PRIME'!$G:$G,'Colar PRIME'!$C:$C,Relatorio!D38,'Colar PRIME'!$D:$D,Relatorio!$L$102))</f>
        <v>0</v>
      </c>
      <c r="M38" s="207">
        <f ca="1">SUM(SUMIF('Colar PACKET'!$A$2:$H$400,C38,'Colar PACKET'!$H$2:$H$400),SUMIF('Colar PACKET'!$A$2:$H$400,BA38,'Colar PACKET'!$H$2:$H$400))</f>
        <v>0</v>
      </c>
      <c r="N38" s="208">
        <f ca="1">SUM(SUMIFS('Colar PRIME'!$G:$G,'Colar PRIME'!$C:$C,Relatorio!B38,'Colar PRIME'!$D:$D,Relatorio!$N$102),SUMIFS('Colar PRIME'!$G:$G,'Colar PRIME'!$C:$C,Relatorio!D38,'Colar PRIME'!$D:$D,Relatorio!$N$102))</f>
        <v>0</v>
      </c>
      <c r="O38" s="408">
        <f ca="1">SUM(SUMIF('Colar PACKET'!$A$2:$I$400,C38,'Colar PACKET'!$I$2:$I$400),SUMIF('Colar PACKET'!$A$2:$I$400,BA38,'Colar PACKET'!$I$2:$I$400))</f>
        <v>0</v>
      </c>
      <c r="P38" s="408">
        <f ca="1">SUM(SUMIFS('Colar PRIME'!$G:$G,'Colar PRIME'!$C:$C,Relatorio!B38,'Colar PRIME'!$D:$D,Relatorio!$P$102),SUMIFS('Colar PRIME'!$G:$G,'Colar PRIME'!$C:$C,Relatorio!D38,'Colar PRIME'!$D:$D,Relatorio!$P$102))</f>
        <v>0</v>
      </c>
      <c r="Q38" s="207">
        <f ca="1">SUM(SUMIF('Colar PACKET'!$A$2:$J$400,C38,'Colar PACKET'!$J$2:$J$400),SUMIF('Colar PACKET'!$A$2:$J$400,BA38,'Colar PACKET'!$J$2:$J$400))</f>
        <v>0</v>
      </c>
      <c r="R38" s="208">
        <f ca="1">SUM(SUMIFS('Colar PRIME'!$G:$G,'Colar PRIME'!$C:$C,Relatorio!B38,'Colar PRIME'!$D:$D,Relatorio!$R$102),SUMIFS('Colar PRIME'!$G:$G,'Colar PRIME'!$C:$C,Relatorio!D38,'Colar PRIME'!$D:$D,Relatorio!$R$102))</f>
        <v>0</v>
      </c>
      <c r="S38" s="408">
        <f ca="1">SUM(SUMIF('Colar PACKET'!$A$2:$K$400,C38,'Colar PACKET'!$K$2:$K$400),SUMIF('Colar PACKET'!$A$2:$K$400,BA38,'Colar PACKET'!$K$2:$K$400))</f>
        <v>0</v>
      </c>
      <c r="T38" s="408">
        <f ca="1">SUM(SUMIFS('Colar PRIME'!$G:$G,'Colar PRIME'!$C:$C,Relatorio!B38,'Colar PRIME'!$D:$D,Relatorio!$T$102),SUMIFS('Colar PRIME'!$G:$G,'Colar PRIME'!$C:$C,Relatorio!D38,'Colar PRIME'!$D:$D,Relatorio!$T$102))</f>
        <v>0</v>
      </c>
      <c r="U38" s="207">
        <f ca="1">SUM(SUMIF('Colar PACKET'!$A$2:$L$400,C38,'Colar PACKET'!$L$2:$L$400),SUMIF('Colar PACKET'!$A$2:$L$400,BA38,'Colar PACKET'!$L$2:$L$400))</f>
        <v>0</v>
      </c>
      <c r="V38" s="208">
        <f ca="1">SUM(SUMIFS('Colar PRIME'!$G:$G,'Colar PRIME'!$C:$C,Relatorio!B38,'Colar PRIME'!$D:$D,Relatorio!$V$102),SUMIFS('Colar PRIME'!$G:$G,'Colar PRIME'!$C:$C,Relatorio!D38,'Colar PRIME'!$D:$D,Relatorio!$V$102))</f>
        <v>0</v>
      </c>
      <c r="W38" s="408">
        <f ca="1">SUM(SUMIF('Colar PACKET'!$A$2:$M$400,C38,'Colar PACKET'!$M$2:$M$400),SUMIF('Colar PACKET'!$A$2:$M$400,BA38,'Colar PACKET'!$M$2:$M$400))</f>
        <v>0</v>
      </c>
      <c r="X38" s="408">
        <f ca="1">SUM(SUMIFS('Colar PRIME'!$G:$G,'Colar PRIME'!$C:$C,Relatorio!B38,'Colar PRIME'!$D:$D,Relatorio!$X$102),SUMIFS('Colar PRIME'!$G:$G,'Colar PRIME'!$C:$C,Relatorio!D38,'Colar PRIME'!$D:$D,Relatorio!$X$102))</f>
        <v>0</v>
      </c>
      <c r="Y38" s="207">
        <f ca="1">SUM(SUMIF('Colar PACKET'!$A$2:$N$400,C38,'Colar PACKET'!$N$2:$N$400),SUMIF('Colar PACKET'!$A$2:$N$400,BA38,'Colar PACKET'!$N$2:$N$400))</f>
        <v>0</v>
      </c>
      <c r="Z38" s="208">
        <f ca="1">SUM(SUMIFS('Colar PRIME'!$G:$G,'Colar PRIME'!$C:$C,Relatorio!B38,'Colar PRIME'!$D:$D,Relatorio!$Z$102),SUMIFS('Colar PRIME'!$G:$G,'Colar PRIME'!$C:$C,Relatorio!D38,'Colar PRIME'!$D:$D,Relatorio!$Z$102))</f>
        <v>0</v>
      </c>
      <c r="AA38" s="408">
        <f ca="1">SUM(SUMIF('Colar PACKET'!$A$2:$O$400,C38,'Colar PACKET'!$O$2:$O$400),SUMIF('Colar PACKET'!$A$2:$O$400,BA38,'Colar PACKET'!$O$2:$O$400))</f>
        <v>0</v>
      </c>
      <c r="AB38" s="408">
        <f ca="1">SUM(SUMIFS('Colar PRIME'!$G:$G,'Colar PRIME'!$C:$C,Relatorio!B38,'Colar PRIME'!$D:$D,Relatorio!$AB$102),SUMIFS('Colar PRIME'!$G:$G,'Colar PRIME'!$C:$C,Relatorio!D38,'Colar PRIME'!$D:$D,Relatorio!$AB$102))</f>
        <v>0</v>
      </c>
      <c r="AC38" s="207">
        <f ca="1">SUM(SUMIF('Colar PACKET'!$A$2:$P$400,C38,'Colar PACKET'!$P$2:$P$400),SUMIF('Colar PACKET'!$A$2:$P$400,BA38,'Colar PACKET'!$P$2:$P$400))</f>
        <v>0</v>
      </c>
      <c r="AD38" s="208">
        <f ca="1">SUM(SUMIFS('Colar PRIME'!$G:$G,'Colar PRIME'!$C:$C,Relatorio!B38,'Colar PRIME'!$D:$D,Relatorio!$AD$102),SUMIFS('Colar PRIME'!$G:$G,'Colar PRIME'!$C:$C,Relatorio!D38,'Colar PRIME'!$D:$D,Relatorio!$AD$102))</f>
        <v>0</v>
      </c>
      <c r="AE38" s="408">
        <f ca="1">SUM(SUMIF('Colar PACKET'!$A$2:$Q$400,C38,'Colar PACKET'!$Q$2:$Q$400),SUMIF('Colar PACKET'!$A$2:$Q$400,BA38,'Colar PACKET'!$Q$2:$Q$400))</f>
        <v>0</v>
      </c>
      <c r="AF38" s="408">
        <f ca="1">SUM(SUMIFS('Colar PRIME'!$G:$G,'Colar PRIME'!$C:$C,Relatorio!B38,'Colar PRIME'!$D:$D,Relatorio!$AF$102),SUMIFS('Colar PRIME'!$G:$G,'Colar PRIME'!$C:$C,Relatorio!D38,'Colar PRIME'!$D:$D,Relatorio!$AF$102))</f>
        <v>0</v>
      </c>
      <c r="AG38" s="207">
        <f ca="1">SUM(SUMIF('Colar PACKET'!$A$2:$R$400,C38,'Colar PACKET'!$R$2:$R$400),SUMIF('Colar PACKET'!$A$2:$R$400,BA38,'Colar PACKET'!$R$2:$R$400))</f>
        <v>0</v>
      </c>
      <c r="AH38" s="408">
        <f ca="1">SUM(SUMIFS('Colar PRIME'!$G:$G,'Colar PRIME'!$C:$C,Relatorio!B38,'Colar PRIME'!$D:$D,Relatorio!$AH$102),SUMIFS('Colar PRIME'!$G:$G,'Colar PRIME'!$C:$C,Relatorio!D38,'Colar PRIME'!$D:$D,Relatorio!$AH$102))</f>
        <v>0</v>
      </c>
      <c r="AI38" s="209">
        <f ca="1">SUM(SUMIF('Colar PACKET'!$A$2:$S$400,C38,'Colar PACKET'!$S$2:$S$400),SUMIF('Colar PACKET'!$A$2:$S$400,BA38,'Colar PACKET'!$S$2:$S$400))</f>
        <v>0</v>
      </c>
      <c r="AJ38" s="409">
        <f ca="1">SUM(SUMIFS('Colar PRIME'!$G:$G,'Colar PRIME'!$C:$C,Relatorio!B38,'Colar PRIME'!$D:$D,Relatorio!$AJ$102),SUMIFS('Colar PRIME'!$G:$G,'Colar PRIME'!$C:$C,Relatorio!D38,'Colar PRIME'!$D:$D,Relatorio!$AJ$102))</f>
        <v>0</v>
      </c>
      <c r="AK38" s="408">
        <f ca="1">SUM(SUMIF('Colar PACKET'!$A$2:$T$400,C38,'Colar PACKET'!$T$2:$T$400),SUMIF('Colar PACKET'!$A$2:$T$400,BA38,'Colar PACKET'!$T$2:$T$400))</f>
        <v>0</v>
      </c>
      <c r="AL38" s="408">
        <f ca="1">SUM(SUMIFS('Colar PRIME'!$G:$G,'Colar PRIME'!$C:$C,Relatorio!B38,'Colar PRIME'!$D:$D,Relatorio!$AL$102),SUMIFS('Colar PRIME'!$G:$G,'Colar PRIME'!$C:$C,Relatorio!D38,'Colar PRIME'!$D:$D,Relatorio!$AL$102))</f>
        <v>0</v>
      </c>
      <c r="AM38" s="209">
        <f ca="1">SUM(SUMIF('Colar PACKET'!$A$2:$U$400,C38,'Colar PACKET'!$U$2:$U$400),SUMIF('Colar PACKET'!$A$2:$U$400,BA38,'Colar PACKET'!$U$2:$U$400))</f>
        <v>0</v>
      </c>
      <c r="AN38" s="409">
        <f ca="1">SUM(SUMIFS('Colar PRIME'!$G:$G,'Colar PRIME'!$C:$C,Relatorio!B38,'Colar PRIME'!$D:$D,Relatorio!$AJ$102),SUMIFS('Colar PRIME'!$G:$G,'Colar PRIME'!$C:$C,Relatorio!D38,'Colar PRIME'!$D:$D,Relatorio!$AN$102))</f>
        <v>0</v>
      </c>
      <c r="AO38" s="408">
        <f ca="1">SUM(SUMIF('Colar PACKET'!$A$2:$V$400,C38,'Colar PACKET'!$V$2:$V$400),SUMIF('Colar PACKET'!$A$2:$V$400,BA38,'Colar PACKET'!$V$2:$V$400))</f>
        <v>0</v>
      </c>
      <c r="AP38" s="408">
        <f ca="1">SUM(SUMIFS('Colar PRIME'!$G:$G,'Colar PRIME'!$C:$C,Relatorio!B38,'Colar PRIME'!$D:$D,Relatorio!$AP$102),SUMIFS('Colar PRIME'!$G:$G,'Colar PRIME'!$C:$C,Relatorio!D38,'Colar PRIME'!$D:$D,Relatorio!$AP$102))</f>
        <v>0</v>
      </c>
      <c r="AQ38" s="209">
        <f ca="1">SUM(SUMIF('Colar PACKET'!$A$2:$W$400,C38,'Colar PACKET'!$W$2:$W$400),SUMIF('Colar PACKET'!$A$2:$W$400,BA38,'Colar PACKET'!$W$2:$W$400))</f>
        <v>0</v>
      </c>
      <c r="AR38" s="409">
        <f ca="1">SUM(SUMIFS('Colar PRIME'!$G:$G,'Colar PRIME'!$C:$C,Relatorio!B38,'Colar PRIME'!$D:$D,Relatorio!$AR$102),SUMIFS('Colar PRIME'!$G:$G,'Colar PRIME'!$C:$C,Relatorio!D38,'Colar PRIME'!$D:$D,Relatorio!$AR$102))</f>
        <v>0</v>
      </c>
      <c r="AS38" s="408">
        <f ca="1">SUM(SUMIF('Colar PACKET'!$A$2:$X$400,C38,'Colar PACKET'!$X$2:$X$400),SUMIF('Colar PACKET'!$A$2:$X$400,BA38,'Colar PACKET'!$X$2:$X$400))</f>
        <v>0</v>
      </c>
      <c r="AT38" s="408">
        <f ca="1">SUM(SUMIFS('Colar PRIME'!$G:$G,'Colar PRIME'!$C:$C,Relatorio!B38,'Colar PRIME'!$D:$D,Relatorio!$AT$102),SUMIFS('Colar PRIME'!$G:$G,'Colar PRIME'!$C:$C,Relatorio!D38,'Colar PRIME'!$D:$D,Relatorio!$AT$102))</f>
        <v>0</v>
      </c>
      <c r="AU38" s="209">
        <f ca="1">SUM(SUMIF('Colar PACKET'!$A$2:$Y$400,C38,'Colar PACKET'!$Y$2:$Y$400),SUMIF('Colar PACKET'!$A$2:$Y$400,BA38,'Colar PACKET'!$Y$2:$Y$400))</f>
        <v>0</v>
      </c>
      <c r="AV38" s="409">
        <f ca="1">SUM(SUMIFS('Colar PRIME'!$G:$G,'Colar PRIME'!$C:$C,Relatorio!B38,'Colar PRIME'!$D:$D,Relatorio!$AV$102),SUMIFS('Colar PRIME'!$G:$G,'Colar PRIME'!$C:$C,Relatorio!D38,'Colar PRIME'!$D:$D,Relatorio!$AV$102))</f>
        <v>0</v>
      </c>
      <c r="AW38" s="408">
        <f ca="1">SUM(SUMIF('Colar PACKET'!$A$2:$Z$400,C38,'Colar PACKET'!$Z$2:$Z$400),SUMIF('Colar PACKET'!$A$2:$Z$400,BA38,'Colar PACKET'!$Z$2:$Z$400))</f>
        <v>0</v>
      </c>
      <c r="AX38" s="408">
        <f ca="1">SUM(SUMIFS('Colar PRIME'!$G:$G,'Colar PRIME'!$C:$C,Relatorio!B38,'Colar PRIME'!$D:$D,Relatorio!$AX$102),SUMIFS('Colar PRIME'!$G:$G,'Colar PRIME'!$C:$C,Relatorio!D38,'Colar PRIME'!$D:$D,Relatorio!$AX$102))</f>
        <v>0</v>
      </c>
      <c r="AY38" s="209">
        <f ca="1">SUM(SUMIF('Colar PACKET'!$A$2:$AA$400,C38,'Colar PACKET'!$AA$2:$AA$400),SUMIF('Colar PACKET'!$A$2:$AA$400,BA38,'Colar PACKET'!$AA$2:$AA$400))</f>
        <v>0</v>
      </c>
      <c r="AZ38" s="409">
        <f ca="1">SUM(SUMIFS('Colar PRIME'!$G:$G,'Colar PRIME'!$C:$C,Relatorio!B38,'Colar PRIME'!$D:$D,Relatorio!$AZ$102),SUMIFS('Colar PRIME'!$G:$G,'Colar PRIME'!$C:$C,Relatorio!D38,'Colar PRIME'!$D:$D,Relatorio!$AZ$102))</f>
        <v>0</v>
      </c>
      <c r="BA38" s="210" t="s">
        <v>297</v>
      </c>
      <c r="BB38" s="408">
        <v>3</v>
      </c>
    </row>
    <row r="39" spans="1:54" x14ac:dyDescent="0.25">
      <c r="A39" s="226" t="s">
        <v>113</v>
      </c>
      <c r="B39" s="419" t="s">
        <v>298</v>
      </c>
      <c r="C39" s="217">
        <v>10150162229</v>
      </c>
      <c r="D39" s="218"/>
      <c r="E39" s="207">
        <f ca="1">SUM(SUMIF('Colar PACKET'!$A$2:$D$400,C39,'Colar PACKET'!$D$2:$D$400),SUMIF('Colar PACKET'!$A$2:$D465,BA39,'Colar PACKET'!$D$2:$D$400))</f>
        <v>0</v>
      </c>
      <c r="F39" s="208">
        <f ca="1">SUM(SUMIFS('Colar PRIME'!$G:$G,'Colar PRIME'!$C:$C,Relatorio!B39,'Colar PRIME'!$D:$D,Relatorio!$F$102),SUMIFS('Colar PRIME'!$G:$G,'Colar PRIME'!$C:$C,Relatorio!D39,'Colar PRIME'!$D:$D,Relatorio!$F$102))</f>
        <v>0</v>
      </c>
      <c r="G39" s="408">
        <f ca="1">SUM(SUMIF('Colar PACKET'!$A$2:$E$400,C39,'Colar PACKET'!$E$2:$E$400),SUMIF('Colar PACKET'!$A$2:$E$400,BA39,'Colar PACKET'!$E$2:$E$400))</f>
        <v>0</v>
      </c>
      <c r="H39" s="408">
        <f ca="1">SUM(SUMIFS('Colar PRIME'!$G:$G,'Colar PRIME'!$C:$C,Relatorio!B39,'Colar PRIME'!$D:$D,Relatorio!$H$102),SUMIFS('Colar PRIME'!$G:$G,'Colar PRIME'!$C:$C,Relatorio!D39,'Colar PRIME'!$D:$D,Relatorio!$H$102))</f>
        <v>0</v>
      </c>
      <c r="I39" s="207">
        <f ca="1">SUM(SUMIF('Colar PACKET'!$A$2:$F$400,C39,'Colar PACKET'!$F$2:$F$400),SUMIF('Colar PACKET'!$A$2:$F$400,BA39,'Colar PACKET'!$F$2:$F$400))</f>
        <v>0</v>
      </c>
      <c r="J39" s="208">
        <f ca="1">SUM(SUMIFS('Colar PRIME'!$G:$G,'Colar PRIME'!$C:$C,Relatorio!B39,'Colar PRIME'!$D:$D,Relatorio!$J$102),SUMIFS('Colar PRIME'!$G:$G,'Colar PRIME'!$C:$C,Relatorio!D39,'Colar PRIME'!$D:$D,Relatorio!$J$102))</f>
        <v>0</v>
      </c>
      <c r="K39" s="408">
        <f ca="1">SUM(SUMIF('Colar PACKET'!$A$2:$G$400,C39,'Colar PACKET'!$G$2:$G$400),SUMIF('Colar PACKET'!$A$2:$G$400,BA39,'Colar PACKET'!$G$2:$G$400))</f>
        <v>0</v>
      </c>
      <c r="L39" s="408">
        <f ca="1">SUM(SUMIFS('Colar PRIME'!$G:$G,'Colar PRIME'!$C:$C,Relatorio!B39,'Colar PRIME'!$D:$D,Relatorio!$L$102),SUMIFS('Colar PRIME'!$G:$G,'Colar PRIME'!$C:$C,Relatorio!D39,'Colar PRIME'!$D:$D,Relatorio!$L$102))</f>
        <v>0</v>
      </c>
      <c r="M39" s="207">
        <f ca="1">SUM(SUMIF('Colar PACKET'!$A$2:$H$400,C39,'Colar PACKET'!$H$2:$H$400),SUMIF('Colar PACKET'!$A$2:$H$400,BA39,'Colar PACKET'!$H$2:$H$400))</f>
        <v>0</v>
      </c>
      <c r="N39" s="208">
        <f ca="1">SUM(SUMIFS('Colar PRIME'!$G:$G,'Colar PRIME'!$C:$C,Relatorio!B39,'Colar PRIME'!$D:$D,Relatorio!$N$102),SUMIFS('Colar PRIME'!$G:$G,'Colar PRIME'!$C:$C,Relatorio!D39,'Colar PRIME'!$D:$D,Relatorio!$N$102))</f>
        <v>0</v>
      </c>
      <c r="O39" s="408">
        <f ca="1">SUM(SUMIF('Colar PACKET'!$A$2:$I$400,C39,'Colar PACKET'!$I$2:$I$400),SUMIF('Colar PACKET'!$A$2:$I$400,BA39,'Colar PACKET'!$I$2:$I$400))</f>
        <v>0</v>
      </c>
      <c r="P39" s="408">
        <f ca="1">SUM(SUMIFS('Colar PRIME'!$G:$G,'Colar PRIME'!$C:$C,Relatorio!B39,'Colar PRIME'!$D:$D,Relatorio!$P$102),SUMIFS('Colar PRIME'!$G:$G,'Colar PRIME'!$C:$C,Relatorio!D39,'Colar PRIME'!$D:$D,Relatorio!$P$102))</f>
        <v>0</v>
      </c>
      <c r="Q39" s="207">
        <f ca="1">SUM(SUMIF('Colar PACKET'!$A$2:$J$400,C39,'Colar PACKET'!$J$2:$J$400),SUMIF('Colar PACKET'!$A$2:$J$400,BA39,'Colar PACKET'!$J$2:$J$400))</f>
        <v>0</v>
      </c>
      <c r="R39" s="208">
        <f ca="1">SUM(SUMIFS('Colar PRIME'!$G:$G,'Colar PRIME'!$C:$C,Relatorio!B39,'Colar PRIME'!$D:$D,Relatorio!$R$102),SUMIFS('Colar PRIME'!$G:$G,'Colar PRIME'!$C:$C,Relatorio!D39,'Colar PRIME'!$D:$D,Relatorio!$R$102))</f>
        <v>0</v>
      </c>
      <c r="S39" s="408">
        <f ca="1">SUM(SUMIF('Colar PACKET'!$A$2:$K$400,C39,'Colar PACKET'!$K$2:$K$400),SUMIF('Colar PACKET'!$A$2:$K$400,BA39,'Colar PACKET'!$K$2:$K$400))</f>
        <v>0</v>
      </c>
      <c r="T39" s="408">
        <f ca="1">SUM(SUMIFS('Colar PRIME'!$G:$G,'Colar PRIME'!$C:$C,Relatorio!B39,'Colar PRIME'!$D:$D,Relatorio!$T$102),SUMIFS('Colar PRIME'!$G:$G,'Colar PRIME'!$C:$C,Relatorio!D39,'Colar PRIME'!$D:$D,Relatorio!$T$102))</f>
        <v>0</v>
      </c>
      <c r="U39" s="207">
        <f ca="1">SUM(SUMIF('Colar PACKET'!$A$2:$L$400,C39,'Colar PACKET'!$L$2:$L$400),SUMIF('Colar PACKET'!$A$2:$L$400,BA39,'Colar PACKET'!$L$2:$L$400))</f>
        <v>0</v>
      </c>
      <c r="V39" s="208">
        <f ca="1">SUM(SUMIFS('Colar PRIME'!$G:$G,'Colar PRIME'!$C:$C,Relatorio!B39,'Colar PRIME'!$D:$D,Relatorio!$V$102),SUMIFS('Colar PRIME'!$G:$G,'Colar PRIME'!$C:$C,Relatorio!D39,'Colar PRIME'!$D:$D,Relatorio!$V$102))</f>
        <v>0</v>
      </c>
      <c r="W39" s="408">
        <f ca="1">SUM(SUMIF('Colar PACKET'!$A$2:$M$400,C39,'Colar PACKET'!$M$2:$M$400),SUMIF('Colar PACKET'!$A$2:$M$400,BA39,'Colar PACKET'!$M$2:$M$400))</f>
        <v>0</v>
      </c>
      <c r="X39" s="408">
        <f ca="1">SUM(SUMIFS('Colar PRIME'!$G:$G,'Colar PRIME'!$C:$C,Relatorio!B39,'Colar PRIME'!$D:$D,Relatorio!$X$102),SUMIFS('Colar PRIME'!$G:$G,'Colar PRIME'!$C:$C,Relatorio!D39,'Colar PRIME'!$D:$D,Relatorio!$X$102))</f>
        <v>0</v>
      </c>
      <c r="Y39" s="207">
        <f ca="1">SUM(SUMIF('Colar PACKET'!$A$2:$N$400,C39,'Colar PACKET'!$N$2:$N$400),SUMIF('Colar PACKET'!$A$2:$N$400,BA39,'Colar PACKET'!$N$2:$N$400))</f>
        <v>0</v>
      </c>
      <c r="Z39" s="208">
        <f ca="1">SUM(SUMIFS('Colar PRIME'!$G:$G,'Colar PRIME'!$C:$C,Relatorio!B39,'Colar PRIME'!$D:$D,Relatorio!$Z$102),SUMIFS('Colar PRIME'!$G:$G,'Colar PRIME'!$C:$C,Relatorio!D39,'Colar PRIME'!$D:$D,Relatorio!$Z$102))</f>
        <v>0</v>
      </c>
      <c r="AA39" s="408">
        <f ca="1">SUM(SUMIF('Colar PACKET'!$A$2:$O$400,C39,'Colar PACKET'!$O$2:$O$400),SUMIF('Colar PACKET'!$A$2:$O$400,BA39,'Colar PACKET'!$O$2:$O$400))</f>
        <v>0</v>
      </c>
      <c r="AB39" s="408">
        <f ca="1">SUM(SUMIFS('Colar PRIME'!$G:$G,'Colar PRIME'!$C:$C,Relatorio!B39,'Colar PRIME'!$D:$D,Relatorio!$AB$102),SUMIFS('Colar PRIME'!$G:$G,'Colar PRIME'!$C:$C,Relatorio!D39,'Colar PRIME'!$D:$D,Relatorio!$AB$102))</f>
        <v>0</v>
      </c>
      <c r="AC39" s="207">
        <f ca="1">SUM(SUMIF('Colar PACKET'!$A$2:$P$400,C39,'Colar PACKET'!$P$2:$P$400),SUMIF('Colar PACKET'!$A$2:$P$400,BA39,'Colar PACKET'!$P$2:$P$400))</f>
        <v>0</v>
      </c>
      <c r="AD39" s="208">
        <f ca="1">SUM(SUMIFS('Colar PRIME'!$G:$G,'Colar PRIME'!$C:$C,Relatorio!B39,'Colar PRIME'!$D:$D,Relatorio!$AD$102),SUMIFS('Colar PRIME'!$G:$G,'Colar PRIME'!$C:$C,Relatorio!D39,'Colar PRIME'!$D:$D,Relatorio!$AD$102))</f>
        <v>0</v>
      </c>
      <c r="AE39" s="408">
        <f ca="1">SUM(SUMIF('Colar PACKET'!$A$2:$Q$400,C39,'Colar PACKET'!$Q$2:$Q$400),SUMIF('Colar PACKET'!$A$2:$Q$400,BA39,'Colar PACKET'!$Q$2:$Q$400))</f>
        <v>0</v>
      </c>
      <c r="AF39" s="408">
        <f ca="1">SUM(SUMIFS('Colar PRIME'!$G:$G,'Colar PRIME'!$C:$C,Relatorio!B39,'Colar PRIME'!$D:$D,Relatorio!$AF$102),SUMIFS('Colar PRIME'!$G:$G,'Colar PRIME'!$C:$C,Relatorio!D39,'Colar PRIME'!$D:$D,Relatorio!$AF$102))</f>
        <v>0</v>
      </c>
      <c r="AG39" s="207">
        <f ca="1">SUM(SUMIF('Colar PACKET'!$A$2:$R$400,C39,'Colar PACKET'!$R$2:$R$400),SUMIF('Colar PACKET'!$A$2:$R$400,BA39,'Colar PACKET'!$R$2:$R$400))</f>
        <v>0</v>
      </c>
      <c r="AH39" s="408">
        <f ca="1">SUM(SUMIFS('Colar PRIME'!$G:$G,'Colar PRIME'!$C:$C,Relatorio!B39,'Colar PRIME'!$D:$D,Relatorio!$AH$102),SUMIFS('Colar PRIME'!$G:$G,'Colar PRIME'!$C:$C,Relatorio!D39,'Colar PRIME'!$D:$D,Relatorio!$AH$102))</f>
        <v>0</v>
      </c>
      <c r="AI39" s="209">
        <f ca="1">SUM(SUMIF('Colar PACKET'!$A$2:$S$400,C39,'Colar PACKET'!$S$2:$S$400),SUMIF('Colar PACKET'!$A$2:$S$400,BA39,'Colar PACKET'!$S$2:$S$400))</f>
        <v>0</v>
      </c>
      <c r="AJ39" s="409">
        <f ca="1">SUM(SUMIFS('Colar PRIME'!$G:$G,'Colar PRIME'!$C:$C,Relatorio!B39,'Colar PRIME'!$D:$D,Relatorio!$AJ$102),SUMIFS('Colar PRIME'!$G:$G,'Colar PRIME'!$C:$C,Relatorio!D39,'Colar PRIME'!$D:$D,Relatorio!$AJ$102))</f>
        <v>0</v>
      </c>
      <c r="AK39" s="408">
        <f ca="1">SUM(SUMIF('Colar PACKET'!$A$2:$T$400,C39,'Colar PACKET'!$T$2:$T$400),SUMIF('Colar PACKET'!$A$2:$T$400,BA39,'Colar PACKET'!$T$2:$T$400))</f>
        <v>0</v>
      </c>
      <c r="AL39" s="408">
        <f ca="1">SUM(SUMIFS('Colar PRIME'!$G:$G,'Colar PRIME'!$C:$C,Relatorio!B39,'Colar PRIME'!$D:$D,Relatorio!$AL$102),SUMIFS('Colar PRIME'!$G:$G,'Colar PRIME'!$C:$C,Relatorio!D39,'Colar PRIME'!$D:$D,Relatorio!$AL$102))</f>
        <v>0</v>
      </c>
      <c r="AM39" s="209">
        <f ca="1">SUM(SUMIF('Colar PACKET'!$A$2:$U$400,C39,'Colar PACKET'!$U$2:$U$400),SUMIF('Colar PACKET'!$A$2:$U$400,BA39,'Colar PACKET'!$U$2:$U$400))</f>
        <v>0</v>
      </c>
      <c r="AN39" s="409">
        <f ca="1">SUM(SUMIFS('Colar PRIME'!$G:$G,'Colar PRIME'!$C:$C,Relatorio!B39,'Colar PRIME'!$D:$D,Relatorio!$AJ$102),SUMIFS('Colar PRIME'!$G:$G,'Colar PRIME'!$C:$C,Relatorio!D39,'Colar PRIME'!$D:$D,Relatorio!$AN$102))</f>
        <v>0</v>
      </c>
      <c r="AO39" s="408">
        <f ca="1">SUM(SUMIF('Colar PACKET'!$A$2:$V$400,C39,'Colar PACKET'!$V$2:$V$400),SUMIF('Colar PACKET'!$A$2:$V$400,BA39,'Colar PACKET'!$V$2:$V$400))</f>
        <v>0</v>
      </c>
      <c r="AP39" s="408">
        <f ca="1">SUM(SUMIFS('Colar PRIME'!$G:$G,'Colar PRIME'!$C:$C,Relatorio!B39,'Colar PRIME'!$D:$D,Relatorio!$AP$102),SUMIFS('Colar PRIME'!$G:$G,'Colar PRIME'!$C:$C,Relatorio!D39,'Colar PRIME'!$D:$D,Relatorio!$AP$102))</f>
        <v>0</v>
      </c>
      <c r="AQ39" s="209">
        <f ca="1">SUM(SUMIF('Colar PACKET'!$A$2:$W$400,C39,'Colar PACKET'!$W$2:$W$400),SUMIF('Colar PACKET'!$A$2:$W$400,BA39,'Colar PACKET'!$W$2:$W$400))</f>
        <v>0</v>
      </c>
      <c r="AR39" s="409">
        <f ca="1">SUM(SUMIFS('Colar PRIME'!$G:$G,'Colar PRIME'!$C:$C,Relatorio!B39,'Colar PRIME'!$D:$D,Relatorio!$AR$102),SUMIFS('Colar PRIME'!$G:$G,'Colar PRIME'!$C:$C,Relatorio!D39,'Colar PRIME'!$D:$D,Relatorio!$AR$102))</f>
        <v>0</v>
      </c>
      <c r="AS39" s="408">
        <f ca="1">SUM(SUMIF('Colar PACKET'!$A$2:$X$400,C39,'Colar PACKET'!$X$2:$X$400),SUMIF('Colar PACKET'!$A$2:$X$400,BA39,'Colar PACKET'!$X$2:$X$400))</f>
        <v>0</v>
      </c>
      <c r="AT39" s="408">
        <f ca="1">SUM(SUMIFS('Colar PRIME'!$G:$G,'Colar PRIME'!$C:$C,Relatorio!B39,'Colar PRIME'!$D:$D,Relatorio!$AT$102),SUMIFS('Colar PRIME'!$G:$G,'Colar PRIME'!$C:$C,Relatorio!D39,'Colar PRIME'!$D:$D,Relatorio!$AT$102))</f>
        <v>0</v>
      </c>
      <c r="AU39" s="209">
        <f ca="1">SUM(SUMIF('Colar PACKET'!$A$2:$Y$400,C39,'Colar PACKET'!$Y$2:$Y$400),SUMIF('Colar PACKET'!$A$2:$Y$400,BA39,'Colar PACKET'!$Y$2:$Y$400))</f>
        <v>0</v>
      </c>
      <c r="AV39" s="409">
        <f ca="1">SUM(SUMIFS('Colar PRIME'!$G:$G,'Colar PRIME'!$C:$C,Relatorio!B39,'Colar PRIME'!$D:$D,Relatorio!$AV$102),SUMIFS('Colar PRIME'!$G:$G,'Colar PRIME'!$C:$C,Relatorio!D39,'Colar PRIME'!$D:$D,Relatorio!$AV$102))</f>
        <v>0</v>
      </c>
      <c r="AW39" s="408">
        <f ca="1">SUM(SUMIF('Colar PACKET'!$A$2:$Z$400,C39,'Colar PACKET'!$Z$2:$Z$400),SUMIF('Colar PACKET'!$A$2:$Z$400,BA39,'Colar PACKET'!$Z$2:$Z$400))</f>
        <v>0</v>
      </c>
      <c r="AX39" s="408">
        <f ca="1">SUM(SUMIFS('Colar PRIME'!$G:$G,'Colar PRIME'!$C:$C,Relatorio!B39,'Colar PRIME'!$D:$D,Relatorio!$AX$102),SUMIFS('Colar PRIME'!$G:$G,'Colar PRIME'!$C:$C,Relatorio!D39,'Colar PRIME'!$D:$D,Relatorio!$AX$102))</f>
        <v>0</v>
      </c>
      <c r="AY39" s="209">
        <f ca="1">SUM(SUMIF('Colar PACKET'!$A$2:$AA$400,C39,'Colar PACKET'!$AA$2:$AA$400),SUMIF('Colar PACKET'!$A$2:$AA$400,BA39,'Colar PACKET'!$AA$2:$AA$400))</f>
        <v>0</v>
      </c>
      <c r="AZ39" s="409">
        <f ca="1">SUM(SUMIFS('Colar PRIME'!$G:$G,'Colar PRIME'!$C:$C,Relatorio!B39,'Colar PRIME'!$D:$D,Relatorio!$AZ$102),SUMIFS('Colar PRIME'!$G:$G,'Colar PRIME'!$C:$C,Relatorio!D39,'Colar PRIME'!$D:$D,Relatorio!$AZ$102))</f>
        <v>0</v>
      </c>
      <c r="BA39" s="210" t="s">
        <v>299</v>
      </c>
      <c r="BB39" s="408">
        <v>3</v>
      </c>
    </row>
    <row r="40" spans="1:54" x14ac:dyDescent="0.25">
      <c r="A40" s="226" t="s">
        <v>114</v>
      </c>
      <c r="B40" s="419" t="s">
        <v>300</v>
      </c>
      <c r="C40" s="217" t="s">
        <v>301</v>
      </c>
      <c r="D40" s="218"/>
      <c r="E40" s="207">
        <f ca="1">SUM(SUMIF('Colar PACKET'!$A$2:$D$400,C40,'Colar PACKET'!$D$2:$D$400),SUMIF('Colar PACKET'!$A$2:$D466,BA40,'Colar PACKET'!$D$2:$D$400))</f>
        <v>0</v>
      </c>
      <c r="F40" s="208">
        <f ca="1">SUM(SUMIFS('Colar PRIME'!$G:$G,'Colar PRIME'!$C:$C,Relatorio!B40,'Colar PRIME'!$D:$D,Relatorio!$F$102),SUMIFS('Colar PRIME'!$G:$G,'Colar PRIME'!$C:$C,Relatorio!D40,'Colar PRIME'!$D:$D,Relatorio!$F$102))</f>
        <v>0</v>
      </c>
      <c r="G40" s="408">
        <f ca="1">SUM(SUMIF('Colar PACKET'!$A$2:$E$400,C40,'Colar PACKET'!$E$2:$E$400),SUMIF('Colar PACKET'!$A$2:$E$400,BA40,'Colar PACKET'!$E$2:$E$400))</f>
        <v>0</v>
      </c>
      <c r="H40" s="408">
        <f ca="1">SUM(SUMIFS('Colar PRIME'!$G:$G,'Colar PRIME'!$C:$C,Relatorio!B40,'Colar PRIME'!$D:$D,Relatorio!$H$102),SUMIFS('Colar PRIME'!$G:$G,'Colar PRIME'!$C:$C,Relatorio!D40,'Colar PRIME'!$D:$D,Relatorio!$H$102))</f>
        <v>0</v>
      </c>
      <c r="I40" s="207">
        <f ca="1">SUM(SUMIF('Colar PACKET'!$A$2:$F$400,C40,'Colar PACKET'!$F$2:$F$400),SUMIF('Colar PACKET'!$A$2:$F$400,BA40,'Colar PACKET'!$F$2:$F$400))</f>
        <v>0</v>
      </c>
      <c r="J40" s="208">
        <f ca="1">SUM(SUMIFS('Colar PRIME'!$G:$G,'Colar PRIME'!$C:$C,Relatorio!B40,'Colar PRIME'!$D:$D,Relatorio!$J$102),SUMIFS('Colar PRIME'!$G:$G,'Colar PRIME'!$C:$C,Relatorio!D40,'Colar PRIME'!$D:$D,Relatorio!$J$102))</f>
        <v>0</v>
      </c>
      <c r="K40" s="408">
        <f ca="1">SUM(SUMIF('Colar PACKET'!$A$2:$G$400,C40,'Colar PACKET'!$G$2:$G$400),SUMIF('Colar PACKET'!$A$2:$G$400,BA40,'Colar PACKET'!$G$2:$G$400))</f>
        <v>0</v>
      </c>
      <c r="L40" s="408">
        <f ca="1">SUM(SUMIFS('Colar PRIME'!$G:$G,'Colar PRIME'!$C:$C,Relatorio!B40,'Colar PRIME'!$D:$D,Relatorio!$L$102),SUMIFS('Colar PRIME'!$G:$G,'Colar PRIME'!$C:$C,Relatorio!D40,'Colar PRIME'!$D:$D,Relatorio!$L$102))</f>
        <v>0</v>
      </c>
      <c r="M40" s="207">
        <f ca="1">SUM(SUMIF('Colar PACKET'!$A$2:$H$400,C40,'Colar PACKET'!$H$2:$H$400),SUMIF('Colar PACKET'!$A$2:$H$400,BA40,'Colar PACKET'!$H$2:$H$400))</f>
        <v>0</v>
      </c>
      <c r="N40" s="208">
        <f ca="1">SUM(SUMIFS('Colar PRIME'!$G:$G,'Colar PRIME'!$C:$C,Relatorio!B40,'Colar PRIME'!$D:$D,Relatorio!$N$102),SUMIFS('Colar PRIME'!$G:$G,'Colar PRIME'!$C:$C,Relatorio!D40,'Colar PRIME'!$D:$D,Relatorio!$N$102))</f>
        <v>0</v>
      </c>
      <c r="O40" s="408">
        <f ca="1">SUM(SUMIF('Colar PACKET'!$A$2:$I$400,C40,'Colar PACKET'!$I$2:$I$400),SUMIF('Colar PACKET'!$A$2:$I$400,BA40,'Colar PACKET'!$I$2:$I$400))</f>
        <v>0</v>
      </c>
      <c r="P40" s="408">
        <f ca="1">SUM(SUMIFS('Colar PRIME'!$G:$G,'Colar PRIME'!$C:$C,Relatorio!B40,'Colar PRIME'!$D:$D,Relatorio!$P$102),SUMIFS('Colar PRIME'!$G:$G,'Colar PRIME'!$C:$C,Relatorio!D40,'Colar PRIME'!$D:$D,Relatorio!$P$102))</f>
        <v>0</v>
      </c>
      <c r="Q40" s="207">
        <f ca="1">SUM(SUMIF('Colar PACKET'!$A$2:$J$400,C40,'Colar PACKET'!$J$2:$J$400),SUMIF('Colar PACKET'!$A$2:$J$400,BA40,'Colar PACKET'!$J$2:$J$400))</f>
        <v>0</v>
      </c>
      <c r="R40" s="208">
        <f ca="1">SUM(SUMIFS('Colar PRIME'!$G:$G,'Colar PRIME'!$C:$C,Relatorio!B40,'Colar PRIME'!$D:$D,Relatorio!$R$102),SUMIFS('Colar PRIME'!$G:$G,'Colar PRIME'!$C:$C,Relatorio!D40,'Colar PRIME'!$D:$D,Relatorio!$R$102))</f>
        <v>0</v>
      </c>
      <c r="S40" s="408">
        <f ca="1">SUM(SUMIF('Colar PACKET'!$A$2:$K$400,C40,'Colar PACKET'!$K$2:$K$400),SUMIF('Colar PACKET'!$A$2:$K$400,BA40,'Colar PACKET'!$K$2:$K$400))</f>
        <v>0</v>
      </c>
      <c r="T40" s="408">
        <f ca="1">SUM(SUMIFS('Colar PRIME'!$G:$G,'Colar PRIME'!$C:$C,Relatorio!B40,'Colar PRIME'!$D:$D,Relatorio!$T$102),SUMIFS('Colar PRIME'!$G:$G,'Colar PRIME'!$C:$C,Relatorio!D40,'Colar PRIME'!$D:$D,Relatorio!$T$102))</f>
        <v>0</v>
      </c>
      <c r="U40" s="207">
        <f ca="1">SUM(SUMIF('Colar PACKET'!$A$2:$L$400,C40,'Colar PACKET'!$L$2:$L$400),SUMIF('Colar PACKET'!$A$2:$L$400,BA40,'Colar PACKET'!$L$2:$L$400))</f>
        <v>0</v>
      </c>
      <c r="V40" s="208">
        <f ca="1">SUM(SUMIFS('Colar PRIME'!$G:$G,'Colar PRIME'!$C:$C,Relatorio!B40,'Colar PRIME'!$D:$D,Relatorio!$V$102),SUMIFS('Colar PRIME'!$G:$G,'Colar PRIME'!$C:$C,Relatorio!D40,'Colar PRIME'!$D:$D,Relatorio!$V$102))</f>
        <v>0</v>
      </c>
      <c r="W40" s="408">
        <f ca="1">SUM(SUMIF('Colar PACKET'!$A$2:$M$400,C40,'Colar PACKET'!$M$2:$M$400),SUMIF('Colar PACKET'!$A$2:$M$400,BA40,'Colar PACKET'!$M$2:$M$400))</f>
        <v>0</v>
      </c>
      <c r="X40" s="408">
        <f ca="1">SUM(SUMIFS('Colar PRIME'!$G:$G,'Colar PRIME'!$C:$C,Relatorio!B40,'Colar PRIME'!$D:$D,Relatorio!$X$102),SUMIFS('Colar PRIME'!$G:$G,'Colar PRIME'!$C:$C,Relatorio!D40,'Colar PRIME'!$D:$D,Relatorio!$X$102))</f>
        <v>0</v>
      </c>
      <c r="Y40" s="207">
        <f ca="1">SUM(SUMIF('Colar PACKET'!$A$2:$N$400,C40,'Colar PACKET'!$N$2:$N$400),SUMIF('Colar PACKET'!$A$2:$N$400,BA40,'Colar PACKET'!$N$2:$N$400))</f>
        <v>0</v>
      </c>
      <c r="Z40" s="208">
        <f ca="1">SUM(SUMIFS('Colar PRIME'!$G:$G,'Colar PRIME'!$C:$C,Relatorio!B40,'Colar PRIME'!$D:$D,Relatorio!$Z$102),SUMIFS('Colar PRIME'!$G:$G,'Colar PRIME'!$C:$C,Relatorio!D40,'Colar PRIME'!$D:$D,Relatorio!$Z$102))</f>
        <v>0</v>
      </c>
      <c r="AA40" s="408">
        <f ca="1">SUM(SUMIF('Colar PACKET'!$A$2:$O$400,C40,'Colar PACKET'!$O$2:$O$400),SUMIF('Colar PACKET'!$A$2:$O$400,BA40,'Colar PACKET'!$O$2:$O$400))</f>
        <v>0</v>
      </c>
      <c r="AB40" s="408">
        <f ca="1">SUM(SUMIFS('Colar PRIME'!$G:$G,'Colar PRIME'!$C:$C,Relatorio!B40,'Colar PRIME'!$D:$D,Relatorio!$AB$102),SUMIFS('Colar PRIME'!$G:$G,'Colar PRIME'!$C:$C,Relatorio!D40,'Colar PRIME'!$D:$D,Relatorio!$AB$102))</f>
        <v>0</v>
      </c>
      <c r="AC40" s="207">
        <f ca="1">SUM(SUMIF('Colar PACKET'!$A$2:$P$400,C40,'Colar PACKET'!$P$2:$P$400),SUMIF('Colar PACKET'!$A$2:$P$400,BA40,'Colar PACKET'!$P$2:$P$400))</f>
        <v>0</v>
      </c>
      <c r="AD40" s="208">
        <f ca="1">SUM(SUMIFS('Colar PRIME'!$G:$G,'Colar PRIME'!$C:$C,Relatorio!B40,'Colar PRIME'!$D:$D,Relatorio!$AD$102),SUMIFS('Colar PRIME'!$G:$G,'Colar PRIME'!$C:$C,Relatorio!D40,'Colar PRIME'!$D:$D,Relatorio!$AD$102))</f>
        <v>0</v>
      </c>
      <c r="AE40" s="408">
        <f ca="1">SUM(SUMIF('Colar PACKET'!$A$2:$Q$400,C40,'Colar PACKET'!$Q$2:$Q$400),SUMIF('Colar PACKET'!$A$2:$Q$400,BA40,'Colar PACKET'!$Q$2:$Q$400))</f>
        <v>0</v>
      </c>
      <c r="AF40" s="408">
        <f ca="1">SUM(SUMIFS('Colar PRIME'!$G:$G,'Colar PRIME'!$C:$C,Relatorio!B40,'Colar PRIME'!$D:$D,Relatorio!$AF$102),SUMIFS('Colar PRIME'!$G:$G,'Colar PRIME'!$C:$C,Relatorio!D40,'Colar PRIME'!$D:$D,Relatorio!$AF$102))</f>
        <v>0</v>
      </c>
      <c r="AG40" s="207">
        <f ca="1">SUM(SUMIF('Colar PACKET'!$A$2:$R$400,C40,'Colar PACKET'!$R$2:$R$400),SUMIF('Colar PACKET'!$A$2:$R$400,BA40,'Colar PACKET'!$R$2:$R$400))</f>
        <v>0</v>
      </c>
      <c r="AH40" s="408">
        <f ca="1">SUM(SUMIFS('Colar PRIME'!$G:$G,'Colar PRIME'!$C:$C,Relatorio!B40,'Colar PRIME'!$D:$D,Relatorio!$AH$102),SUMIFS('Colar PRIME'!$G:$G,'Colar PRIME'!$C:$C,Relatorio!D40,'Colar PRIME'!$D:$D,Relatorio!$AH$102))</f>
        <v>0</v>
      </c>
      <c r="AI40" s="209">
        <f ca="1">SUM(SUMIF('Colar PACKET'!$A$2:$S$400,C40,'Colar PACKET'!$S$2:$S$400),SUMIF('Colar PACKET'!$A$2:$S$400,BA40,'Colar PACKET'!$S$2:$S$400))</f>
        <v>0</v>
      </c>
      <c r="AJ40" s="409">
        <f ca="1">SUM(SUMIFS('Colar PRIME'!$G:$G,'Colar PRIME'!$C:$C,Relatorio!B40,'Colar PRIME'!$D:$D,Relatorio!$AJ$102),SUMIFS('Colar PRIME'!$G:$G,'Colar PRIME'!$C:$C,Relatorio!D40,'Colar PRIME'!$D:$D,Relatorio!$AJ$102))</f>
        <v>0</v>
      </c>
      <c r="AK40" s="408">
        <f ca="1">SUM(SUMIF('Colar PACKET'!$A$2:$T$400,C40,'Colar PACKET'!$T$2:$T$400),SUMIF('Colar PACKET'!$A$2:$T$400,BA40,'Colar PACKET'!$T$2:$T$400))</f>
        <v>0</v>
      </c>
      <c r="AL40" s="408">
        <f ca="1">SUM(SUMIFS('Colar PRIME'!$G:$G,'Colar PRIME'!$C:$C,Relatorio!B40,'Colar PRIME'!$D:$D,Relatorio!$AL$102),SUMIFS('Colar PRIME'!$G:$G,'Colar PRIME'!$C:$C,Relatorio!D40,'Colar PRIME'!$D:$D,Relatorio!$AL$102))</f>
        <v>0</v>
      </c>
      <c r="AM40" s="209">
        <f ca="1">SUM(SUMIF('Colar PACKET'!$A$2:$U$400,C40,'Colar PACKET'!$U$2:$U$400),SUMIF('Colar PACKET'!$A$2:$U$400,BA40,'Colar PACKET'!$U$2:$U$400))</f>
        <v>0</v>
      </c>
      <c r="AN40" s="409">
        <f ca="1">SUM(SUMIFS('Colar PRIME'!$G:$G,'Colar PRIME'!$C:$C,Relatorio!B40,'Colar PRIME'!$D:$D,Relatorio!$AJ$102),SUMIFS('Colar PRIME'!$G:$G,'Colar PRIME'!$C:$C,Relatorio!D40,'Colar PRIME'!$D:$D,Relatorio!$AN$102))</f>
        <v>0</v>
      </c>
      <c r="AO40" s="408">
        <f ca="1">SUM(SUMIF('Colar PACKET'!$A$2:$V$400,C40,'Colar PACKET'!$V$2:$V$400),SUMIF('Colar PACKET'!$A$2:$V$400,BA40,'Colar PACKET'!$V$2:$V$400))</f>
        <v>0</v>
      </c>
      <c r="AP40" s="408">
        <f ca="1">SUM(SUMIFS('Colar PRIME'!$G:$G,'Colar PRIME'!$C:$C,Relatorio!B40,'Colar PRIME'!$D:$D,Relatorio!$AP$102),SUMIFS('Colar PRIME'!$G:$G,'Colar PRIME'!$C:$C,Relatorio!D40,'Colar PRIME'!$D:$D,Relatorio!$AP$102))</f>
        <v>0</v>
      </c>
      <c r="AQ40" s="209">
        <f ca="1">SUM(SUMIF('Colar PACKET'!$A$2:$W$400,C40,'Colar PACKET'!$W$2:$W$400),SUMIF('Colar PACKET'!$A$2:$W$400,BA40,'Colar PACKET'!$W$2:$W$400))</f>
        <v>0</v>
      </c>
      <c r="AR40" s="409">
        <f ca="1">SUM(SUMIFS('Colar PRIME'!$G:$G,'Colar PRIME'!$C:$C,Relatorio!B40,'Colar PRIME'!$D:$D,Relatorio!$AR$102),SUMIFS('Colar PRIME'!$G:$G,'Colar PRIME'!$C:$C,Relatorio!D40,'Colar PRIME'!$D:$D,Relatorio!$AR$102))</f>
        <v>0</v>
      </c>
      <c r="AS40" s="408">
        <f ca="1">SUM(SUMIF('Colar PACKET'!$A$2:$X$400,C40,'Colar PACKET'!$X$2:$X$400),SUMIF('Colar PACKET'!$A$2:$X$400,BA40,'Colar PACKET'!$X$2:$X$400))</f>
        <v>0</v>
      </c>
      <c r="AT40" s="408">
        <f ca="1">SUM(SUMIFS('Colar PRIME'!$G:$G,'Colar PRIME'!$C:$C,Relatorio!B40,'Colar PRIME'!$D:$D,Relatorio!$AT$102),SUMIFS('Colar PRIME'!$G:$G,'Colar PRIME'!$C:$C,Relatorio!D40,'Colar PRIME'!$D:$D,Relatorio!$AT$102))</f>
        <v>0</v>
      </c>
      <c r="AU40" s="209">
        <f ca="1">SUM(SUMIF('Colar PACKET'!$A$2:$Y$400,C40,'Colar PACKET'!$Y$2:$Y$400),SUMIF('Colar PACKET'!$A$2:$Y$400,BA40,'Colar PACKET'!$Y$2:$Y$400))</f>
        <v>0</v>
      </c>
      <c r="AV40" s="409">
        <f ca="1">SUM(SUMIFS('Colar PRIME'!$G:$G,'Colar PRIME'!$C:$C,Relatorio!B40,'Colar PRIME'!$D:$D,Relatorio!$AV$102),SUMIFS('Colar PRIME'!$G:$G,'Colar PRIME'!$C:$C,Relatorio!D40,'Colar PRIME'!$D:$D,Relatorio!$AV$102))</f>
        <v>0</v>
      </c>
      <c r="AW40" s="408">
        <f ca="1">SUM(SUMIF('Colar PACKET'!$A$2:$Z$400,C40,'Colar PACKET'!$Z$2:$Z$400),SUMIF('Colar PACKET'!$A$2:$Z$400,BA40,'Colar PACKET'!$Z$2:$Z$400))</f>
        <v>0</v>
      </c>
      <c r="AX40" s="408">
        <f ca="1">SUM(SUMIFS('Colar PRIME'!$G:$G,'Colar PRIME'!$C:$C,Relatorio!B40,'Colar PRIME'!$D:$D,Relatorio!$AX$102),SUMIFS('Colar PRIME'!$G:$G,'Colar PRIME'!$C:$C,Relatorio!D40,'Colar PRIME'!$D:$D,Relatorio!$AX$102))</f>
        <v>0</v>
      </c>
      <c r="AY40" s="209">
        <f ca="1">SUM(SUMIF('Colar PACKET'!$A$2:$AA$400,C40,'Colar PACKET'!$AA$2:$AA$400),SUMIF('Colar PACKET'!$A$2:$AA$400,BA40,'Colar PACKET'!$AA$2:$AA$400))</f>
        <v>0</v>
      </c>
      <c r="AZ40" s="409">
        <f ca="1">SUM(SUMIFS('Colar PRIME'!$G:$G,'Colar PRIME'!$C:$C,Relatorio!B40,'Colar PRIME'!$D:$D,Relatorio!$AZ$102),SUMIFS('Colar PRIME'!$G:$G,'Colar PRIME'!$C:$C,Relatorio!D40,'Colar PRIME'!$D:$D,Relatorio!$AZ$102))</f>
        <v>0</v>
      </c>
      <c r="BA40" s="210" t="s">
        <v>302</v>
      </c>
      <c r="BB40" s="408">
        <v>3</v>
      </c>
    </row>
    <row r="41" spans="1:54" x14ac:dyDescent="0.25">
      <c r="A41" s="226" t="s">
        <v>115</v>
      </c>
      <c r="B41" s="419" t="s">
        <v>303</v>
      </c>
      <c r="C41" s="217" t="s">
        <v>304</v>
      </c>
      <c r="D41" s="218"/>
      <c r="E41" s="207">
        <f ca="1">SUM(SUMIF('Colar PACKET'!$A$2:$D$400,C41,'Colar PACKET'!$D$2:$D$400),SUMIF('Colar PACKET'!$A$2:$D467,BA41,'Colar PACKET'!$D$2:$D$400))</f>
        <v>0</v>
      </c>
      <c r="F41" s="208">
        <f ca="1">SUM(SUMIFS('Colar PRIME'!$G:$G,'Colar PRIME'!$C:$C,Relatorio!B41,'Colar PRIME'!$D:$D,Relatorio!$F$102),SUMIFS('Colar PRIME'!$G:$G,'Colar PRIME'!$C:$C,Relatorio!D41,'Colar PRIME'!$D:$D,Relatorio!$F$102))</f>
        <v>0</v>
      </c>
      <c r="G41" s="408">
        <f ca="1">SUM(SUMIF('Colar PACKET'!$A$2:$E$400,C41,'Colar PACKET'!$E$2:$E$400),SUMIF('Colar PACKET'!$A$2:$E$400,BA41,'Colar PACKET'!$E$2:$E$400))</f>
        <v>0</v>
      </c>
      <c r="H41" s="408">
        <f ca="1">SUM(SUMIFS('Colar PRIME'!$G:$G,'Colar PRIME'!$C:$C,Relatorio!B41,'Colar PRIME'!$D:$D,Relatorio!$H$102),SUMIFS('Colar PRIME'!$G:$G,'Colar PRIME'!$C:$C,Relatorio!D41,'Colar PRIME'!$D:$D,Relatorio!$H$102))</f>
        <v>0</v>
      </c>
      <c r="I41" s="207">
        <f ca="1">SUM(SUMIF('Colar PACKET'!$A$2:$F$400,C41,'Colar PACKET'!$F$2:$F$400),SUMIF('Colar PACKET'!$A$2:$F$400,BA41,'Colar PACKET'!$F$2:$F$400))</f>
        <v>0</v>
      </c>
      <c r="J41" s="208">
        <f ca="1">SUM(SUMIFS('Colar PRIME'!$G:$G,'Colar PRIME'!$C:$C,Relatorio!B41,'Colar PRIME'!$D:$D,Relatorio!$J$102),SUMIFS('Colar PRIME'!$G:$G,'Colar PRIME'!$C:$C,Relatorio!D41,'Colar PRIME'!$D:$D,Relatorio!$J$102))</f>
        <v>0</v>
      </c>
      <c r="K41" s="408">
        <f ca="1">SUM(SUMIF('Colar PACKET'!$A$2:$G$400,C41,'Colar PACKET'!$G$2:$G$400),SUMIF('Colar PACKET'!$A$2:$G$400,BA41,'Colar PACKET'!$G$2:$G$400))</f>
        <v>0</v>
      </c>
      <c r="L41" s="408">
        <f ca="1">SUM(SUMIFS('Colar PRIME'!$G:$G,'Colar PRIME'!$C:$C,Relatorio!B41,'Colar PRIME'!$D:$D,Relatorio!$L$102),SUMIFS('Colar PRIME'!$G:$G,'Colar PRIME'!$C:$C,Relatorio!D41,'Colar PRIME'!$D:$D,Relatorio!$L$102))</f>
        <v>0</v>
      </c>
      <c r="M41" s="207">
        <f ca="1">SUM(SUMIF('Colar PACKET'!$A$2:$H$400,C41,'Colar PACKET'!$H$2:$H$400),SUMIF('Colar PACKET'!$A$2:$H$400,BA41,'Colar PACKET'!$H$2:$H$400))</f>
        <v>0</v>
      </c>
      <c r="N41" s="208">
        <f ca="1">SUM(SUMIFS('Colar PRIME'!$G:$G,'Colar PRIME'!$C:$C,Relatorio!B41,'Colar PRIME'!$D:$D,Relatorio!$N$102),SUMIFS('Colar PRIME'!$G:$G,'Colar PRIME'!$C:$C,Relatorio!D41,'Colar PRIME'!$D:$D,Relatorio!$N$102))</f>
        <v>0</v>
      </c>
      <c r="O41" s="408">
        <f ca="1">SUM(SUMIF('Colar PACKET'!$A$2:$I$400,C41,'Colar PACKET'!$I$2:$I$400),SUMIF('Colar PACKET'!$A$2:$I$400,BA41,'Colar PACKET'!$I$2:$I$400))</f>
        <v>0</v>
      </c>
      <c r="P41" s="408">
        <f ca="1">SUM(SUMIFS('Colar PRIME'!$G:$G,'Colar PRIME'!$C:$C,Relatorio!B41,'Colar PRIME'!$D:$D,Relatorio!$P$102),SUMIFS('Colar PRIME'!$G:$G,'Colar PRIME'!$C:$C,Relatorio!D41,'Colar PRIME'!$D:$D,Relatorio!$P$102))</f>
        <v>0</v>
      </c>
      <c r="Q41" s="207">
        <f ca="1">SUM(SUMIF('Colar PACKET'!$A$2:$J$400,C41,'Colar PACKET'!$J$2:$J$400),SUMIF('Colar PACKET'!$A$2:$J$400,BA41,'Colar PACKET'!$J$2:$J$400))</f>
        <v>0</v>
      </c>
      <c r="R41" s="208">
        <f ca="1">SUM(SUMIFS('Colar PRIME'!$G:$G,'Colar PRIME'!$C:$C,Relatorio!B41,'Colar PRIME'!$D:$D,Relatorio!$R$102),SUMIFS('Colar PRIME'!$G:$G,'Colar PRIME'!$C:$C,Relatorio!D41,'Colar PRIME'!$D:$D,Relatorio!$R$102))</f>
        <v>0</v>
      </c>
      <c r="S41" s="408">
        <f ca="1">SUM(SUMIF('Colar PACKET'!$A$2:$K$400,C41,'Colar PACKET'!$K$2:$K$400),SUMIF('Colar PACKET'!$A$2:$K$400,BA41,'Colar PACKET'!$K$2:$K$400))</f>
        <v>0</v>
      </c>
      <c r="T41" s="408">
        <f ca="1">SUM(SUMIFS('Colar PRIME'!$G:$G,'Colar PRIME'!$C:$C,Relatorio!B41,'Colar PRIME'!$D:$D,Relatorio!$T$102),SUMIFS('Colar PRIME'!$G:$G,'Colar PRIME'!$C:$C,Relatorio!D41,'Colar PRIME'!$D:$D,Relatorio!$T$102))</f>
        <v>0</v>
      </c>
      <c r="U41" s="207">
        <f ca="1">SUM(SUMIF('Colar PACKET'!$A$2:$L$400,C41,'Colar PACKET'!$L$2:$L$400),SUMIF('Colar PACKET'!$A$2:$L$400,BA41,'Colar PACKET'!$L$2:$L$400))</f>
        <v>0</v>
      </c>
      <c r="V41" s="208">
        <f ca="1">SUM(SUMIFS('Colar PRIME'!$G:$G,'Colar PRIME'!$C:$C,Relatorio!B41,'Colar PRIME'!$D:$D,Relatorio!$V$102),SUMIFS('Colar PRIME'!$G:$G,'Colar PRIME'!$C:$C,Relatorio!D41,'Colar PRIME'!$D:$D,Relatorio!$V$102))</f>
        <v>0</v>
      </c>
      <c r="W41" s="408">
        <f ca="1">SUM(SUMIF('Colar PACKET'!$A$2:$M$400,C41,'Colar PACKET'!$M$2:$M$400),SUMIF('Colar PACKET'!$A$2:$M$400,BA41,'Colar PACKET'!$M$2:$M$400))</f>
        <v>0</v>
      </c>
      <c r="X41" s="408">
        <f ca="1">SUM(SUMIFS('Colar PRIME'!$G:$G,'Colar PRIME'!$C:$C,Relatorio!B41,'Colar PRIME'!$D:$D,Relatorio!$X$102),SUMIFS('Colar PRIME'!$G:$G,'Colar PRIME'!$C:$C,Relatorio!D41,'Colar PRIME'!$D:$D,Relatorio!$X$102))</f>
        <v>0</v>
      </c>
      <c r="Y41" s="207">
        <f ca="1">SUM(SUMIF('Colar PACKET'!$A$2:$N$400,C41,'Colar PACKET'!$N$2:$N$400),SUMIF('Colar PACKET'!$A$2:$N$400,BA41,'Colar PACKET'!$N$2:$N$400))</f>
        <v>0</v>
      </c>
      <c r="Z41" s="208">
        <f ca="1">SUM(SUMIFS('Colar PRIME'!$G:$G,'Colar PRIME'!$C:$C,Relatorio!B41,'Colar PRIME'!$D:$D,Relatorio!$Z$102),SUMIFS('Colar PRIME'!$G:$G,'Colar PRIME'!$C:$C,Relatorio!D41,'Colar PRIME'!$D:$D,Relatorio!$Z$102))</f>
        <v>0</v>
      </c>
      <c r="AA41" s="408">
        <f ca="1">SUM(SUMIF('Colar PACKET'!$A$2:$O$400,C41,'Colar PACKET'!$O$2:$O$400),SUMIF('Colar PACKET'!$A$2:$O$400,BA41,'Colar PACKET'!$O$2:$O$400))</f>
        <v>0</v>
      </c>
      <c r="AB41" s="408">
        <f ca="1">SUM(SUMIFS('Colar PRIME'!$G:$G,'Colar PRIME'!$C:$C,Relatorio!B41,'Colar PRIME'!$D:$D,Relatorio!$AB$102),SUMIFS('Colar PRIME'!$G:$G,'Colar PRIME'!$C:$C,Relatorio!D41,'Colar PRIME'!$D:$D,Relatorio!$AB$102))</f>
        <v>0</v>
      </c>
      <c r="AC41" s="207">
        <f ca="1">SUM(SUMIF('Colar PACKET'!$A$2:$P$400,C41,'Colar PACKET'!$P$2:$P$400),SUMIF('Colar PACKET'!$A$2:$P$400,BA41,'Colar PACKET'!$P$2:$P$400))</f>
        <v>0</v>
      </c>
      <c r="AD41" s="208">
        <f ca="1">SUM(SUMIFS('Colar PRIME'!$G:$G,'Colar PRIME'!$C:$C,Relatorio!B41,'Colar PRIME'!$D:$D,Relatorio!$AD$102),SUMIFS('Colar PRIME'!$G:$G,'Colar PRIME'!$C:$C,Relatorio!D41,'Colar PRIME'!$D:$D,Relatorio!$AD$102))</f>
        <v>0</v>
      </c>
      <c r="AE41" s="408">
        <f ca="1">SUM(SUMIF('Colar PACKET'!$A$2:$Q$400,C41,'Colar PACKET'!$Q$2:$Q$400),SUMIF('Colar PACKET'!$A$2:$Q$400,BA41,'Colar PACKET'!$Q$2:$Q$400))</f>
        <v>0</v>
      </c>
      <c r="AF41" s="408">
        <f ca="1">SUM(SUMIFS('Colar PRIME'!$G:$G,'Colar PRIME'!$C:$C,Relatorio!B41,'Colar PRIME'!$D:$D,Relatorio!$AF$102),SUMIFS('Colar PRIME'!$G:$G,'Colar PRIME'!$C:$C,Relatorio!D41,'Colar PRIME'!$D:$D,Relatorio!$AF$102))</f>
        <v>0</v>
      </c>
      <c r="AG41" s="207">
        <f ca="1">SUM(SUMIF('Colar PACKET'!$A$2:$R$400,C41,'Colar PACKET'!$R$2:$R$400),SUMIF('Colar PACKET'!$A$2:$R$400,BA41,'Colar PACKET'!$R$2:$R$400))</f>
        <v>0</v>
      </c>
      <c r="AH41" s="408">
        <f ca="1">SUM(SUMIFS('Colar PRIME'!$G:$G,'Colar PRIME'!$C:$C,Relatorio!B41,'Colar PRIME'!$D:$D,Relatorio!$AH$102),SUMIFS('Colar PRIME'!$G:$G,'Colar PRIME'!$C:$C,Relatorio!D41,'Colar PRIME'!$D:$D,Relatorio!$AH$102))</f>
        <v>0</v>
      </c>
      <c r="AI41" s="209">
        <f ca="1">SUM(SUMIF('Colar PACKET'!$A$2:$S$400,C41,'Colar PACKET'!$S$2:$S$400),SUMIF('Colar PACKET'!$A$2:$S$400,BA41,'Colar PACKET'!$S$2:$S$400))</f>
        <v>0</v>
      </c>
      <c r="AJ41" s="409">
        <f ca="1">SUM(SUMIFS('Colar PRIME'!$G:$G,'Colar PRIME'!$C:$C,Relatorio!B41,'Colar PRIME'!$D:$D,Relatorio!$AJ$102),SUMIFS('Colar PRIME'!$G:$G,'Colar PRIME'!$C:$C,Relatorio!D41,'Colar PRIME'!$D:$D,Relatorio!$AJ$102))</f>
        <v>0</v>
      </c>
      <c r="AK41" s="408">
        <f ca="1">SUM(SUMIF('Colar PACKET'!$A$2:$T$400,C41,'Colar PACKET'!$T$2:$T$400),SUMIF('Colar PACKET'!$A$2:$T$400,BA41,'Colar PACKET'!$T$2:$T$400))</f>
        <v>0</v>
      </c>
      <c r="AL41" s="408">
        <f ca="1">SUM(SUMIFS('Colar PRIME'!$G:$G,'Colar PRIME'!$C:$C,Relatorio!B41,'Colar PRIME'!$D:$D,Relatorio!$AL$102),SUMIFS('Colar PRIME'!$G:$G,'Colar PRIME'!$C:$C,Relatorio!D41,'Colar PRIME'!$D:$D,Relatorio!$AL$102))</f>
        <v>0</v>
      </c>
      <c r="AM41" s="209">
        <f ca="1">SUM(SUMIF('Colar PACKET'!$A$2:$U$400,C41,'Colar PACKET'!$U$2:$U$400),SUMIF('Colar PACKET'!$A$2:$U$400,BA41,'Colar PACKET'!$U$2:$U$400))</f>
        <v>0</v>
      </c>
      <c r="AN41" s="409">
        <f ca="1">SUM(SUMIFS('Colar PRIME'!$G:$G,'Colar PRIME'!$C:$C,Relatorio!B41,'Colar PRIME'!$D:$D,Relatorio!$AJ$102),SUMIFS('Colar PRIME'!$G:$G,'Colar PRIME'!$C:$C,Relatorio!D41,'Colar PRIME'!$D:$D,Relatorio!$AN$102))</f>
        <v>0</v>
      </c>
      <c r="AO41" s="408">
        <f ca="1">SUM(SUMIF('Colar PACKET'!$A$2:$V$400,C41,'Colar PACKET'!$V$2:$V$400),SUMIF('Colar PACKET'!$A$2:$V$400,BA41,'Colar PACKET'!$V$2:$V$400))</f>
        <v>0</v>
      </c>
      <c r="AP41" s="408">
        <f ca="1">SUM(SUMIFS('Colar PRIME'!$G:$G,'Colar PRIME'!$C:$C,Relatorio!B41,'Colar PRIME'!$D:$D,Relatorio!$AP$102),SUMIFS('Colar PRIME'!$G:$G,'Colar PRIME'!$C:$C,Relatorio!D41,'Colar PRIME'!$D:$D,Relatorio!$AP$102))</f>
        <v>0</v>
      </c>
      <c r="AQ41" s="209">
        <f ca="1">SUM(SUMIF('Colar PACKET'!$A$2:$W$400,C41,'Colar PACKET'!$W$2:$W$400),SUMIF('Colar PACKET'!$A$2:$W$400,BA41,'Colar PACKET'!$W$2:$W$400))</f>
        <v>0</v>
      </c>
      <c r="AR41" s="409">
        <f ca="1">SUM(SUMIFS('Colar PRIME'!$G:$G,'Colar PRIME'!$C:$C,Relatorio!B41,'Colar PRIME'!$D:$D,Relatorio!$AR$102),SUMIFS('Colar PRIME'!$G:$G,'Colar PRIME'!$C:$C,Relatorio!D41,'Colar PRIME'!$D:$D,Relatorio!$AR$102))</f>
        <v>0</v>
      </c>
      <c r="AS41" s="408">
        <f ca="1">SUM(SUMIF('Colar PACKET'!$A$2:$X$400,C41,'Colar PACKET'!$X$2:$X$400),SUMIF('Colar PACKET'!$A$2:$X$400,BA41,'Colar PACKET'!$X$2:$X$400))</f>
        <v>0</v>
      </c>
      <c r="AT41" s="408">
        <f ca="1">SUM(SUMIFS('Colar PRIME'!$G:$G,'Colar PRIME'!$C:$C,Relatorio!B41,'Colar PRIME'!$D:$D,Relatorio!$AT$102),SUMIFS('Colar PRIME'!$G:$G,'Colar PRIME'!$C:$C,Relatorio!D41,'Colar PRIME'!$D:$D,Relatorio!$AT$102))</f>
        <v>0</v>
      </c>
      <c r="AU41" s="209">
        <f ca="1">SUM(SUMIF('Colar PACKET'!$A$2:$Y$400,C41,'Colar PACKET'!$Y$2:$Y$400),SUMIF('Colar PACKET'!$A$2:$Y$400,BA41,'Colar PACKET'!$Y$2:$Y$400))</f>
        <v>0</v>
      </c>
      <c r="AV41" s="409">
        <f ca="1">SUM(SUMIFS('Colar PRIME'!$G:$G,'Colar PRIME'!$C:$C,Relatorio!B41,'Colar PRIME'!$D:$D,Relatorio!$AV$102),SUMIFS('Colar PRIME'!$G:$G,'Colar PRIME'!$C:$C,Relatorio!D41,'Colar PRIME'!$D:$D,Relatorio!$AV$102))</f>
        <v>0</v>
      </c>
      <c r="AW41" s="408">
        <f ca="1">SUM(SUMIF('Colar PACKET'!$A$2:$Z$400,C41,'Colar PACKET'!$Z$2:$Z$400),SUMIF('Colar PACKET'!$A$2:$Z$400,BA41,'Colar PACKET'!$Z$2:$Z$400))</f>
        <v>0</v>
      </c>
      <c r="AX41" s="408">
        <f ca="1">SUM(SUMIFS('Colar PRIME'!$G:$G,'Colar PRIME'!$C:$C,Relatorio!B41,'Colar PRIME'!$D:$D,Relatorio!$AX$102),SUMIFS('Colar PRIME'!$G:$G,'Colar PRIME'!$C:$C,Relatorio!D41,'Colar PRIME'!$D:$D,Relatorio!$AX$102))</f>
        <v>0</v>
      </c>
      <c r="AY41" s="209">
        <f ca="1">SUM(SUMIF('Colar PACKET'!$A$2:$AA$400,C41,'Colar PACKET'!$AA$2:$AA$400),SUMIF('Colar PACKET'!$A$2:$AA$400,BA41,'Colar PACKET'!$AA$2:$AA$400))</f>
        <v>0</v>
      </c>
      <c r="AZ41" s="409">
        <f ca="1">SUM(SUMIFS('Colar PRIME'!$G:$G,'Colar PRIME'!$C:$C,Relatorio!B41,'Colar PRIME'!$D:$D,Relatorio!$AZ$102),SUMIFS('Colar PRIME'!$G:$G,'Colar PRIME'!$C:$C,Relatorio!D41,'Colar PRIME'!$D:$D,Relatorio!$AZ$102))</f>
        <v>0</v>
      </c>
      <c r="BA41" s="210" t="s">
        <v>305</v>
      </c>
      <c r="BB41" s="408">
        <v>3</v>
      </c>
    </row>
    <row r="42" spans="1:54" x14ac:dyDescent="0.25">
      <c r="A42" s="226" t="s">
        <v>116</v>
      </c>
      <c r="B42" s="419" t="s">
        <v>306</v>
      </c>
      <c r="C42" s="217" t="s">
        <v>307</v>
      </c>
      <c r="D42" s="218"/>
      <c r="E42" s="207">
        <f ca="1">SUM(SUMIF('Colar PACKET'!$A$2:$D$400,C42,'Colar PACKET'!$D$2:$D$400),SUMIF('Colar PACKET'!$A$2:$D468,BA42,'Colar PACKET'!$D$2:$D$400))</f>
        <v>0</v>
      </c>
      <c r="F42" s="208">
        <f ca="1">SUM(SUMIFS('Colar PRIME'!$G:$G,'Colar PRIME'!$C:$C,Relatorio!B42,'Colar PRIME'!$D:$D,Relatorio!$F$102),SUMIFS('Colar PRIME'!$G:$G,'Colar PRIME'!$C:$C,Relatorio!D42,'Colar PRIME'!$D:$D,Relatorio!$F$102))</f>
        <v>0</v>
      </c>
      <c r="G42" s="408">
        <f ca="1">SUM(SUMIF('Colar PACKET'!$A$2:$E$400,C42,'Colar PACKET'!$E$2:$E$400),SUMIF('Colar PACKET'!$A$2:$E$400,BA42,'Colar PACKET'!$E$2:$E$400))</f>
        <v>0</v>
      </c>
      <c r="H42" s="408">
        <f ca="1">SUM(SUMIFS('Colar PRIME'!$G:$G,'Colar PRIME'!$C:$C,Relatorio!B42,'Colar PRIME'!$D:$D,Relatorio!$H$102),SUMIFS('Colar PRIME'!$G:$G,'Colar PRIME'!$C:$C,Relatorio!D42,'Colar PRIME'!$D:$D,Relatorio!$H$102))</f>
        <v>0</v>
      </c>
      <c r="I42" s="207">
        <f ca="1">SUM(SUMIF('Colar PACKET'!$A$2:$F$400,C42,'Colar PACKET'!$F$2:$F$400),SUMIF('Colar PACKET'!$A$2:$F$400,BA42,'Colar PACKET'!$F$2:$F$400))</f>
        <v>0</v>
      </c>
      <c r="J42" s="208">
        <f ca="1">SUM(SUMIFS('Colar PRIME'!$G:$G,'Colar PRIME'!$C:$C,Relatorio!B42,'Colar PRIME'!$D:$D,Relatorio!$J$102),SUMIFS('Colar PRIME'!$G:$G,'Colar PRIME'!$C:$C,Relatorio!D42,'Colar PRIME'!$D:$D,Relatorio!$J$102))</f>
        <v>0</v>
      </c>
      <c r="K42" s="408">
        <f ca="1">SUM(SUMIF('Colar PACKET'!$A$2:$G$400,C42,'Colar PACKET'!$G$2:$G$400),SUMIF('Colar PACKET'!$A$2:$G$400,BA42,'Colar PACKET'!$G$2:$G$400))</f>
        <v>0</v>
      </c>
      <c r="L42" s="408">
        <f ca="1">SUM(SUMIFS('Colar PRIME'!$G:$G,'Colar PRIME'!$C:$C,Relatorio!B42,'Colar PRIME'!$D:$D,Relatorio!$L$102),SUMIFS('Colar PRIME'!$G:$G,'Colar PRIME'!$C:$C,Relatorio!D42,'Colar PRIME'!$D:$D,Relatorio!$L$102))</f>
        <v>0</v>
      </c>
      <c r="M42" s="207">
        <f ca="1">SUM(SUMIF('Colar PACKET'!$A$2:$H$400,C42,'Colar PACKET'!$H$2:$H$400),SUMIF('Colar PACKET'!$A$2:$H$400,BA42,'Colar PACKET'!$H$2:$H$400))</f>
        <v>0</v>
      </c>
      <c r="N42" s="208">
        <f ca="1">SUM(SUMIFS('Colar PRIME'!$G:$G,'Colar PRIME'!$C:$C,Relatorio!B42,'Colar PRIME'!$D:$D,Relatorio!$N$102),SUMIFS('Colar PRIME'!$G:$G,'Colar PRIME'!$C:$C,Relatorio!D42,'Colar PRIME'!$D:$D,Relatorio!$N$102))</f>
        <v>0</v>
      </c>
      <c r="O42" s="408">
        <f ca="1">SUM(SUMIF('Colar PACKET'!$A$2:$I$400,C42,'Colar PACKET'!$I$2:$I$400),SUMIF('Colar PACKET'!$A$2:$I$400,BA42,'Colar PACKET'!$I$2:$I$400))</f>
        <v>0</v>
      </c>
      <c r="P42" s="408">
        <f ca="1">SUM(SUMIFS('Colar PRIME'!$G:$G,'Colar PRIME'!$C:$C,Relatorio!B42,'Colar PRIME'!$D:$D,Relatorio!$P$102),SUMIFS('Colar PRIME'!$G:$G,'Colar PRIME'!$C:$C,Relatorio!D42,'Colar PRIME'!$D:$D,Relatorio!$P$102))</f>
        <v>0</v>
      </c>
      <c r="Q42" s="207">
        <f ca="1">SUM(SUMIF('Colar PACKET'!$A$2:$J$400,C42,'Colar PACKET'!$J$2:$J$400),SUMIF('Colar PACKET'!$A$2:$J$400,BA42,'Colar PACKET'!$J$2:$J$400))</f>
        <v>0</v>
      </c>
      <c r="R42" s="208">
        <f ca="1">SUM(SUMIFS('Colar PRIME'!$G:$G,'Colar PRIME'!$C:$C,Relatorio!B42,'Colar PRIME'!$D:$D,Relatorio!$R$102),SUMIFS('Colar PRIME'!$G:$G,'Colar PRIME'!$C:$C,Relatorio!D42,'Colar PRIME'!$D:$D,Relatorio!$R$102))</f>
        <v>0</v>
      </c>
      <c r="S42" s="408">
        <f ca="1">SUM(SUMIF('Colar PACKET'!$A$2:$K$400,C42,'Colar PACKET'!$K$2:$K$400),SUMIF('Colar PACKET'!$A$2:$K$400,BA42,'Colar PACKET'!$K$2:$K$400))</f>
        <v>0</v>
      </c>
      <c r="T42" s="408">
        <f ca="1">SUM(SUMIFS('Colar PRIME'!$G:$G,'Colar PRIME'!$C:$C,Relatorio!B42,'Colar PRIME'!$D:$D,Relatorio!$T$102),SUMIFS('Colar PRIME'!$G:$G,'Colar PRIME'!$C:$C,Relatorio!D42,'Colar PRIME'!$D:$D,Relatorio!$T$102))</f>
        <v>0</v>
      </c>
      <c r="U42" s="207">
        <f ca="1">SUM(SUMIF('Colar PACKET'!$A$2:$L$400,C42,'Colar PACKET'!$L$2:$L$400),SUMIF('Colar PACKET'!$A$2:$L$400,BA42,'Colar PACKET'!$L$2:$L$400))</f>
        <v>0</v>
      </c>
      <c r="V42" s="208">
        <f ca="1">SUM(SUMIFS('Colar PRIME'!$G:$G,'Colar PRIME'!$C:$C,Relatorio!B42,'Colar PRIME'!$D:$D,Relatorio!$V$102),SUMIFS('Colar PRIME'!$G:$G,'Colar PRIME'!$C:$C,Relatorio!D42,'Colar PRIME'!$D:$D,Relatorio!$V$102))</f>
        <v>0</v>
      </c>
      <c r="W42" s="408">
        <f ca="1">SUM(SUMIF('Colar PACKET'!$A$2:$M$400,C42,'Colar PACKET'!$M$2:$M$400),SUMIF('Colar PACKET'!$A$2:$M$400,BA42,'Colar PACKET'!$M$2:$M$400))</f>
        <v>0</v>
      </c>
      <c r="X42" s="408">
        <f ca="1">SUM(SUMIFS('Colar PRIME'!$G:$G,'Colar PRIME'!$C:$C,Relatorio!B42,'Colar PRIME'!$D:$D,Relatorio!$X$102),SUMIFS('Colar PRIME'!$G:$G,'Colar PRIME'!$C:$C,Relatorio!D42,'Colar PRIME'!$D:$D,Relatorio!$X$102))</f>
        <v>0</v>
      </c>
      <c r="Y42" s="207">
        <f ca="1">SUM(SUMIF('Colar PACKET'!$A$2:$N$400,C42,'Colar PACKET'!$N$2:$N$400),SUMIF('Colar PACKET'!$A$2:$N$400,BA42,'Colar PACKET'!$N$2:$N$400))</f>
        <v>0</v>
      </c>
      <c r="Z42" s="208">
        <f ca="1">SUM(SUMIFS('Colar PRIME'!$G:$G,'Colar PRIME'!$C:$C,Relatorio!B42,'Colar PRIME'!$D:$D,Relatorio!$Z$102),SUMIFS('Colar PRIME'!$G:$G,'Colar PRIME'!$C:$C,Relatorio!D42,'Colar PRIME'!$D:$D,Relatorio!$Z$102))</f>
        <v>0</v>
      </c>
      <c r="AA42" s="408">
        <f ca="1">SUM(SUMIF('Colar PACKET'!$A$2:$O$400,C42,'Colar PACKET'!$O$2:$O$400),SUMIF('Colar PACKET'!$A$2:$O$400,BA42,'Colar PACKET'!$O$2:$O$400))</f>
        <v>0</v>
      </c>
      <c r="AB42" s="408">
        <f ca="1">SUM(SUMIFS('Colar PRIME'!$G:$G,'Colar PRIME'!$C:$C,Relatorio!B42,'Colar PRIME'!$D:$D,Relatorio!$AB$102),SUMIFS('Colar PRIME'!$G:$G,'Colar PRIME'!$C:$C,Relatorio!D42,'Colar PRIME'!$D:$D,Relatorio!$AB$102))</f>
        <v>0</v>
      </c>
      <c r="AC42" s="207">
        <f ca="1">SUM(SUMIF('Colar PACKET'!$A$2:$P$400,C42,'Colar PACKET'!$P$2:$P$400),SUMIF('Colar PACKET'!$A$2:$P$400,BA42,'Colar PACKET'!$P$2:$P$400))</f>
        <v>0</v>
      </c>
      <c r="AD42" s="208">
        <f ca="1">SUM(SUMIFS('Colar PRIME'!$G:$G,'Colar PRIME'!$C:$C,Relatorio!B42,'Colar PRIME'!$D:$D,Relatorio!$AD$102),SUMIFS('Colar PRIME'!$G:$G,'Colar PRIME'!$C:$C,Relatorio!D42,'Colar PRIME'!$D:$D,Relatorio!$AD$102))</f>
        <v>0</v>
      </c>
      <c r="AE42" s="408">
        <f ca="1">SUM(SUMIF('Colar PACKET'!$A$2:$Q$400,C42,'Colar PACKET'!$Q$2:$Q$400),SUMIF('Colar PACKET'!$A$2:$Q$400,BA42,'Colar PACKET'!$Q$2:$Q$400))</f>
        <v>0</v>
      </c>
      <c r="AF42" s="408">
        <f ca="1">SUM(SUMIFS('Colar PRIME'!$G:$G,'Colar PRIME'!$C:$C,Relatorio!B42,'Colar PRIME'!$D:$D,Relatorio!$AF$102),SUMIFS('Colar PRIME'!$G:$G,'Colar PRIME'!$C:$C,Relatorio!D42,'Colar PRIME'!$D:$D,Relatorio!$AF$102))</f>
        <v>0</v>
      </c>
      <c r="AG42" s="207">
        <f ca="1">SUM(SUMIF('Colar PACKET'!$A$2:$R$400,C42,'Colar PACKET'!$R$2:$R$400),SUMIF('Colar PACKET'!$A$2:$R$400,BA42,'Colar PACKET'!$R$2:$R$400))</f>
        <v>0</v>
      </c>
      <c r="AH42" s="408">
        <f ca="1">SUM(SUMIFS('Colar PRIME'!$G:$G,'Colar PRIME'!$C:$C,Relatorio!B42,'Colar PRIME'!$D:$D,Relatorio!$AH$102),SUMIFS('Colar PRIME'!$G:$G,'Colar PRIME'!$C:$C,Relatorio!D42,'Colar PRIME'!$D:$D,Relatorio!$AH$102))</f>
        <v>0</v>
      </c>
      <c r="AI42" s="209">
        <f ca="1">SUM(SUMIF('Colar PACKET'!$A$2:$S$400,C42,'Colar PACKET'!$S$2:$S$400),SUMIF('Colar PACKET'!$A$2:$S$400,BA42,'Colar PACKET'!$S$2:$S$400))</f>
        <v>0</v>
      </c>
      <c r="AJ42" s="409">
        <f ca="1">SUM(SUMIFS('Colar PRIME'!$G:$G,'Colar PRIME'!$C:$C,Relatorio!B42,'Colar PRIME'!$D:$D,Relatorio!$AJ$102),SUMIFS('Colar PRIME'!$G:$G,'Colar PRIME'!$C:$C,Relatorio!D42,'Colar PRIME'!$D:$D,Relatorio!$AJ$102))</f>
        <v>0</v>
      </c>
      <c r="AK42" s="408">
        <f ca="1">SUM(SUMIF('Colar PACKET'!$A$2:$T$400,C42,'Colar PACKET'!$T$2:$T$400),SUMIF('Colar PACKET'!$A$2:$T$400,BA42,'Colar PACKET'!$T$2:$T$400))</f>
        <v>0</v>
      </c>
      <c r="AL42" s="408">
        <f ca="1">SUM(SUMIFS('Colar PRIME'!$G:$G,'Colar PRIME'!$C:$C,Relatorio!B42,'Colar PRIME'!$D:$D,Relatorio!$AL$102),SUMIFS('Colar PRIME'!$G:$G,'Colar PRIME'!$C:$C,Relatorio!D42,'Colar PRIME'!$D:$D,Relatorio!$AL$102))</f>
        <v>0</v>
      </c>
      <c r="AM42" s="209">
        <f ca="1">SUM(SUMIF('Colar PACKET'!$A$2:$U$400,C42,'Colar PACKET'!$U$2:$U$400),SUMIF('Colar PACKET'!$A$2:$U$400,BA42,'Colar PACKET'!$U$2:$U$400))</f>
        <v>0</v>
      </c>
      <c r="AN42" s="409">
        <f ca="1">SUM(SUMIFS('Colar PRIME'!$G:$G,'Colar PRIME'!$C:$C,Relatorio!B42,'Colar PRIME'!$D:$D,Relatorio!$AJ$102),SUMIFS('Colar PRIME'!$G:$G,'Colar PRIME'!$C:$C,Relatorio!D42,'Colar PRIME'!$D:$D,Relatorio!$AN$102))</f>
        <v>0</v>
      </c>
      <c r="AO42" s="408">
        <f ca="1">SUM(SUMIF('Colar PACKET'!$A$2:$V$400,C42,'Colar PACKET'!$V$2:$V$400),SUMIF('Colar PACKET'!$A$2:$V$400,BA42,'Colar PACKET'!$V$2:$V$400))</f>
        <v>0</v>
      </c>
      <c r="AP42" s="408">
        <f ca="1">SUM(SUMIFS('Colar PRIME'!$G:$G,'Colar PRIME'!$C:$C,Relatorio!B42,'Colar PRIME'!$D:$D,Relatorio!$AP$102),SUMIFS('Colar PRIME'!$G:$G,'Colar PRIME'!$C:$C,Relatorio!D42,'Colar PRIME'!$D:$D,Relatorio!$AP$102))</f>
        <v>0</v>
      </c>
      <c r="AQ42" s="209">
        <f ca="1">SUM(SUMIF('Colar PACKET'!$A$2:$W$400,C42,'Colar PACKET'!$W$2:$W$400),SUMIF('Colar PACKET'!$A$2:$W$400,BA42,'Colar PACKET'!$W$2:$W$400))</f>
        <v>0</v>
      </c>
      <c r="AR42" s="409">
        <f ca="1">SUM(SUMIFS('Colar PRIME'!$G:$G,'Colar PRIME'!$C:$C,Relatorio!B42,'Colar PRIME'!$D:$D,Relatorio!$AR$102),SUMIFS('Colar PRIME'!$G:$G,'Colar PRIME'!$C:$C,Relatorio!D42,'Colar PRIME'!$D:$D,Relatorio!$AR$102))</f>
        <v>0</v>
      </c>
      <c r="AS42" s="408">
        <f ca="1">SUM(SUMIF('Colar PACKET'!$A$2:$X$400,C42,'Colar PACKET'!$X$2:$X$400),SUMIF('Colar PACKET'!$A$2:$X$400,BA42,'Colar PACKET'!$X$2:$X$400))</f>
        <v>0</v>
      </c>
      <c r="AT42" s="408">
        <f ca="1">SUM(SUMIFS('Colar PRIME'!$G:$G,'Colar PRIME'!$C:$C,Relatorio!B42,'Colar PRIME'!$D:$D,Relatorio!$AT$102),SUMIFS('Colar PRIME'!$G:$G,'Colar PRIME'!$C:$C,Relatorio!D42,'Colar PRIME'!$D:$D,Relatorio!$AT$102))</f>
        <v>0</v>
      </c>
      <c r="AU42" s="209">
        <f ca="1">SUM(SUMIF('Colar PACKET'!$A$2:$Y$400,C42,'Colar PACKET'!$Y$2:$Y$400),SUMIF('Colar PACKET'!$A$2:$Y$400,BA42,'Colar PACKET'!$Y$2:$Y$400))</f>
        <v>0</v>
      </c>
      <c r="AV42" s="409">
        <f ca="1">SUM(SUMIFS('Colar PRIME'!$G:$G,'Colar PRIME'!$C:$C,Relatorio!B42,'Colar PRIME'!$D:$D,Relatorio!$AV$102),SUMIFS('Colar PRIME'!$G:$G,'Colar PRIME'!$C:$C,Relatorio!D42,'Colar PRIME'!$D:$D,Relatorio!$AV$102))</f>
        <v>0</v>
      </c>
      <c r="AW42" s="408">
        <f ca="1">SUM(SUMIF('Colar PACKET'!$A$2:$Z$400,C42,'Colar PACKET'!$Z$2:$Z$400),SUMIF('Colar PACKET'!$A$2:$Z$400,BA42,'Colar PACKET'!$Z$2:$Z$400))</f>
        <v>0</v>
      </c>
      <c r="AX42" s="408">
        <f ca="1">SUM(SUMIFS('Colar PRIME'!$G:$G,'Colar PRIME'!$C:$C,Relatorio!B42,'Colar PRIME'!$D:$D,Relatorio!$AX$102),SUMIFS('Colar PRIME'!$G:$G,'Colar PRIME'!$C:$C,Relatorio!D42,'Colar PRIME'!$D:$D,Relatorio!$AX$102))</f>
        <v>0</v>
      </c>
      <c r="AY42" s="209">
        <f ca="1">SUM(SUMIF('Colar PACKET'!$A$2:$AA$400,C42,'Colar PACKET'!$AA$2:$AA$400),SUMIF('Colar PACKET'!$A$2:$AA$400,BA42,'Colar PACKET'!$AA$2:$AA$400))</f>
        <v>0</v>
      </c>
      <c r="AZ42" s="409">
        <f ca="1">SUM(SUMIFS('Colar PRIME'!$G:$G,'Colar PRIME'!$C:$C,Relatorio!B42,'Colar PRIME'!$D:$D,Relatorio!$AZ$102),SUMIFS('Colar PRIME'!$G:$G,'Colar PRIME'!$C:$C,Relatorio!D42,'Colar PRIME'!$D:$D,Relatorio!$AZ$102))</f>
        <v>0</v>
      </c>
      <c r="BA42" s="210" t="s">
        <v>308</v>
      </c>
      <c r="BB42" s="408">
        <v>3</v>
      </c>
    </row>
    <row r="43" spans="1:54" x14ac:dyDescent="0.25">
      <c r="A43" s="226" t="s">
        <v>117</v>
      </c>
      <c r="B43" s="419" t="s">
        <v>309</v>
      </c>
      <c r="C43" s="217" t="s">
        <v>310</v>
      </c>
      <c r="D43" s="218"/>
      <c r="E43" s="207">
        <f ca="1">SUM(SUMIF('Colar PACKET'!$A$2:$D$400,C43,'Colar PACKET'!$D$2:$D$400),SUMIF('Colar PACKET'!$A$2:$D469,BA43,'Colar PACKET'!$D$2:$D$400))</f>
        <v>0</v>
      </c>
      <c r="F43" s="208">
        <f ca="1">SUM(SUMIFS('Colar PRIME'!$G:$G,'Colar PRIME'!$C:$C,Relatorio!B43,'Colar PRIME'!$D:$D,Relatorio!$F$102),SUMIFS('Colar PRIME'!$G:$G,'Colar PRIME'!$C:$C,Relatorio!D43,'Colar PRIME'!$D:$D,Relatorio!$F$102))</f>
        <v>0</v>
      </c>
      <c r="G43" s="408">
        <f ca="1">SUM(SUMIF('Colar PACKET'!$A$2:$E$400,C43,'Colar PACKET'!$E$2:$E$400),SUMIF('Colar PACKET'!$A$2:$E$400,BA43,'Colar PACKET'!$E$2:$E$400))</f>
        <v>0</v>
      </c>
      <c r="H43" s="408">
        <f ca="1">SUM(SUMIFS('Colar PRIME'!$G:$G,'Colar PRIME'!$C:$C,Relatorio!B43,'Colar PRIME'!$D:$D,Relatorio!$H$102),SUMIFS('Colar PRIME'!$G:$G,'Colar PRIME'!$C:$C,Relatorio!D43,'Colar PRIME'!$D:$D,Relatorio!$H$102))</f>
        <v>0</v>
      </c>
      <c r="I43" s="207">
        <f ca="1">SUM(SUMIF('Colar PACKET'!$A$2:$F$400,C43,'Colar PACKET'!$F$2:$F$400),SUMIF('Colar PACKET'!$A$2:$F$400,BA43,'Colar PACKET'!$F$2:$F$400))</f>
        <v>0</v>
      </c>
      <c r="J43" s="208">
        <f ca="1">SUM(SUMIFS('Colar PRIME'!$G:$G,'Colar PRIME'!$C:$C,Relatorio!B43,'Colar PRIME'!$D:$D,Relatorio!$J$102),SUMIFS('Colar PRIME'!$G:$G,'Colar PRIME'!$C:$C,Relatorio!D43,'Colar PRIME'!$D:$D,Relatorio!$J$102))</f>
        <v>0</v>
      </c>
      <c r="K43" s="408">
        <f ca="1">SUM(SUMIF('Colar PACKET'!$A$2:$G$400,C43,'Colar PACKET'!$G$2:$G$400),SUMIF('Colar PACKET'!$A$2:$G$400,BA43,'Colar PACKET'!$G$2:$G$400))</f>
        <v>0</v>
      </c>
      <c r="L43" s="408">
        <f ca="1">SUM(SUMIFS('Colar PRIME'!$G:$G,'Colar PRIME'!$C:$C,Relatorio!B43,'Colar PRIME'!$D:$D,Relatorio!$L$102),SUMIFS('Colar PRIME'!$G:$G,'Colar PRIME'!$C:$C,Relatorio!D43,'Colar PRIME'!$D:$D,Relatorio!$L$102))</f>
        <v>0</v>
      </c>
      <c r="M43" s="207">
        <f ca="1">SUM(SUMIF('Colar PACKET'!$A$2:$H$400,C43,'Colar PACKET'!$H$2:$H$400),SUMIF('Colar PACKET'!$A$2:$H$400,BA43,'Colar PACKET'!$H$2:$H$400))</f>
        <v>0</v>
      </c>
      <c r="N43" s="208">
        <f ca="1">SUM(SUMIFS('Colar PRIME'!$G:$G,'Colar PRIME'!$C:$C,Relatorio!B43,'Colar PRIME'!$D:$D,Relatorio!$N$102),SUMIFS('Colar PRIME'!$G:$G,'Colar PRIME'!$C:$C,Relatorio!D43,'Colar PRIME'!$D:$D,Relatorio!$N$102))</f>
        <v>0</v>
      </c>
      <c r="O43" s="408">
        <f ca="1">SUM(SUMIF('Colar PACKET'!$A$2:$I$400,C43,'Colar PACKET'!$I$2:$I$400),SUMIF('Colar PACKET'!$A$2:$I$400,BA43,'Colar PACKET'!$I$2:$I$400))</f>
        <v>0</v>
      </c>
      <c r="P43" s="408">
        <f ca="1">SUM(SUMIFS('Colar PRIME'!$G:$G,'Colar PRIME'!$C:$C,Relatorio!B43,'Colar PRIME'!$D:$D,Relatorio!$P$102),SUMIFS('Colar PRIME'!$G:$G,'Colar PRIME'!$C:$C,Relatorio!D43,'Colar PRIME'!$D:$D,Relatorio!$P$102))</f>
        <v>0</v>
      </c>
      <c r="Q43" s="207">
        <f ca="1">SUM(SUMIF('Colar PACKET'!$A$2:$J$400,C43,'Colar PACKET'!$J$2:$J$400),SUMIF('Colar PACKET'!$A$2:$J$400,BA43,'Colar PACKET'!$J$2:$J$400))</f>
        <v>0</v>
      </c>
      <c r="R43" s="208">
        <f ca="1">SUM(SUMIFS('Colar PRIME'!$G:$G,'Colar PRIME'!$C:$C,Relatorio!B43,'Colar PRIME'!$D:$D,Relatorio!$R$102),SUMIFS('Colar PRIME'!$G:$G,'Colar PRIME'!$C:$C,Relatorio!D43,'Colar PRIME'!$D:$D,Relatorio!$R$102))</f>
        <v>0</v>
      </c>
      <c r="S43" s="408">
        <f ca="1">SUM(SUMIF('Colar PACKET'!$A$2:$K$400,C43,'Colar PACKET'!$K$2:$K$400),SUMIF('Colar PACKET'!$A$2:$K$400,BA43,'Colar PACKET'!$K$2:$K$400))</f>
        <v>0</v>
      </c>
      <c r="T43" s="408">
        <f ca="1">SUM(SUMIFS('Colar PRIME'!$G:$G,'Colar PRIME'!$C:$C,Relatorio!B43,'Colar PRIME'!$D:$D,Relatorio!$T$102),SUMIFS('Colar PRIME'!$G:$G,'Colar PRIME'!$C:$C,Relatorio!D43,'Colar PRIME'!$D:$D,Relatorio!$T$102))</f>
        <v>0</v>
      </c>
      <c r="U43" s="207">
        <f ca="1">SUM(SUMIF('Colar PACKET'!$A$2:$L$400,C43,'Colar PACKET'!$L$2:$L$400),SUMIF('Colar PACKET'!$A$2:$L$400,BA43,'Colar PACKET'!$L$2:$L$400))</f>
        <v>0</v>
      </c>
      <c r="V43" s="208">
        <f ca="1">SUM(SUMIFS('Colar PRIME'!$G:$G,'Colar PRIME'!$C:$C,Relatorio!B43,'Colar PRIME'!$D:$D,Relatorio!$V$102),SUMIFS('Colar PRIME'!$G:$G,'Colar PRIME'!$C:$C,Relatorio!D43,'Colar PRIME'!$D:$D,Relatorio!$V$102))</f>
        <v>0</v>
      </c>
      <c r="W43" s="408">
        <f ca="1">SUM(SUMIF('Colar PACKET'!$A$2:$M$400,C43,'Colar PACKET'!$M$2:$M$400),SUMIF('Colar PACKET'!$A$2:$M$400,BA43,'Colar PACKET'!$M$2:$M$400))</f>
        <v>0</v>
      </c>
      <c r="X43" s="408">
        <f ca="1">SUM(SUMIFS('Colar PRIME'!$G:$G,'Colar PRIME'!$C:$C,Relatorio!B43,'Colar PRIME'!$D:$D,Relatorio!$X$102),SUMIFS('Colar PRIME'!$G:$G,'Colar PRIME'!$C:$C,Relatorio!D43,'Colar PRIME'!$D:$D,Relatorio!$X$102))</f>
        <v>0</v>
      </c>
      <c r="Y43" s="207">
        <f ca="1">SUM(SUMIF('Colar PACKET'!$A$2:$N$400,C43,'Colar PACKET'!$N$2:$N$400),SUMIF('Colar PACKET'!$A$2:$N$400,BA43,'Colar PACKET'!$N$2:$N$400))</f>
        <v>0</v>
      </c>
      <c r="Z43" s="208">
        <f ca="1">SUM(SUMIFS('Colar PRIME'!$G:$G,'Colar PRIME'!$C:$C,Relatorio!B43,'Colar PRIME'!$D:$D,Relatorio!$Z$102),SUMIFS('Colar PRIME'!$G:$G,'Colar PRIME'!$C:$C,Relatorio!D43,'Colar PRIME'!$D:$D,Relatorio!$Z$102))</f>
        <v>0</v>
      </c>
      <c r="AA43" s="408">
        <f ca="1">SUM(SUMIF('Colar PACKET'!$A$2:$O$400,C43,'Colar PACKET'!$O$2:$O$400),SUMIF('Colar PACKET'!$A$2:$O$400,BA43,'Colar PACKET'!$O$2:$O$400))</f>
        <v>0</v>
      </c>
      <c r="AB43" s="408">
        <f ca="1">SUM(SUMIFS('Colar PRIME'!$G:$G,'Colar PRIME'!$C:$C,Relatorio!B43,'Colar PRIME'!$D:$D,Relatorio!$AB$102),SUMIFS('Colar PRIME'!$G:$G,'Colar PRIME'!$C:$C,Relatorio!D43,'Colar PRIME'!$D:$D,Relatorio!$AB$102))</f>
        <v>0</v>
      </c>
      <c r="AC43" s="207">
        <f ca="1">SUM(SUMIF('Colar PACKET'!$A$2:$P$400,C43,'Colar PACKET'!$P$2:$P$400),SUMIF('Colar PACKET'!$A$2:$P$400,BA43,'Colar PACKET'!$P$2:$P$400))</f>
        <v>0</v>
      </c>
      <c r="AD43" s="208">
        <f ca="1">SUM(SUMIFS('Colar PRIME'!$G:$G,'Colar PRIME'!$C:$C,Relatorio!B43,'Colar PRIME'!$D:$D,Relatorio!$AD$102),SUMIFS('Colar PRIME'!$G:$G,'Colar PRIME'!$C:$C,Relatorio!D43,'Colar PRIME'!$D:$D,Relatorio!$AD$102))</f>
        <v>0</v>
      </c>
      <c r="AE43" s="408">
        <f ca="1">SUM(SUMIF('Colar PACKET'!$A$2:$Q$400,C43,'Colar PACKET'!$Q$2:$Q$400),SUMIF('Colar PACKET'!$A$2:$Q$400,BA43,'Colar PACKET'!$Q$2:$Q$400))</f>
        <v>0</v>
      </c>
      <c r="AF43" s="408">
        <f ca="1">SUM(SUMIFS('Colar PRIME'!$G:$G,'Colar PRIME'!$C:$C,Relatorio!B43,'Colar PRIME'!$D:$D,Relatorio!$AF$102),SUMIFS('Colar PRIME'!$G:$G,'Colar PRIME'!$C:$C,Relatorio!D43,'Colar PRIME'!$D:$D,Relatorio!$AF$102))</f>
        <v>0</v>
      </c>
      <c r="AG43" s="207">
        <f ca="1">SUM(SUMIF('Colar PACKET'!$A$2:$R$400,C43,'Colar PACKET'!$R$2:$R$400),SUMIF('Colar PACKET'!$A$2:$R$400,BA43,'Colar PACKET'!$R$2:$R$400))</f>
        <v>0</v>
      </c>
      <c r="AH43" s="408">
        <f ca="1">SUM(SUMIFS('Colar PRIME'!$G:$G,'Colar PRIME'!$C:$C,Relatorio!B43,'Colar PRIME'!$D:$D,Relatorio!$AH$102),SUMIFS('Colar PRIME'!$G:$G,'Colar PRIME'!$C:$C,Relatorio!D43,'Colar PRIME'!$D:$D,Relatorio!$AH$102))</f>
        <v>0</v>
      </c>
      <c r="AI43" s="209">
        <f ca="1">SUM(SUMIF('Colar PACKET'!$A$2:$S$400,C43,'Colar PACKET'!$S$2:$S$400),SUMIF('Colar PACKET'!$A$2:$S$400,BA43,'Colar PACKET'!$S$2:$S$400))</f>
        <v>0</v>
      </c>
      <c r="AJ43" s="409">
        <f ca="1">SUM(SUMIFS('Colar PRIME'!$G:$G,'Colar PRIME'!$C:$C,Relatorio!B43,'Colar PRIME'!$D:$D,Relatorio!$AJ$102),SUMIFS('Colar PRIME'!$G:$G,'Colar PRIME'!$C:$C,Relatorio!D43,'Colar PRIME'!$D:$D,Relatorio!$AJ$102))</f>
        <v>0</v>
      </c>
      <c r="AK43" s="408">
        <f ca="1">SUM(SUMIF('Colar PACKET'!$A$2:$T$400,C43,'Colar PACKET'!$T$2:$T$400),SUMIF('Colar PACKET'!$A$2:$T$400,BA43,'Colar PACKET'!$T$2:$T$400))</f>
        <v>0</v>
      </c>
      <c r="AL43" s="408">
        <f ca="1">SUM(SUMIFS('Colar PRIME'!$G:$G,'Colar PRIME'!$C:$C,Relatorio!B43,'Colar PRIME'!$D:$D,Relatorio!$AL$102),SUMIFS('Colar PRIME'!$G:$G,'Colar PRIME'!$C:$C,Relatorio!D43,'Colar PRIME'!$D:$D,Relatorio!$AL$102))</f>
        <v>0</v>
      </c>
      <c r="AM43" s="209">
        <f ca="1">SUM(SUMIF('Colar PACKET'!$A$2:$U$400,C43,'Colar PACKET'!$U$2:$U$400),SUMIF('Colar PACKET'!$A$2:$U$400,BA43,'Colar PACKET'!$U$2:$U$400))</f>
        <v>0</v>
      </c>
      <c r="AN43" s="409">
        <f ca="1">SUM(SUMIFS('Colar PRIME'!$G:$G,'Colar PRIME'!$C:$C,Relatorio!B43,'Colar PRIME'!$D:$D,Relatorio!$AJ$102),SUMIFS('Colar PRIME'!$G:$G,'Colar PRIME'!$C:$C,Relatorio!D43,'Colar PRIME'!$D:$D,Relatorio!$AN$102))</f>
        <v>0</v>
      </c>
      <c r="AO43" s="408">
        <f ca="1">SUM(SUMIF('Colar PACKET'!$A$2:$V$400,C43,'Colar PACKET'!$V$2:$V$400),SUMIF('Colar PACKET'!$A$2:$V$400,BA43,'Colar PACKET'!$V$2:$V$400))</f>
        <v>0</v>
      </c>
      <c r="AP43" s="408">
        <f ca="1">SUM(SUMIFS('Colar PRIME'!$G:$G,'Colar PRIME'!$C:$C,Relatorio!B43,'Colar PRIME'!$D:$D,Relatorio!$AP$102),SUMIFS('Colar PRIME'!$G:$G,'Colar PRIME'!$C:$C,Relatorio!D43,'Colar PRIME'!$D:$D,Relatorio!$AP$102))</f>
        <v>0</v>
      </c>
      <c r="AQ43" s="209">
        <f ca="1">SUM(SUMIF('Colar PACKET'!$A$2:$W$400,C43,'Colar PACKET'!$W$2:$W$400),SUMIF('Colar PACKET'!$A$2:$W$400,BA43,'Colar PACKET'!$W$2:$W$400))</f>
        <v>0</v>
      </c>
      <c r="AR43" s="409">
        <f ca="1">SUM(SUMIFS('Colar PRIME'!$G:$G,'Colar PRIME'!$C:$C,Relatorio!B43,'Colar PRIME'!$D:$D,Relatorio!$AR$102),SUMIFS('Colar PRIME'!$G:$G,'Colar PRIME'!$C:$C,Relatorio!D43,'Colar PRIME'!$D:$D,Relatorio!$AR$102))</f>
        <v>0</v>
      </c>
      <c r="AS43" s="408">
        <f ca="1">SUM(SUMIF('Colar PACKET'!$A$2:$X$400,C43,'Colar PACKET'!$X$2:$X$400),SUMIF('Colar PACKET'!$A$2:$X$400,BA43,'Colar PACKET'!$X$2:$X$400))</f>
        <v>0</v>
      </c>
      <c r="AT43" s="408">
        <f ca="1">SUM(SUMIFS('Colar PRIME'!$G:$G,'Colar PRIME'!$C:$C,Relatorio!B43,'Colar PRIME'!$D:$D,Relatorio!$AT$102),SUMIFS('Colar PRIME'!$G:$G,'Colar PRIME'!$C:$C,Relatorio!D43,'Colar PRIME'!$D:$D,Relatorio!$AT$102))</f>
        <v>0</v>
      </c>
      <c r="AU43" s="209">
        <f ca="1">SUM(SUMIF('Colar PACKET'!$A$2:$Y$400,C43,'Colar PACKET'!$Y$2:$Y$400),SUMIF('Colar PACKET'!$A$2:$Y$400,BA43,'Colar PACKET'!$Y$2:$Y$400))</f>
        <v>0</v>
      </c>
      <c r="AV43" s="409">
        <f ca="1">SUM(SUMIFS('Colar PRIME'!$G:$G,'Colar PRIME'!$C:$C,Relatorio!B43,'Colar PRIME'!$D:$D,Relatorio!$AV$102),SUMIFS('Colar PRIME'!$G:$G,'Colar PRIME'!$C:$C,Relatorio!D43,'Colar PRIME'!$D:$D,Relatorio!$AV$102))</f>
        <v>0</v>
      </c>
      <c r="AW43" s="408">
        <f ca="1">SUM(SUMIF('Colar PACKET'!$A$2:$Z$400,C43,'Colar PACKET'!$Z$2:$Z$400),SUMIF('Colar PACKET'!$A$2:$Z$400,BA43,'Colar PACKET'!$Z$2:$Z$400))</f>
        <v>0</v>
      </c>
      <c r="AX43" s="408">
        <f ca="1">SUM(SUMIFS('Colar PRIME'!$G:$G,'Colar PRIME'!$C:$C,Relatorio!B43,'Colar PRIME'!$D:$D,Relatorio!$AX$102),SUMIFS('Colar PRIME'!$G:$G,'Colar PRIME'!$C:$C,Relatorio!D43,'Colar PRIME'!$D:$D,Relatorio!$AX$102))</f>
        <v>0</v>
      </c>
      <c r="AY43" s="209">
        <f ca="1">SUM(SUMIF('Colar PACKET'!$A$2:$AA$400,C43,'Colar PACKET'!$AA$2:$AA$400),SUMIF('Colar PACKET'!$A$2:$AA$400,BA43,'Colar PACKET'!$AA$2:$AA$400))</f>
        <v>0</v>
      </c>
      <c r="AZ43" s="409">
        <f ca="1">SUM(SUMIFS('Colar PRIME'!$G:$G,'Colar PRIME'!$C:$C,Relatorio!B43,'Colar PRIME'!$D:$D,Relatorio!$AZ$102),SUMIFS('Colar PRIME'!$G:$G,'Colar PRIME'!$C:$C,Relatorio!D43,'Colar PRIME'!$D:$D,Relatorio!$AZ$102))</f>
        <v>0</v>
      </c>
      <c r="BA43" s="210" t="s">
        <v>311</v>
      </c>
      <c r="BB43" s="408">
        <v>3</v>
      </c>
    </row>
    <row r="44" spans="1:54" x14ac:dyDescent="0.25">
      <c r="A44" s="226" t="s">
        <v>118</v>
      </c>
      <c r="B44" s="419" t="s">
        <v>312</v>
      </c>
      <c r="C44" s="217" t="s">
        <v>313</v>
      </c>
      <c r="D44" s="218"/>
      <c r="E44" s="207">
        <f ca="1">SUM(SUMIF('Colar PACKET'!$A$2:$D$400,C44,'Colar PACKET'!$D$2:$D$400),SUMIF('Colar PACKET'!$A$2:$D470,BA44,'Colar PACKET'!$D$2:$D$400))</f>
        <v>0</v>
      </c>
      <c r="F44" s="208">
        <f ca="1">SUM(SUMIFS('Colar PRIME'!$G:$G,'Colar PRIME'!$C:$C,Relatorio!B44,'Colar PRIME'!$D:$D,Relatorio!$F$102),SUMIFS('Colar PRIME'!$G:$G,'Colar PRIME'!$C:$C,Relatorio!D44,'Colar PRIME'!$D:$D,Relatorio!$F$102))</f>
        <v>0</v>
      </c>
      <c r="G44" s="408">
        <f ca="1">SUM(SUMIF('Colar PACKET'!$A$2:$E$400,C44,'Colar PACKET'!$E$2:$E$400),SUMIF('Colar PACKET'!$A$2:$E$400,BA44,'Colar PACKET'!$E$2:$E$400))</f>
        <v>0</v>
      </c>
      <c r="H44" s="408">
        <f ca="1">SUM(SUMIFS('Colar PRIME'!$G:$G,'Colar PRIME'!$C:$C,Relatorio!B44,'Colar PRIME'!$D:$D,Relatorio!$H$102),SUMIFS('Colar PRIME'!$G:$G,'Colar PRIME'!$C:$C,Relatorio!D44,'Colar PRIME'!$D:$D,Relatorio!$H$102))</f>
        <v>0</v>
      </c>
      <c r="I44" s="207">
        <f ca="1">SUM(SUMIF('Colar PACKET'!$A$2:$F$400,C44,'Colar PACKET'!$F$2:$F$400),SUMIF('Colar PACKET'!$A$2:$F$400,BA44,'Colar PACKET'!$F$2:$F$400))</f>
        <v>0</v>
      </c>
      <c r="J44" s="208">
        <f ca="1">SUM(SUMIFS('Colar PRIME'!$G:$G,'Colar PRIME'!$C:$C,Relatorio!B44,'Colar PRIME'!$D:$D,Relatorio!$J$102),SUMIFS('Colar PRIME'!$G:$G,'Colar PRIME'!$C:$C,Relatorio!D44,'Colar PRIME'!$D:$D,Relatorio!$J$102))</f>
        <v>0</v>
      </c>
      <c r="K44" s="408">
        <f ca="1">SUM(SUMIF('Colar PACKET'!$A$2:$G$400,C44,'Colar PACKET'!$G$2:$G$400),SUMIF('Colar PACKET'!$A$2:$G$400,BA44,'Colar PACKET'!$G$2:$G$400))</f>
        <v>0</v>
      </c>
      <c r="L44" s="408">
        <f ca="1">SUM(SUMIFS('Colar PRIME'!$G:$G,'Colar PRIME'!$C:$C,Relatorio!B44,'Colar PRIME'!$D:$D,Relatorio!$L$102),SUMIFS('Colar PRIME'!$G:$G,'Colar PRIME'!$C:$C,Relatorio!D44,'Colar PRIME'!$D:$D,Relatorio!$L$102))</f>
        <v>0</v>
      </c>
      <c r="M44" s="207">
        <f ca="1">SUM(SUMIF('Colar PACKET'!$A$2:$H$400,C44,'Colar PACKET'!$H$2:$H$400),SUMIF('Colar PACKET'!$A$2:$H$400,BA44,'Colar PACKET'!$H$2:$H$400))</f>
        <v>0</v>
      </c>
      <c r="N44" s="208">
        <f ca="1">SUM(SUMIFS('Colar PRIME'!$G:$G,'Colar PRIME'!$C:$C,Relatorio!B44,'Colar PRIME'!$D:$D,Relatorio!$N$102),SUMIFS('Colar PRIME'!$G:$G,'Colar PRIME'!$C:$C,Relatorio!D44,'Colar PRIME'!$D:$D,Relatorio!$N$102))</f>
        <v>0</v>
      </c>
      <c r="O44" s="408">
        <f ca="1">SUM(SUMIF('Colar PACKET'!$A$2:$I$400,C44,'Colar PACKET'!$I$2:$I$400),SUMIF('Colar PACKET'!$A$2:$I$400,BA44,'Colar PACKET'!$I$2:$I$400))</f>
        <v>0</v>
      </c>
      <c r="P44" s="408">
        <f ca="1">SUM(SUMIFS('Colar PRIME'!$G:$G,'Colar PRIME'!$C:$C,Relatorio!B44,'Colar PRIME'!$D:$D,Relatorio!$P$102),SUMIFS('Colar PRIME'!$G:$G,'Colar PRIME'!$C:$C,Relatorio!D44,'Colar PRIME'!$D:$D,Relatorio!$P$102))</f>
        <v>0</v>
      </c>
      <c r="Q44" s="207">
        <f ca="1">SUM(SUMIF('Colar PACKET'!$A$2:$J$400,C44,'Colar PACKET'!$J$2:$J$400),SUMIF('Colar PACKET'!$A$2:$J$400,BA44,'Colar PACKET'!$J$2:$J$400))</f>
        <v>0</v>
      </c>
      <c r="R44" s="208">
        <f ca="1">SUM(SUMIFS('Colar PRIME'!$G:$G,'Colar PRIME'!$C:$C,Relatorio!B44,'Colar PRIME'!$D:$D,Relatorio!$R$102),SUMIFS('Colar PRIME'!$G:$G,'Colar PRIME'!$C:$C,Relatorio!D44,'Colar PRIME'!$D:$D,Relatorio!$R$102))</f>
        <v>0</v>
      </c>
      <c r="S44" s="408">
        <f ca="1">SUM(SUMIF('Colar PACKET'!$A$2:$K$400,C44,'Colar PACKET'!$K$2:$K$400),SUMIF('Colar PACKET'!$A$2:$K$400,BA44,'Colar PACKET'!$K$2:$K$400))</f>
        <v>0</v>
      </c>
      <c r="T44" s="408">
        <f ca="1">SUM(SUMIFS('Colar PRIME'!$G:$G,'Colar PRIME'!$C:$C,Relatorio!B44,'Colar PRIME'!$D:$D,Relatorio!$T$102),SUMIFS('Colar PRIME'!$G:$G,'Colar PRIME'!$C:$C,Relatorio!D44,'Colar PRIME'!$D:$D,Relatorio!$T$102))</f>
        <v>0</v>
      </c>
      <c r="U44" s="207">
        <f ca="1">SUM(SUMIF('Colar PACKET'!$A$2:$L$400,C44,'Colar PACKET'!$L$2:$L$400),SUMIF('Colar PACKET'!$A$2:$L$400,BA44,'Colar PACKET'!$L$2:$L$400))</f>
        <v>0</v>
      </c>
      <c r="V44" s="208">
        <f ca="1">SUM(SUMIFS('Colar PRIME'!$G:$G,'Colar PRIME'!$C:$C,Relatorio!B44,'Colar PRIME'!$D:$D,Relatorio!$V$102),SUMIFS('Colar PRIME'!$G:$G,'Colar PRIME'!$C:$C,Relatorio!D44,'Colar PRIME'!$D:$D,Relatorio!$V$102))</f>
        <v>0</v>
      </c>
      <c r="W44" s="408">
        <f ca="1">SUM(SUMIF('Colar PACKET'!$A$2:$M$400,C44,'Colar PACKET'!$M$2:$M$400),SUMIF('Colar PACKET'!$A$2:$M$400,BA44,'Colar PACKET'!$M$2:$M$400))</f>
        <v>0</v>
      </c>
      <c r="X44" s="408">
        <f ca="1">SUM(SUMIFS('Colar PRIME'!$G:$G,'Colar PRIME'!$C:$C,Relatorio!B44,'Colar PRIME'!$D:$D,Relatorio!$X$102),SUMIFS('Colar PRIME'!$G:$G,'Colar PRIME'!$C:$C,Relatorio!D44,'Colar PRIME'!$D:$D,Relatorio!$X$102))</f>
        <v>0</v>
      </c>
      <c r="Y44" s="207">
        <f ca="1">SUM(SUMIF('Colar PACKET'!$A$2:$N$400,C44,'Colar PACKET'!$N$2:$N$400),SUMIF('Colar PACKET'!$A$2:$N$400,BA44,'Colar PACKET'!$N$2:$N$400))</f>
        <v>0</v>
      </c>
      <c r="Z44" s="208">
        <f ca="1">SUM(SUMIFS('Colar PRIME'!$G:$G,'Colar PRIME'!$C:$C,Relatorio!B44,'Colar PRIME'!$D:$D,Relatorio!$Z$102),SUMIFS('Colar PRIME'!$G:$G,'Colar PRIME'!$C:$C,Relatorio!D44,'Colar PRIME'!$D:$D,Relatorio!$Z$102))</f>
        <v>0</v>
      </c>
      <c r="AA44" s="408">
        <f ca="1">SUM(SUMIF('Colar PACKET'!$A$2:$O$400,C44,'Colar PACKET'!$O$2:$O$400),SUMIF('Colar PACKET'!$A$2:$O$400,BA44,'Colar PACKET'!$O$2:$O$400))</f>
        <v>0</v>
      </c>
      <c r="AB44" s="408">
        <f ca="1">SUM(SUMIFS('Colar PRIME'!$G:$G,'Colar PRIME'!$C:$C,Relatorio!B44,'Colar PRIME'!$D:$D,Relatorio!$AB$102),SUMIFS('Colar PRIME'!$G:$G,'Colar PRIME'!$C:$C,Relatorio!D44,'Colar PRIME'!$D:$D,Relatorio!$AB$102))</f>
        <v>0</v>
      </c>
      <c r="AC44" s="207">
        <f ca="1">SUM(SUMIF('Colar PACKET'!$A$2:$P$400,C44,'Colar PACKET'!$P$2:$P$400),SUMIF('Colar PACKET'!$A$2:$P$400,BA44,'Colar PACKET'!$P$2:$P$400))</f>
        <v>0</v>
      </c>
      <c r="AD44" s="208">
        <f ca="1">SUM(SUMIFS('Colar PRIME'!$G:$G,'Colar PRIME'!$C:$C,Relatorio!B44,'Colar PRIME'!$D:$D,Relatorio!$AD$102),SUMIFS('Colar PRIME'!$G:$G,'Colar PRIME'!$C:$C,Relatorio!D44,'Colar PRIME'!$D:$D,Relatorio!$AD$102))</f>
        <v>0</v>
      </c>
      <c r="AE44" s="408">
        <f ca="1">SUM(SUMIF('Colar PACKET'!$A$2:$Q$400,C44,'Colar PACKET'!$Q$2:$Q$400),SUMIF('Colar PACKET'!$A$2:$Q$400,BA44,'Colar PACKET'!$Q$2:$Q$400))</f>
        <v>0</v>
      </c>
      <c r="AF44" s="408">
        <f ca="1">SUM(SUMIFS('Colar PRIME'!$G:$G,'Colar PRIME'!$C:$C,Relatorio!B44,'Colar PRIME'!$D:$D,Relatorio!$AF$102),SUMIFS('Colar PRIME'!$G:$G,'Colar PRIME'!$C:$C,Relatorio!D44,'Colar PRIME'!$D:$D,Relatorio!$AF$102))</f>
        <v>0</v>
      </c>
      <c r="AG44" s="207">
        <f ca="1">SUM(SUMIF('Colar PACKET'!$A$2:$R$400,C44,'Colar PACKET'!$R$2:$R$400),SUMIF('Colar PACKET'!$A$2:$R$400,BA44,'Colar PACKET'!$R$2:$R$400))</f>
        <v>0</v>
      </c>
      <c r="AH44" s="408">
        <f ca="1">SUM(SUMIFS('Colar PRIME'!$G:$G,'Colar PRIME'!$C:$C,Relatorio!B44,'Colar PRIME'!$D:$D,Relatorio!$AH$102),SUMIFS('Colar PRIME'!$G:$G,'Colar PRIME'!$C:$C,Relatorio!D44,'Colar PRIME'!$D:$D,Relatorio!$AH$102))</f>
        <v>0</v>
      </c>
      <c r="AI44" s="209">
        <f ca="1">SUM(SUMIF('Colar PACKET'!$A$2:$S$400,C44,'Colar PACKET'!$S$2:$S$400),SUMIF('Colar PACKET'!$A$2:$S$400,BA44,'Colar PACKET'!$S$2:$S$400))</f>
        <v>0</v>
      </c>
      <c r="AJ44" s="409">
        <f ca="1">SUM(SUMIFS('Colar PRIME'!$G:$G,'Colar PRIME'!$C:$C,Relatorio!B44,'Colar PRIME'!$D:$D,Relatorio!$AJ$102),SUMIFS('Colar PRIME'!$G:$G,'Colar PRIME'!$C:$C,Relatorio!D44,'Colar PRIME'!$D:$D,Relatorio!$AJ$102))</f>
        <v>0</v>
      </c>
      <c r="AK44" s="408">
        <f ca="1">SUM(SUMIF('Colar PACKET'!$A$2:$T$400,C44,'Colar PACKET'!$T$2:$T$400),SUMIF('Colar PACKET'!$A$2:$T$400,BA44,'Colar PACKET'!$T$2:$T$400))</f>
        <v>0</v>
      </c>
      <c r="AL44" s="408">
        <f ca="1">SUM(SUMIFS('Colar PRIME'!$G:$G,'Colar PRIME'!$C:$C,Relatorio!B44,'Colar PRIME'!$D:$D,Relatorio!$AL$102),SUMIFS('Colar PRIME'!$G:$G,'Colar PRIME'!$C:$C,Relatorio!D44,'Colar PRIME'!$D:$D,Relatorio!$AL$102))</f>
        <v>0</v>
      </c>
      <c r="AM44" s="209">
        <f ca="1">SUM(SUMIF('Colar PACKET'!$A$2:$U$400,C44,'Colar PACKET'!$U$2:$U$400),SUMIF('Colar PACKET'!$A$2:$U$400,BA44,'Colar PACKET'!$U$2:$U$400))</f>
        <v>0</v>
      </c>
      <c r="AN44" s="409">
        <f ca="1">SUM(SUMIFS('Colar PRIME'!$G:$G,'Colar PRIME'!$C:$C,Relatorio!B44,'Colar PRIME'!$D:$D,Relatorio!$AJ$102),SUMIFS('Colar PRIME'!$G:$G,'Colar PRIME'!$C:$C,Relatorio!D44,'Colar PRIME'!$D:$D,Relatorio!$AN$102))</f>
        <v>0</v>
      </c>
      <c r="AO44" s="408">
        <f ca="1">SUM(SUMIF('Colar PACKET'!$A$2:$V$400,C44,'Colar PACKET'!$V$2:$V$400),SUMIF('Colar PACKET'!$A$2:$V$400,BA44,'Colar PACKET'!$V$2:$V$400))</f>
        <v>0</v>
      </c>
      <c r="AP44" s="408">
        <f ca="1">SUM(SUMIFS('Colar PRIME'!$G:$G,'Colar PRIME'!$C:$C,Relatorio!B44,'Colar PRIME'!$D:$D,Relatorio!$AP$102),SUMIFS('Colar PRIME'!$G:$G,'Colar PRIME'!$C:$C,Relatorio!D44,'Colar PRIME'!$D:$D,Relatorio!$AP$102))</f>
        <v>0</v>
      </c>
      <c r="AQ44" s="209">
        <f ca="1">SUM(SUMIF('Colar PACKET'!$A$2:$W$400,C44,'Colar PACKET'!$W$2:$W$400),SUMIF('Colar PACKET'!$A$2:$W$400,BA44,'Colar PACKET'!$W$2:$W$400))</f>
        <v>0</v>
      </c>
      <c r="AR44" s="409">
        <f ca="1">SUM(SUMIFS('Colar PRIME'!$G:$G,'Colar PRIME'!$C:$C,Relatorio!B44,'Colar PRIME'!$D:$D,Relatorio!$AR$102),SUMIFS('Colar PRIME'!$G:$G,'Colar PRIME'!$C:$C,Relatorio!D44,'Colar PRIME'!$D:$D,Relatorio!$AR$102))</f>
        <v>0</v>
      </c>
      <c r="AS44" s="408">
        <f ca="1">SUM(SUMIF('Colar PACKET'!$A$2:$X$400,C44,'Colar PACKET'!$X$2:$X$400),SUMIF('Colar PACKET'!$A$2:$X$400,BA44,'Colar PACKET'!$X$2:$X$400))</f>
        <v>0</v>
      </c>
      <c r="AT44" s="408">
        <f ca="1">SUM(SUMIFS('Colar PRIME'!$G:$G,'Colar PRIME'!$C:$C,Relatorio!B44,'Colar PRIME'!$D:$D,Relatorio!$AT$102),SUMIFS('Colar PRIME'!$G:$G,'Colar PRIME'!$C:$C,Relatorio!D44,'Colar PRIME'!$D:$D,Relatorio!$AT$102))</f>
        <v>0</v>
      </c>
      <c r="AU44" s="209">
        <f ca="1">SUM(SUMIF('Colar PACKET'!$A$2:$Y$400,C44,'Colar PACKET'!$Y$2:$Y$400),SUMIF('Colar PACKET'!$A$2:$Y$400,BA44,'Colar PACKET'!$Y$2:$Y$400))</f>
        <v>0</v>
      </c>
      <c r="AV44" s="409">
        <f ca="1">SUM(SUMIFS('Colar PRIME'!$G:$G,'Colar PRIME'!$C:$C,Relatorio!B44,'Colar PRIME'!$D:$D,Relatorio!$AV$102),SUMIFS('Colar PRIME'!$G:$G,'Colar PRIME'!$C:$C,Relatorio!D44,'Colar PRIME'!$D:$D,Relatorio!$AV$102))</f>
        <v>0</v>
      </c>
      <c r="AW44" s="408">
        <f ca="1">SUM(SUMIF('Colar PACKET'!$A$2:$Z$400,C44,'Colar PACKET'!$Z$2:$Z$400),SUMIF('Colar PACKET'!$A$2:$Z$400,BA44,'Colar PACKET'!$Z$2:$Z$400))</f>
        <v>0</v>
      </c>
      <c r="AX44" s="408">
        <f ca="1">SUM(SUMIFS('Colar PRIME'!$G:$G,'Colar PRIME'!$C:$C,Relatorio!B44,'Colar PRIME'!$D:$D,Relatorio!$AX$102),SUMIFS('Colar PRIME'!$G:$G,'Colar PRIME'!$C:$C,Relatorio!D44,'Colar PRIME'!$D:$D,Relatorio!$AX$102))</f>
        <v>0</v>
      </c>
      <c r="AY44" s="209">
        <f ca="1">SUM(SUMIF('Colar PACKET'!$A$2:$AA$400,C44,'Colar PACKET'!$AA$2:$AA$400),SUMIF('Colar PACKET'!$A$2:$AA$400,BA44,'Colar PACKET'!$AA$2:$AA$400))</f>
        <v>0</v>
      </c>
      <c r="AZ44" s="409">
        <f ca="1">SUM(SUMIFS('Colar PRIME'!$G:$G,'Colar PRIME'!$C:$C,Relatorio!B44,'Colar PRIME'!$D:$D,Relatorio!$AZ$102),SUMIFS('Colar PRIME'!$G:$G,'Colar PRIME'!$C:$C,Relatorio!D44,'Colar PRIME'!$D:$D,Relatorio!$AZ$102))</f>
        <v>0</v>
      </c>
      <c r="BA44" s="210" t="s">
        <v>314</v>
      </c>
      <c r="BB44" s="408">
        <v>3</v>
      </c>
    </row>
    <row r="45" spans="1:54" x14ac:dyDescent="0.25">
      <c r="A45" s="226" t="s">
        <v>119</v>
      </c>
      <c r="B45" s="419" t="s">
        <v>315</v>
      </c>
      <c r="C45" s="217" t="s">
        <v>316</v>
      </c>
      <c r="D45" s="218"/>
      <c r="E45" s="207">
        <f ca="1">SUM(SUMIF('Colar PACKET'!$A$2:$D$400,C45,'Colar PACKET'!$D$2:$D$400),SUMIF('Colar PACKET'!$A$2:$D471,BA45,'Colar PACKET'!$D$2:$D$400))</f>
        <v>0</v>
      </c>
      <c r="F45" s="208">
        <f ca="1">SUM(SUMIFS('Colar PRIME'!$G:$G,'Colar PRIME'!$C:$C,Relatorio!B45,'Colar PRIME'!$D:$D,Relatorio!$F$102),SUMIFS('Colar PRIME'!$G:$G,'Colar PRIME'!$C:$C,Relatorio!D45,'Colar PRIME'!$D:$D,Relatorio!$F$102))</f>
        <v>0</v>
      </c>
      <c r="G45" s="408">
        <f ca="1">SUM(SUMIF('Colar PACKET'!$A$2:$E$400,C45,'Colar PACKET'!$E$2:$E$400),SUMIF('Colar PACKET'!$A$2:$E$400,BA45,'Colar PACKET'!$E$2:$E$400))</f>
        <v>0</v>
      </c>
      <c r="H45" s="408">
        <f ca="1">SUM(SUMIFS('Colar PRIME'!$G:$G,'Colar PRIME'!$C:$C,Relatorio!B45,'Colar PRIME'!$D:$D,Relatorio!$H$102),SUMIFS('Colar PRIME'!$G:$G,'Colar PRIME'!$C:$C,Relatorio!D45,'Colar PRIME'!$D:$D,Relatorio!$H$102))</f>
        <v>0</v>
      </c>
      <c r="I45" s="207">
        <f ca="1">SUM(SUMIF('Colar PACKET'!$A$2:$F$400,C45,'Colar PACKET'!$F$2:$F$400),SUMIF('Colar PACKET'!$A$2:$F$400,BA45,'Colar PACKET'!$F$2:$F$400))</f>
        <v>0</v>
      </c>
      <c r="J45" s="208">
        <f ca="1">SUM(SUMIFS('Colar PRIME'!$G:$G,'Colar PRIME'!$C:$C,Relatorio!B45,'Colar PRIME'!$D:$D,Relatorio!$J$102),SUMIFS('Colar PRIME'!$G:$G,'Colar PRIME'!$C:$C,Relatorio!D45,'Colar PRIME'!$D:$D,Relatorio!$J$102))</f>
        <v>0</v>
      </c>
      <c r="K45" s="408">
        <f ca="1">SUM(SUMIF('Colar PACKET'!$A$2:$G$400,C45,'Colar PACKET'!$G$2:$G$400),SUMIF('Colar PACKET'!$A$2:$G$400,BA45,'Colar PACKET'!$G$2:$G$400))</f>
        <v>0</v>
      </c>
      <c r="L45" s="408">
        <f ca="1">SUM(SUMIFS('Colar PRIME'!$G:$G,'Colar PRIME'!$C:$C,Relatorio!B45,'Colar PRIME'!$D:$D,Relatorio!$L$102),SUMIFS('Colar PRIME'!$G:$G,'Colar PRIME'!$C:$C,Relatorio!D45,'Colar PRIME'!$D:$D,Relatorio!$L$102))</f>
        <v>0</v>
      </c>
      <c r="M45" s="207">
        <f ca="1">SUM(SUMIF('Colar PACKET'!$A$2:$H$400,C45,'Colar PACKET'!$H$2:$H$400),SUMIF('Colar PACKET'!$A$2:$H$400,BA45,'Colar PACKET'!$H$2:$H$400))</f>
        <v>0</v>
      </c>
      <c r="N45" s="208">
        <f ca="1">SUM(SUMIFS('Colar PRIME'!$G:$G,'Colar PRIME'!$C:$C,Relatorio!B45,'Colar PRIME'!$D:$D,Relatorio!$N$102),SUMIFS('Colar PRIME'!$G:$G,'Colar PRIME'!$C:$C,Relatorio!D45,'Colar PRIME'!$D:$D,Relatorio!$N$102))</f>
        <v>0</v>
      </c>
      <c r="O45" s="408">
        <f ca="1">SUM(SUMIF('Colar PACKET'!$A$2:$I$400,C45,'Colar PACKET'!$I$2:$I$400),SUMIF('Colar PACKET'!$A$2:$I$400,BA45,'Colar PACKET'!$I$2:$I$400))</f>
        <v>0</v>
      </c>
      <c r="P45" s="408">
        <f ca="1">SUM(SUMIFS('Colar PRIME'!$G:$G,'Colar PRIME'!$C:$C,Relatorio!B45,'Colar PRIME'!$D:$D,Relatorio!$P$102),SUMIFS('Colar PRIME'!$G:$G,'Colar PRIME'!$C:$C,Relatorio!D45,'Colar PRIME'!$D:$D,Relatorio!$P$102))</f>
        <v>0</v>
      </c>
      <c r="Q45" s="207">
        <f ca="1">SUM(SUMIF('Colar PACKET'!$A$2:$J$400,C45,'Colar PACKET'!$J$2:$J$400),SUMIF('Colar PACKET'!$A$2:$J$400,BA45,'Colar PACKET'!$J$2:$J$400))</f>
        <v>0</v>
      </c>
      <c r="R45" s="208">
        <f ca="1">SUM(SUMIFS('Colar PRIME'!$G:$G,'Colar PRIME'!$C:$C,Relatorio!B45,'Colar PRIME'!$D:$D,Relatorio!$R$102),SUMIFS('Colar PRIME'!$G:$G,'Colar PRIME'!$C:$C,Relatorio!D45,'Colar PRIME'!$D:$D,Relatorio!$R$102))</f>
        <v>0</v>
      </c>
      <c r="S45" s="408">
        <f ca="1">SUM(SUMIF('Colar PACKET'!$A$2:$K$400,C45,'Colar PACKET'!$K$2:$K$400),SUMIF('Colar PACKET'!$A$2:$K$400,BA45,'Colar PACKET'!$K$2:$K$400))</f>
        <v>0</v>
      </c>
      <c r="T45" s="408">
        <f ca="1">SUM(SUMIFS('Colar PRIME'!$G:$G,'Colar PRIME'!$C:$C,Relatorio!B45,'Colar PRIME'!$D:$D,Relatorio!$T$102),SUMIFS('Colar PRIME'!$G:$G,'Colar PRIME'!$C:$C,Relatorio!D45,'Colar PRIME'!$D:$D,Relatorio!$T$102))</f>
        <v>0</v>
      </c>
      <c r="U45" s="207">
        <f ca="1">SUM(SUMIF('Colar PACKET'!$A$2:$L$400,C45,'Colar PACKET'!$L$2:$L$400),SUMIF('Colar PACKET'!$A$2:$L$400,BA45,'Colar PACKET'!$L$2:$L$400))</f>
        <v>0</v>
      </c>
      <c r="V45" s="208">
        <f ca="1">SUM(SUMIFS('Colar PRIME'!$G:$G,'Colar PRIME'!$C:$C,Relatorio!B45,'Colar PRIME'!$D:$D,Relatorio!$V$102),SUMIFS('Colar PRIME'!$G:$G,'Colar PRIME'!$C:$C,Relatorio!D45,'Colar PRIME'!$D:$D,Relatorio!$V$102))</f>
        <v>0</v>
      </c>
      <c r="W45" s="408">
        <f ca="1">SUM(SUMIF('Colar PACKET'!$A$2:$M$400,C45,'Colar PACKET'!$M$2:$M$400),SUMIF('Colar PACKET'!$A$2:$M$400,BA45,'Colar PACKET'!$M$2:$M$400))</f>
        <v>0</v>
      </c>
      <c r="X45" s="408">
        <f ca="1">SUM(SUMIFS('Colar PRIME'!$G:$G,'Colar PRIME'!$C:$C,Relatorio!B45,'Colar PRIME'!$D:$D,Relatorio!$X$102),SUMIFS('Colar PRIME'!$G:$G,'Colar PRIME'!$C:$C,Relatorio!D45,'Colar PRIME'!$D:$D,Relatorio!$X$102))</f>
        <v>0</v>
      </c>
      <c r="Y45" s="207">
        <f ca="1">SUM(SUMIF('Colar PACKET'!$A$2:$N$400,C45,'Colar PACKET'!$N$2:$N$400),SUMIF('Colar PACKET'!$A$2:$N$400,BA45,'Colar PACKET'!$N$2:$N$400))</f>
        <v>0</v>
      </c>
      <c r="Z45" s="208">
        <f ca="1">SUM(SUMIFS('Colar PRIME'!$G:$G,'Colar PRIME'!$C:$C,Relatorio!B45,'Colar PRIME'!$D:$D,Relatorio!$Z$102),SUMIFS('Colar PRIME'!$G:$G,'Colar PRIME'!$C:$C,Relatorio!D45,'Colar PRIME'!$D:$D,Relatorio!$Z$102))</f>
        <v>0</v>
      </c>
      <c r="AA45" s="408">
        <f ca="1">SUM(SUMIF('Colar PACKET'!$A$2:$O$400,C45,'Colar PACKET'!$O$2:$O$400),SUMIF('Colar PACKET'!$A$2:$O$400,BA45,'Colar PACKET'!$O$2:$O$400))</f>
        <v>0</v>
      </c>
      <c r="AB45" s="408">
        <f ca="1">SUM(SUMIFS('Colar PRIME'!$G:$G,'Colar PRIME'!$C:$C,Relatorio!B45,'Colar PRIME'!$D:$D,Relatorio!$AB$102),SUMIFS('Colar PRIME'!$G:$G,'Colar PRIME'!$C:$C,Relatorio!D45,'Colar PRIME'!$D:$D,Relatorio!$AB$102))</f>
        <v>0</v>
      </c>
      <c r="AC45" s="207">
        <f ca="1">SUM(SUMIF('Colar PACKET'!$A$2:$P$400,C45,'Colar PACKET'!$P$2:$P$400),SUMIF('Colar PACKET'!$A$2:$P$400,BA45,'Colar PACKET'!$P$2:$P$400))</f>
        <v>0</v>
      </c>
      <c r="AD45" s="208">
        <f ca="1">SUM(SUMIFS('Colar PRIME'!$G:$G,'Colar PRIME'!$C:$C,Relatorio!B45,'Colar PRIME'!$D:$D,Relatorio!$AD$102),SUMIFS('Colar PRIME'!$G:$G,'Colar PRIME'!$C:$C,Relatorio!D45,'Colar PRIME'!$D:$D,Relatorio!$AD$102))</f>
        <v>0</v>
      </c>
      <c r="AE45" s="408">
        <f ca="1">SUM(SUMIF('Colar PACKET'!$A$2:$Q$400,C45,'Colar PACKET'!$Q$2:$Q$400),SUMIF('Colar PACKET'!$A$2:$Q$400,BA45,'Colar PACKET'!$Q$2:$Q$400))</f>
        <v>0</v>
      </c>
      <c r="AF45" s="408">
        <f ca="1">SUM(SUMIFS('Colar PRIME'!$G:$G,'Colar PRIME'!$C:$C,Relatorio!B45,'Colar PRIME'!$D:$D,Relatorio!$AF$102),SUMIFS('Colar PRIME'!$G:$G,'Colar PRIME'!$C:$C,Relatorio!D45,'Colar PRIME'!$D:$D,Relatorio!$AF$102))</f>
        <v>0</v>
      </c>
      <c r="AG45" s="207">
        <f ca="1">SUM(SUMIF('Colar PACKET'!$A$2:$R$400,C45,'Colar PACKET'!$R$2:$R$400),SUMIF('Colar PACKET'!$A$2:$R$400,BA45,'Colar PACKET'!$R$2:$R$400))</f>
        <v>0</v>
      </c>
      <c r="AH45" s="408">
        <f ca="1">SUM(SUMIFS('Colar PRIME'!$G:$G,'Colar PRIME'!$C:$C,Relatorio!B45,'Colar PRIME'!$D:$D,Relatorio!$AH$102),SUMIFS('Colar PRIME'!$G:$G,'Colar PRIME'!$C:$C,Relatorio!D45,'Colar PRIME'!$D:$D,Relatorio!$AH$102))</f>
        <v>0</v>
      </c>
      <c r="AI45" s="209">
        <f ca="1">SUM(SUMIF('Colar PACKET'!$A$2:$S$400,C45,'Colar PACKET'!$S$2:$S$400),SUMIF('Colar PACKET'!$A$2:$S$400,BA45,'Colar PACKET'!$S$2:$S$400))</f>
        <v>0</v>
      </c>
      <c r="AJ45" s="409">
        <f ca="1">SUM(SUMIFS('Colar PRIME'!$G:$G,'Colar PRIME'!$C:$C,Relatorio!B45,'Colar PRIME'!$D:$D,Relatorio!$AJ$102),SUMIFS('Colar PRIME'!$G:$G,'Colar PRIME'!$C:$C,Relatorio!D45,'Colar PRIME'!$D:$D,Relatorio!$AJ$102))</f>
        <v>0</v>
      </c>
      <c r="AK45" s="408">
        <f ca="1">SUM(SUMIF('Colar PACKET'!$A$2:$T$400,C45,'Colar PACKET'!$T$2:$T$400),SUMIF('Colar PACKET'!$A$2:$T$400,BA45,'Colar PACKET'!$T$2:$T$400))</f>
        <v>0</v>
      </c>
      <c r="AL45" s="408">
        <f ca="1">SUM(SUMIFS('Colar PRIME'!$G:$G,'Colar PRIME'!$C:$C,Relatorio!B45,'Colar PRIME'!$D:$D,Relatorio!$AL$102),SUMIFS('Colar PRIME'!$G:$G,'Colar PRIME'!$C:$C,Relatorio!D45,'Colar PRIME'!$D:$D,Relatorio!$AL$102))</f>
        <v>0</v>
      </c>
      <c r="AM45" s="209">
        <f ca="1">SUM(SUMIF('Colar PACKET'!$A$2:$U$400,C45,'Colar PACKET'!$U$2:$U$400),SUMIF('Colar PACKET'!$A$2:$U$400,BA45,'Colar PACKET'!$U$2:$U$400))</f>
        <v>0</v>
      </c>
      <c r="AN45" s="409">
        <f ca="1">SUM(SUMIFS('Colar PRIME'!$G:$G,'Colar PRIME'!$C:$C,Relatorio!B45,'Colar PRIME'!$D:$D,Relatorio!$AJ$102),SUMIFS('Colar PRIME'!$G:$G,'Colar PRIME'!$C:$C,Relatorio!D45,'Colar PRIME'!$D:$D,Relatorio!$AN$102))</f>
        <v>0</v>
      </c>
      <c r="AO45" s="408">
        <f ca="1">SUM(SUMIF('Colar PACKET'!$A$2:$V$400,C45,'Colar PACKET'!$V$2:$V$400),SUMIF('Colar PACKET'!$A$2:$V$400,BA45,'Colar PACKET'!$V$2:$V$400))</f>
        <v>0</v>
      </c>
      <c r="AP45" s="408">
        <f ca="1">SUM(SUMIFS('Colar PRIME'!$G:$G,'Colar PRIME'!$C:$C,Relatorio!B45,'Colar PRIME'!$D:$D,Relatorio!$AP$102),SUMIFS('Colar PRIME'!$G:$G,'Colar PRIME'!$C:$C,Relatorio!D45,'Colar PRIME'!$D:$D,Relatorio!$AP$102))</f>
        <v>0</v>
      </c>
      <c r="AQ45" s="209">
        <f ca="1">SUM(SUMIF('Colar PACKET'!$A$2:$W$400,C45,'Colar PACKET'!$W$2:$W$400),SUMIF('Colar PACKET'!$A$2:$W$400,BA45,'Colar PACKET'!$W$2:$W$400))</f>
        <v>0</v>
      </c>
      <c r="AR45" s="409">
        <f ca="1">SUM(SUMIFS('Colar PRIME'!$G:$G,'Colar PRIME'!$C:$C,Relatorio!B45,'Colar PRIME'!$D:$D,Relatorio!$AR$102),SUMIFS('Colar PRIME'!$G:$G,'Colar PRIME'!$C:$C,Relatorio!D45,'Colar PRIME'!$D:$D,Relatorio!$AR$102))</f>
        <v>0</v>
      </c>
      <c r="AS45" s="408">
        <f ca="1">SUM(SUMIF('Colar PACKET'!$A$2:$X$400,C45,'Colar PACKET'!$X$2:$X$400),SUMIF('Colar PACKET'!$A$2:$X$400,BA45,'Colar PACKET'!$X$2:$X$400))</f>
        <v>0</v>
      </c>
      <c r="AT45" s="408">
        <f ca="1">SUM(SUMIFS('Colar PRIME'!$G:$G,'Colar PRIME'!$C:$C,Relatorio!B45,'Colar PRIME'!$D:$D,Relatorio!$AT$102),SUMIFS('Colar PRIME'!$G:$G,'Colar PRIME'!$C:$C,Relatorio!D45,'Colar PRIME'!$D:$D,Relatorio!$AT$102))</f>
        <v>0</v>
      </c>
      <c r="AU45" s="209">
        <f ca="1">SUM(SUMIF('Colar PACKET'!$A$2:$Y$400,C45,'Colar PACKET'!$Y$2:$Y$400),SUMIF('Colar PACKET'!$A$2:$Y$400,BA45,'Colar PACKET'!$Y$2:$Y$400))</f>
        <v>0</v>
      </c>
      <c r="AV45" s="409">
        <f ca="1">SUM(SUMIFS('Colar PRIME'!$G:$G,'Colar PRIME'!$C:$C,Relatorio!B45,'Colar PRIME'!$D:$D,Relatorio!$AV$102),SUMIFS('Colar PRIME'!$G:$G,'Colar PRIME'!$C:$C,Relatorio!D45,'Colar PRIME'!$D:$D,Relatorio!$AV$102))</f>
        <v>0</v>
      </c>
      <c r="AW45" s="408">
        <f ca="1">SUM(SUMIF('Colar PACKET'!$A$2:$Z$400,C45,'Colar PACKET'!$Z$2:$Z$400),SUMIF('Colar PACKET'!$A$2:$Z$400,BA45,'Colar PACKET'!$Z$2:$Z$400))</f>
        <v>0</v>
      </c>
      <c r="AX45" s="408">
        <f ca="1">SUM(SUMIFS('Colar PRIME'!$G:$G,'Colar PRIME'!$C:$C,Relatorio!B45,'Colar PRIME'!$D:$D,Relatorio!$AX$102),SUMIFS('Colar PRIME'!$G:$G,'Colar PRIME'!$C:$C,Relatorio!D45,'Colar PRIME'!$D:$D,Relatorio!$AX$102))</f>
        <v>0</v>
      </c>
      <c r="AY45" s="209">
        <f ca="1">SUM(SUMIF('Colar PACKET'!$A$2:$AA$400,C45,'Colar PACKET'!$AA$2:$AA$400),SUMIF('Colar PACKET'!$A$2:$AA$400,BA45,'Colar PACKET'!$AA$2:$AA$400))</f>
        <v>0</v>
      </c>
      <c r="AZ45" s="409">
        <f ca="1">SUM(SUMIFS('Colar PRIME'!$G:$G,'Colar PRIME'!$C:$C,Relatorio!B45,'Colar PRIME'!$D:$D,Relatorio!$AZ$102),SUMIFS('Colar PRIME'!$G:$G,'Colar PRIME'!$C:$C,Relatorio!D45,'Colar PRIME'!$D:$D,Relatorio!$AZ$102))</f>
        <v>0</v>
      </c>
      <c r="BA45" s="210" t="s">
        <v>317</v>
      </c>
      <c r="BB45" s="408">
        <v>3</v>
      </c>
    </row>
    <row r="46" spans="1:54" x14ac:dyDescent="0.25">
      <c r="A46" s="226" t="s">
        <v>120</v>
      </c>
      <c r="B46" s="419" t="s">
        <v>318</v>
      </c>
      <c r="C46" s="217" t="s">
        <v>319</v>
      </c>
      <c r="D46" s="218"/>
      <c r="E46" s="207">
        <f ca="1">SUM(SUMIF('Colar PACKET'!$A$2:$D$400,C51,'Colar PACKET'!$D$2:$D$400),SUMIF('Colar PACKET'!$A$2:$D472,BA46,'Colar PACKET'!$D$2:$D$400))</f>
        <v>0</v>
      </c>
      <c r="F46" s="208">
        <f ca="1">SUM(SUMIFS('Colar PRIME'!$G:$G,'Colar PRIME'!$C:$C,Relatorio!B51,'Colar PRIME'!$D:$D,Relatorio!$F$102),SUMIFS('Colar PRIME'!$G:$G,'Colar PRIME'!$C:$C,Relatorio!D46,'Colar PRIME'!$D:$D,Relatorio!$F$102))</f>
        <v>0</v>
      </c>
      <c r="G46" s="408">
        <f ca="1">SUM(SUMIF('Colar PACKET'!$A$2:$E$400,C51,'Colar PACKET'!$E$2:$E$400),SUMIF('Colar PACKET'!$A$2:$E$400,BA46,'Colar PACKET'!$E$2:$E$400))</f>
        <v>0</v>
      </c>
      <c r="H46" s="408">
        <f ca="1">SUM(SUMIFS('Colar PRIME'!$G:$G,'Colar PRIME'!$C:$C,Relatorio!B51,'Colar PRIME'!$D:$D,Relatorio!$H$102),SUMIFS('Colar PRIME'!$G:$G,'Colar PRIME'!$C:$C,Relatorio!D46,'Colar PRIME'!$D:$D,Relatorio!$H$102))</f>
        <v>0</v>
      </c>
      <c r="I46" s="207">
        <f ca="1">SUM(SUMIF('Colar PACKET'!$A$2:$F$400,C51,'Colar PACKET'!$F$2:$F$400),SUMIF('Colar PACKET'!$A$2:$F$400,BA46,'Colar PACKET'!$F$2:$F$400))</f>
        <v>0</v>
      </c>
      <c r="J46" s="208">
        <f ca="1">SUM(SUMIFS('Colar PRIME'!$G:$G,'Colar PRIME'!$C:$C,Relatorio!B51,'Colar PRIME'!$D:$D,Relatorio!$J$102),SUMIFS('Colar PRIME'!$G:$G,'Colar PRIME'!$C:$C,Relatorio!D46,'Colar PRIME'!$D:$D,Relatorio!$J$102))</f>
        <v>0</v>
      </c>
      <c r="K46" s="408">
        <f ca="1">SUM(SUMIF('Colar PACKET'!$A$2:$G$400,C51,'Colar PACKET'!$G$2:$G$400),SUMIF('Colar PACKET'!$A$2:$G$400,BA46,'Colar PACKET'!$G$2:$G$400))</f>
        <v>0</v>
      </c>
      <c r="L46" s="408">
        <f ca="1">SUM(SUMIFS('Colar PRIME'!$G:$G,'Colar PRIME'!$C:$C,Relatorio!B51,'Colar PRIME'!$D:$D,Relatorio!$L$102),SUMIFS('Colar PRIME'!$G:$G,'Colar PRIME'!$C:$C,Relatorio!D46,'Colar PRIME'!$D:$D,Relatorio!$L$102))</f>
        <v>0</v>
      </c>
      <c r="M46" s="207">
        <f ca="1">SUM(SUMIF('Colar PACKET'!$A$2:$H$400,C51,'Colar PACKET'!$H$2:$H$400),SUMIF('Colar PACKET'!$A$2:$H$400,BA46,'Colar PACKET'!$H$2:$H$400))</f>
        <v>0</v>
      </c>
      <c r="N46" s="208">
        <f ca="1">SUM(SUMIFS('Colar PRIME'!$G:$G,'Colar PRIME'!$C:$C,Relatorio!B51,'Colar PRIME'!$D:$D,Relatorio!$N$102),SUMIFS('Colar PRIME'!$G:$G,'Colar PRIME'!$C:$C,Relatorio!D46,'Colar PRIME'!$D:$D,Relatorio!$N$102))</f>
        <v>0</v>
      </c>
      <c r="O46" s="408">
        <f ca="1">SUM(SUMIF('Colar PACKET'!$A$2:$I$400,C51,'Colar PACKET'!$I$2:$I$400),SUMIF('Colar PACKET'!$A$2:$I$400,BA46,'Colar PACKET'!$I$2:$I$400))</f>
        <v>0</v>
      </c>
      <c r="P46" s="408">
        <f ca="1">SUM(SUMIFS('Colar PRIME'!$G:$G,'Colar PRIME'!$C:$C,Relatorio!B51,'Colar PRIME'!$D:$D,Relatorio!$P$102),SUMIFS('Colar PRIME'!$G:$G,'Colar PRIME'!$C:$C,Relatorio!D46,'Colar PRIME'!$D:$D,Relatorio!$P$102))</f>
        <v>0</v>
      </c>
      <c r="Q46" s="207">
        <f ca="1">SUM(SUMIF('Colar PACKET'!$A$2:$J$400,C51,'Colar PACKET'!$J$2:$J$400),SUMIF('Colar PACKET'!$A$2:$J$400,BA46,'Colar PACKET'!$J$2:$J$400))</f>
        <v>0</v>
      </c>
      <c r="R46" s="208">
        <f ca="1">SUM(SUMIFS('Colar PRIME'!$G:$G,'Colar PRIME'!$C:$C,Relatorio!B51,'Colar PRIME'!$D:$D,Relatorio!$R$102),SUMIFS('Colar PRIME'!$G:$G,'Colar PRIME'!$C:$C,Relatorio!D46,'Colar PRIME'!$D:$D,Relatorio!$R$102))</f>
        <v>0</v>
      </c>
      <c r="S46" s="408">
        <f ca="1">SUM(SUMIF('Colar PACKET'!$A$2:$K$400,C51,'Colar PACKET'!$K$2:$K$400),SUMIF('Colar PACKET'!$A$2:$K$400,BA46,'Colar PACKET'!$K$2:$K$400))</f>
        <v>0</v>
      </c>
      <c r="T46" s="408">
        <f ca="1">SUM(SUMIFS('Colar PRIME'!$G:$G,'Colar PRIME'!$C:$C,Relatorio!B51,'Colar PRIME'!$D:$D,Relatorio!$T$102),SUMIFS('Colar PRIME'!$G:$G,'Colar PRIME'!$C:$C,Relatorio!D46,'Colar PRIME'!$D:$D,Relatorio!$T$102))</f>
        <v>0</v>
      </c>
      <c r="U46" s="207">
        <f ca="1">SUM(SUMIF('Colar PACKET'!$A$2:$L$400,C51,'Colar PACKET'!$L$2:$L$400),SUMIF('Colar PACKET'!$A$2:$L$400,BA46,'Colar PACKET'!$L$2:$L$400))</f>
        <v>0</v>
      </c>
      <c r="V46" s="208">
        <f ca="1">SUM(SUMIFS('Colar PRIME'!$G:$G,'Colar PRIME'!$C:$C,Relatorio!B51,'Colar PRIME'!$D:$D,Relatorio!$V$102),SUMIFS('Colar PRIME'!$G:$G,'Colar PRIME'!$C:$C,Relatorio!D46,'Colar PRIME'!$D:$D,Relatorio!$V$102))</f>
        <v>0</v>
      </c>
      <c r="W46" s="408">
        <f ca="1">SUM(SUMIF('Colar PACKET'!$A$2:$M$400,C51,'Colar PACKET'!$M$2:$M$400),SUMIF('Colar PACKET'!$A$2:$M$400,BA46,'Colar PACKET'!$M$2:$M$400))</f>
        <v>0</v>
      </c>
      <c r="X46" s="408">
        <f ca="1">SUM(SUMIFS('Colar PRIME'!$G:$G,'Colar PRIME'!$C:$C,Relatorio!B51,'Colar PRIME'!$D:$D,Relatorio!$X$102),SUMIFS('Colar PRIME'!$G:$G,'Colar PRIME'!$C:$C,Relatorio!D46,'Colar PRIME'!$D:$D,Relatorio!$X$102))</f>
        <v>0</v>
      </c>
      <c r="Y46" s="207">
        <f ca="1">SUM(SUMIF('Colar PACKET'!$A$2:$N$400,C51,'Colar PACKET'!$N$2:$N$400),SUMIF('Colar PACKET'!$A$2:$N$400,BA46,'Colar PACKET'!$N$2:$N$400))</f>
        <v>0</v>
      </c>
      <c r="Z46" s="208">
        <f ca="1">SUM(SUMIFS('Colar PRIME'!$G:$G,'Colar PRIME'!$C:$C,Relatorio!B51,'Colar PRIME'!$D:$D,Relatorio!$Z$102),SUMIFS('Colar PRIME'!$G:$G,'Colar PRIME'!$C:$C,Relatorio!D46,'Colar PRIME'!$D:$D,Relatorio!$Z$102))</f>
        <v>0</v>
      </c>
      <c r="AA46" s="408">
        <f ca="1">SUM(SUMIF('Colar PACKET'!$A$2:$O$400,C51,'Colar PACKET'!$O$2:$O$400),SUMIF('Colar PACKET'!$A$2:$O$400,BA46,'Colar PACKET'!$O$2:$O$400))</f>
        <v>0</v>
      </c>
      <c r="AB46" s="408">
        <f ca="1">SUM(SUMIFS('Colar PRIME'!$G:$G,'Colar PRIME'!$C:$C,Relatorio!B51,'Colar PRIME'!$D:$D,Relatorio!$AB$102),SUMIFS('Colar PRIME'!$G:$G,'Colar PRIME'!$C:$C,Relatorio!D46,'Colar PRIME'!$D:$D,Relatorio!$AB$102))</f>
        <v>0</v>
      </c>
      <c r="AC46" s="207">
        <f ca="1">SUM(SUMIF('Colar PACKET'!$A$2:$P$400,C51,'Colar PACKET'!$P$2:$P$400),SUMIF('Colar PACKET'!$A$2:$P$400,BA46,'Colar PACKET'!$P$2:$P$400))</f>
        <v>0</v>
      </c>
      <c r="AD46" s="208">
        <f ca="1">SUM(SUMIFS('Colar PRIME'!$G:$G,'Colar PRIME'!$C:$C,Relatorio!B51,'Colar PRIME'!$D:$D,Relatorio!$AD$102),SUMIFS('Colar PRIME'!$G:$G,'Colar PRIME'!$C:$C,Relatorio!D46,'Colar PRIME'!$D:$D,Relatorio!$AD$102))</f>
        <v>0</v>
      </c>
      <c r="AE46" s="408">
        <f ca="1">SUM(SUMIF('Colar PACKET'!$A$2:$Q$400,C51,'Colar PACKET'!$Q$2:$Q$400),SUMIF('Colar PACKET'!$A$2:$Q$400,BA46,'Colar PACKET'!$Q$2:$Q$400))</f>
        <v>0</v>
      </c>
      <c r="AF46" s="408">
        <f ca="1">SUM(SUMIFS('Colar PRIME'!$G:$G,'Colar PRIME'!$C:$C,Relatorio!B51,'Colar PRIME'!$D:$D,Relatorio!$AF$102),SUMIFS('Colar PRIME'!$G:$G,'Colar PRIME'!$C:$C,Relatorio!D46,'Colar PRIME'!$D:$D,Relatorio!$AF$102))</f>
        <v>0</v>
      </c>
      <c r="AG46" s="207">
        <f ca="1">SUM(SUMIF('Colar PACKET'!$A$2:$R$400,C51,'Colar PACKET'!$R$2:$R$400),SUMIF('Colar PACKET'!$A$2:$R$400,BA46,'Colar PACKET'!$R$2:$R$400))</f>
        <v>0</v>
      </c>
      <c r="AH46" s="408">
        <f ca="1">SUM(SUMIFS('Colar PRIME'!$G:$G,'Colar PRIME'!$C:$C,Relatorio!B46,'Colar PRIME'!$D:$D,Relatorio!$AH$102),SUMIFS('Colar PRIME'!$G:$G,'Colar PRIME'!$C:$C,Relatorio!D46,'Colar PRIME'!$D:$D,Relatorio!$AH$102))</f>
        <v>0</v>
      </c>
      <c r="AI46" s="209">
        <f ca="1">SUM(SUMIF('Colar PACKET'!$A$2:$S$400,C51,'Colar PACKET'!$S$2:$S$400),SUMIF('Colar PACKET'!$A$2:$S$400,BA46,'Colar PACKET'!$S$2:$S$400))</f>
        <v>0</v>
      </c>
      <c r="AJ46" s="409">
        <f ca="1">SUM(SUMIFS('Colar PRIME'!$G:$G,'Colar PRIME'!$C:$C,Relatorio!B51,'Colar PRIME'!$D:$D,Relatorio!$AJ$102),SUMIFS('Colar PRIME'!$G:$G,'Colar PRIME'!$C:$C,Relatorio!D46,'Colar PRIME'!$D:$D,Relatorio!$AJ$102))</f>
        <v>0</v>
      </c>
      <c r="AK46" s="408">
        <f ca="1">SUM(SUMIF('Colar PACKET'!$A$2:$T$400,C51,'Colar PACKET'!$T$2:$T$400),SUMIF('Colar PACKET'!$A$2:$T$400,BA46,'Colar PACKET'!$T$2:$T$400))</f>
        <v>0</v>
      </c>
      <c r="AL46" s="408">
        <f ca="1">SUM(SUMIFS('Colar PRIME'!$G:$G,'Colar PRIME'!$C:$C,Relatorio!B51,'Colar PRIME'!$D:$D,Relatorio!$AL$102),SUMIFS('Colar PRIME'!$G:$G,'Colar PRIME'!$C:$C,Relatorio!D46,'Colar PRIME'!$D:$D,Relatorio!$AL$102))</f>
        <v>0</v>
      </c>
      <c r="AM46" s="209">
        <f ca="1">SUM(SUMIF('Colar PACKET'!$A$2:$U$400,C51,'Colar PACKET'!$U$2:$U$400),SUMIF('Colar PACKET'!$A$2:$U$400,BA46,'Colar PACKET'!$U$2:$U$400))</f>
        <v>0</v>
      </c>
      <c r="AN46" s="409">
        <f ca="1">SUM(SUMIFS('Colar PRIME'!$G:$G,'Colar PRIME'!$C:$C,Relatorio!B51,'Colar PRIME'!$D:$D,Relatorio!$AJ$102),SUMIFS('Colar PRIME'!$G:$G,'Colar PRIME'!$C:$C,Relatorio!D46,'Colar PRIME'!$D:$D,Relatorio!$AN$102))</f>
        <v>0</v>
      </c>
      <c r="AO46" s="408">
        <f ca="1">SUM(SUMIF('Colar PACKET'!$A$2:$V$400,C51,'Colar PACKET'!$V$2:$V$400),SUMIF('Colar PACKET'!$A$2:$V$400,BA46,'Colar PACKET'!$V$2:$V$400))</f>
        <v>0</v>
      </c>
      <c r="AP46" s="408">
        <f ca="1">SUM(SUMIFS('Colar PRIME'!$G:$G,'Colar PRIME'!$C:$C,Relatorio!B51,'Colar PRIME'!$D:$D,Relatorio!$AP$102),SUMIFS('Colar PRIME'!$G:$G,'Colar PRIME'!$C:$C,Relatorio!D46,'Colar PRIME'!$D:$D,Relatorio!$AP$102))</f>
        <v>0</v>
      </c>
      <c r="AQ46" s="209">
        <f ca="1">SUM(SUMIF('Colar PACKET'!$A$2:$W$400,C51,'Colar PACKET'!$W$2:$W$400),SUMIF('Colar PACKET'!$A$2:$W$400,BA46,'Colar PACKET'!$W$2:$W$400))</f>
        <v>0</v>
      </c>
      <c r="AR46" s="409">
        <f ca="1">SUM(SUMIFS('Colar PRIME'!$G:$G,'Colar PRIME'!$C:$C,Relatorio!B51,'Colar PRIME'!$D:$D,Relatorio!$AR$102),SUMIFS('Colar PRIME'!$G:$G,'Colar PRIME'!$C:$C,Relatorio!D46,'Colar PRIME'!$D:$D,Relatorio!$AR$102))</f>
        <v>0</v>
      </c>
      <c r="AS46" s="408">
        <f ca="1">SUM(SUMIF('Colar PACKET'!$A$2:$X$400,C51,'Colar PACKET'!$X$2:$X$400),SUMIF('Colar PACKET'!$A$2:$X$400,BA46,'Colar PACKET'!$X$2:$X$400))</f>
        <v>0</v>
      </c>
      <c r="AT46" s="408">
        <f ca="1">SUM(SUMIFS('Colar PRIME'!$G:$G,'Colar PRIME'!$C:$C,Relatorio!B51,'Colar PRIME'!$D:$D,Relatorio!$AT$102),SUMIFS('Colar PRIME'!$G:$G,'Colar PRIME'!$C:$C,Relatorio!D46,'Colar PRIME'!$D:$D,Relatorio!$AT$102))</f>
        <v>0</v>
      </c>
      <c r="AU46" s="209">
        <f ca="1">SUM(SUMIF('Colar PACKET'!$A$2:$Y$400,C51,'Colar PACKET'!$Y$2:$Y$400),SUMIF('Colar PACKET'!$A$2:$Y$400,BA46,'Colar PACKET'!$Y$2:$Y$400))</f>
        <v>0</v>
      </c>
      <c r="AV46" s="409">
        <f ca="1">SUM(SUMIFS('Colar PRIME'!$G:$G,'Colar PRIME'!$C:$C,Relatorio!B51,'Colar PRIME'!$D:$D,Relatorio!$AV$102),SUMIFS('Colar PRIME'!$G:$G,'Colar PRIME'!$C:$C,Relatorio!D46,'Colar PRIME'!$D:$D,Relatorio!$AV$102))</f>
        <v>0</v>
      </c>
      <c r="AW46" s="408">
        <f ca="1">SUM(SUMIF('Colar PACKET'!$A$2:$Z$400,C51,'Colar PACKET'!$Z$2:$Z$400),SUMIF('Colar PACKET'!$A$2:$Z$400,BA46,'Colar PACKET'!$Z$2:$Z$400))</f>
        <v>0</v>
      </c>
      <c r="AX46" s="408">
        <f ca="1">SUM(SUMIFS('Colar PRIME'!$G:$G,'Colar PRIME'!$C:$C,Relatorio!B51,'Colar PRIME'!$D:$D,Relatorio!$AX$102),SUMIFS('Colar PRIME'!$G:$G,'Colar PRIME'!$C:$C,Relatorio!D46,'Colar PRIME'!$D:$D,Relatorio!$AX$102))</f>
        <v>0</v>
      </c>
      <c r="AY46" s="209">
        <f ca="1">SUM(SUMIF('Colar PACKET'!$A$2:$AA$400,C51,'Colar PACKET'!$AA$2:$AA$400),SUMIF('Colar PACKET'!$A$2:$AA$400,BA46,'Colar PACKET'!$AA$2:$AA$400))</f>
        <v>0</v>
      </c>
      <c r="AZ46" s="409">
        <f ca="1">SUM(SUMIFS('Colar PRIME'!$G:$G,'Colar PRIME'!$C:$C,Relatorio!B51,'Colar PRIME'!$D:$D,Relatorio!$AZ$102),SUMIFS('Colar PRIME'!$G:$G,'Colar PRIME'!$C:$C,Relatorio!D46,'Colar PRIME'!$D:$D,Relatorio!$AZ$102))</f>
        <v>0</v>
      </c>
      <c r="BA46" s="210" t="s">
        <v>320</v>
      </c>
      <c r="BB46" s="408">
        <v>3</v>
      </c>
    </row>
    <row r="47" spans="1:54" x14ac:dyDescent="0.25">
      <c r="A47" s="226" t="s">
        <v>121</v>
      </c>
      <c r="B47" s="418" t="s">
        <v>321</v>
      </c>
      <c r="C47" s="217" t="s">
        <v>322</v>
      </c>
      <c r="D47" s="218"/>
      <c r="E47" s="207">
        <f ca="1">SUM(SUMIF('Colar PACKET'!$A$2:$D$400,C47,'Colar PACKET'!$D$2:$D$400),SUMIF('Colar PACKET'!$A$2:$D473,BA47,'Colar PACKET'!$D$2:$D$400))</f>
        <v>0</v>
      </c>
      <c r="F47" s="208">
        <f ca="1">SUM(SUMIFS('Colar PRIME'!$G:$G,'Colar PRIME'!$C:$C,Relatorio!B47,'Colar PRIME'!$D:$D,Relatorio!$F$102),SUMIFS('Colar PRIME'!$G:$G,'Colar PRIME'!$C:$C,Relatorio!D47,'Colar PRIME'!$D:$D,Relatorio!$F$102))</f>
        <v>0</v>
      </c>
      <c r="G47" s="408">
        <f ca="1">SUM(SUMIF('Colar PACKET'!$A$2:$E$400,C47,'Colar PACKET'!$E$2:$E$400),SUMIF('Colar PACKET'!$A$2:$E$400,BA47,'Colar PACKET'!$E$2:$E$400))</f>
        <v>0</v>
      </c>
      <c r="H47" s="408">
        <f ca="1">SUM(SUMIFS('Colar PRIME'!$G:$G,'Colar PRIME'!$C:$C,Relatorio!B47,'Colar PRIME'!$D:$D,Relatorio!$H$102),SUMIFS('Colar PRIME'!$G:$G,'Colar PRIME'!$C:$C,Relatorio!D47,'Colar PRIME'!$D:$D,Relatorio!$H$102))</f>
        <v>0</v>
      </c>
      <c r="I47" s="207">
        <f ca="1">SUM(SUMIF('Colar PACKET'!$A$2:$F$400,C47,'Colar PACKET'!$F$2:$F$400),SUMIF('Colar PACKET'!$A$2:$F$400,BA47,'Colar PACKET'!$F$2:$F$400))</f>
        <v>0</v>
      </c>
      <c r="J47" s="208">
        <f ca="1">SUM(SUMIFS('Colar PRIME'!$G:$G,'Colar PRIME'!$C:$C,Relatorio!B47,'Colar PRIME'!$D:$D,Relatorio!$J$102),SUMIFS('Colar PRIME'!$G:$G,'Colar PRIME'!$C:$C,Relatorio!D47,'Colar PRIME'!$D:$D,Relatorio!$J$102))</f>
        <v>0</v>
      </c>
      <c r="K47" s="408">
        <f ca="1">SUM(SUMIF('Colar PACKET'!$A$2:$G$400,C47,'Colar PACKET'!$G$2:$G$400),SUMIF('Colar PACKET'!$A$2:$G$400,BA47,'Colar PACKET'!$G$2:$G$400))</f>
        <v>0</v>
      </c>
      <c r="L47" s="408">
        <f ca="1">SUM(SUMIFS('Colar PRIME'!$G:$G,'Colar PRIME'!$C:$C,Relatorio!B47,'Colar PRIME'!$D:$D,Relatorio!$L$102),SUMIFS('Colar PRIME'!$G:$G,'Colar PRIME'!$C:$C,Relatorio!D47,'Colar PRIME'!$D:$D,Relatorio!$L$102))</f>
        <v>0</v>
      </c>
      <c r="M47" s="207">
        <f ca="1">SUM(SUMIF('Colar PACKET'!$A$2:$H$400,C47,'Colar PACKET'!$H$2:$H$400),SUMIF('Colar PACKET'!$A$2:$H$400,BA47,'Colar PACKET'!$H$2:$H$400))</f>
        <v>0</v>
      </c>
      <c r="N47" s="208">
        <f ca="1">SUM(SUMIFS('Colar PRIME'!$G:$G,'Colar PRIME'!$C:$C,Relatorio!B47,'Colar PRIME'!$D:$D,Relatorio!$N$102),SUMIFS('Colar PRIME'!$G:$G,'Colar PRIME'!$C:$C,Relatorio!D47,'Colar PRIME'!$D:$D,Relatorio!$N$102))</f>
        <v>0</v>
      </c>
      <c r="O47" s="408">
        <f ca="1">SUM(SUMIF('Colar PACKET'!$A$2:$I$400,C47,'Colar PACKET'!$I$2:$I$400),SUMIF('Colar PACKET'!$A$2:$I$400,BA47,'Colar PACKET'!$I$2:$I$400))</f>
        <v>0</v>
      </c>
      <c r="P47" s="408">
        <f ca="1">SUM(SUMIFS('Colar PRIME'!$G:$G,'Colar PRIME'!$C:$C,Relatorio!B47,'Colar PRIME'!$D:$D,Relatorio!$P$102),SUMIFS('Colar PRIME'!$G:$G,'Colar PRIME'!$C:$C,Relatorio!D47,'Colar PRIME'!$D:$D,Relatorio!$P$102))</f>
        <v>0</v>
      </c>
      <c r="Q47" s="207">
        <f ca="1">SUM(SUMIF('Colar PACKET'!$A$2:$J$400,C47,'Colar PACKET'!$J$2:$J$400),SUMIF('Colar PACKET'!$A$2:$J$400,BA47,'Colar PACKET'!$J$2:$J$400))</f>
        <v>0</v>
      </c>
      <c r="R47" s="208">
        <f ca="1">SUM(SUMIFS('Colar PRIME'!$G:$G,'Colar PRIME'!$C:$C,Relatorio!B47,'Colar PRIME'!$D:$D,Relatorio!$R$102),SUMIFS('Colar PRIME'!$G:$G,'Colar PRIME'!$C:$C,Relatorio!D47,'Colar PRIME'!$D:$D,Relatorio!$R$102))</f>
        <v>0</v>
      </c>
      <c r="S47" s="408">
        <f ca="1">SUM(SUMIF('Colar PACKET'!$A$2:$K$400,C47,'Colar PACKET'!$K$2:$K$400),SUMIF('Colar PACKET'!$A$2:$K$400,BA47,'Colar PACKET'!$K$2:$K$400))</f>
        <v>0</v>
      </c>
      <c r="T47" s="408">
        <f ca="1">SUM(SUMIFS('Colar PRIME'!$G:$G,'Colar PRIME'!$C:$C,Relatorio!B47,'Colar PRIME'!$D:$D,Relatorio!$T$102),SUMIFS('Colar PRIME'!$G:$G,'Colar PRIME'!$C:$C,Relatorio!D47,'Colar PRIME'!$D:$D,Relatorio!$T$102))</f>
        <v>0</v>
      </c>
      <c r="U47" s="207">
        <f ca="1">SUM(SUMIF('Colar PACKET'!$A$2:$L$400,C47,'Colar PACKET'!$L$2:$L$400),SUMIF('Colar PACKET'!$A$2:$L$400,BA47,'Colar PACKET'!$L$2:$L$400))</f>
        <v>0</v>
      </c>
      <c r="V47" s="208">
        <f ca="1">SUM(SUMIFS('Colar PRIME'!$G:$G,'Colar PRIME'!$C:$C,Relatorio!B47,'Colar PRIME'!$D:$D,Relatorio!$V$102),SUMIFS('Colar PRIME'!$G:$G,'Colar PRIME'!$C:$C,Relatorio!D47,'Colar PRIME'!$D:$D,Relatorio!$V$102))</f>
        <v>0</v>
      </c>
      <c r="W47" s="408">
        <f ca="1">SUM(SUMIF('Colar PACKET'!$A$2:$M$400,C47,'Colar PACKET'!$M$2:$M$400),SUMIF('Colar PACKET'!$A$2:$M$400,BA47,'Colar PACKET'!$M$2:$M$400))</f>
        <v>0</v>
      </c>
      <c r="X47" s="408">
        <f ca="1">SUM(SUMIFS('Colar PRIME'!$G:$G,'Colar PRIME'!$C:$C,Relatorio!B47,'Colar PRIME'!$D:$D,Relatorio!$X$102),SUMIFS('Colar PRIME'!$G:$G,'Colar PRIME'!$C:$C,Relatorio!D47,'Colar PRIME'!$D:$D,Relatorio!$X$102))</f>
        <v>0</v>
      </c>
      <c r="Y47" s="207">
        <f ca="1">SUM(SUMIF('Colar PACKET'!$A$2:$N$400,C47,'Colar PACKET'!$N$2:$N$400),SUMIF('Colar PACKET'!$A$2:$N$400,BA47,'Colar PACKET'!$N$2:$N$400))</f>
        <v>0</v>
      </c>
      <c r="Z47" s="208">
        <f ca="1">SUM(SUMIFS('Colar PRIME'!$G:$G,'Colar PRIME'!$C:$C,Relatorio!B47,'Colar PRIME'!$D:$D,Relatorio!$Z$102),SUMIFS('Colar PRIME'!$G:$G,'Colar PRIME'!$C:$C,Relatorio!D47,'Colar PRIME'!$D:$D,Relatorio!$Z$102))</f>
        <v>0</v>
      </c>
      <c r="AA47" s="408">
        <f ca="1">SUM(SUMIF('Colar PACKET'!$A$2:$O$400,C47,'Colar PACKET'!$O$2:$O$400),SUMIF('Colar PACKET'!$A$2:$O$400,BA47,'Colar PACKET'!$O$2:$O$400))</f>
        <v>0</v>
      </c>
      <c r="AB47" s="408">
        <f ca="1">SUM(SUMIFS('Colar PRIME'!$G:$G,'Colar PRIME'!$C:$C,Relatorio!B47,'Colar PRIME'!$D:$D,Relatorio!$AB$102),SUMIFS('Colar PRIME'!$G:$G,'Colar PRIME'!$C:$C,Relatorio!D47,'Colar PRIME'!$D:$D,Relatorio!$AB$102))</f>
        <v>0</v>
      </c>
      <c r="AC47" s="207">
        <f ca="1">SUM(SUMIF('Colar PACKET'!$A$2:$P$400,C47,'Colar PACKET'!$P$2:$P$400),SUMIF('Colar PACKET'!$A$2:$P$400,BA47,'Colar PACKET'!$P$2:$P$400))</f>
        <v>0</v>
      </c>
      <c r="AD47" s="208">
        <f ca="1">SUM(SUMIFS('Colar PRIME'!$G:$G,'Colar PRIME'!$C:$C,Relatorio!B47,'Colar PRIME'!$D:$D,Relatorio!$AD$102),SUMIFS('Colar PRIME'!$G:$G,'Colar PRIME'!$C:$C,Relatorio!D47,'Colar PRIME'!$D:$D,Relatorio!$AD$102))</f>
        <v>0</v>
      </c>
      <c r="AE47" s="408">
        <f ca="1">SUM(SUMIF('Colar PACKET'!$A$2:$Q$400,C47,'Colar PACKET'!$Q$2:$Q$400),SUMIF('Colar PACKET'!$A$2:$Q$400,BA47,'Colar PACKET'!$Q$2:$Q$400))</f>
        <v>0</v>
      </c>
      <c r="AF47" s="408">
        <f ca="1">SUM(SUMIFS('Colar PRIME'!$G:$G,'Colar PRIME'!$C:$C,Relatorio!B47,'Colar PRIME'!$D:$D,Relatorio!$AF$102),SUMIFS('Colar PRIME'!$G:$G,'Colar PRIME'!$C:$C,Relatorio!D47,'Colar PRIME'!$D:$D,Relatorio!$AF$102))</f>
        <v>0</v>
      </c>
      <c r="AG47" s="207">
        <f ca="1">SUM(SUMIF('Colar PACKET'!$A$2:$R$400,C47,'Colar PACKET'!$R$2:$R$400),SUMIF('Colar PACKET'!$A$2:$R$400,BA47,'Colar PACKET'!$R$2:$R$400))</f>
        <v>0</v>
      </c>
      <c r="AH47" s="408">
        <f ca="1">SUM(SUMIFS('Colar PRIME'!$G:$G,'Colar PRIME'!$C:$C,Relatorio!B47,'Colar PRIME'!$D:$D,Relatorio!$AH$102),SUMIFS('Colar PRIME'!$G:$G,'Colar PRIME'!$C:$C,Relatorio!D47,'Colar PRIME'!$D:$D,Relatorio!$AH$102))</f>
        <v>0</v>
      </c>
      <c r="AI47" s="209">
        <f ca="1">SUM(SUMIF('Colar PACKET'!$A$2:$S$400,C47,'Colar PACKET'!$S$2:$S$400),SUMIF('Colar PACKET'!$A$2:$S$400,BA47,'Colar PACKET'!$S$2:$S$400))</f>
        <v>0</v>
      </c>
      <c r="AJ47" s="409">
        <f ca="1">SUM(SUMIFS('Colar PRIME'!$G:$G,'Colar PRIME'!$C:$C,Relatorio!B47,'Colar PRIME'!$D:$D,Relatorio!$AJ$102),SUMIFS('Colar PRIME'!$G:$G,'Colar PRIME'!$C:$C,Relatorio!D47,'Colar PRIME'!$D:$D,Relatorio!$AJ$102))</f>
        <v>0</v>
      </c>
      <c r="AK47" s="408">
        <f ca="1">SUM(SUMIF('Colar PACKET'!$A$2:$T$400,C47,'Colar PACKET'!$T$2:$T$400),SUMIF('Colar PACKET'!$A$2:$T$400,BA47,'Colar PACKET'!$T$2:$T$400))</f>
        <v>0</v>
      </c>
      <c r="AL47" s="408">
        <f ca="1">SUM(SUMIFS('Colar PRIME'!$G:$G,'Colar PRIME'!$C:$C,Relatorio!B47,'Colar PRIME'!$D:$D,Relatorio!$AL$102),SUMIFS('Colar PRIME'!$G:$G,'Colar PRIME'!$C:$C,Relatorio!D47,'Colar PRIME'!$D:$D,Relatorio!$AL$102))</f>
        <v>0</v>
      </c>
      <c r="AM47" s="209">
        <f ca="1">SUM(SUMIF('Colar PACKET'!$A$2:$U$400,C47,'Colar PACKET'!$U$2:$U$400),SUMIF('Colar PACKET'!$A$2:$U$400,BA47,'Colar PACKET'!$U$2:$U$400))</f>
        <v>0</v>
      </c>
      <c r="AN47" s="409">
        <f ca="1">SUM(SUMIFS('Colar PRIME'!$G:$G,'Colar PRIME'!$C:$C,Relatorio!B47,'Colar PRIME'!$D:$D,Relatorio!$AJ$102),SUMIFS('Colar PRIME'!$G:$G,'Colar PRIME'!$C:$C,Relatorio!D47,'Colar PRIME'!$D:$D,Relatorio!$AN$102))</f>
        <v>0</v>
      </c>
      <c r="AO47" s="408">
        <f ca="1">SUM(SUMIF('Colar PACKET'!$A$2:$V$400,C47,'Colar PACKET'!$V$2:$V$400),SUMIF('Colar PACKET'!$A$2:$V$400,BA47,'Colar PACKET'!$V$2:$V$400))</f>
        <v>0</v>
      </c>
      <c r="AP47" s="408">
        <f ca="1">SUM(SUMIFS('Colar PRIME'!$G:$G,'Colar PRIME'!$C:$C,Relatorio!B47,'Colar PRIME'!$D:$D,Relatorio!$AP$102),SUMIFS('Colar PRIME'!$G:$G,'Colar PRIME'!$C:$C,Relatorio!D47,'Colar PRIME'!$D:$D,Relatorio!$AP$102))</f>
        <v>0</v>
      </c>
      <c r="AQ47" s="209">
        <f ca="1">SUM(SUMIF('Colar PACKET'!$A$2:$W$400,C47,'Colar PACKET'!$W$2:$W$400),SUMIF('Colar PACKET'!$A$2:$W$400,BA47,'Colar PACKET'!$W$2:$W$400))</f>
        <v>0</v>
      </c>
      <c r="AR47" s="409">
        <f ca="1">SUM(SUMIFS('Colar PRIME'!$G:$G,'Colar PRIME'!$C:$C,Relatorio!B47,'Colar PRIME'!$D:$D,Relatorio!$AR$102),SUMIFS('Colar PRIME'!$G:$G,'Colar PRIME'!$C:$C,Relatorio!D47,'Colar PRIME'!$D:$D,Relatorio!$AR$102))</f>
        <v>0</v>
      </c>
      <c r="AS47" s="408">
        <f ca="1">SUM(SUMIF('Colar PACKET'!$A$2:$X$400,C47,'Colar PACKET'!$X$2:$X$400),SUMIF('Colar PACKET'!$A$2:$X$400,BA47,'Colar PACKET'!$X$2:$X$400))</f>
        <v>0</v>
      </c>
      <c r="AT47" s="408">
        <f ca="1">SUM(SUMIFS('Colar PRIME'!$G:$G,'Colar PRIME'!$C:$C,Relatorio!B47,'Colar PRIME'!$D:$D,Relatorio!$AT$102),SUMIFS('Colar PRIME'!$G:$G,'Colar PRIME'!$C:$C,Relatorio!D47,'Colar PRIME'!$D:$D,Relatorio!$AT$102))</f>
        <v>0</v>
      </c>
      <c r="AU47" s="209">
        <f ca="1">SUM(SUMIF('Colar PACKET'!$A$2:$Y$400,C47,'Colar PACKET'!$Y$2:$Y$400),SUMIF('Colar PACKET'!$A$2:$Y$400,BA47,'Colar PACKET'!$Y$2:$Y$400))</f>
        <v>0</v>
      </c>
      <c r="AV47" s="409">
        <f ca="1">SUM(SUMIFS('Colar PRIME'!$G:$G,'Colar PRIME'!$C:$C,Relatorio!B47,'Colar PRIME'!$D:$D,Relatorio!$AV$102),SUMIFS('Colar PRIME'!$G:$G,'Colar PRIME'!$C:$C,Relatorio!D47,'Colar PRIME'!$D:$D,Relatorio!$AV$102))</f>
        <v>0</v>
      </c>
      <c r="AW47" s="408">
        <f ca="1">SUM(SUMIF('Colar PACKET'!$A$2:$Z$400,C47,'Colar PACKET'!$Z$2:$Z$400),SUMIF('Colar PACKET'!$A$2:$Z$400,BA47,'Colar PACKET'!$Z$2:$Z$400))</f>
        <v>0</v>
      </c>
      <c r="AX47" s="408">
        <f ca="1">SUM(SUMIFS('Colar PRIME'!$G:$G,'Colar PRIME'!$C:$C,Relatorio!B47,'Colar PRIME'!$D:$D,Relatorio!$AX$102),SUMIFS('Colar PRIME'!$G:$G,'Colar PRIME'!$C:$C,Relatorio!D47,'Colar PRIME'!$D:$D,Relatorio!$AX$102))</f>
        <v>0</v>
      </c>
      <c r="AY47" s="209">
        <f ca="1">SUM(SUMIF('Colar PACKET'!$A$2:$AA$400,C47,'Colar PACKET'!$AA$2:$AA$400),SUMIF('Colar PACKET'!$A$2:$AA$400,BA47,'Colar PACKET'!$AA$2:$AA$400))</f>
        <v>0</v>
      </c>
      <c r="AZ47" s="409">
        <f ca="1">SUM(SUMIFS('Colar PRIME'!$G:$G,'Colar PRIME'!$C:$C,Relatorio!B47,'Colar PRIME'!$D:$D,Relatorio!$AZ$102),SUMIFS('Colar PRIME'!$G:$G,'Colar PRIME'!$C:$C,Relatorio!D47,'Colar PRIME'!$D:$D,Relatorio!$AZ$102))</f>
        <v>0</v>
      </c>
      <c r="BA47" s="210" t="s">
        <v>323</v>
      </c>
      <c r="BB47" s="408">
        <v>4</v>
      </c>
    </row>
    <row r="48" spans="1:54" x14ac:dyDescent="0.25">
      <c r="A48" s="226" t="s">
        <v>122</v>
      </c>
      <c r="B48" s="419" t="s">
        <v>324</v>
      </c>
      <c r="C48" s="217">
        <v>10150158114</v>
      </c>
      <c r="D48" s="218"/>
      <c r="E48" s="207">
        <f ca="1">SUM(SUMIF('Colar PACKET'!$A$2:$D$400,C48,'Colar PACKET'!$D$2:$D$400),SUMIF('Colar PACKET'!$A$2:$D474,BA48,'Colar PACKET'!$D$2:$D$400))</f>
        <v>0</v>
      </c>
      <c r="F48" s="208">
        <f ca="1">SUM(SUMIFS('Colar PRIME'!$G:$G,'Colar PRIME'!$C:$C,Relatorio!B48,'Colar PRIME'!$D:$D,Relatorio!$F$102),SUMIFS('Colar PRIME'!$G:$G,'Colar PRIME'!$C:$C,Relatorio!D48,'Colar PRIME'!$D:$D,Relatorio!$F$102))</f>
        <v>0</v>
      </c>
      <c r="G48" s="408">
        <f ca="1">SUM(SUMIF('Colar PACKET'!$A$2:$E$400,C48,'Colar PACKET'!$E$2:$E$400),SUMIF('Colar PACKET'!$A$2:$E$400,BA48,'Colar PACKET'!$E$2:$E$400))</f>
        <v>0</v>
      </c>
      <c r="H48" s="408">
        <f ca="1">SUM(SUMIFS('Colar PRIME'!$G:$G,'Colar PRIME'!$C:$C,Relatorio!B48,'Colar PRIME'!$D:$D,Relatorio!$H$102),SUMIFS('Colar PRIME'!$G:$G,'Colar PRIME'!$C:$C,Relatorio!D48,'Colar PRIME'!$D:$D,Relatorio!$H$102))</f>
        <v>0</v>
      </c>
      <c r="I48" s="207">
        <f ca="1">SUM(SUMIF('Colar PACKET'!$A$2:$F$400,C48,'Colar PACKET'!$F$2:$F$400),SUMIF('Colar PACKET'!$A$2:$F$400,BA48,'Colar PACKET'!$F$2:$F$400))</f>
        <v>0</v>
      </c>
      <c r="J48" s="208">
        <f ca="1">SUM(SUMIFS('Colar PRIME'!$G:$G,'Colar PRIME'!$C:$C,Relatorio!B48,'Colar PRIME'!$D:$D,Relatorio!$J$102),SUMIFS('Colar PRIME'!$G:$G,'Colar PRIME'!$C:$C,Relatorio!D48,'Colar PRIME'!$D:$D,Relatorio!$J$102))</f>
        <v>0</v>
      </c>
      <c r="K48" s="408">
        <f ca="1">SUM(SUMIF('Colar PACKET'!$A$2:$G$400,C48,'Colar PACKET'!$G$2:$G$400),SUMIF('Colar PACKET'!$A$2:$G$400,BA48,'Colar PACKET'!$G$2:$G$400))</f>
        <v>0</v>
      </c>
      <c r="L48" s="408">
        <f ca="1">SUM(SUMIFS('Colar PRIME'!$G:$G,'Colar PRIME'!$C:$C,Relatorio!B48,'Colar PRIME'!$D:$D,Relatorio!$L$102),SUMIFS('Colar PRIME'!$G:$G,'Colar PRIME'!$C:$C,Relatorio!D48,'Colar PRIME'!$D:$D,Relatorio!$L$102))</f>
        <v>0</v>
      </c>
      <c r="M48" s="207">
        <f ca="1">SUM(SUMIF('Colar PACKET'!$A$2:$H$400,C48,'Colar PACKET'!$H$2:$H$400),SUMIF('Colar PACKET'!$A$2:$H$400,BA48,'Colar PACKET'!$H$2:$H$400))</f>
        <v>0</v>
      </c>
      <c r="N48" s="208">
        <f ca="1">SUM(SUMIFS('Colar PRIME'!$G:$G,'Colar PRIME'!$C:$C,Relatorio!B48,'Colar PRIME'!$D:$D,Relatorio!$N$102),SUMIFS('Colar PRIME'!$G:$G,'Colar PRIME'!$C:$C,Relatorio!D48,'Colar PRIME'!$D:$D,Relatorio!$N$102))</f>
        <v>0</v>
      </c>
      <c r="O48" s="408">
        <f ca="1">SUM(SUMIF('Colar PACKET'!$A$2:$I$400,C48,'Colar PACKET'!$I$2:$I$400),SUMIF('Colar PACKET'!$A$2:$I$400,BA48,'Colar PACKET'!$I$2:$I$400))</f>
        <v>0</v>
      </c>
      <c r="P48" s="408">
        <f ca="1">SUM(SUMIFS('Colar PRIME'!$G:$G,'Colar PRIME'!$C:$C,Relatorio!B48,'Colar PRIME'!$D:$D,Relatorio!$P$102),SUMIFS('Colar PRIME'!$G:$G,'Colar PRIME'!$C:$C,Relatorio!D48,'Colar PRIME'!$D:$D,Relatorio!$P$102))</f>
        <v>0</v>
      </c>
      <c r="Q48" s="207">
        <f ca="1">SUM(SUMIF('Colar PACKET'!$A$2:$J$400,C48,'Colar PACKET'!$J$2:$J$400),SUMIF('Colar PACKET'!$A$2:$J$400,BA48,'Colar PACKET'!$J$2:$J$400))</f>
        <v>0</v>
      </c>
      <c r="R48" s="208">
        <f ca="1">SUM(SUMIFS('Colar PRIME'!$G:$G,'Colar PRIME'!$C:$C,Relatorio!B48,'Colar PRIME'!$D:$D,Relatorio!$R$102),SUMIFS('Colar PRIME'!$G:$G,'Colar PRIME'!$C:$C,Relatorio!D48,'Colar PRIME'!$D:$D,Relatorio!$R$102))</f>
        <v>0</v>
      </c>
      <c r="S48" s="408">
        <f ca="1">SUM(SUMIF('Colar PACKET'!$A$2:$K$400,C48,'Colar PACKET'!$K$2:$K$400),SUMIF('Colar PACKET'!$A$2:$K$400,BA48,'Colar PACKET'!$K$2:$K$400))</f>
        <v>0</v>
      </c>
      <c r="T48" s="408">
        <f ca="1">SUM(SUMIFS('Colar PRIME'!$G:$G,'Colar PRIME'!$C:$C,Relatorio!B48,'Colar PRIME'!$D:$D,Relatorio!$T$102),SUMIFS('Colar PRIME'!$G:$G,'Colar PRIME'!$C:$C,Relatorio!D48,'Colar PRIME'!$D:$D,Relatorio!$T$102))</f>
        <v>0</v>
      </c>
      <c r="U48" s="207">
        <f ca="1">SUM(SUMIF('Colar PACKET'!$A$2:$L$400,C48,'Colar PACKET'!$L$2:$L$400),SUMIF('Colar PACKET'!$A$2:$L$400,BA48,'Colar PACKET'!$L$2:$L$400))</f>
        <v>0</v>
      </c>
      <c r="V48" s="208">
        <f ca="1">SUM(SUMIFS('Colar PRIME'!$G:$G,'Colar PRIME'!$C:$C,Relatorio!B48,'Colar PRIME'!$D:$D,Relatorio!$V$102),SUMIFS('Colar PRIME'!$G:$G,'Colar PRIME'!$C:$C,Relatorio!D48,'Colar PRIME'!$D:$D,Relatorio!$V$102))</f>
        <v>0</v>
      </c>
      <c r="W48" s="408">
        <f ca="1">SUM(SUMIF('Colar PACKET'!$A$2:$M$400,C48,'Colar PACKET'!$M$2:$M$400),SUMIF('Colar PACKET'!$A$2:$M$400,BA48,'Colar PACKET'!$M$2:$M$400))</f>
        <v>0</v>
      </c>
      <c r="X48" s="408">
        <f ca="1">SUM(SUMIFS('Colar PRIME'!$G:$G,'Colar PRIME'!$C:$C,Relatorio!B48,'Colar PRIME'!$D:$D,Relatorio!$X$102),SUMIFS('Colar PRIME'!$G:$G,'Colar PRIME'!$C:$C,Relatorio!D48,'Colar PRIME'!$D:$D,Relatorio!$X$102))</f>
        <v>0</v>
      </c>
      <c r="Y48" s="207">
        <f ca="1">SUM(SUMIF('Colar PACKET'!$A$2:$N$400,C48,'Colar PACKET'!$N$2:$N$400),SUMIF('Colar PACKET'!$A$2:$N$400,BA48,'Colar PACKET'!$N$2:$N$400))</f>
        <v>0</v>
      </c>
      <c r="Z48" s="208">
        <f ca="1">SUM(SUMIFS('Colar PRIME'!$G:$G,'Colar PRIME'!$C:$C,Relatorio!B48,'Colar PRIME'!$D:$D,Relatorio!$Z$102),SUMIFS('Colar PRIME'!$G:$G,'Colar PRIME'!$C:$C,Relatorio!D48,'Colar PRIME'!$D:$D,Relatorio!$Z$102))</f>
        <v>0</v>
      </c>
      <c r="AA48" s="408">
        <f ca="1">SUM(SUMIF('Colar PACKET'!$A$2:$O$400,C48,'Colar PACKET'!$O$2:$O$400),SUMIF('Colar PACKET'!$A$2:$O$400,BA48,'Colar PACKET'!$O$2:$O$400))</f>
        <v>0</v>
      </c>
      <c r="AB48" s="408">
        <f ca="1">SUM(SUMIFS('Colar PRIME'!$G:$G,'Colar PRIME'!$C:$C,Relatorio!B48,'Colar PRIME'!$D:$D,Relatorio!$AB$102),SUMIFS('Colar PRIME'!$G:$G,'Colar PRIME'!$C:$C,Relatorio!D48,'Colar PRIME'!$D:$D,Relatorio!$AB$102))</f>
        <v>0</v>
      </c>
      <c r="AC48" s="207">
        <f ca="1">SUM(SUMIF('Colar PACKET'!$A$2:$P$400,C48,'Colar PACKET'!$P$2:$P$400),SUMIF('Colar PACKET'!$A$2:$P$400,BA48,'Colar PACKET'!$P$2:$P$400))</f>
        <v>0</v>
      </c>
      <c r="AD48" s="208">
        <f ca="1">SUM(SUMIFS('Colar PRIME'!$G:$G,'Colar PRIME'!$C:$C,Relatorio!B48,'Colar PRIME'!$D:$D,Relatorio!$AD$102),SUMIFS('Colar PRIME'!$G:$G,'Colar PRIME'!$C:$C,Relatorio!D48,'Colar PRIME'!$D:$D,Relatorio!$AD$102))</f>
        <v>0</v>
      </c>
      <c r="AE48" s="408">
        <f ca="1">SUM(SUMIF('Colar PACKET'!$A$2:$Q$400,C48,'Colar PACKET'!$Q$2:$Q$400),SUMIF('Colar PACKET'!$A$2:$Q$400,BA48,'Colar PACKET'!$Q$2:$Q$400))</f>
        <v>0</v>
      </c>
      <c r="AF48" s="408">
        <f ca="1">SUM(SUMIFS('Colar PRIME'!$G:$G,'Colar PRIME'!$C:$C,Relatorio!B48,'Colar PRIME'!$D:$D,Relatorio!$AF$102),SUMIFS('Colar PRIME'!$G:$G,'Colar PRIME'!$C:$C,Relatorio!D48,'Colar PRIME'!$D:$D,Relatorio!$AF$102))</f>
        <v>0</v>
      </c>
      <c r="AG48" s="207">
        <f ca="1">SUM(SUMIF('Colar PACKET'!$A$2:$R$400,C48,'Colar PACKET'!$R$2:$R$400),SUMIF('Colar PACKET'!$A$2:$R$400,BA48,'Colar PACKET'!$R$2:$R$400))</f>
        <v>0</v>
      </c>
      <c r="AH48" s="408">
        <f ca="1">SUM(SUMIFS('Colar PRIME'!$G:$G,'Colar PRIME'!$C:$C,Relatorio!B48,'Colar PRIME'!$D:$D,Relatorio!$AH$102),SUMIFS('Colar PRIME'!$G:$G,'Colar PRIME'!$C:$C,Relatorio!D48,'Colar PRIME'!$D:$D,Relatorio!$AH$102))</f>
        <v>0</v>
      </c>
      <c r="AI48" s="209">
        <f ca="1">SUM(SUMIF('Colar PACKET'!$A$2:$S$400,C48,'Colar PACKET'!$S$2:$S$400),SUMIF('Colar PACKET'!$A$2:$S$400,BA48,'Colar PACKET'!$S$2:$S$400))</f>
        <v>0</v>
      </c>
      <c r="AJ48" s="409">
        <f ca="1">SUM(SUMIFS('Colar PRIME'!$G:$G,'Colar PRIME'!$C:$C,Relatorio!B48,'Colar PRIME'!$D:$D,Relatorio!$AJ$102),SUMIFS('Colar PRIME'!$G:$G,'Colar PRIME'!$C:$C,Relatorio!D48,'Colar PRIME'!$D:$D,Relatorio!$AJ$102))</f>
        <v>0</v>
      </c>
      <c r="AK48" s="408">
        <f ca="1">SUM(SUMIF('Colar PACKET'!$A$2:$T$400,C48,'Colar PACKET'!$T$2:$T$400),SUMIF('Colar PACKET'!$A$2:$T$400,BA48,'Colar PACKET'!$T$2:$T$400))</f>
        <v>0</v>
      </c>
      <c r="AL48" s="408">
        <f ca="1">SUM(SUMIFS('Colar PRIME'!$G:$G,'Colar PRIME'!$C:$C,Relatorio!B48,'Colar PRIME'!$D:$D,Relatorio!$AL$102),SUMIFS('Colar PRIME'!$G:$G,'Colar PRIME'!$C:$C,Relatorio!D48,'Colar PRIME'!$D:$D,Relatorio!$AL$102))</f>
        <v>0</v>
      </c>
      <c r="AM48" s="209">
        <f ca="1">SUM(SUMIF('Colar PACKET'!$A$2:$U$400,C48,'Colar PACKET'!$U$2:$U$400),SUMIF('Colar PACKET'!$A$2:$U$400,BA48,'Colar PACKET'!$U$2:$U$400))</f>
        <v>0</v>
      </c>
      <c r="AN48" s="409">
        <f ca="1">SUM(SUMIFS('Colar PRIME'!$G:$G,'Colar PRIME'!$C:$C,Relatorio!B48,'Colar PRIME'!$D:$D,Relatorio!$AJ$102),SUMIFS('Colar PRIME'!$G:$G,'Colar PRIME'!$C:$C,Relatorio!D48,'Colar PRIME'!$D:$D,Relatorio!$AN$102))</f>
        <v>0</v>
      </c>
      <c r="AO48" s="408">
        <f ca="1">SUM(SUMIF('Colar PACKET'!$A$2:$V$400,C48,'Colar PACKET'!$V$2:$V$400),SUMIF('Colar PACKET'!$A$2:$V$400,BA48,'Colar PACKET'!$V$2:$V$400))</f>
        <v>0</v>
      </c>
      <c r="AP48" s="408">
        <f ca="1">SUM(SUMIFS('Colar PRIME'!$G:$G,'Colar PRIME'!$C:$C,Relatorio!B48,'Colar PRIME'!$D:$D,Relatorio!$AP$102),SUMIFS('Colar PRIME'!$G:$G,'Colar PRIME'!$C:$C,Relatorio!D48,'Colar PRIME'!$D:$D,Relatorio!$AP$102))</f>
        <v>0</v>
      </c>
      <c r="AQ48" s="209">
        <f ca="1">SUM(SUMIF('Colar PACKET'!$A$2:$W$400,C48,'Colar PACKET'!$W$2:$W$400),SUMIF('Colar PACKET'!$A$2:$W$400,BA48,'Colar PACKET'!$W$2:$W$400))</f>
        <v>0</v>
      </c>
      <c r="AR48" s="409">
        <f ca="1">SUM(SUMIFS('Colar PRIME'!$G:$G,'Colar PRIME'!$C:$C,Relatorio!B48,'Colar PRIME'!$D:$D,Relatorio!$AR$102),SUMIFS('Colar PRIME'!$G:$G,'Colar PRIME'!$C:$C,Relatorio!D48,'Colar PRIME'!$D:$D,Relatorio!$AR$102))</f>
        <v>0</v>
      </c>
      <c r="AS48" s="408">
        <f ca="1">SUM(SUMIF('Colar PACKET'!$A$2:$X$400,C48,'Colar PACKET'!$X$2:$X$400),SUMIF('Colar PACKET'!$A$2:$X$400,BA48,'Colar PACKET'!$X$2:$X$400))</f>
        <v>0</v>
      </c>
      <c r="AT48" s="408">
        <f ca="1">SUM(SUMIFS('Colar PRIME'!$G:$G,'Colar PRIME'!$C:$C,Relatorio!B48,'Colar PRIME'!$D:$D,Relatorio!$AT$102),SUMIFS('Colar PRIME'!$G:$G,'Colar PRIME'!$C:$C,Relatorio!D48,'Colar PRIME'!$D:$D,Relatorio!$AT$102))</f>
        <v>0</v>
      </c>
      <c r="AU48" s="209">
        <f ca="1">SUM(SUMIF('Colar PACKET'!$A$2:$Y$400,C48,'Colar PACKET'!$Y$2:$Y$400),SUMIF('Colar PACKET'!$A$2:$Y$400,BA48,'Colar PACKET'!$Y$2:$Y$400))</f>
        <v>0</v>
      </c>
      <c r="AV48" s="409">
        <f ca="1">SUM(SUMIFS('Colar PRIME'!$G:$G,'Colar PRIME'!$C:$C,Relatorio!B48,'Colar PRIME'!$D:$D,Relatorio!$AV$102),SUMIFS('Colar PRIME'!$G:$G,'Colar PRIME'!$C:$C,Relatorio!D48,'Colar PRIME'!$D:$D,Relatorio!$AV$102))</f>
        <v>0</v>
      </c>
      <c r="AW48" s="408">
        <f ca="1">SUM(SUMIF('Colar PACKET'!$A$2:$Z$400,C48,'Colar PACKET'!$Z$2:$Z$400),SUMIF('Colar PACKET'!$A$2:$Z$400,BA48,'Colar PACKET'!$Z$2:$Z$400))</f>
        <v>0</v>
      </c>
      <c r="AX48" s="408">
        <f ca="1">SUM(SUMIFS('Colar PRIME'!$G:$G,'Colar PRIME'!$C:$C,Relatorio!B48,'Colar PRIME'!$D:$D,Relatorio!$AX$102),SUMIFS('Colar PRIME'!$G:$G,'Colar PRIME'!$C:$C,Relatorio!D48,'Colar PRIME'!$D:$D,Relatorio!$AX$102))</f>
        <v>0</v>
      </c>
      <c r="AY48" s="209">
        <f ca="1">SUM(SUMIF('Colar PACKET'!$A$2:$AA$400,C48,'Colar PACKET'!$AA$2:$AA$400),SUMIF('Colar PACKET'!$A$2:$AA$400,BA48,'Colar PACKET'!$AA$2:$AA$400))</f>
        <v>0</v>
      </c>
      <c r="AZ48" s="409">
        <f ca="1">SUM(SUMIFS('Colar PRIME'!$G:$G,'Colar PRIME'!$C:$C,Relatorio!B48,'Colar PRIME'!$D:$D,Relatorio!$AZ$102),SUMIFS('Colar PRIME'!$G:$G,'Colar PRIME'!$C:$C,Relatorio!D48,'Colar PRIME'!$D:$D,Relatorio!$AZ$102))</f>
        <v>0</v>
      </c>
      <c r="BA48" s="210" t="s">
        <v>325</v>
      </c>
      <c r="BB48" s="408">
        <v>4</v>
      </c>
    </row>
    <row r="49" spans="1:54" x14ac:dyDescent="0.25">
      <c r="A49" s="226" t="s">
        <v>123</v>
      </c>
      <c r="B49" s="419" t="s">
        <v>326</v>
      </c>
      <c r="C49" s="217" t="s">
        <v>327</v>
      </c>
      <c r="D49" s="218"/>
      <c r="E49" s="207">
        <f ca="1">SUM(SUMIF('Colar PACKET'!$A$2:$D$400,C49,'Colar PACKET'!$D$2:$D$400),SUMIF('Colar PACKET'!$A$2:$D475,BA49,'Colar PACKET'!$D$2:$D$400))</f>
        <v>0</v>
      </c>
      <c r="F49" s="208">
        <f ca="1">SUM(SUMIFS('Colar PRIME'!$G:$G,'Colar PRIME'!$C:$C,Relatorio!B49,'Colar PRIME'!$D:$D,Relatorio!$F$102),SUMIFS('Colar PRIME'!$G:$G,'Colar PRIME'!$C:$C,Relatorio!D49,'Colar PRIME'!$D:$D,Relatorio!$F$102))</f>
        <v>0</v>
      </c>
      <c r="G49" s="408">
        <f ca="1">SUM(SUMIF('Colar PACKET'!$A$2:$E$400,C49,'Colar PACKET'!$E$2:$E$400),SUMIF('Colar PACKET'!$A$2:$E$400,BA49,'Colar PACKET'!$E$2:$E$400))</f>
        <v>0</v>
      </c>
      <c r="H49" s="408">
        <f ca="1">SUM(SUMIFS('Colar PRIME'!$G:$G,'Colar PRIME'!$C:$C,Relatorio!B49,'Colar PRIME'!$D:$D,Relatorio!$H$102),SUMIFS('Colar PRIME'!$G:$G,'Colar PRIME'!$C:$C,Relatorio!D49,'Colar PRIME'!$D:$D,Relatorio!$H$102))</f>
        <v>0</v>
      </c>
      <c r="I49" s="207">
        <f ca="1">SUM(SUMIF('Colar PACKET'!$A$2:$F$400,C49,'Colar PACKET'!$F$2:$F$400),SUMIF('Colar PACKET'!$A$2:$F$400,BA49,'Colar PACKET'!$F$2:$F$400))</f>
        <v>0</v>
      </c>
      <c r="J49" s="208">
        <f ca="1">SUM(SUMIFS('Colar PRIME'!$G:$G,'Colar PRIME'!$C:$C,Relatorio!B49,'Colar PRIME'!$D:$D,Relatorio!$J$102),SUMIFS('Colar PRIME'!$G:$G,'Colar PRIME'!$C:$C,Relatorio!D49,'Colar PRIME'!$D:$D,Relatorio!$J$102))</f>
        <v>0</v>
      </c>
      <c r="K49" s="408">
        <f ca="1">SUM(SUMIF('Colar PACKET'!$A$2:$G$400,C49,'Colar PACKET'!$G$2:$G$400),SUMIF('Colar PACKET'!$A$2:$G$400,BA49,'Colar PACKET'!$G$2:$G$400))</f>
        <v>0</v>
      </c>
      <c r="L49" s="408">
        <f ca="1">SUM(SUMIFS('Colar PRIME'!$G:$G,'Colar PRIME'!$C:$C,Relatorio!B49,'Colar PRIME'!$D:$D,Relatorio!$L$102),SUMIFS('Colar PRIME'!$G:$G,'Colar PRIME'!$C:$C,Relatorio!D49,'Colar PRIME'!$D:$D,Relatorio!$L$102))</f>
        <v>0</v>
      </c>
      <c r="M49" s="207">
        <f ca="1">SUM(SUMIF('Colar PACKET'!$A$2:$H$400,C49,'Colar PACKET'!$H$2:$H$400),SUMIF('Colar PACKET'!$A$2:$H$400,BA49,'Colar PACKET'!$H$2:$H$400))</f>
        <v>0</v>
      </c>
      <c r="N49" s="208">
        <f ca="1">SUM(SUMIFS('Colar PRIME'!$G:$G,'Colar PRIME'!$C:$C,Relatorio!B49,'Colar PRIME'!$D:$D,Relatorio!$N$102),SUMIFS('Colar PRIME'!$G:$G,'Colar PRIME'!$C:$C,Relatorio!D49,'Colar PRIME'!$D:$D,Relatorio!$N$102))</f>
        <v>0</v>
      </c>
      <c r="O49" s="408">
        <f ca="1">SUM(SUMIF('Colar PACKET'!$A$2:$I$400,C49,'Colar PACKET'!$I$2:$I$400),SUMIF('Colar PACKET'!$A$2:$I$400,BA49,'Colar PACKET'!$I$2:$I$400))</f>
        <v>0</v>
      </c>
      <c r="P49" s="408">
        <f ca="1">SUM(SUMIFS('Colar PRIME'!$G:$G,'Colar PRIME'!$C:$C,Relatorio!B49,'Colar PRIME'!$D:$D,Relatorio!$P$102),SUMIFS('Colar PRIME'!$G:$G,'Colar PRIME'!$C:$C,Relatorio!D49,'Colar PRIME'!$D:$D,Relatorio!$P$102))</f>
        <v>0</v>
      </c>
      <c r="Q49" s="207">
        <f ca="1">SUM(SUMIF('Colar PACKET'!$A$2:$J$400,C49,'Colar PACKET'!$J$2:$J$400),SUMIF('Colar PACKET'!$A$2:$J$400,BA49,'Colar PACKET'!$J$2:$J$400))</f>
        <v>0</v>
      </c>
      <c r="R49" s="208">
        <f ca="1">SUM(SUMIFS('Colar PRIME'!$G:$G,'Colar PRIME'!$C:$C,Relatorio!B49,'Colar PRIME'!$D:$D,Relatorio!$R$102),SUMIFS('Colar PRIME'!$G:$G,'Colar PRIME'!$C:$C,Relatorio!D49,'Colar PRIME'!$D:$D,Relatorio!$R$102))</f>
        <v>0</v>
      </c>
      <c r="S49" s="408">
        <f ca="1">SUM(SUMIF('Colar PACKET'!$A$2:$K$400,C49,'Colar PACKET'!$K$2:$K$400),SUMIF('Colar PACKET'!$A$2:$K$400,BA49,'Colar PACKET'!$K$2:$K$400))</f>
        <v>0</v>
      </c>
      <c r="T49" s="408">
        <f ca="1">SUM(SUMIFS('Colar PRIME'!$G:$G,'Colar PRIME'!$C:$C,Relatorio!B49,'Colar PRIME'!$D:$D,Relatorio!$T$102),SUMIFS('Colar PRIME'!$G:$G,'Colar PRIME'!$C:$C,Relatorio!D49,'Colar PRIME'!$D:$D,Relatorio!$T$102))</f>
        <v>0</v>
      </c>
      <c r="U49" s="207">
        <f ca="1">SUM(SUMIF('Colar PACKET'!$A$2:$L$400,C49,'Colar PACKET'!$L$2:$L$400),SUMIF('Colar PACKET'!$A$2:$L$400,BA49,'Colar PACKET'!$L$2:$L$400))</f>
        <v>0</v>
      </c>
      <c r="V49" s="208">
        <f ca="1">SUM(SUMIFS('Colar PRIME'!$G:$G,'Colar PRIME'!$C:$C,Relatorio!B49,'Colar PRIME'!$D:$D,Relatorio!$V$102),SUMIFS('Colar PRIME'!$G:$G,'Colar PRIME'!$C:$C,Relatorio!D49,'Colar PRIME'!$D:$D,Relatorio!$V$102))</f>
        <v>0</v>
      </c>
      <c r="W49" s="408">
        <f ca="1">SUM(SUMIF('Colar PACKET'!$A$2:$M$400,C49,'Colar PACKET'!$M$2:$M$400),SUMIF('Colar PACKET'!$A$2:$M$400,BA49,'Colar PACKET'!$M$2:$M$400))</f>
        <v>0</v>
      </c>
      <c r="X49" s="408">
        <f ca="1">SUM(SUMIFS('Colar PRIME'!$G:$G,'Colar PRIME'!$C:$C,Relatorio!B49,'Colar PRIME'!$D:$D,Relatorio!$X$102),SUMIFS('Colar PRIME'!$G:$G,'Colar PRIME'!$C:$C,Relatorio!D49,'Colar PRIME'!$D:$D,Relatorio!$X$102))</f>
        <v>0</v>
      </c>
      <c r="Y49" s="207">
        <f ca="1">SUM(SUMIF('Colar PACKET'!$A$2:$N$400,C49,'Colar PACKET'!$N$2:$N$400),SUMIF('Colar PACKET'!$A$2:$N$400,BA49,'Colar PACKET'!$N$2:$N$400))</f>
        <v>0</v>
      </c>
      <c r="Z49" s="208">
        <f ca="1">SUM(SUMIFS('Colar PRIME'!$G:$G,'Colar PRIME'!$C:$C,Relatorio!B49,'Colar PRIME'!$D:$D,Relatorio!$Z$102),SUMIFS('Colar PRIME'!$G:$G,'Colar PRIME'!$C:$C,Relatorio!D49,'Colar PRIME'!$D:$D,Relatorio!$Z$102))</f>
        <v>0</v>
      </c>
      <c r="AA49" s="408">
        <f ca="1">SUM(SUMIF('Colar PACKET'!$A$2:$O$400,C49,'Colar PACKET'!$O$2:$O$400),SUMIF('Colar PACKET'!$A$2:$O$400,BA49,'Colar PACKET'!$O$2:$O$400))</f>
        <v>0</v>
      </c>
      <c r="AB49" s="408">
        <f ca="1">SUM(SUMIFS('Colar PRIME'!$G:$G,'Colar PRIME'!$C:$C,Relatorio!B49,'Colar PRIME'!$D:$D,Relatorio!$AB$102),SUMIFS('Colar PRIME'!$G:$G,'Colar PRIME'!$C:$C,Relatorio!D49,'Colar PRIME'!$D:$D,Relatorio!$AB$102))</f>
        <v>0</v>
      </c>
      <c r="AC49" s="207">
        <f ca="1">SUM(SUMIF('Colar PACKET'!$A$2:$P$400,C49,'Colar PACKET'!$P$2:$P$400),SUMIF('Colar PACKET'!$A$2:$P$400,BA49,'Colar PACKET'!$P$2:$P$400))</f>
        <v>0</v>
      </c>
      <c r="AD49" s="208">
        <f ca="1">SUM(SUMIFS('Colar PRIME'!$G:$G,'Colar PRIME'!$C:$C,Relatorio!B49,'Colar PRIME'!$D:$D,Relatorio!$AD$102),SUMIFS('Colar PRIME'!$G:$G,'Colar PRIME'!$C:$C,Relatorio!D49,'Colar PRIME'!$D:$D,Relatorio!$AD$102))</f>
        <v>0</v>
      </c>
      <c r="AE49" s="408">
        <f ca="1">SUM(SUMIF('Colar PACKET'!$A$2:$Q$400,C49,'Colar PACKET'!$Q$2:$Q$400),SUMIF('Colar PACKET'!$A$2:$Q$400,BA49,'Colar PACKET'!$Q$2:$Q$400))</f>
        <v>0</v>
      </c>
      <c r="AF49" s="408">
        <f ca="1">SUM(SUMIFS('Colar PRIME'!$G:$G,'Colar PRIME'!$C:$C,Relatorio!B49,'Colar PRIME'!$D:$D,Relatorio!$AF$102),SUMIFS('Colar PRIME'!$G:$G,'Colar PRIME'!$C:$C,Relatorio!D49,'Colar PRIME'!$D:$D,Relatorio!$AF$102))</f>
        <v>0</v>
      </c>
      <c r="AG49" s="207">
        <f ca="1">SUM(SUMIF('Colar PACKET'!$A$2:$R$400,C49,'Colar PACKET'!$R$2:$R$400),SUMIF('Colar PACKET'!$A$2:$R$400,BA49,'Colar PACKET'!$R$2:$R$400))</f>
        <v>0</v>
      </c>
      <c r="AH49" s="408">
        <f ca="1">SUM(SUMIFS('Colar PRIME'!$G:$G,'Colar PRIME'!$C:$C,Relatorio!B49,'Colar PRIME'!$D:$D,Relatorio!$AH$102),SUMIFS('Colar PRIME'!$G:$G,'Colar PRIME'!$C:$C,Relatorio!D49,'Colar PRIME'!$D:$D,Relatorio!$AH$102))</f>
        <v>0</v>
      </c>
      <c r="AI49" s="209">
        <f ca="1">SUM(SUMIF('Colar PACKET'!$A$2:$S$400,C49,'Colar PACKET'!$S$2:$S$400),SUMIF('Colar PACKET'!$A$2:$S$400,BA49,'Colar PACKET'!$S$2:$S$400))</f>
        <v>0</v>
      </c>
      <c r="AJ49" s="409">
        <f ca="1">SUM(SUMIFS('Colar PRIME'!$G:$G,'Colar PRIME'!$C:$C,Relatorio!B49,'Colar PRIME'!$D:$D,Relatorio!$AJ$102),SUMIFS('Colar PRIME'!$G:$G,'Colar PRIME'!$C:$C,Relatorio!D49,'Colar PRIME'!$D:$D,Relatorio!$AJ$102))</f>
        <v>0</v>
      </c>
      <c r="AK49" s="408">
        <f ca="1">SUM(SUMIF('Colar PACKET'!$A$2:$T$400,C49,'Colar PACKET'!$T$2:$T$400),SUMIF('Colar PACKET'!$A$2:$T$400,BA49,'Colar PACKET'!$T$2:$T$400))</f>
        <v>0</v>
      </c>
      <c r="AL49" s="408">
        <f ca="1">SUM(SUMIFS('Colar PRIME'!$G:$G,'Colar PRIME'!$C:$C,Relatorio!B49,'Colar PRIME'!$D:$D,Relatorio!$AL$102),SUMIFS('Colar PRIME'!$G:$G,'Colar PRIME'!$C:$C,Relatorio!D49,'Colar PRIME'!$D:$D,Relatorio!$AL$102))</f>
        <v>0</v>
      </c>
      <c r="AM49" s="209">
        <f ca="1">SUM(SUMIF('Colar PACKET'!$A$2:$U$400,C49,'Colar PACKET'!$U$2:$U$400),SUMIF('Colar PACKET'!$A$2:$U$400,BA49,'Colar PACKET'!$U$2:$U$400))</f>
        <v>0</v>
      </c>
      <c r="AN49" s="409">
        <f ca="1">SUM(SUMIFS('Colar PRIME'!$G:$G,'Colar PRIME'!$C:$C,Relatorio!B49,'Colar PRIME'!$D:$D,Relatorio!$AJ$102),SUMIFS('Colar PRIME'!$G:$G,'Colar PRIME'!$C:$C,Relatorio!D49,'Colar PRIME'!$D:$D,Relatorio!$AN$102))</f>
        <v>0</v>
      </c>
      <c r="AO49" s="408">
        <f ca="1">SUM(SUMIF('Colar PACKET'!$A$2:$V$400,C49,'Colar PACKET'!$V$2:$V$400),SUMIF('Colar PACKET'!$A$2:$V$400,BA49,'Colar PACKET'!$V$2:$V$400))</f>
        <v>0</v>
      </c>
      <c r="AP49" s="408">
        <f ca="1">SUM(SUMIFS('Colar PRIME'!$G:$G,'Colar PRIME'!$C:$C,Relatorio!B49,'Colar PRIME'!$D:$D,Relatorio!$AP$102),SUMIFS('Colar PRIME'!$G:$G,'Colar PRIME'!$C:$C,Relatorio!D49,'Colar PRIME'!$D:$D,Relatorio!$AP$102))</f>
        <v>0</v>
      </c>
      <c r="AQ49" s="209">
        <f ca="1">SUM(SUMIF('Colar PACKET'!$A$2:$W$400,C49,'Colar PACKET'!$W$2:$W$400),SUMIF('Colar PACKET'!$A$2:$W$400,BA49,'Colar PACKET'!$W$2:$W$400))</f>
        <v>0</v>
      </c>
      <c r="AR49" s="409">
        <f ca="1">SUM(SUMIFS('Colar PRIME'!$G:$G,'Colar PRIME'!$C:$C,Relatorio!B49,'Colar PRIME'!$D:$D,Relatorio!$AR$102),SUMIFS('Colar PRIME'!$G:$G,'Colar PRIME'!$C:$C,Relatorio!D49,'Colar PRIME'!$D:$D,Relatorio!$AR$102))</f>
        <v>0</v>
      </c>
      <c r="AS49" s="408">
        <f ca="1">SUM(SUMIF('Colar PACKET'!$A$2:$X$400,C49,'Colar PACKET'!$X$2:$X$400),SUMIF('Colar PACKET'!$A$2:$X$400,BA49,'Colar PACKET'!$X$2:$X$400))</f>
        <v>0</v>
      </c>
      <c r="AT49" s="408">
        <f ca="1">SUM(SUMIFS('Colar PRIME'!$G:$G,'Colar PRIME'!$C:$C,Relatorio!B49,'Colar PRIME'!$D:$D,Relatorio!$AT$102),SUMIFS('Colar PRIME'!$G:$G,'Colar PRIME'!$C:$C,Relatorio!D49,'Colar PRIME'!$D:$D,Relatorio!$AT$102))</f>
        <v>0</v>
      </c>
      <c r="AU49" s="209">
        <f ca="1">SUM(SUMIF('Colar PACKET'!$A$2:$Y$400,C49,'Colar PACKET'!$Y$2:$Y$400),SUMIF('Colar PACKET'!$A$2:$Y$400,BA49,'Colar PACKET'!$Y$2:$Y$400))</f>
        <v>0</v>
      </c>
      <c r="AV49" s="409">
        <f ca="1">SUM(SUMIFS('Colar PRIME'!$G:$G,'Colar PRIME'!$C:$C,Relatorio!B49,'Colar PRIME'!$D:$D,Relatorio!$AV$102),SUMIFS('Colar PRIME'!$G:$G,'Colar PRIME'!$C:$C,Relatorio!D49,'Colar PRIME'!$D:$D,Relatorio!$AV$102))</f>
        <v>0</v>
      </c>
      <c r="AW49" s="408">
        <f ca="1">SUM(SUMIF('Colar PACKET'!$A$2:$Z$400,C49,'Colar PACKET'!$Z$2:$Z$400),SUMIF('Colar PACKET'!$A$2:$Z$400,BA49,'Colar PACKET'!$Z$2:$Z$400))</f>
        <v>0</v>
      </c>
      <c r="AX49" s="408">
        <f ca="1">SUM(SUMIFS('Colar PRIME'!$G:$G,'Colar PRIME'!$C:$C,Relatorio!B49,'Colar PRIME'!$D:$D,Relatorio!$AX$102),SUMIFS('Colar PRIME'!$G:$G,'Colar PRIME'!$C:$C,Relatorio!D49,'Colar PRIME'!$D:$D,Relatorio!$AX$102))</f>
        <v>0</v>
      </c>
      <c r="AY49" s="209">
        <f ca="1">SUM(SUMIF('Colar PACKET'!$A$2:$AA$400,C49,'Colar PACKET'!$AA$2:$AA$400),SUMIF('Colar PACKET'!$A$2:$AA$400,BA49,'Colar PACKET'!$AA$2:$AA$400))</f>
        <v>0</v>
      </c>
      <c r="AZ49" s="409">
        <f ca="1">SUM(SUMIFS('Colar PRIME'!$G:$G,'Colar PRIME'!$C:$C,Relatorio!B49,'Colar PRIME'!$D:$D,Relatorio!$AZ$102),SUMIFS('Colar PRIME'!$G:$G,'Colar PRIME'!$C:$C,Relatorio!D49,'Colar PRIME'!$D:$D,Relatorio!$AZ$102))</f>
        <v>0</v>
      </c>
      <c r="BA49" s="210" t="s">
        <v>328</v>
      </c>
      <c r="BB49" s="408">
        <v>4</v>
      </c>
    </row>
    <row r="50" spans="1:54" x14ac:dyDescent="0.25">
      <c r="A50" s="226" t="s">
        <v>124</v>
      </c>
      <c r="B50" s="419" t="s">
        <v>329</v>
      </c>
      <c r="C50" s="217">
        <v>10150158211</v>
      </c>
      <c r="D50" s="218"/>
      <c r="E50" s="207">
        <f ca="1">SUM(SUMIF('Colar PACKET'!$A$2:$D$400,C50,'Colar PACKET'!$D$2:$D$400),SUMIF('Colar PACKET'!$A$2:$D476,BA50,'Colar PACKET'!$D$2:$D$400))</f>
        <v>0</v>
      </c>
      <c r="F50" s="208">
        <f ca="1">SUM(SUMIFS('Colar PRIME'!$G:$G,'Colar PRIME'!$C:$C,Relatorio!B50,'Colar PRIME'!$D:$D,Relatorio!$F$102),SUMIFS('Colar PRIME'!$G:$G,'Colar PRIME'!$C:$C,Relatorio!D50,'Colar PRIME'!$D:$D,Relatorio!$F$102))</f>
        <v>0</v>
      </c>
      <c r="G50" s="408">
        <f ca="1">SUM(SUMIF('Colar PACKET'!$A$2:$E$400,C50,'Colar PACKET'!$E$2:$E$400),SUMIF('Colar PACKET'!$A$2:$E$400,BA50,'Colar PACKET'!$E$2:$E$400))</f>
        <v>0</v>
      </c>
      <c r="H50" s="408">
        <f ca="1">SUM(SUMIFS('Colar PRIME'!$G:$G,'Colar PRIME'!$C:$C,Relatorio!B50,'Colar PRIME'!$D:$D,Relatorio!$H$102),SUMIFS('Colar PRIME'!$G:$G,'Colar PRIME'!$C:$C,Relatorio!D50,'Colar PRIME'!$D:$D,Relatorio!$H$102))</f>
        <v>0</v>
      </c>
      <c r="I50" s="207">
        <f ca="1">SUM(SUMIF('Colar PACKET'!$A$2:$F$400,C50,'Colar PACKET'!$F$2:$F$400),SUMIF('Colar PACKET'!$A$2:$F$400,BA50,'Colar PACKET'!$F$2:$F$400))</f>
        <v>0</v>
      </c>
      <c r="J50" s="208">
        <f ca="1">SUM(SUMIFS('Colar PRIME'!$G:$G,'Colar PRIME'!$C:$C,Relatorio!B50,'Colar PRIME'!$D:$D,Relatorio!$J$102),SUMIFS('Colar PRIME'!$G:$G,'Colar PRIME'!$C:$C,Relatorio!D50,'Colar PRIME'!$D:$D,Relatorio!$J$102))</f>
        <v>0</v>
      </c>
      <c r="K50" s="408">
        <f ca="1">SUM(SUMIF('Colar PACKET'!$A$2:$G$400,C50,'Colar PACKET'!$G$2:$G$400),SUMIF('Colar PACKET'!$A$2:$G$400,BA50,'Colar PACKET'!$G$2:$G$400))</f>
        <v>0</v>
      </c>
      <c r="L50" s="408">
        <f ca="1">SUM(SUMIFS('Colar PRIME'!$G:$G,'Colar PRIME'!$C:$C,Relatorio!B50,'Colar PRIME'!$D:$D,Relatorio!$L$102),SUMIFS('Colar PRIME'!$G:$G,'Colar PRIME'!$C:$C,Relatorio!D50,'Colar PRIME'!$D:$D,Relatorio!$L$102))</f>
        <v>0</v>
      </c>
      <c r="M50" s="207">
        <f ca="1">SUM(SUMIF('Colar PACKET'!$A$2:$H$400,C50,'Colar PACKET'!$H$2:$H$400),SUMIF('Colar PACKET'!$A$2:$H$400,BA50,'Colar PACKET'!$H$2:$H$400))</f>
        <v>0</v>
      </c>
      <c r="N50" s="208">
        <f ca="1">SUM(SUMIFS('Colar PRIME'!$G:$G,'Colar PRIME'!$C:$C,Relatorio!B50,'Colar PRIME'!$D:$D,Relatorio!$N$102),SUMIFS('Colar PRIME'!$G:$G,'Colar PRIME'!$C:$C,Relatorio!D50,'Colar PRIME'!$D:$D,Relatorio!$N$102))</f>
        <v>0</v>
      </c>
      <c r="O50" s="408">
        <f ca="1">SUM(SUMIF('Colar PACKET'!$A$2:$I$400,C50,'Colar PACKET'!$I$2:$I$400),SUMIF('Colar PACKET'!$A$2:$I$400,BA50,'Colar PACKET'!$I$2:$I$400))</f>
        <v>0</v>
      </c>
      <c r="P50" s="408">
        <f ca="1">SUM(SUMIFS('Colar PRIME'!$G:$G,'Colar PRIME'!$C:$C,Relatorio!B50,'Colar PRIME'!$D:$D,Relatorio!$P$102),SUMIFS('Colar PRIME'!$G:$G,'Colar PRIME'!$C:$C,Relatorio!D50,'Colar PRIME'!$D:$D,Relatorio!$P$102))</f>
        <v>0</v>
      </c>
      <c r="Q50" s="207">
        <f ca="1">SUM(SUMIF('Colar PACKET'!$A$2:$J$400,C50,'Colar PACKET'!$J$2:$J$400),SUMIF('Colar PACKET'!$A$2:$J$400,BA50,'Colar PACKET'!$J$2:$J$400))</f>
        <v>0</v>
      </c>
      <c r="R50" s="208">
        <f ca="1">SUM(SUMIFS('Colar PRIME'!$G:$G,'Colar PRIME'!$C:$C,Relatorio!B50,'Colar PRIME'!$D:$D,Relatorio!$R$102),SUMIFS('Colar PRIME'!$G:$G,'Colar PRIME'!$C:$C,Relatorio!D50,'Colar PRIME'!$D:$D,Relatorio!$R$102))</f>
        <v>0</v>
      </c>
      <c r="S50" s="408">
        <f ca="1">SUM(SUMIF('Colar PACKET'!$A$2:$K$400,C50,'Colar PACKET'!$K$2:$K$400),SUMIF('Colar PACKET'!$A$2:$K$400,BA50,'Colar PACKET'!$K$2:$K$400))</f>
        <v>0</v>
      </c>
      <c r="T50" s="408">
        <f ca="1">SUM(SUMIFS('Colar PRIME'!$G:$G,'Colar PRIME'!$C:$C,Relatorio!B50,'Colar PRIME'!$D:$D,Relatorio!$T$102),SUMIFS('Colar PRIME'!$G:$G,'Colar PRIME'!$C:$C,Relatorio!D50,'Colar PRIME'!$D:$D,Relatorio!$T$102))</f>
        <v>0</v>
      </c>
      <c r="U50" s="207">
        <f ca="1">SUM(SUMIF('Colar PACKET'!$A$2:$L$400,C50,'Colar PACKET'!$L$2:$L$400),SUMIF('Colar PACKET'!$A$2:$L$400,BA50,'Colar PACKET'!$L$2:$L$400))</f>
        <v>0</v>
      </c>
      <c r="V50" s="208">
        <f ca="1">SUM(SUMIFS('Colar PRIME'!$G:$G,'Colar PRIME'!$C:$C,Relatorio!B50,'Colar PRIME'!$D:$D,Relatorio!$V$102),SUMIFS('Colar PRIME'!$G:$G,'Colar PRIME'!$C:$C,Relatorio!D50,'Colar PRIME'!$D:$D,Relatorio!$V$102))</f>
        <v>0</v>
      </c>
      <c r="W50" s="408">
        <f ca="1">SUM(SUMIF('Colar PACKET'!$A$2:$M$400,C50,'Colar PACKET'!$M$2:$M$400),SUMIF('Colar PACKET'!$A$2:$M$400,BA50,'Colar PACKET'!$M$2:$M$400))</f>
        <v>0</v>
      </c>
      <c r="X50" s="408">
        <f ca="1">SUM(SUMIFS('Colar PRIME'!$G:$G,'Colar PRIME'!$C:$C,Relatorio!B50,'Colar PRIME'!$D:$D,Relatorio!$X$102),SUMIFS('Colar PRIME'!$G:$G,'Colar PRIME'!$C:$C,Relatorio!D50,'Colar PRIME'!$D:$D,Relatorio!$X$102))</f>
        <v>0</v>
      </c>
      <c r="Y50" s="207">
        <f ca="1">SUM(SUMIF('Colar PACKET'!$A$2:$N$400,C50,'Colar PACKET'!$N$2:$N$400),SUMIF('Colar PACKET'!$A$2:$N$400,BA50,'Colar PACKET'!$N$2:$N$400))</f>
        <v>0</v>
      </c>
      <c r="Z50" s="208">
        <f ca="1">SUM(SUMIFS('Colar PRIME'!$G:$G,'Colar PRIME'!$C:$C,Relatorio!B50,'Colar PRIME'!$D:$D,Relatorio!$Z$102),SUMIFS('Colar PRIME'!$G:$G,'Colar PRIME'!$C:$C,Relatorio!D50,'Colar PRIME'!$D:$D,Relatorio!$Z$102))</f>
        <v>0</v>
      </c>
      <c r="AA50" s="408">
        <f ca="1">SUM(SUMIF('Colar PACKET'!$A$2:$O$400,C50,'Colar PACKET'!$O$2:$O$400),SUMIF('Colar PACKET'!$A$2:$O$400,BA50,'Colar PACKET'!$O$2:$O$400))</f>
        <v>0</v>
      </c>
      <c r="AB50" s="408">
        <f ca="1">SUM(SUMIFS('Colar PRIME'!$G:$G,'Colar PRIME'!$C:$C,Relatorio!B50,'Colar PRIME'!$D:$D,Relatorio!$AB$102),SUMIFS('Colar PRIME'!$G:$G,'Colar PRIME'!$C:$C,Relatorio!D50,'Colar PRIME'!$D:$D,Relatorio!$AB$102))</f>
        <v>0</v>
      </c>
      <c r="AC50" s="207">
        <f ca="1">SUM(SUMIF('Colar PACKET'!$A$2:$P$400,C50,'Colar PACKET'!$P$2:$P$400),SUMIF('Colar PACKET'!$A$2:$P$400,BA50,'Colar PACKET'!$P$2:$P$400))</f>
        <v>0</v>
      </c>
      <c r="AD50" s="208">
        <f ca="1">SUM(SUMIFS('Colar PRIME'!$G:$G,'Colar PRIME'!$C:$C,Relatorio!B50,'Colar PRIME'!$D:$D,Relatorio!$AD$102),SUMIFS('Colar PRIME'!$G:$G,'Colar PRIME'!$C:$C,Relatorio!D50,'Colar PRIME'!$D:$D,Relatorio!$AD$102))</f>
        <v>0</v>
      </c>
      <c r="AE50" s="408">
        <f ca="1">SUM(SUMIF('Colar PACKET'!$A$2:$Q$400,C50,'Colar PACKET'!$Q$2:$Q$400),SUMIF('Colar PACKET'!$A$2:$Q$400,BA50,'Colar PACKET'!$Q$2:$Q$400))</f>
        <v>0</v>
      </c>
      <c r="AF50" s="408">
        <f ca="1">SUM(SUMIFS('Colar PRIME'!$G:$G,'Colar PRIME'!$C:$C,Relatorio!B50,'Colar PRIME'!$D:$D,Relatorio!$AF$102),SUMIFS('Colar PRIME'!$G:$G,'Colar PRIME'!$C:$C,Relatorio!D50,'Colar PRIME'!$D:$D,Relatorio!$AF$102))</f>
        <v>0</v>
      </c>
      <c r="AG50" s="207">
        <f ca="1">SUM(SUMIF('Colar PACKET'!$A$2:$R$400,C50,'Colar PACKET'!$R$2:$R$400),SUMIF('Colar PACKET'!$A$2:$R$400,BA50,'Colar PACKET'!$R$2:$R$400))</f>
        <v>0</v>
      </c>
      <c r="AH50" s="408">
        <f ca="1">SUM(SUMIFS('Colar PRIME'!$G:$G,'Colar PRIME'!$C:$C,Relatorio!B50,'Colar PRIME'!$D:$D,Relatorio!$AH$102),SUMIFS('Colar PRIME'!$G:$G,'Colar PRIME'!$C:$C,Relatorio!D50,'Colar PRIME'!$D:$D,Relatorio!$AH$102))</f>
        <v>0</v>
      </c>
      <c r="AI50" s="209">
        <f ca="1">SUM(SUMIF('Colar PACKET'!$A$2:$S$400,C50,'Colar PACKET'!$S$2:$S$400),SUMIF('Colar PACKET'!$A$2:$S$400,BA50,'Colar PACKET'!$S$2:$S$400))</f>
        <v>0</v>
      </c>
      <c r="AJ50" s="409">
        <f ca="1">SUM(SUMIFS('Colar PRIME'!$G:$G,'Colar PRIME'!$C:$C,Relatorio!B50,'Colar PRIME'!$D:$D,Relatorio!$AJ$102),SUMIFS('Colar PRIME'!$G:$G,'Colar PRIME'!$C:$C,Relatorio!D50,'Colar PRIME'!$D:$D,Relatorio!$AJ$102))</f>
        <v>0</v>
      </c>
      <c r="AK50" s="408">
        <f ca="1">SUM(SUMIF('Colar PACKET'!$A$2:$T$400,C50,'Colar PACKET'!$T$2:$T$400),SUMIF('Colar PACKET'!$A$2:$T$400,BA50,'Colar PACKET'!$T$2:$T$400))</f>
        <v>0</v>
      </c>
      <c r="AL50" s="408">
        <f ca="1">SUM(SUMIFS('Colar PRIME'!$G:$G,'Colar PRIME'!$C:$C,Relatorio!B50,'Colar PRIME'!$D:$D,Relatorio!$AL$102),SUMIFS('Colar PRIME'!$G:$G,'Colar PRIME'!$C:$C,Relatorio!D50,'Colar PRIME'!$D:$D,Relatorio!$AL$102))</f>
        <v>0</v>
      </c>
      <c r="AM50" s="209">
        <f ca="1">SUM(SUMIF('Colar PACKET'!$A$2:$U$400,C50,'Colar PACKET'!$U$2:$U$400),SUMIF('Colar PACKET'!$A$2:$U$400,BA50,'Colar PACKET'!$U$2:$U$400))</f>
        <v>0</v>
      </c>
      <c r="AN50" s="409">
        <f ca="1">SUM(SUMIFS('Colar PRIME'!$G:$G,'Colar PRIME'!$C:$C,Relatorio!B50,'Colar PRIME'!$D:$D,Relatorio!$AJ$102),SUMIFS('Colar PRIME'!$G:$G,'Colar PRIME'!$C:$C,Relatorio!D50,'Colar PRIME'!$D:$D,Relatorio!$AN$102))</f>
        <v>0</v>
      </c>
      <c r="AO50" s="408">
        <f ca="1">SUM(SUMIF('Colar PACKET'!$A$2:$V$400,C50,'Colar PACKET'!$V$2:$V$400),SUMIF('Colar PACKET'!$A$2:$V$400,BA50,'Colar PACKET'!$V$2:$V$400))</f>
        <v>0</v>
      </c>
      <c r="AP50" s="408">
        <f ca="1">SUM(SUMIFS('Colar PRIME'!$G:$G,'Colar PRIME'!$C:$C,Relatorio!B50,'Colar PRIME'!$D:$D,Relatorio!$AP$102),SUMIFS('Colar PRIME'!$G:$G,'Colar PRIME'!$C:$C,Relatorio!D50,'Colar PRIME'!$D:$D,Relatorio!$AP$102))</f>
        <v>0</v>
      </c>
      <c r="AQ50" s="209">
        <f ca="1">SUM(SUMIF('Colar PACKET'!$A$2:$W$400,C50,'Colar PACKET'!$W$2:$W$400),SUMIF('Colar PACKET'!$A$2:$W$400,BA50,'Colar PACKET'!$W$2:$W$400))</f>
        <v>0</v>
      </c>
      <c r="AR50" s="409">
        <f ca="1">SUM(SUMIFS('Colar PRIME'!$G:$G,'Colar PRIME'!$C:$C,Relatorio!B50,'Colar PRIME'!$D:$D,Relatorio!$AR$102),SUMIFS('Colar PRIME'!$G:$G,'Colar PRIME'!$C:$C,Relatorio!D50,'Colar PRIME'!$D:$D,Relatorio!$AR$102))</f>
        <v>0</v>
      </c>
      <c r="AS50" s="408">
        <f ca="1">SUM(SUMIF('Colar PACKET'!$A$2:$X$400,C50,'Colar PACKET'!$X$2:$X$400),SUMIF('Colar PACKET'!$A$2:$X$400,BA50,'Colar PACKET'!$X$2:$X$400))</f>
        <v>0</v>
      </c>
      <c r="AT50" s="408">
        <f ca="1">SUM(SUMIFS('Colar PRIME'!$G:$G,'Colar PRIME'!$C:$C,Relatorio!B50,'Colar PRIME'!$D:$D,Relatorio!$AT$102),SUMIFS('Colar PRIME'!$G:$G,'Colar PRIME'!$C:$C,Relatorio!D50,'Colar PRIME'!$D:$D,Relatorio!$AT$102))</f>
        <v>0</v>
      </c>
      <c r="AU50" s="209">
        <f ca="1">SUM(SUMIF('Colar PACKET'!$A$2:$Y$400,C50,'Colar PACKET'!$Y$2:$Y$400),SUMIF('Colar PACKET'!$A$2:$Y$400,BA50,'Colar PACKET'!$Y$2:$Y$400))</f>
        <v>0</v>
      </c>
      <c r="AV50" s="409">
        <f ca="1">SUM(SUMIFS('Colar PRIME'!$G:$G,'Colar PRIME'!$C:$C,Relatorio!B50,'Colar PRIME'!$D:$D,Relatorio!$AV$102),SUMIFS('Colar PRIME'!$G:$G,'Colar PRIME'!$C:$C,Relatorio!D50,'Colar PRIME'!$D:$D,Relatorio!$AV$102))</f>
        <v>0</v>
      </c>
      <c r="AW50" s="408">
        <f ca="1">SUM(SUMIF('Colar PACKET'!$A$2:$Z$400,C50,'Colar PACKET'!$Z$2:$Z$400),SUMIF('Colar PACKET'!$A$2:$Z$400,BA50,'Colar PACKET'!$Z$2:$Z$400))</f>
        <v>0</v>
      </c>
      <c r="AX50" s="408">
        <f ca="1">SUM(SUMIFS('Colar PRIME'!$G:$G,'Colar PRIME'!$C:$C,Relatorio!B50,'Colar PRIME'!$D:$D,Relatorio!$AX$102),SUMIFS('Colar PRIME'!$G:$G,'Colar PRIME'!$C:$C,Relatorio!D50,'Colar PRIME'!$D:$D,Relatorio!$AX$102))</f>
        <v>0</v>
      </c>
      <c r="AY50" s="209">
        <f ca="1">SUM(SUMIF('Colar PACKET'!$A$2:$AA$400,C50,'Colar PACKET'!$AA$2:$AA$400),SUMIF('Colar PACKET'!$A$2:$AA$400,BA50,'Colar PACKET'!$AA$2:$AA$400))</f>
        <v>0</v>
      </c>
      <c r="AZ50" s="409">
        <f ca="1">SUM(SUMIFS('Colar PRIME'!$G:$G,'Colar PRIME'!$C:$C,Relatorio!B50,'Colar PRIME'!$D:$D,Relatorio!$AZ$102),SUMIFS('Colar PRIME'!$G:$G,'Colar PRIME'!$C:$C,Relatorio!D50,'Colar PRIME'!$D:$D,Relatorio!$AZ$102))</f>
        <v>0</v>
      </c>
      <c r="BA50" s="210" t="s">
        <v>330</v>
      </c>
      <c r="BB50" s="408">
        <v>4</v>
      </c>
    </row>
    <row r="51" spans="1:54" x14ac:dyDescent="0.25">
      <c r="A51" s="226" t="s">
        <v>125</v>
      </c>
      <c r="B51" s="419" t="s">
        <v>331</v>
      </c>
      <c r="C51" s="217" t="s">
        <v>332</v>
      </c>
      <c r="D51" s="218"/>
      <c r="E51" s="207">
        <f ca="1">SUM(SUMIF('Colar PACKET'!$A$2:$D$400,C46,'Colar PACKET'!$D$2:$D$400),SUMIF('Colar PACKET'!$A$2:$D477,BA51,'Colar PACKET'!$D$2:$D$400))</f>
        <v>0</v>
      </c>
      <c r="F51" s="208">
        <f ca="1">SUM(SUMIFS('Colar PRIME'!$G:$G,'Colar PRIME'!$C:$C,Relatorio!B46,'Colar PRIME'!$D:$D,Relatorio!$F$102),SUMIFS('Colar PRIME'!$G:$G,'Colar PRIME'!$C:$C,Relatorio!D51,'Colar PRIME'!$D:$D,Relatorio!$F$102))</f>
        <v>0</v>
      </c>
      <c r="G51" s="408">
        <f ca="1">SUM(SUMIF('Colar PACKET'!$A$2:$E$400,C46,'Colar PACKET'!$E$2:$E$400),SUMIF('Colar PACKET'!$A$2:$E$400,BA51,'Colar PACKET'!$E$2:$E$400))</f>
        <v>0</v>
      </c>
      <c r="H51" s="408">
        <f ca="1">SUM(SUMIFS('Colar PRIME'!$G:$G,'Colar PRIME'!$C:$C,Relatorio!B46,'Colar PRIME'!$D:$D,Relatorio!$H$102),SUMIFS('Colar PRIME'!$G:$G,'Colar PRIME'!$C:$C,Relatorio!D51,'Colar PRIME'!$D:$D,Relatorio!$H$102))</f>
        <v>0</v>
      </c>
      <c r="I51" s="207">
        <f ca="1">SUM(SUMIF('Colar PACKET'!$A$2:$F$400,C46,'Colar PACKET'!$F$2:$F$400),SUMIF('Colar PACKET'!$A$2:$F$400,BA51,'Colar PACKET'!$F$2:$F$400))</f>
        <v>0</v>
      </c>
      <c r="J51" s="208">
        <f ca="1">SUM(SUMIFS('Colar PRIME'!$G:$G,'Colar PRIME'!$C:$C,Relatorio!B46,'Colar PRIME'!$D:$D,Relatorio!$J$102),SUMIFS('Colar PRIME'!$G:$G,'Colar PRIME'!$C:$C,Relatorio!D51,'Colar PRIME'!$D:$D,Relatorio!$J$102))</f>
        <v>0</v>
      </c>
      <c r="K51" s="408">
        <f ca="1">SUM(SUMIF('Colar PACKET'!$A$2:$G$400,C46,'Colar PACKET'!$G$2:$G$400),SUMIF('Colar PACKET'!$A$2:$G$400,BA51,'Colar PACKET'!$G$2:$G$400))</f>
        <v>0</v>
      </c>
      <c r="L51" s="408">
        <f ca="1">SUM(SUMIFS('Colar PRIME'!$G:$G,'Colar PRIME'!$C:$C,Relatorio!B46,'Colar PRIME'!$D:$D,Relatorio!$L$102),SUMIFS('Colar PRIME'!$G:$G,'Colar PRIME'!$C:$C,Relatorio!D51,'Colar PRIME'!$D:$D,Relatorio!$L$102))</f>
        <v>0</v>
      </c>
      <c r="M51" s="207">
        <f ca="1">SUM(SUMIF('Colar PACKET'!$A$2:$H$400,C46,'Colar PACKET'!$H$2:$H$400),SUMIF('Colar PACKET'!$A$2:$H$400,BA51,'Colar PACKET'!$H$2:$H$400))</f>
        <v>0</v>
      </c>
      <c r="N51" s="208">
        <f ca="1">SUM(SUMIFS('Colar PRIME'!$G:$G,'Colar PRIME'!$C:$C,Relatorio!B46,'Colar PRIME'!$D:$D,Relatorio!$N$102),SUMIFS('Colar PRIME'!$G:$G,'Colar PRIME'!$C:$C,Relatorio!D51,'Colar PRIME'!$D:$D,Relatorio!$N$102))</f>
        <v>0</v>
      </c>
      <c r="O51" s="408">
        <f ca="1">SUM(SUMIF('Colar PACKET'!$A$2:$I$400,C46,'Colar PACKET'!$I$2:$I$400),SUMIF('Colar PACKET'!$A$2:$I$400,BA51,'Colar PACKET'!$I$2:$I$400))</f>
        <v>0</v>
      </c>
      <c r="P51" s="408">
        <f ca="1">SUM(SUMIFS('Colar PRIME'!$G:$G,'Colar PRIME'!$C:$C,Relatorio!B46,'Colar PRIME'!$D:$D,Relatorio!$P$102),SUMIFS('Colar PRIME'!$G:$G,'Colar PRIME'!$C:$C,Relatorio!D51,'Colar PRIME'!$D:$D,Relatorio!$P$102))</f>
        <v>0</v>
      </c>
      <c r="Q51" s="207">
        <f ca="1">SUM(SUMIF('Colar PACKET'!$A$2:$J$400,C46,'Colar PACKET'!$J$2:$J$400),SUMIF('Colar PACKET'!$A$2:$J$400,BA51,'Colar PACKET'!$J$2:$J$400))</f>
        <v>0</v>
      </c>
      <c r="R51" s="208">
        <f ca="1">SUM(SUMIFS('Colar PRIME'!$G:$G,'Colar PRIME'!$C:$C,Relatorio!B46,'Colar PRIME'!$D:$D,Relatorio!$R$102),SUMIFS('Colar PRIME'!$G:$G,'Colar PRIME'!$C:$C,Relatorio!D51,'Colar PRIME'!$D:$D,Relatorio!$R$102))</f>
        <v>0</v>
      </c>
      <c r="S51" s="408">
        <f ca="1">SUM(SUMIF('Colar PACKET'!$A$2:$K$400,C46,'Colar PACKET'!$K$2:$K$400),SUMIF('Colar PACKET'!$A$2:$K$400,BA51,'Colar PACKET'!$K$2:$K$400))</f>
        <v>0</v>
      </c>
      <c r="T51" s="408">
        <f ca="1">SUM(SUMIFS('Colar PRIME'!$G:$G,'Colar PRIME'!$C:$C,Relatorio!B46,'Colar PRIME'!$D:$D,Relatorio!$T$102),SUMIFS('Colar PRIME'!$G:$G,'Colar PRIME'!$C:$C,Relatorio!D51,'Colar PRIME'!$D:$D,Relatorio!$T$102))</f>
        <v>0</v>
      </c>
      <c r="U51" s="207">
        <f ca="1">SUM(SUMIF('Colar PACKET'!$A$2:$L$400,C46,'Colar PACKET'!$L$2:$L$400),SUMIF('Colar PACKET'!$A$2:$L$400,BA51,'Colar PACKET'!$L$2:$L$400))</f>
        <v>0</v>
      </c>
      <c r="V51" s="208">
        <f ca="1">SUM(SUMIFS('Colar PRIME'!$G:$G,'Colar PRIME'!$C:$C,Relatorio!B46,'Colar PRIME'!$D:$D,Relatorio!$V$102),SUMIFS('Colar PRIME'!$G:$G,'Colar PRIME'!$C:$C,Relatorio!D51,'Colar PRIME'!$D:$D,Relatorio!$V$102))</f>
        <v>0</v>
      </c>
      <c r="W51" s="408">
        <f ca="1">SUM(SUMIF('Colar PACKET'!$A$2:$M$400,C46,'Colar PACKET'!$M$2:$M$400),SUMIF('Colar PACKET'!$A$2:$M$400,BA51,'Colar PACKET'!$M$2:$M$400))</f>
        <v>0</v>
      </c>
      <c r="X51" s="408">
        <f ca="1">SUM(SUMIFS('Colar PRIME'!$G:$G,'Colar PRIME'!$C:$C,Relatorio!B46,'Colar PRIME'!$D:$D,Relatorio!$X$102),SUMIFS('Colar PRIME'!$G:$G,'Colar PRIME'!$C:$C,Relatorio!D51,'Colar PRIME'!$D:$D,Relatorio!$X$102))</f>
        <v>0</v>
      </c>
      <c r="Y51" s="207">
        <f ca="1">SUM(SUMIF('Colar PACKET'!$A$2:$N$400,C46,'Colar PACKET'!$N$2:$N$400),SUMIF('Colar PACKET'!$A$2:$N$400,BA51,'Colar PACKET'!$N$2:$N$400))</f>
        <v>0</v>
      </c>
      <c r="Z51" s="208">
        <f ca="1">SUM(SUMIFS('Colar PRIME'!$G:$G,'Colar PRIME'!$C:$C,Relatorio!B46,'Colar PRIME'!$D:$D,Relatorio!$Z$102),SUMIFS('Colar PRIME'!$G:$G,'Colar PRIME'!$C:$C,Relatorio!D51,'Colar PRIME'!$D:$D,Relatorio!$Z$102))</f>
        <v>0</v>
      </c>
      <c r="AA51" s="408">
        <f ca="1">SUM(SUMIF('Colar PACKET'!$A$2:$O$400,C46,'Colar PACKET'!$O$2:$O$400),SUMIF('Colar PACKET'!$A$2:$O$400,BA51,'Colar PACKET'!$O$2:$O$400))</f>
        <v>0</v>
      </c>
      <c r="AB51" s="408">
        <f ca="1">SUM(SUMIFS('Colar PRIME'!$G:$G,'Colar PRIME'!$C:$C,Relatorio!B46,'Colar PRIME'!$D:$D,Relatorio!$AB$102),SUMIFS('Colar PRIME'!$G:$G,'Colar PRIME'!$C:$C,Relatorio!D51,'Colar PRIME'!$D:$D,Relatorio!$AB$102))</f>
        <v>0</v>
      </c>
      <c r="AC51" s="207">
        <f ca="1">SUM(SUMIF('Colar PACKET'!$A$2:$P$400,C46,'Colar PACKET'!$P$2:$P$400),SUMIF('Colar PACKET'!$A$2:$P$400,BA51,'Colar PACKET'!$P$2:$P$400))</f>
        <v>0</v>
      </c>
      <c r="AD51" s="208">
        <f ca="1">SUM(SUMIFS('Colar PRIME'!$G:$G,'Colar PRIME'!$C:$C,Relatorio!B46,'Colar PRIME'!$D:$D,Relatorio!$AD$102),SUMIFS('Colar PRIME'!$G:$G,'Colar PRIME'!$C:$C,Relatorio!D51,'Colar PRIME'!$D:$D,Relatorio!$AD$102))</f>
        <v>0</v>
      </c>
      <c r="AE51" s="408">
        <f ca="1">SUM(SUMIF('Colar PACKET'!$A$2:$Q$400,C46,'Colar PACKET'!$Q$2:$Q$400),SUMIF('Colar PACKET'!$A$2:$Q$400,BA51,'Colar PACKET'!$Q$2:$Q$400))</f>
        <v>0</v>
      </c>
      <c r="AF51" s="408">
        <f ca="1">SUM(SUMIFS('Colar PRIME'!$G:$G,'Colar PRIME'!$C:$C,Relatorio!B46,'Colar PRIME'!$D:$D,Relatorio!$AF$102),SUMIFS('Colar PRIME'!$G:$G,'Colar PRIME'!$C:$C,Relatorio!D51,'Colar PRIME'!$D:$D,Relatorio!$AF$102))</f>
        <v>0</v>
      </c>
      <c r="AG51" s="207">
        <f ca="1">SUM(SUMIF('Colar PACKET'!$A$2:$R$400,C46,'Colar PACKET'!$R$2:$R$400),SUMIF('Colar PACKET'!$A$2:$R$400,BA51,'Colar PACKET'!$R$2:$R$400))</f>
        <v>0</v>
      </c>
      <c r="AH51" s="408">
        <f ca="1">SUM(SUMIFS('Colar PRIME'!$G:$G,'Colar PRIME'!$C:$C,Relatorio!B51,'Colar PRIME'!$D:$D,Relatorio!$AH$102),SUMIFS('Colar PRIME'!$G:$G,'Colar PRIME'!$C:$C,Relatorio!D51,'Colar PRIME'!$D:$D,Relatorio!$AH$102))</f>
        <v>0</v>
      </c>
      <c r="AI51" s="209">
        <f ca="1">SUM(SUMIF('Colar PACKET'!$A$2:$S$400,C46,'Colar PACKET'!$S$2:$S$400),SUMIF('Colar PACKET'!$A$2:$S$400,BA51,'Colar PACKET'!$S$2:$S$400))</f>
        <v>0</v>
      </c>
      <c r="AJ51" s="409">
        <f ca="1">SUM(SUMIFS('Colar PRIME'!$G:$G,'Colar PRIME'!$C:$C,Relatorio!B46,'Colar PRIME'!$D:$D,Relatorio!$AJ$102),SUMIFS('Colar PRIME'!$G:$G,'Colar PRIME'!$C:$C,Relatorio!D51,'Colar PRIME'!$D:$D,Relatorio!$AJ$102))</f>
        <v>0</v>
      </c>
      <c r="AK51" s="408">
        <f ca="1">SUM(SUMIF('Colar PACKET'!$A$2:$T$400,C46,'Colar PACKET'!$T$2:$T$400),SUMIF('Colar PACKET'!$A$2:$T$400,BA51,'Colar PACKET'!$T$2:$T$400))</f>
        <v>0</v>
      </c>
      <c r="AL51" s="408">
        <f ca="1">SUM(SUMIFS('Colar PRIME'!$G:$G,'Colar PRIME'!$C:$C,Relatorio!B46,'Colar PRIME'!$D:$D,Relatorio!$AL$102),SUMIFS('Colar PRIME'!$G:$G,'Colar PRIME'!$C:$C,Relatorio!D51,'Colar PRIME'!$D:$D,Relatorio!$AL$102))</f>
        <v>0</v>
      </c>
      <c r="AM51" s="209">
        <f ca="1">SUM(SUMIF('Colar PACKET'!$A$2:$U$400,C46,'Colar PACKET'!$U$2:$U$400),SUMIF('Colar PACKET'!$A$2:$U$400,BA51,'Colar PACKET'!$U$2:$U$400))</f>
        <v>0</v>
      </c>
      <c r="AN51" s="409">
        <f ca="1">SUM(SUMIFS('Colar PRIME'!$G:$G,'Colar PRIME'!$C:$C,Relatorio!B46,'Colar PRIME'!$D:$D,Relatorio!$AJ$102),SUMIFS('Colar PRIME'!$G:$G,'Colar PRIME'!$C:$C,Relatorio!D51,'Colar PRIME'!$D:$D,Relatorio!$AN$102))</f>
        <v>0</v>
      </c>
      <c r="AO51" s="408">
        <f ca="1">SUM(SUMIF('Colar PACKET'!$A$2:$V$400,C46,'Colar PACKET'!$V$2:$V$400),SUMIF('Colar PACKET'!$A$2:$V$400,BA51,'Colar PACKET'!$V$2:$V$400))</f>
        <v>0</v>
      </c>
      <c r="AP51" s="408">
        <f ca="1">SUM(SUMIFS('Colar PRIME'!$G:$G,'Colar PRIME'!$C:$C,Relatorio!B46,'Colar PRIME'!$D:$D,Relatorio!$AP$102),SUMIFS('Colar PRIME'!$G:$G,'Colar PRIME'!$C:$C,Relatorio!D51,'Colar PRIME'!$D:$D,Relatorio!$AP$102))</f>
        <v>0</v>
      </c>
      <c r="AQ51" s="209">
        <f ca="1">SUM(SUMIF('Colar PACKET'!$A$2:$W$400,C46,'Colar PACKET'!$W$2:$W$400),SUMIF('Colar PACKET'!$A$2:$W$400,BA51,'Colar PACKET'!$W$2:$W$400))</f>
        <v>0</v>
      </c>
      <c r="AR51" s="409">
        <f ca="1">SUM(SUMIFS('Colar PRIME'!$G:$G,'Colar PRIME'!$C:$C,Relatorio!B46,'Colar PRIME'!$D:$D,Relatorio!$AR$102),SUMIFS('Colar PRIME'!$G:$G,'Colar PRIME'!$C:$C,Relatorio!D51,'Colar PRIME'!$D:$D,Relatorio!$AR$102))</f>
        <v>0</v>
      </c>
      <c r="AS51" s="408">
        <f ca="1">SUM(SUMIF('Colar PACKET'!$A$2:$X$400,C46,'Colar PACKET'!$X$2:$X$400),SUMIF('Colar PACKET'!$A$2:$X$400,BA51,'Colar PACKET'!$X$2:$X$400))</f>
        <v>0</v>
      </c>
      <c r="AT51" s="408">
        <f ca="1">SUM(SUMIFS('Colar PRIME'!$G:$G,'Colar PRIME'!$C:$C,Relatorio!B46,'Colar PRIME'!$D:$D,Relatorio!$AT$102),SUMIFS('Colar PRIME'!$G:$G,'Colar PRIME'!$C:$C,Relatorio!D51,'Colar PRIME'!$D:$D,Relatorio!$AT$102))</f>
        <v>0</v>
      </c>
      <c r="AU51" s="209">
        <f ca="1">SUM(SUMIF('Colar PACKET'!$A$2:$Y$400,C46,'Colar PACKET'!$Y$2:$Y$400),SUMIF('Colar PACKET'!$A$2:$Y$400,BA51,'Colar PACKET'!$Y$2:$Y$400))</f>
        <v>0</v>
      </c>
      <c r="AV51" s="409">
        <f ca="1">SUM(SUMIFS('Colar PRIME'!$G:$G,'Colar PRIME'!$C:$C,Relatorio!B46,'Colar PRIME'!$D:$D,Relatorio!$AV$102),SUMIFS('Colar PRIME'!$G:$G,'Colar PRIME'!$C:$C,Relatorio!D51,'Colar PRIME'!$D:$D,Relatorio!$AV$102))</f>
        <v>0</v>
      </c>
      <c r="AW51" s="408">
        <f ca="1">SUM(SUMIF('Colar PACKET'!$A$2:$Z$400,C46,'Colar PACKET'!$Z$2:$Z$400),SUMIF('Colar PACKET'!$A$2:$Z$400,BA51,'Colar PACKET'!$Z$2:$Z$400))</f>
        <v>0</v>
      </c>
      <c r="AX51" s="408">
        <f ca="1">SUM(SUMIFS('Colar PRIME'!$G:$G,'Colar PRIME'!$C:$C,Relatorio!B46,'Colar PRIME'!$D:$D,Relatorio!$AX$102),SUMIFS('Colar PRIME'!$G:$G,'Colar PRIME'!$C:$C,Relatorio!D51,'Colar PRIME'!$D:$D,Relatorio!$AX$102))</f>
        <v>0</v>
      </c>
      <c r="AY51" s="209">
        <f ca="1">SUM(SUMIF('Colar PACKET'!$A$2:$AA$400,C46,'Colar PACKET'!$AA$2:$AA$400),SUMIF('Colar PACKET'!$A$2:$AA$400,BA51,'Colar PACKET'!$AA$2:$AA$400))</f>
        <v>0</v>
      </c>
      <c r="AZ51" s="409">
        <f ca="1">SUM(SUMIFS('Colar PRIME'!$G:$G,'Colar PRIME'!$C:$C,Relatorio!B46,'Colar PRIME'!$D:$D,Relatorio!$AZ$102),SUMIFS('Colar PRIME'!$G:$G,'Colar PRIME'!$C:$C,Relatorio!D51,'Colar PRIME'!$D:$D,Relatorio!$AZ$102))</f>
        <v>0</v>
      </c>
      <c r="BA51" s="210" t="s">
        <v>333</v>
      </c>
      <c r="BB51" s="408">
        <v>4</v>
      </c>
    </row>
    <row r="52" spans="1:54" x14ac:dyDescent="0.25">
      <c r="A52" s="226" t="s">
        <v>126</v>
      </c>
      <c r="B52" s="419" t="s">
        <v>334</v>
      </c>
      <c r="C52" s="217" t="s">
        <v>335</v>
      </c>
      <c r="D52" s="218"/>
      <c r="E52" s="207">
        <f ca="1">SUM(SUMIF('Colar PACKET'!$A$2:$D$400,C52,'Colar PACKET'!$D$2:$D$400),SUMIF('Colar PACKET'!$A$2:$D478,BA52,'Colar PACKET'!$D$2:$D$400))</f>
        <v>0</v>
      </c>
      <c r="F52" s="208">
        <f ca="1">SUM(SUMIFS('Colar PRIME'!$G:$G,'Colar PRIME'!$C:$C,Relatorio!B52,'Colar PRIME'!$D:$D,Relatorio!$F$102),SUMIFS('Colar PRIME'!$G:$G,'Colar PRIME'!$C:$C,Relatorio!D52,'Colar PRIME'!$D:$D,Relatorio!$F$102))</f>
        <v>0</v>
      </c>
      <c r="G52" s="408">
        <f ca="1">SUM(SUMIF('Colar PACKET'!$A$2:$E$400,C52,'Colar PACKET'!$E$2:$E$400),SUMIF('Colar PACKET'!$A$2:$E$400,BA52,'Colar PACKET'!$E$2:$E$400))</f>
        <v>0</v>
      </c>
      <c r="H52" s="408">
        <f ca="1">SUM(SUMIFS('Colar PRIME'!$G:$G,'Colar PRIME'!$C:$C,Relatorio!B52,'Colar PRIME'!$D:$D,Relatorio!$H$102),SUMIFS('Colar PRIME'!$G:$G,'Colar PRIME'!$C:$C,Relatorio!D52,'Colar PRIME'!$D:$D,Relatorio!$H$102))</f>
        <v>0</v>
      </c>
      <c r="I52" s="207">
        <f ca="1">SUM(SUMIF('Colar PACKET'!$A$2:$F$400,C52,'Colar PACKET'!$F$2:$F$400),SUMIF('Colar PACKET'!$A$2:$F$400,BA52,'Colar PACKET'!$F$2:$F$400))</f>
        <v>0</v>
      </c>
      <c r="J52" s="208">
        <f ca="1">SUM(SUMIFS('Colar PRIME'!$G:$G,'Colar PRIME'!$C:$C,Relatorio!B52,'Colar PRIME'!$D:$D,Relatorio!$J$102),SUMIFS('Colar PRIME'!$G:$G,'Colar PRIME'!$C:$C,Relatorio!D52,'Colar PRIME'!$D:$D,Relatorio!$J$102))</f>
        <v>0</v>
      </c>
      <c r="K52" s="408">
        <f ca="1">SUM(SUMIF('Colar PACKET'!$A$2:$G$400,C52,'Colar PACKET'!$G$2:$G$400),SUMIF('Colar PACKET'!$A$2:$G$400,BA52,'Colar PACKET'!$G$2:$G$400))</f>
        <v>0</v>
      </c>
      <c r="L52" s="408">
        <f ca="1">SUM(SUMIFS('Colar PRIME'!$G:$G,'Colar PRIME'!$C:$C,Relatorio!B52,'Colar PRIME'!$D:$D,Relatorio!$L$102),SUMIFS('Colar PRIME'!$G:$G,'Colar PRIME'!$C:$C,Relatorio!D52,'Colar PRIME'!$D:$D,Relatorio!$L$102))</f>
        <v>0</v>
      </c>
      <c r="M52" s="207">
        <f ca="1">SUM(SUMIF('Colar PACKET'!$A$2:$H$400,C52,'Colar PACKET'!$H$2:$H$400),SUMIF('Colar PACKET'!$A$2:$H$400,BA52,'Colar PACKET'!$H$2:$H$400))</f>
        <v>0</v>
      </c>
      <c r="N52" s="208">
        <f ca="1">SUM(SUMIFS('Colar PRIME'!$G:$G,'Colar PRIME'!$C:$C,Relatorio!B52,'Colar PRIME'!$D:$D,Relatorio!$N$102),SUMIFS('Colar PRIME'!$G:$G,'Colar PRIME'!$C:$C,Relatorio!D52,'Colar PRIME'!$D:$D,Relatorio!$N$102))</f>
        <v>0</v>
      </c>
      <c r="O52" s="408">
        <f ca="1">SUM(SUMIF('Colar PACKET'!$A$2:$I$400,C52,'Colar PACKET'!$I$2:$I$400),SUMIF('Colar PACKET'!$A$2:$I$400,BA52,'Colar PACKET'!$I$2:$I$400))</f>
        <v>0</v>
      </c>
      <c r="P52" s="408">
        <f ca="1">SUM(SUMIFS('Colar PRIME'!$G:$G,'Colar PRIME'!$C:$C,Relatorio!B52,'Colar PRIME'!$D:$D,Relatorio!$P$102),SUMIFS('Colar PRIME'!$G:$G,'Colar PRIME'!$C:$C,Relatorio!D52,'Colar PRIME'!$D:$D,Relatorio!$P$102))</f>
        <v>0</v>
      </c>
      <c r="Q52" s="207">
        <f ca="1">SUM(SUMIF('Colar PACKET'!$A$2:$J$400,C52,'Colar PACKET'!$J$2:$J$400),SUMIF('Colar PACKET'!$A$2:$J$400,BA52,'Colar PACKET'!$J$2:$J$400))</f>
        <v>0</v>
      </c>
      <c r="R52" s="208">
        <f ca="1">SUM(SUMIFS('Colar PRIME'!$G:$G,'Colar PRIME'!$C:$C,Relatorio!B52,'Colar PRIME'!$D:$D,Relatorio!$R$102),SUMIFS('Colar PRIME'!$G:$G,'Colar PRIME'!$C:$C,Relatorio!D52,'Colar PRIME'!$D:$D,Relatorio!$R$102))</f>
        <v>0</v>
      </c>
      <c r="S52" s="408">
        <f ca="1">SUM(SUMIF('Colar PACKET'!$A$2:$K$400,C52,'Colar PACKET'!$K$2:$K$400),SUMIF('Colar PACKET'!$A$2:$K$400,BA52,'Colar PACKET'!$K$2:$K$400))</f>
        <v>0</v>
      </c>
      <c r="T52" s="408">
        <f ca="1">SUM(SUMIFS('Colar PRIME'!$G:$G,'Colar PRIME'!$C:$C,Relatorio!B52,'Colar PRIME'!$D:$D,Relatorio!$T$102),SUMIFS('Colar PRIME'!$G:$G,'Colar PRIME'!$C:$C,Relatorio!D52,'Colar PRIME'!$D:$D,Relatorio!$T$102))</f>
        <v>0</v>
      </c>
      <c r="U52" s="207">
        <f ca="1">SUM(SUMIF('Colar PACKET'!$A$2:$L$400,C52,'Colar PACKET'!$L$2:$L$400),SUMIF('Colar PACKET'!$A$2:$L$400,BA52,'Colar PACKET'!$L$2:$L$400))</f>
        <v>0</v>
      </c>
      <c r="V52" s="208">
        <f ca="1">SUM(SUMIFS('Colar PRIME'!$G:$G,'Colar PRIME'!$C:$C,Relatorio!B52,'Colar PRIME'!$D:$D,Relatorio!$V$102),SUMIFS('Colar PRIME'!$G:$G,'Colar PRIME'!$C:$C,Relatorio!D52,'Colar PRIME'!$D:$D,Relatorio!$V$102))</f>
        <v>0</v>
      </c>
      <c r="W52" s="408">
        <f ca="1">SUM(SUMIF('Colar PACKET'!$A$2:$M$400,C52,'Colar PACKET'!$M$2:$M$400),SUMIF('Colar PACKET'!$A$2:$M$400,BA52,'Colar PACKET'!$M$2:$M$400))</f>
        <v>0</v>
      </c>
      <c r="X52" s="408">
        <f ca="1">SUM(SUMIFS('Colar PRIME'!$G:$G,'Colar PRIME'!$C:$C,Relatorio!B52,'Colar PRIME'!$D:$D,Relatorio!$X$102),SUMIFS('Colar PRIME'!$G:$G,'Colar PRIME'!$C:$C,Relatorio!D52,'Colar PRIME'!$D:$D,Relatorio!$X$102))</f>
        <v>0</v>
      </c>
      <c r="Y52" s="207">
        <f ca="1">SUM(SUMIF('Colar PACKET'!$A$2:$N$400,C52,'Colar PACKET'!$N$2:$N$400),SUMIF('Colar PACKET'!$A$2:$N$400,BA52,'Colar PACKET'!$N$2:$N$400))</f>
        <v>0</v>
      </c>
      <c r="Z52" s="208">
        <f ca="1">SUM(SUMIFS('Colar PRIME'!$G:$G,'Colar PRIME'!$C:$C,Relatorio!B52,'Colar PRIME'!$D:$D,Relatorio!$Z$102),SUMIFS('Colar PRIME'!$G:$G,'Colar PRIME'!$C:$C,Relatorio!D52,'Colar PRIME'!$D:$D,Relatorio!$Z$102))</f>
        <v>0</v>
      </c>
      <c r="AA52" s="408">
        <f ca="1">SUM(SUMIF('Colar PACKET'!$A$2:$O$400,C52,'Colar PACKET'!$O$2:$O$400),SUMIF('Colar PACKET'!$A$2:$O$400,BA52,'Colar PACKET'!$O$2:$O$400))</f>
        <v>0</v>
      </c>
      <c r="AB52" s="408">
        <f ca="1">SUM(SUMIFS('Colar PRIME'!$G:$G,'Colar PRIME'!$C:$C,Relatorio!B52,'Colar PRIME'!$D:$D,Relatorio!$AB$102),SUMIFS('Colar PRIME'!$G:$G,'Colar PRIME'!$C:$C,Relatorio!D52,'Colar PRIME'!$D:$D,Relatorio!$AB$102))</f>
        <v>0</v>
      </c>
      <c r="AC52" s="207">
        <f ca="1">SUM(SUMIF('Colar PACKET'!$A$2:$P$400,C52,'Colar PACKET'!$P$2:$P$400),SUMIF('Colar PACKET'!$A$2:$P$400,BA52,'Colar PACKET'!$P$2:$P$400))</f>
        <v>0</v>
      </c>
      <c r="AD52" s="208">
        <f ca="1">SUM(SUMIFS('Colar PRIME'!$G:$G,'Colar PRIME'!$C:$C,Relatorio!B52,'Colar PRIME'!$D:$D,Relatorio!$AD$102),SUMIFS('Colar PRIME'!$G:$G,'Colar PRIME'!$C:$C,Relatorio!D52,'Colar PRIME'!$D:$D,Relatorio!$AD$102))</f>
        <v>0</v>
      </c>
      <c r="AE52" s="408">
        <f ca="1">SUM(SUMIF('Colar PACKET'!$A$2:$Q$400,C52,'Colar PACKET'!$Q$2:$Q$400),SUMIF('Colar PACKET'!$A$2:$Q$400,BA52,'Colar PACKET'!$Q$2:$Q$400))</f>
        <v>0</v>
      </c>
      <c r="AF52" s="408">
        <f ca="1">SUM(SUMIFS('Colar PRIME'!$G:$G,'Colar PRIME'!$C:$C,Relatorio!B52,'Colar PRIME'!$D:$D,Relatorio!$AF$102),SUMIFS('Colar PRIME'!$G:$G,'Colar PRIME'!$C:$C,Relatorio!D52,'Colar PRIME'!$D:$D,Relatorio!$AF$102))</f>
        <v>0</v>
      </c>
      <c r="AG52" s="207">
        <f ca="1">SUM(SUMIF('Colar PACKET'!$A$2:$R$400,C52,'Colar PACKET'!$R$2:$R$400),SUMIF('Colar PACKET'!$A$2:$R$400,BA52,'Colar PACKET'!$R$2:$R$400))</f>
        <v>0</v>
      </c>
      <c r="AH52" s="408">
        <f ca="1">SUM(SUMIFS('Colar PRIME'!$G:$G,'Colar PRIME'!$C:$C,Relatorio!B52,'Colar PRIME'!$D:$D,Relatorio!$AH$102),SUMIFS('Colar PRIME'!$G:$G,'Colar PRIME'!$C:$C,Relatorio!D52,'Colar PRIME'!$D:$D,Relatorio!$AH$102))</f>
        <v>0</v>
      </c>
      <c r="AI52" s="209">
        <f ca="1">SUM(SUMIF('Colar PACKET'!$A$2:$S$400,C52,'Colar PACKET'!$S$2:$S$400),SUMIF('Colar PACKET'!$A$2:$S$400,BA52,'Colar PACKET'!$S$2:$S$400))</f>
        <v>0</v>
      </c>
      <c r="AJ52" s="409">
        <f ca="1">SUM(SUMIFS('Colar PRIME'!$G:$G,'Colar PRIME'!$C:$C,Relatorio!B52,'Colar PRIME'!$D:$D,Relatorio!$AJ$102),SUMIFS('Colar PRIME'!$G:$G,'Colar PRIME'!$C:$C,Relatorio!D52,'Colar PRIME'!$D:$D,Relatorio!$AJ$102))</f>
        <v>0</v>
      </c>
      <c r="AK52" s="408">
        <f ca="1">SUM(SUMIF('Colar PACKET'!$A$2:$T$400,C52,'Colar PACKET'!$T$2:$T$400),SUMIF('Colar PACKET'!$A$2:$T$400,BA52,'Colar PACKET'!$T$2:$T$400))</f>
        <v>0</v>
      </c>
      <c r="AL52" s="408">
        <f ca="1">SUM(SUMIFS('Colar PRIME'!$G:$G,'Colar PRIME'!$C:$C,Relatorio!B52,'Colar PRIME'!$D:$D,Relatorio!$AL$102),SUMIFS('Colar PRIME'!$G:$G,'Colar PRIME'!$C:$C,Relatorio!D52,'Colar PRIME'!$D:$D,Relatorio!$AL$102))</f>
        <v>0</v>
      </c>
      <c r="AM52" s="209">
        <f ca="1">SUM(SUMIF('Colar PACKET'!$A$2:$U$400,C52,'Colar PACKET'!$U$2:$U$400),SUMIF('Colar PACKET'!$A$2:$U$400,BA52,'Colar PACKET'!$U$2:$U$400))</f>
        <v>0</v>
      </c>
      <c r="AN52" s="409">
        <f ca="1">SUM(SUMIFS('Colar PRIME'!$G:$G,'Colar PRIME'!$C:$C,Relatorio!B52,'Colar PRIME'!$D:$D,Relatorio!$AJ$102),SUMIFS('Colar PRIME'!$G:$G,'Colar PRIME'!$C:$C,Relatorio!D52,'Colar PRIME'!$D:$D,Relatorio!$AN$102))</f>
        <v>0</v>
      </c>
      <c r="AO52" s="408">
        <f ca="1">SUM(SUMIF('Colar PACKET'!$A$2:$V$400,C52,'Colar PACKET'!$V$2:$V$400),SUMIF('Colar PACKET'!$A$2:$V$400,BA52,'Colar PACKET'!$V$2:$V$400))</f>
        <v>0</v>
      </c>
      <c r="AP52" s="408">
        <f ca="1">SUM(SUMIFS('Colar PRIME'!$G:$G,'Colar PRIME'!$C:$C,Relatorio!B52,'Colar PRIME'!$D:$D,Relatorio!$AP$102),SUMIFS('Colar PRIME'!$G:$G,'Colar PRIME'!$C:$C,Relatorio!D52,'Colar PRIME'!$D:$D,Relatorio!$AP$102))</f>
        <v>0</v>
      </c>
      <c r="AQ52" s="209">
        <f ca="1">SUM(SUMIF('Colar PACKET'!$A$2:$W$400,C52,'Colar PACKET'!$W$2:$W$400),SUMIF('Colar PACKET'!$A$2:$W$400,BA52,'Colar PACKET'!$W$2:$W$400))</f>
        <v>0</v>
      </c>
      <c r="AR52" s="409">
        <f ca="1">SUM(SUMIFS('Colar PRIME'!$G:$G,'Colar PRIME'!$C:$C,Relatorio!B52,'Colar PRIME'!$D:$D,Relatorio!$AR$102),SUMIFS('Colar PRIME'!$G:$G,'Colar PRIME'!$C:$C,Relatorio!D52,'Colar PRIME'!$D:$D,Relatorio!$AR$102))</f>
        <v>0</v>
      </c>
      <c r="AS52" s="408">
        <f ca="1">SUM(SUMIF('Colar PACKET'!$A$2:$X$400,C52,'Colar PACKET'!$X$2:$X$400),SUMIF('Colar PACKET'!$A$2:$X$400,BA52,'Colar PACKET'!$X$2:$X$400))</f>
        <v>0</v>
      </c>
      <c r="AT52" s="408">
        <f ca="1">SUM(SUMIFS('Colar PRIME'!$G:$G,'Colar PRIME'!$C:$C,Relatorio!B52,'Colar PRIME'!$D:$D,Relatorio!$AT$102),SUMIFS('Colar PRIME'!$G:$G,'Colar PRIME'!$C:$C,Relatorio!D52,'Colar PRIME'!$D:$D,Relatorio!$AT$102))</f>
        <v>0</v>
      </c>
      <c r="AU52" s="209">
        <f ca="1">SUM(SUMIF('Colar PACKET'!$A$2:$Y$400,C52,'Colar PACKET'!$Y$2:$Y$400),SUMIF('Colar PACKET'!$A$2:$Y$400,BA52,'Colar PACKET'!$Y$2:$Y$400))</f>
        <v>0</v>
      </c>
      <c r="AV52" s="409">
        <f ca="1">SUM(SUMIFS('Colar PRIME'!$G:$G,'Colar PRIME'!$C:$C,Relatorio!B52,'Colar PRIME'!$D:$D,Relatorio!$AV$102),SUMIFS('Colar PRIME'!$G:$G,'Colar PRIME'!$C:$C,Relatorio!D52,'Colar PRIME'!$D:$D,Relatorio!$AV$102))</f>
        <v>0</v>
      </c>
      <c r="AW52" s="408">
        <f ca="1">SUM(SUMIF('Colar PACKET'!$A$2:$Z$400,C52,'Colar PACKET'!$Z$2:$Z$400),SUMIF('Colar PACKET'!$A$2:$Z$400,BA52,'Colar PACKET'!$Z$2:$Z$400))</f>
        <v>0</v>
      </c>
      <c r="AX52" s="408">
        <f ca="1">SUM(SUMIFS('Colar PRIME'!$G:$G,'Colar PRIME'!$C:$C,Relatorio!B52,'Colar PRIME'!$D:$D,Relatorio!$AX$102),SUMIFS('Colar PRIME'!$G:$G,'Colar PRIME'!$C:$C,Relatorio!D52,'Colar PRIME'!$D:$D,Relatorio!$AX$102))</f>
        <v>0</v>
      </c>
      <c r="AY52" s="209">
        <f ca="1">SUM(SUMIF('Colar PACKET'!$A$2:$AA$400,C52,'Colar PACKET'!$AA$2:$AA$400),SUMIF('Colar PACKET'!$A$2:$AA$400,BA52,'Colar PACKET'!$AA$2:$AA$400))</f>
        <v>0</v>
      </c>
      <c r="AZ52" s="409">
        <f ca="1">SUM(SUMIFS('Colar PRIME'!$G:$G,'Colar PRIME'!$C:$C,Relatorio!B52,'Colar PRIME'!$D:$D,Relatorio!$AZ$102),SUMIFS('Colar PRIME'!$G:$G,'Colar PRIME'!$C:$C,Relatorio!D52,'Colar PRIME'!$D:$D,Relatorio!$AZ$102))</f>
        <v>0</v>
      </c>
      <c r="BA52" s="210" t="s">
        <v>336</v>
      </c>
      <c r="BB52" s="408">
        <v>4</v>
      </c>
    </row>
    <row r="53" spans="1:54" x14ac:dyDescent="0.25">
      <c r="A53" s="226" t="s">
        <v>127</v>
      </c>
      <c r="B53" s="419" t="s">
        <v>337</v>
      </c>
      <c r="C53" s="217" t="s">
        <v>338</v>
      </c>
      <c r="D53" s="218"/>
      <c r="E53" s="207">
        <f ca="1">SUM(SUMIF('Colar PACKET'!$A$2:$D$400,C53,'Colar PACKET'!$D$2:$D$400),SUMIF('Colar PACKET'!$A$2:$D479,BA53,'Colar PACKET'!$D$2:$D$400))</f>
        <v>0</v>
      </c>
      <c r="F53" s="208">
        <f ca="1">SUM(SUMIFS('Colar PRIME'!$G:$G,'Colar PRIME'!$C:$C,Relatorio!B53,'Colar PRIME'!$D:$D,Relatorio!$F$102),SUMIFS('Colar PRIME'!$G:$G,'Colar PRIME'!$C:$C,Relatorio!D53,'Colar PRIME'!$D:$D,Relatorio!$F$102))</f>
        <v>0</v>
      </c>
      <c r="G53" s="408">
        <f ca="1">SUM(SUMIF('Colar PACKET'!$A$2:$E$400,C53,'Colar PACKET'!$E$2:$E$400),SUMIF('Colar PACKET'!$A$2:$E$400,BA53,'Colar PACKET'!$E$2:$E$400))</f>
        <v>0</v>
      </c>
      <c r="H53" s="408">
        <f ca="1">SUM(SUMIFS('Colar PRIME'!$G:$G,'Colar PRIME'!$C:$C,Relatorio!B53,'Colar PRIME'!$D:$D,Relatorio!$H$102),SUMIFS('Colar PRIME'!$G:$G,'Colar PRIME'!$C:$C,Relatorio!D53,'Colar PRIME'!$D:$D,Relatorio!$H$102))</f>
        <v>0</v>
      </c>
      <c r="I53" s="207">
        <f ca="1">SUM(SUMIF('Colar PACKET'!$A$2:$F$400,C53,'Colar PACKET'!$F$2:$F$400),SUMIF('Colar PACKET'!$A$2:$F$400,BA53,'Colar PACKET'!$F$2:$F$400))</f>
        <v>0</v>
      </c>
      <c r="J53" s="208">
        <f ca="1">SUM(SUMIFS('Colar PRIME'!$G:$G,'Colar PRIME'!$C:$C,Relatorio!B53,'Colar PRIME'!$D:$D,Relatorio!$J$102),SUMIFS('Colar PRIME'!$G:$G,'Colar PRIME'!$C:$C,Relatorio!D53,'Colar PRIME'!$D:$D,Relatorio!$J$102))</f>
        <v>0</v>
      </c>
      <c r="K53" s="408">
        <f ca="1">SUM(SUMIF('Colar PACKET'!$A$2:$G$400,C53,'Colar PACKET'!$G$2:$G$400),SUMIF('Colar PACKET'!$A$2:$G$400,BA53,'Colar PACKET'!$G$2:$G$400))</f>
        <v>0</v>
      </c>
      <c r="L53" s="408">
        <f ca="1">SUM(SUMIFS('Colar PRIME'!$G:$G,'Colar PRIME'!$C:$C,Relatorio!B53,'Colar PRIME'!$D:$D,Relatorio!$L$102),SUMIFS('Colar PRIME'!$G:$G,'Colar PRIME'!$C:$C,Relatorio!D53,'Colar PRIME'!$D:$D,Relatorio!$L$102))</f>
        <v>0</v>
      </c>
      <c r="M53" s="207">
        <f ca="1">SUM(SUMIF('Colar PACKET'!$A$2:$H$400,C53,'Colar PACKET'!$H$2:$H$400),SUMIF('Colar PACKET'!$A$2:$H$400,BA53,'Colar PACKET'!$H$2:$H$400))</f>
        <v>0</v>
      </c>
      <c r="N53" s="208">
        <f ca="1">SUM(SUMIFS('Colar PRIME'!$G:$G,'Colar PRIME'!$C:$C,Relatorio!B53,'Colar PRIME'!$D:$D,Relatorio!$N$102),SUMIFS('Colar PRIME'!$G:$G,'Colar PRIME'!$C:$C,Relatorio!D53,'Colar PRIME'!$D:$D,Relatorio!$N$102))</f>
        <v>0</v>
      </c>
      <c r="O53" s="408">
        <f ca="1">SUM(SUMIF('Colar PACKET'!$A$2:$I$400,C53,'Colar PACKET'!$I$2:$I$400),SUMIF('Colar PACKET'!$A$2:$I$400,BA53,'Colar PACKET'!$I$2:$I$400))</f>
        <v>0</v>
      </c>
      <c r="P53" s="408">
        <f ca="1">SUM(SUMIFS('Colar PRIME'!$G:$G,'Colar PRIME'!$C:$C,Relatorio!B53,'Colar PRIME'!$D:$D,Relatorio!$P$102),SUMIFS('Colar PRIME'!$G:$G,'Colar PRIME'!$C:$C,Relatorio!D53,'Colar PRIME'!$D:$D,Relatorio!$P$102))</f>
        <v>0</v>
      </c>
      <c r="Q53" s="207">
        <f ca="1">SUM(SUMIF('Colar PACKET'!$A$2:$J$400,C53,'Colar PACKET'!$J$2:$J$400),SUMIF('Colar PACKET'!$A$2:$J$400,BA53,'Colar PACKET'!$J$2:$J$400))</f>
        <v>0</v>
      </c>
      <c r="R53" s="208">
        <f ca="1">SUM(SUMIFS('Colar PRIME'!$G:$G,'Colar PRIME'!$C:$C,Relatorio!B53,'Colar PRIME'!$D:$D,Relatorio!$R$102),SUMIFS('Colar PRIME'!$G:$G,'Colar PRIME'!$C:$C,Relatorio!D53,'Colar PRIME'!$D:$D,Relatorio!$R$102))</f>
        <v>0</v>
      </c>
      <c r="S53" s="408">
        <f ca="1">SUM(SUMIF('Colar PACKET'!$A$2:$K$400,C53,'Colar PACKET'!$K$2:$K$400),SUMIF('Colar PACKET'!$A$2:$K$400,BA53,'Colar PACKET'!$K$2:$K$400))</f>
        <v>0</v>
      </c>
      <c r="T53" s="408">
        <f ca="1">SUM(SUMIFS('Colar PRIME'!$G:$G,'Colar PRIME'!$C:$C,Relatorio!B53,'Colar PRIME'!$D:$D,Relatorio!$T$102),SUMIFS('Colar PRIME'!$G:$G,'Colar PRIME'!$C:$C,Relatorio!D53,'Colar PRIME'!$D:$D,Relatorio!$T$102))</f>
        <v>0</v>
      </c>
      <c r="U53" s="207">
        <f ca="1">SUM(SUMIF('Colar PACKET'!$A$2:$L$400,C53,'Colar PACKET'!$L$2:$L$400),SUMIF('Colar PACKET'!$A$2:$L$400,BA53,'Colar PACKET'!$L$2:$L$400))</f>
        <v>0</v>
      </c>
      <c r="V53" s="208">
        <f ca="1">SUM(SUMIFS('Colar PRIME'!$G:$G,'Colar PRIME'!$C:$C,Relatorio!B53,'Colar PRIME'!$D:$D,Relatorio!$V$102),SUMIFS('Colar PRIME'!$G:$G,'Colar PRIME'!$C:$C,Relatorio!D53,'Colar PRIME'!$D:$D,Relatorio!$V$102))</f>
        <v>0</v>
      </c>
      <c r="W53" s="408">
        <f ca="1">SUM(SUMIF('Colar PACKET'!$A$2:$M$400,C53,'Colar PACKET'!$M$2:$M$400),SUMIF('Colar PACKET'!$A$2:$M$400,BA53,'Colar PACKET'!$M$2:$M$400))</f>
        <v>0</v>
      </c>
      <c r="X53" s="408">
        <f ca="1">SUM(SUMIFS('Colar PRIME'!$G:$G,'Colar PRIME'!$C:$C,Relatorio!B53,'Colar PRIME'!$D:$D,Relatorio!$X$102),SUMIFS('Colar PRIME'!$G:$G,'Colar PRIME'!$C:$C,Relatorio!D53,'Colar PRIME'!$D:$D,Relatorio!$X$102))</f>
        <v>0</v>
      </c>
      <c r="Y53" s="207">
        <f ca="1">SUM(SUMIF('Colar PACKET'!$A$2:$N$400,C53,'Colar PACKET'!$N$2:$N$400),SUMIF('Colar PACKET'!$A$2:$N$400,BA53,'Colar PACKET'!$N$2:$N$400))</f>
        <v>0</v>
      </c>
      <c r="Z53" s="208">
        <f ca="1">SUM(SUMIFS('Colar PRIME'!$G:$G,'Colar PRIME'!$C:$C,Relatorio!B53,'Colar PRIME'!$D:$D,Relatorio!$Z$102),SUMIFS('Colar PRIME'!$G:$G,'Colar PRIME'!$C:$C,Relatorio!D53,'Colar PRIME'!$D:$D,Relatorio!$Z$102))</f>
        <v>0</v>
      </c>
      <c r="AA53" s="408">
        <f ca="1">SUM(SUMIF('Colar PACKET'!$A$2:$O$400,C53,'Colar PACKET'!$O$2:$O$400),SUMIF('Colar PACKET'!$A$2:$O$400,BA53,'Colar PACKET'!$O$2:$O$400))</f>
        <v>0</v>
      </c>
      <c r="AB53" s="408">
        <f ca="1">SUM(SUMIFS('Colar PRIME'!$G:$G,'Colar PRIME'!$C:$C,Relatorio!B53,'Colar PRIME'!$D:$D,Relatorio!$AB$102),SUMIFS('Colar PRIME'!$G:$G,'Colar PRIME'!$C:$C,Relatorio!D53,'Colar PRIME'!$D:$D,Relatorio!$AB$102))</f>
        <v>0</v>
      </c>
      <c r="AC53" s="207">
        <f ca="1">SUM(SUMIF('Colar PACKET'!$A$2:$P$400,C53,'Colar PACKET'!$P$2:$P$400),SUMIF('Colar PACKET'!$A$2:$P$400,BA53,'Colar PACKET'!$P$2:$P$400))</f>
        <v>0</v>
      </c>
      <c r="AD53" s="208">
        <f ca="1">SUM(SUMIFS('Colar PRIME'!$G:$G,'Colar PRIME'!$C:$C,Relatorio!B53,'Colar PRIME'!$D:$D,Relatorio!$AD$102),SUMIFS('Colar PRIME'!$G:$G,'Colar PRIME'!$C:$C,Relatorio!D53,'Colar PRIME'!$D:$D,Relatorio!$AD$102))</f>
        <v>0</v>
      </c>
      <c r="AE53" s="408">
        <f ca="1">SUM(SUMIF('Colar PACKET'!$A$2:$Q$400,C53,'Colar PACKET'!$Q$2:$Q$400),SUMIF('Colar PACKET'!$A$2:$Q$400,BA53,'Colar PACKET'!$Q$2:$Q$400))</f>
        <v>0</v>
      </c>
      <c r="AF53" s="408">
        <f ca="1">SUM(SUMIFS('Colar PRIME'!$G:$G,'Colar PRIME'!$C:$C,Relatorio!B53,'Colar PRIME'!$D:$D,Relatorio!$AF$102),SUMIFS('Colar PRIME'!$G:$G,'Colar PRIME'!$C:$C,Relatorio!D53,'Colar PRIME'!$D:$D,Relatorio!$AF$102))</f>
        <v>0</v>
      </c>
      <c r="AG53" s="207">
        <f ca="1">SUM(SUMIF('Colar PACKET'!$A$2:$R$400,C53,'Colar PACKET'!$R$2:$R$400),SUMIF('Colar PACKET'!$A$2:$R$400,BA53,'Colar PACKET'!$R$2:$R$400))</f>
        <v>0</v>
      </c>
      <c r="AH53" s="408">
        <f ca="1">SUM(SUMIFS('Colar PRIME'!$G:$G,'Colar PRIME'!$C:$C,Relatorio!B53,'Colar PRIME'!$D:$D,Relatorio!$AH$102),SUMIFS('Colar PRIME'!$G:$G,'Colar PRIME'!$C:$C,Relatorio!D53,'Colar PRIME'!$D:$D,Relatorio!$AH$102))</f>
        <v>0</v>
      </c>
      <c r="AI53" s="209">
        <f ca="1">SUM(SUMIF('Colar PACKET'!$A$2:$S$400,C53,'Colar PACKET'!$S$2:$S$400),SUMIF('Colar PACKET'!$A$2:$S$400,BA53,'Colar PACKET'!$S$2:$S$400))</f>
        <v>0</v>
      </c>
      <c r="AJ53" s="409">
        <f ca="1">SUM(SUMIFS('Colar PRIME'!$G:$G,'Colar PRIME'!$C:$C,Relatorio!B53,'Colar PRIME'!$D:$D,Relatorio!$AJ$102),SUMIFS('Colar PRIME'!$G:$G,'Colar PRIME'!$C:$C,Relatorio!D53,'Colar PRIME'!$D:$D,Relatorio!$AJ$102))</f>
        <v>0</v>
      </c>
      <c r="AK53" s="408">
        <f ca="1">SUM(SUMIF('Colar PACKET'!$A$2:$T$400,C53,'Colar PACKET'!$T$2:$T$400),SUMIF('Colar PACKET'!$A$2:$T$400,BA53,'Colar PACKET'!$T$2:$T$400))</f>
        <v>0</v>
      </c>
      <c r="AL53" s="408">
        <f ca="1">SUM(SUMIFS('Colar PRIME'!$G:$G,'Colar PRIME'!$C:$C,Relatorio!B53,'Colar PRIME'!$D:$D,Relatorio!$AL$102),SUMIFS('Colar PRIME'!$G:$G,'Colar PRIME'!$C:$C,Relatorio!D53,'Colar PRIME'!$D:$D,Relatorio!$AL$102))</f>
        <v>0</v>
      </c>
      <c r="AM53" s="209">
        <f ca="1">SUM(SUMIF('Colar PACKET'!$A$2:$U$400,C53,'Colar PACKET'!$U$2:$U$400),SUMIF('Colar PACKET'!$A$2:$U$400,BA53,'Colar PACKET'!$U$2:$U$400))</f>
        <v>0</v>
      </c>
      <c r="AN53" s="409">
        <f ca="1">SUM(SUMIFS('Colar PRIME'!$G:$G,'Colar PRIME'!$C:$C,Relatorio!B53,'Colar PRIME'!$D:$D,Relatorio!$AJ$102),SUMIFS('Colar PRIME'!$G:$G,'Colar PRIME'!$C:$C,Relatorio!D53,'Colar PRIME'!$D:$D,Relatorio!$AN$102))</f>
        <v>0</v>
      </c>
      <c r="AO53" s="408">
        <f ca="1">SUM(SUMIF('Colar PACKET'!$A$2:$V$400,C53,'Colar PACKET'!$V$2:$V$400),SUMIF('Colar PACKET'!$A$2:$V$400,BA53,'Colar PACKET'!$V$2:$V$400))</f>
        <v>0</v>
      </c>
      <c r="AP53" s="408">
        <f ca="1">SUM(SUMIFS('Colar PRIME'!$G:$G,'Colar PRIME'!$C:$C,Relatorio!B53,'Colar PRIME'!$D:$D,Relatorio!$AP$102),SUMIFS('Colar PRIME'!$G:$G,'Colar PRIME'!$C:$C,Relatorio!D53,'Colar PRIME'!$D:$D,Relatorio!$AP$102))</f>
        <v>0</v>
      </c>
      <c r="AQ53" s="209">
        <f ca="1">SUM(SUMIF('Colar PACKET'!$A$2:$W$400,C53,'Colar PACKET'!$W$2:$W$400),SUMIF('Colar PACKET'!$A$2:$W$400,BA53,'Colar PACKET'!$W$2:$W$400))</f>
        <v>0</v>
      </c>
      <c r="AR53" s="409">
        <f ca="1">SUM(SUMIFS('Colar PRIME'!$G:$G,'Colar PRIME'!$C:$C,Relatorio!B53,'Colar PRIME'!$D:$D,Relatorio!$AR$102),SUMIFS('Colar PRIME'!$G:$G,'Colar PRIME'!$C:$C,Relatorio!D53,'Colar PRIME'!$D:$D,Relatorio!$AR$102))</f>
        <v>0</v>
      </c>
      <c r="AS53" s="408">
        <f ca="1">SUM(SUMIF('Colar PACKET'!$A$2:$X$400,C53,'Colar PACKET'!$X$2:$X$400),SUMIF('Colar PACKET'!$A$2:$X$400,BA53,'Colar PACKET'!$X$2:$X$400))</f>
        <v>0</v>
      </c>
      <c r="AT53" s="408">
        <f ca="1">SUM(SUMIFS('Colar PRIME'!$G:$G,'Colar PRIME'!$C:$C,Relatorio!B53,'Colar PRIME'!$D:$D,Relatorio!$AT$102),SUMIFS('Colar PRIME'!$G:$G,'Colar PRIME'!$C:$C,Relatorio!D53,'Colar PRIME'!$D:$D,Relatorio!$AT$102))</f>
        <v>0</v>
      </c>
      <c r="AU53" s="209">
        <f ca="1">SUM(SUMIF('Colar PACKET'!$A$2:$Y$400,C53,'Colar PACKET'!$Y$2:$Y$400),SUMIF('Colar PACKET'!$A$2:$Y$400,BA53,'Colar PACKET'!$Y$2:$Y$400))</f>
        <v>0</v>
      </c>
      <c r="AV53" s="409">
        <f ca="1">SUM(SUMIFS('Colar PRIME'!$G:$G,'Colar PRIME'!$C:$C,Relatorio!B53,'Colar PRIME'!$D:$D,Relatorio!$AV$102),SUMIFS('Colar PRIME'!$G:$G,'Colar PRIME'!$C:$C,Relatorio!D53,'Colar PRIME'!$D:$D,Relatorio!$AV$102))</f>
        <v>0</v>
      </c>
      <c r="AW53" s="408">
        <f ca="1">SUM(SUMIF('Colar PACKET'!$A$2:$Z$400,C53,'Colar PACKET'!$Z$2:$Z$400),SUMIF('Colar PACKET'!$A$2:$Z$400,BA53,'Colar PACKET'!$Z$2:$Z$400))</f>
        <v>0</v>
      </c>
      <c r="AX53" s="408">
        <f ca="1">SUM(SUMIFS('Colar PRIME'!$G:$G,'Colar PRIME'!$C:$C,Relatorio!B53,'Colar PRIME'!$D:$D,Relatorio!$AX$102),SUMIFS('Colar PRIME'!$G:$G,'Colar PRIME'!$C:$C,Relatorio!D53,'Colar PRIME'!$D:$D,Relatorio!$AX$102))</f>
        <v>0</v>
      </c>
      <c r="AY53" s="209">
        <f ca="1">SUM(SUMIF('Colar PACKET'!$A$2:$AA$400,C53,'Colar PACKET'!$AA$2:$AA$400),SUMIF('Colar PACKET'!$A$2:$AA$400,BA53,'Colar PACKET'!$AA$2:$AA$400))</f>
        <v>0</v>
      </c>
      <c r="AZ53" s="409">
        <f ca="1">SUM(SUMIFS('Colar PRIME'!$G:$G,'Colar PRIME'!$C:$C,Relatorio!B53,'Colar PRIME'!$D:$D,Relatorio!$AZ$102),SUMIFS('Colar PRIME'!$G:$G,'Colar PRIME'!$C:$C,Relatorio!D53,'Colar PRIME'!$D:$D,Relatorio!$AZ$102))</f>
        <v>0</v>
      </c>
      <c r="BA53" s="210" t="s">
        <v>339</v>
      </c>
      <c r="BB53" s="408">
        <v>4</v>
      </c>
    </row>
    <row r="54" spans="1:54" x14ac:dyDescent="0.25">
      <c r="A54" s="226" t="s">
        <v>128</v>
      </c>
      <c r="B54" s="419" t="s">
        <v>340</v>
      </c>
      <c r="C54" s="217" t="s">
        <v>341</v>
      </c>
      <c r="D54" s="218"/>
      <c r="E54" s="207">
        <f ca="1">SUM(SUMIF('Colar PACKET'!$A$2:$D$400,C54,'Colar PACKET'!$D$2:$D$400),SUMIF('Colar PACKET'!$A$2:$D480,BA54,'Colar PACKET'!$D$2:$D$400))</f>
        <v>0</v>
      </c>
      <c r="F54" s="208">
        <f ca="1">SUM(SUMIFS('Colar PRIME'!$G:$G,'Colar PRIME'!$C:$C,Relatorio!B54,'Colar PRIME'!$D:$D,Relatorio!$F$102),SUMIFS('Colar PRIME'!$G:$G,'Colar PRIME'!$C:$C,Relatorio!D54,'Colar PRIME'!$D:$D,Relatorio!$F$102))</f>
        <v>0</v>
      </c>
      <c r="G54" s="408">
        <f ca="1">SUM(SUMIF('Colar PACKET'!$A$2:$E$400,C54,'Colar PACKET'!$E$2:$E$400),SUMIF('Colar PACKET'!$A$2:$E$400,BA54,'Colar PACKET'!$E$2:$E$400))</f>
        <v>0</v>
      </c>
      <c r="H54" s="408">
        <f ca="1">SUM(SUMIFS('Colar PRIME'!$G:$G,'Colar PRIME'!$C:$C,Relatorio!B54,'Colar PRIME'!$D:$D,Relatorio!$H$102),SUMIFS('Colar PRIME'!$G:$G,'Colar PRIME'!$C:$C,Relatorio!D54,'Colar PRIME'!$D:$D,Relatorio!$H$102))</f>
        <v>0</v>
      </c>
      <c r="I54" s="207">
        <f ca="1">SUM(SUMIF('Colar PACKET'!$A$2:$F$400,C54,'Colar PACKET'!$F$2:$F$400),SUMIF('Colar PACKET'!$A$2:$F$400,BA54,'Colar PACKET'!$F$2:$F$400))</f>
        <v>0</v>
      </c>
      <c r="J54" s="208">
        <f ca="1">SUM(SUMIFS('Colar PRIME'!$G:$G,'Colar PRIME'!$C:$C,Relatorio!B54,'Colar PRIME'!$D:$D,Relatorio!$J$102),SUMIFS('Colar PRIME'!$G:$G,'Colar PRIME'!$C:$C,Relatorio!D54,'Colar PRIME'!$D:$D,Relatorio!$J$102))</f>
        <v>0</v>
      </c>
      <c r="K54" s="408">
        <f ca="1">SUM(SUMIF('Colar PACKET'!$A$2:$G$400,C54,'Colar PACKET'!$G$2:$G$400),SUMIF('Colar PACKET'!$A$2:$G$400,BA54,'Colar PACKET'!$G$2:$G$400))</f>
        <v>0</v>
      </c>
      <c r="L54" s="408">
        <f ca="1">SUM(SUMIFS('Colar PRIME'!$G:$G,'Colar PRIME'!$C:$C,Relatorio!B54,'Colar PRIME'!$D:$D,Relatorio!$L$102),SUMIFS('Colar PRIME'!$G:$G,'Colar PRIME'!$C:$C,Relatorio!D54,'Colar PRIME'!$D:$D,Relatorio!$L$102))</f>
        <v>0</v>
      </c>
      <c r="M54" s="207">
        <f ca="1">SUM(SUMIF('Colar PACKET'!$A$2:$H$400,C54,'Colar PACKET'!$H$2:$H$400),SUMIF('Colar PACKET'!$A$2:$H$400,BA54,'Colar PACKET'!$H$2:$H$400))</f>
        <v>0</v>
      </c>
      <c r="N54" s="208">
        <f ca="1">SUM(SUMIFS('Colar PRIME'!$G:$G,'Colar PRIME'!$C:$C,Relatorio!B54,'Colar PRIME'!$D:$D,Relatorio!$N$102),SUMIFS('Colar PRIME'!$G:$G,'Colar PRIME'!$C:$C,Relatorio!D54,'Colar PRIME'!$D:$D,Relatorio!$N$102))</f>
        <v>0</v>
      </c>
      <c r="O54" s="408">
        <f ca="1">SUM(SUMIF('Colar PACKET'!$A$2:$I$400,C54,'Colar PACKET'!$I$2:$I$400),SUMIF('Colar PACKET'!$A$2:$I$400,BA54,'Colar PACKET'!$I$2:$I$400))</f>
        <v>0</v>
      </c>
      <c r="P54" s="408">
        <f ca="1">SUM(SUMIFS('Colar PRIME'!$G:$G,'Colar PRIME'!$C:$C,Relatorio!B54,'Colar PRIME'!$D:$D,Relatorio!$P$102),SUMIFS('Colar PRIME'!$G:$G,'Colar PRIME'!$C:$C,Relatorio!D54,'Colar PRIME'!$D:$D,Relatorio!$P$102))</f>
        <v>0</v>
      </c>
      <c r="Q54" s="207">
        <f ca="1">SUM(SUMIF('Colar PACKET'!$A$2:$J$400,C54,'Colar PACKET'!$J$2:$J$400),SUMIF('Colar PACKET'!$A$2:$J$400,BA54,'Colar PACKET'!$J$2:$J$400))</f>
        <v>0</v>
      </c>
      <c r="R54" s="208">
        <f ca="1">SUM(SUMIFS('Colar PRIME'!$G:$G,'Colar PRIME'!$C:$C,Relatorio!B54,'Colar PRIME'!$D:$D,Relatorio!$R$102),SUMIFS('Colar PRIME'!$G:$G,'Colar PRIME'!$C:$C,Relatorio!D54,'Colar PRIME'!$D:$D,Relatorio!$R$102))</f>
        <v>0</v>
      </c>
      <c r="S54" s="408">
        <f ca="1">SUM(SUMIF('Colar PACKET'!$A$2:$K$400,C54,'Colar PACKET'!$K$2:$K$400),SUMIF('Colar PACKET'!$A$2:$K$400,BA54,'Colar PACKET'!$K$2:$K$400))</f>
        <v>0</v>
      </c>
      <c r="T54" s="408">
        <f ca="1">SUM(SUMIFS('Colar PRIME'!$G:$G,'Colar PRIME'!$C:$C,Relatorio!B54,'Colar PRIME'!$D:$D,Relatorio!$T$102),SUMIFS('Colar PRIME'!$G:$G,'Colar PRIME'!$C:$C,Relatorio!D54,'Colar PRIME'!$D:$D,Relatorio!$T$102))</f>
        <v>0</v>
      </c>
      <c r="U54" s="207">
        <f ca="1">SUM(SUMIF('Colar PACKET'!$A$2:$L$400,C54,'Colar PACKET'!$L$2:$L$400),SUMIF('Colar PACKET'!$A$2:$L$400,BA54,'Colar PACKET'!$L$2:$L$400))</f>
        <v>0</v>
      </c>
      <c r="V54" s="208">
        <f ca="1">SUM(SUMIFS('Colar PRIME'!$G:$G,'Colar PRIME'!$C:$C,Relatorio!B54,'Colar PRIME'!$D:$D,Relatorio!$V$102),SUMIFS('Colar PRIME'!$G:$G,'Colar PRIME'!$C:$C,Relatorio!D54,'Colar PRIME'!$D:$D,Relatorio!$V$102))</f>
        <v>0</v>
      </c>
      <c r="W54" s="408">
        <f ca="1">SUM(SUMIF('Colar PACKET'!$A$2:$M$400,C54,'Colar PACKET'!$M$2:$M$400),SUMIF('Colar PACKET'!$A$2:$M$400,BA54,'Colar PACKET'!$M$2:$M$400))</f>
        <v>0</v>
      </c>
      <c r="X54" s="408">
        <f ca="1">SUM(SUMIFS('Colar PRIME'!$G:$G,'Colar PRIME'!$C:$C,Relatorio!B54,'Colar PRIME'!$D:$D,Relatorio!$X$102),SUMIFS('Colar PRIME'!$G:$G,'Colar PRIME'!$C:$C,Relatorio!D54,'Colar PRIME'!$D:$D,Relatorio!$X$102))</f>
        <v>0</v>
      </c>
      <c r="Y54" s="207">
        <f ca="1">SUM(SUMIF('Colar PACKET'!$A$2:$N$400,C54,'Colar PACKET'!$N$2:$N$400),SUMIF('Colar PACKET'!$A$2:$N$400,BA54,'Colar PACKET'!$N$2:$N$400))</f>
        <v>0</v>
      </c>
      <c r="Z54" s="208">
        <f ca="1">SUM(SUMIFS('Colar PRIME'!$G:$G,'Colar PRIME'!$C:$C,Relatorio!B54,'Colar PRIME'!$D:$D,Relatorio!$Z$102),SUMIFS('Colar PRIME'!$G:$G,'Colar PRIME'!$C:$C,Relatorio!D54,'Colar PRIME'!$D:$D,Relatorio!$Z$102))</f>
        <v>0</v>
      </c>
      <c r="AA54" s="408">
        <f ca="1">SUM(SUMIF('Colar PACKET'!$A$2:$O$400,C54,'Colar PACKET'!$O$2:$O$400),SUMIF('Colar PACKET'!$A$2:$O$400,BA54,'Colar PACKET'!$O$2:$O$400))</f>
        <v>0</v>
      </c>
      <c r="AB54" s="408">
        <f ca="1">SUM(SUMIFS('Colar PRIME'!$G:$G,'Colar PRIME'!$C:$C,Relatorio!B54,'Colar PRIME'!$D:$D,Relatorio!$AB$102),SUMIFS('Colar PRIME'!$G:$G,'Colar PRIME'!$C:$C,Relatorio!D54,'Colar PRIME'!$D:$D,Relatorio!$AB$102))</f>
        <v>0</v>
      </c>
      <c r="AC54" s="207">
        <f ca="1">SUM(SUMIF('Colar PACKET'!$A$2:$P$400,C54,'Colar PACKET'!$P$2:$P$400),SUMIF('Colar PACKET'!$A$2:$P$400,BA54,'Colar PACKET'!$P$2:$P$400))</f>
        <v>0</v>
      </c>
      <c r="AD54" s="208">
        <f ca="1">SUM(SUMIFS('Colar PRIME'!$G:$G,'Colar PRIME'!$C:$C,Relatorio!B54,'Colar PRIME'!$D:$D,Relatorio!$AD$102),SUMIFS('Colar PRIME'!$G:$G,'Colar PRIME'!$C:$C,Relatorio!D54,'Colar PRIME'!$D:$D,Relatorio!$AD$102))</f>
        <v>0</v>
      </c>
      <c r="AE54" s="408">
        <f ca="1">SUM(SUMIF('Colar PACKET'!$A$2:$Q$400,C54,'Colar PACKET'!$Q$2:$Q$400),SUMIF('Colar PACKET'!$A$2:$Q$400,BA54,'Colar PACKET'!$Q$2:$Q$400))</f>
        <v>0</v>
      </c>
      <c r="AF54" s="408">
        <f ca="1">SUM(SUMIFS('Colar PRIME'!$G:$G,'Colar PRIME'!$C:$C,Relatorio!B54,'Colar PRIME'!$D:$D,Relatorio!$AF$102),SUMIFS('Colar PRIME'!$G:$G,'Colar PRIME'!$C:$C,Relatorio!D54,'Colar PRIME'!$D:$D,Relatorio!$AF$102))</f>
        <v>0</v>
      </c>
      <c r="AG54" s="207">
        <f ca="1">SUM(SUMIF('Colar PACKET'!$A$2:$R$400,C54,'Colar PACKET'!$R$2:$R$400),SUMIF('Colar PACKET'!$A$2:$R$400,BA54,'Colar PACKET'!$R$2:$R$400))</f>
        <v>0</v>
      </c>
      <c r="AH54" s="408">
        <f ca="1">SUM(SUMIFS('Colar PRIME'!$G:$G,'Colar PRIME'!$C:$C,Relatorio!B54,'Colar PRIME'!$D:$D,Relatorio!$AH$102),SUMIFS('Colar PRIME'!$G:$G,'Colar PRIME'!$C:$C,Relatorio!D54,'Colar PRIME'!$D:$D,Relatorio!$AH$102))</f>
        <v>0</v>
      </c>
      <c r="AI54" s="209">
        <f ca="1">SUM(SUMIF('Colar PACKET'!$A$2:$S$400,C54,'Colar PACKET'!$S$2:$S$400),SUMIF('Colar PACKET'!$A$2:$S$400,BA54,'Colar PACKET'!$S$2:$S$400))</f>
        <v>0</v>
      </c>
      <c r="AJ54" s="409">
        <f ca="1">SUM(SUMIFS('Colar PRIME'!$G:$G,'Colar PRIME'!$C:$C,Relatorio!B54,'Colar PRIME'!$D:$D,Relatorio!$AJ$102),SUMIFS('Colar PRIME'!$G:$G,'Colar PRIME'!$C:$C,Relatorio!D54,'Colar PRIME'!$D:$D,Relatorio!$AJ$102))</f>
        <v>0</v>
      </c>
      <c r="AK54" s="408">
        <f ca="1">SUM(SUMIF('Colar PACKET'!$A$2:$T$400,C54,'Colar PACKET'!$T$2:$T$400),SUMIF('Colar PACKET'!$A$2:$T$400,BA54,'Colar PACKET'!$T$2:$T$400))</f>
        <v>0</v>
      </c>
      <c r="AL54" s="408">
        <f ca="1">SUM(SUMIFS('Colar PRIME'!$G:$G,'Colar PRIME'!$C:$C,Relatorio!B54,'Colar PRIME'!$D:$D,Relatorio!$AL$102),SUMIFS('Colar PRIME'!$G:$G,'Colar PRIME'!$C:$C,Relatorio!D54,'Colar PRIME'!$D:$D,Relatorio!$AL$102))</f>
        <v>0</v>
      </c>
      <c r="AM54" s="209">
        <f ca="1">SUM(SUMIF('Colar PACKET'!$A$2:$U$400,C54,'Colar PACKET'!$U$2:$U$400),SUMIF('Colar PACKET'!$A$2:$U$400,BA54,'Colar PACKET'!$U$2:$U$400))</f>
        <v>0</v>
      </c>
      <c r="AN54" s="409">
        <f ca="1">SUM(SUMIFS('Colar PRIME'!$G:$G,'Colar PRIME'!$C:$C,Relatorio!B54,'Colar PRIME'!$D:$D,Relatorio!$AJ$102),SUMIFS('Colar PRIME'!$G:$G,'Colar PRIME'!$C:$C,Relatorio!D54,'Colar PRIME'!$D:$D,Relatorio!$AN$102))</f>
        <v>0</v>
      </c>
      <c r="AO54" s="408">
        <f ca="1">SUM(SUMIF('Colar PACKET'!$A$2:$V$400,C54,'Colar PACKET'!$V$2:$V$400),SUMIF('Colar PACKET'!$A$2:$V$400,BA54,'Colar PACKET'!$V$2:$V$400))</f>
        <v>0</v>
      </c>
      <c r="AP54" s="408">
        <f ca="1">SUM(SUMIFS('Colar PRIME'!$G:$G,'Colar PRIME'!$C:$C,Relatorio!B54,'Colar PRIME'!$D:$D,Relatorio!$AP$102),SUMIFS('Colar PRIME'!$G:$G,'Colar PRIME'!$C:$C,Relatorio!D54,'Colar PRIME'!$D:$D,Relatorio!$AP$102))</f>
        <v>0</v>
      </c>
      <c r="AQ54" s="209">
        <f ca="1">SUM(SUMIF('Colar PACKET'!$A$2:$W$400,C54,'Colar PACKET'!$W$2:$W$400),SUMIF('Colar PACKET'!$A$2:$W$400,BA54,'Colar PACKET'!$W$2:$W$400))</f>
        <v>0</v>
      </c>
      <c r="AR54" s="409">
        <f ca="1">SUM(SUMIFS('Colar PRIME'!$G:$G,'Colar PRIME'!$C:$C,Relatorio!B54,'Colar PRIME'!$D:$D,Relatorio!$AR$102),SUMIFS('Colar PRIME'!$G:$G,'Colar PRIME'!$C:$C,Relatorio!D54,'Colar PRIME'!$D:$D,Relatorio!$AR$102))</f>
        <v>0</v>
      </c>
      <c r="AS54" s="408">
        <f ca="1">SUM(SUMIF('Colar PACKET'!$A$2:$X$400,C54,'Colar PACKET'!$X$2:$X$400),SUMIF('Colar PACKET'!$A$2:$X$400,BA54,'Colar PACKET'!$X$2:$X$400))</f>
        <v>0</v>
      </c>
      <c r="AT54" s="408">
        <f ca="1">SUM(SUMIFS('Colar PRIME'!$G:$G,'Colar PRIME'!$C:$C,Relatorio!B54,'Colar PRIME'!$D:$D,Relatorio!$AT$102),SUMIFS('Colar PRIME'!$G:$G,'Colar PRIME'!$C:$C,Relatorio!D54,'Colar PRIME'!$D:$D,Relatorio!$AT$102))</f>
        <v>0</v>
      </c>
      <c r="AU54" s="209">
        <f ca="1">SUM(SUMIF('Colar PACKET'!$A$2:$Y$400,C54,'Colar PACKET'!$Y$2:$Y$400),SUMIF('Colar PACKET'!$A$2:$Y$400,BA54,'Colar PACKET'!$Y$2:$Y$400))</f>
        <v>0</v>
      </c>
      <c r="AV54" s="409">
        <f ca="1">SUM(SUMIFS('Colar PRIME'!$G:$G,'Colar PRIME'!$C:$C,Relatorio!B54,'Colar PRIME'!$D:$D,Relatorio!$AV$102),SUMIFS('Colar PRIME'!$G:$G,'Colar PRIME'!$C:$C,Relatorio!D54,'Colar PRIME'!$D:$D,Relatorio!$AV$102))</f>
        <v>0</v>
      </c>
      <c r="AW54" s="408">
        <f ca="1">SUM(SUMIF('Colar PACKET'!$A$2:$Z$400,C54,'Colar PACKET'!$Z$2:$Z$400),SUMIF('Colar PACKET'!$A$2:$Z$400,BA54,'Colar PACKET'!$Z$2:$Z$400))</f>
        <v>0</v>
      </c>
      <c r="AX54" s="408">
        <f ca="1">SUM(SUMIFS('Colar PRIME'!$G:$G,'Colar PRIME'!$C:$C,Relatorio!B54,'Colar PRIME'!$D:$D,Relatorio!$AX$102),SUMIFS('Colar PRIME'!$G:$G,'Colar PRIME'!$C:$C,Relatorio!D54,'Colar PRIME'!$D:$D,Relatorio!$AX$102))</f>
        <v>0</v>
      </c>
      <c r="AY54" s="209">
        <f ca="1">SUM(SUMIF('Colar PACKET'!$A$2:$AA$400,C54,'Colar PACKET'!$AA$2:$AA$400),SUMIF('Colar PACKET'!$A$2:$AA$400,BA54,'Colar PACKET'!$AA$2:$AA$400))</f>
        <v>0</v>
      </c>
      <c r="AZ54" s="409">
        <f ca="1">SUM(SUMIFS('Colar PRIME'!$G:$G,'Colar PRIME'!$C:$C,Relatorio!B54,'Colar PRIME'!$D:$D,Relatorio!$AZ$102),SUMIFS('Colar PRIME'!$G:$G,'Colar PRIME'!$C:$C,Relatorio!D54,'Colar PRIME'!$D:$D,Relatorio!$AZ$102))</f>
        <v>0</v>
      </c>
      <c r="BA54" s="210" t="s">
        <v>342</v>
      </c>
      <c r="BB54" s="408">
        <v>4</v>
      </c>
    </row>
    <row r="55" spans="1:54" x14ac:dyDescent="0.25">
      <c r="A55" s="226" t="s">
        <v>129</v>
      </c>
      <c r="B55" s="419" t="s">
        <v>343</v>
      </c>
      <c r="C55" s="217" t="s">
        <v>344</v>
      </c>
      <c r="D55" s="218"/>
      <c r="E55" s="207">
        <f ca="1">SUM(SUMIF('Colar PACKET'!$A$2:$D$400,C55,'Colar PACKET'!$D$2:$D$400),SUMIF('Colar PACKET'!$A$2:$D481,BA55,'Colar PACKET'!$D$2:$D$400))</f>
        <v>0</v>
      </c>
      <c r="F55" s="208">
        <f ca="1">SUM(SUMIFS('Colar PRIME'!$G:$G,'Colar PRIME'!$C:$C,Relatorio!B55,'Colar PRIME'!$D:$D,Relatorio!$F$102),SUMIFS('Colar PRIME'!$G:$G,'Colar PRIME'!$C:$C,Relatorio!D55,'Colar PRIME'!$D:$D,Relatorio!$F$102))</f>
        <v>0</v>
      </c>
      <c r="G55" s="408">
        <f ca="1">SUM(SUMIF('Colar PACKET'!$A$2:$E$400,C55,'Colar PACKET'!$E$2:$E$400),SUMIF('Colar PACKET'!$A$2:$E$400,BA55,'Colar PACKET'!$E$2:$E$400))</f>
        <v>0</v>
      </c>
      <c r="H55" s="408">
        <f ca="1">SUM(SUMIFS('Colar PRIME'!$G:$G,'Colar PRIME'!$C:$C,Relatorio!B55,'Colar PRIME'!$D:$D,Relatorio!$H$102),SUMIFS('Colar PRIME'!$G:$G,'Colar PRIME'!$C:$C,Relatorio!D55,'Colar PRIME'!$D:$D,Relatorio!$H$102))</f>
        <v>0</v>
      </c>
      <c r="I55" s="207">
        <f ca="1">SUM(SUMIF('Colar PACKET'!$A$2:$F$400,C55,'Colar PACKET'!$F$2:$F$400),SUMIF('Colar PACKET'!$A$2:$F$400,BA55,'Colar PACKET'!$F$2:$F$400))</f>
        <v>0</v>
      </c>
      <c r="J55" s="208">
        <f ca="1">SUM(SUMIFS('Colar PRIME'!$G:$G,'Colar PRIME'!$C:$C,Relatorio!B55,'Colar PRIME'!$D:$D,Relatorio!$J$102),SUMIFS('Colar PRIME'!$G:$G,'Colar PRIME'!$C:$C,Relatorio!D55,'Colar PRIME'!$D:$D,Relatorio!$J$102))</f>
        <v>0</v>
      </c>
      <c r="K55" s="408">
        <f ca="1">SUM(SUMIF('Colar PACKET'!$A$2:$G$400,C55,'Colar PACKET'!$G$2:$G$400),SUMIF('Colar PACKET'!$A$2:$G$400,BA55,'Colar PACKET'!$G$2:$G$400))</f>
        <v>0</v>
      </c>
      <c r="L55" s="408">
        <f ca="1">SUM(SUMIFS('Colar PRIME'!$G:$G,'Colar PRIME'!$C:$C,Relatorio!B55,'Colar PRIME'!$D:$D,Relatorio!$L$102),SUMIFS('Colar PRIME'!$G:$G,'Colar PRIME'!$C:$C,Relatorio!D55,'Colar PRIME'!$D:$D,Relatorio!$L$102))</f>
        <v>0</v>
      </c>
      <c r="M55" s="207">
        <f ca="1">SUM(SUMIF('Colar PACKET'!$A$2:$H$400,C55,'Colar PACKET'!$H$2:$H$400),SUMIF('Colar PACKET'!$A$2:$H$400,BA55,'Colar PACKET'!$H$2:$H$400))</f>
        <v>0</v>
      </c>
      <c r="N55" s="208">
        <f ca="1">SUM(SUMIFS('Colar PRIME'!$G:$G,'Colar PRIME'!$C:$C,Relatorio!B55,'Colar PRIME'!$D:$D,Relatorio!$N$102),SUMIFS('Colar PRIME'!$G:$G,'Colar PRIME'!$C:$C,Relatorio!D55,'Colar PRIME'!$D:$D,Relatorio!$N$102))</f>
        <v>0</v>
      </c>
      <c r="O55" s="408">
        <f ca="1">SUM(SUMIF('Colar PACKET'!$A$2:$I$400,C55,'Colar PACKET'!$I$2:$I$400),SUMIF('Colar PACKET'!$A$2:$I$400,BA55,'Colar PACKET'!$I$2:$I$400))</f>
        <v>0</v>
      </c>
      <c r="P55" s="408">
        <f ca="1">SUM(SUMIFS('Colar PRIME'!$G:$G,'Colar PRIME'!$C:$C,Relatorio!B55,'Colar PRIME'!$D:$D,Relatorio!$P$102),SUMIFS('Colar PRIME'!$G:$G,'Colar PRIME'!$C:$C,Relatorio!D55,'Colar PRIME'!$D:$D,Relatorio!$P$102))</f>
        <v>0</v>
      </c>
      <c r="Q55" s="207">
        <f ca="1">SUM(SUMIF('Colar PACKET'!$A$2:$J$400,C55,'Colar PACKET'!$J$2:$J$400),SUMIF('Colar PACKET'!$A$2:$J$400,BA55,'Colar PACKET'!$J$2:$J$400))</f>
        <v>0</v>
      </c>
      <c r="R55" s="208">
        <f ca="1">SUM(SUMIFS('Colar PRIME'!$G:$G,'Colar PRIME'!$C:$C,Relatorio!B55,'Colar PRIME'!$D:$D,Relatorio!$R$102),SUMIFS('Colar PRIME'!$G:$G,'Colar PRIME'!$C:$C,Relatorio!D55,'Colar PRIME'!$D:$D,Relatorio!$R$102))</f>
        <v>0</v>
      </c>
      <c r="S55" s="408">
        <f ca="1">SUM(SUMIF('Colar PACKET'!$A$2:$K$400,C55,'Colar PACKET'!$K$2:$K$400),SUMIF('Colar PACKET'!$A$2:$K$400,BA55,'Colar PACKET'!$K$2:$K$400))</f>
        <v>0</v>
      </c>
      <c r="T55" s="408">
        <f ca="1">SUM(SUMIFS('Colar PRIME'!$G:$G,'Colar PRIME'!$C:$C,Relatorio!B55,'Colar PRIME'!$D:$D,Relatorio!$T$102),SUMIFS('Colar PRIME'!$G:$G,'Colar PRIME'!$C:$C,Relatorio!D55,'Colar PRIME'!$D:$D,Relatorio!$T$102))</f>
        <v>0</v>
      </c>
      <c r="U55" s="207">
        <f ca="1">SUM(SUMIF('Colar PACKET'!$A$2:$L$400,C55,'Colar PACKET'!$L$2:$L$400),SUMIF('Colar PACKET'!$A$2:$L$400,BA55,'Colar PACKET'!$L$2:$L$400))</f>
        <v>0</v>
      </c>
      <c r="V55" s="208">
        <f ca="1">SUM(SUMIFS('Colar PRIME'!$G:$G,'Colar PRIME'!$C:$C,Relatorio!B55,'Colar PRIME'!$D:$D,Relatorio!$V$102),SUMIFS('Colar PRIME'!$G:$G,'Colar PRIME'!$C:$C,Relatorio!D55,'Colar PRIME'!$D:$D,Relatorio!$V$102))</f>
        <v>0</v>
      </c>
      <c r="W55" s="408">
        <f ca="1">SUM(SUMIF('Colar PACKET'!$A$2:$M$400,C55,'Colar PACKET'!$M$2:$M$400),SUMIF('Colar PACKET'!$A$2:$M$400,BA55,'Colar PACKET'!$M$2:$M$400))</f>
        <v>0</v>
      </c>
      <c r="X55" s="408">
        <f ca="1">SUM(SUMIFS('Colar PRIME'!$G:$G,'Colar PRIME'!$C:$C,Relatorio!B55,'Colar PRIME'!$D:$D,Relatorio!$X$102),SUMIFS('Colar PRIME'!$G:$G,'Colar PRIME'!$C:$C,Relatorio!D55,'Colar PRIME'!$D:$D,Relatorio!$X$102))</f>
        <v>0</v>
      </c>
      <c r="Y55" s="207">
        <f ca="1">SUM(SUMIF('Colar PACKET'!$A$2:$N$400,C55,'Colar PACKET'!$N$2:$N$400),SUMIF('Colar PACKET'!$A$2:$N$400,BA55,'Colar PACKET'!$N$2:$N$400))</f>
        <v>0</v>
      </c>
      <c r="Z55" s="208">
        <f ca="1">SUM(SUMIFS('Colar PRIME'!$G:$G,'Colar PRIME'!$C:$C,Relatorio!B55,'Colar PRIME'!$D:$D,Relatorio!$Z$102),SUMIFS('Colar PRIME'!$G:$G,'Colar PRIME'!$C:$C,Relatorio!D55,'Colar PRIME'!$D:$D,Relatorio!$Z$102))</f>
        <v>0</v>
      </c>
      <c r="AA55" s="408">
        <f ca="1">SUM(SUMIF('Colar PACKET'!$A$2:$O$400,C55,'Colar PACKET'!$O$2:$O$400),SUMIF('Colar PACKET'!$A$2:$O$400,BA55,'Colar PACKET'!$O$2:$O$400))</f>
        <v>0</v>
      </c>
      <c r="AB55" s="408">
        <f ca="1">SUM(SUMIFS('Colar PRIME'!$G:$G,'Colar PRIME'!$C:$C,Relatorio!B55,'Colar PRIME'!$D:$D,Relatorio!$AB$102),SUMIFS('Colar PRIME'!$G:$G,'Colar PRIME'!$C:$C,Relatorio!D55,'Colar PRIME'!$D:$D,Relatorio!$AB$102))</f>
        <v>0</v>
      </c>
      <c r="AC55" s="207">
        <f ca="1">SUM(SUMIF('Colar PACKET'!$A$2:$P$400,C55,'Colar PACKET'!$P$2:$P$400),SUMIF('Colar PACKET'!$A$2:$P$400,BA55,'Colar PACKET'!$P$2:$P$400))</f>
        <v>0</v>
      </c>
      <c r="AD55" s="208">
        <f ca="1">SUM(SUMIFS('Colar PRIME'!$G:$G,'Colar PRIME'!$C:$C,Relatorio!B55,'Colar PRIME'!$D:$D,Relatorio!$AD$102),SUMIFS('Colar PRIME'!$G:$G,'Colar PRIME'!$C:$C,Relatorio!D55,'Colar PRIME'!$D:$D,Relatorio!$AD$102))</f>
        <v>0</v>
      </c>
      <c r="AE55" s="408">
        <f ca="1">SUM(SUMIF('Colar PACKET'!$A$2:$Q$400,C55,'Colar PACKET'!$Q$2:$Q$400),SUMIF('Colar PACKET'!$A$2:$Q$400,BA55,'Colar PACKET'!$Q$2:$Q$400))</f>
        <v>0</v>
      </c>
      <c r="AF55" s="408">
        <f ca="1">SUM(SUMIFS('Colar PRIME'!$G:$G,'Colar PRIME'!$C:$C,Relatorio!B55,'Colar PRIME'!$D:$D,Relatorio!$AF$102),SUMIFS('Colar PRIME'!$G:$G,'Colar PRIME'!$C:$C,Relatorio!D55,'Colar PRIME'!$D:$D,Relatorio!$AF$102))</f>
        <v>0</v>
      </c>
      <c r="AG55" s="207">
        <f ca="1">SUM(SUMIF('Colar PACKET'!$A$2:$R$400,C55,'Colar PACKET'!$R$2:$R$400),SUMIF('Colar PACKET'!$A$2:$R$400,BA55,'Colar PACKET'!$R$2:$R$400))</f>
        <v>0</v>
      </c>
      <c r="AH55" s="408">
        <f ca="1">SUM(SUMIFS('Colar PRIME'!$G:$G,'Colar PRIME'!$C:$C,Relatorio!B55,'Colar PRIME'!$D:$D,Relatorio!$AH$102),SUMIFS('Colar PRIME'!$G:$G,'Colar PRIME'!$C:$C,Relatorio!D55,'Colar PRIME'!$D:$D,Relatorio!$AH$102))</f>
        <v>0</v>
      </c>
      <c r="AI55" s="209">
        <f ca="1">SUM(SUMIF('Colar PACKET'!$A$2:$S$400,C55,'Colar PACKET'!$S$2:$S$400),SUMIF('Colar PACKET'!$A$2:$S$400,BA55,'Colar PACKET'!$S$2:$S$400))</f>
        <v>0</v>
      </c>
      <c r="AJ55" s="409">
        <f ca="1">SUM(SUMIFS('Colar PRIME'!$G:$G,'Colar PRIME'!$C:$C,Relatorio!B55,'Colar PRIME'!$D:$D,Relatorio!$AJ$102),SUMIFS('Colar PRIME'!$G:$G,'Colar PRIME'!$C:$C,Relatorio!D55,'Colar PRIME'!$D:$D,Relatorio!$AJ$102))</f>
        <v>0</v>
      </c>
      <c r="AK55" s="408">
        <f ca="1">SUM(SUMIF('Colar PACKET'!$A$2:$T$400,C55,'Colar PACKET'!$T$2:$T$400),SUMIF('Colar PACKET'!$A$2:$T$400,BA55,'Colar PACKET'!$T$2:$T$400))</f>
        <v>0</v>
      </c>
      <c r="AL55" s="408">
        <f ca="1">SUM(SUMIFS('Colar PRIME'!$G:$G,'Colar PRIME'!$C:$C,Relatorio!B55,'Colar PRIME'!$D:$D,Relatorio!$AL$102),SUMIFS('Colar PRIME'!$G:$G,'Colar PRIME'!$C:$C,Relatorio!D55,'Colar PRIME'!$D:$D,Relatorio!$AL$102))</f>
        <v>0</v>
      </c>
      <c r="AM55" s="209">
        <f ca="1">SUM(SUMIF('Colar PACKET'!$A$2:$U$400,C55,'Colar PACKET'!$U$2:$U$400),SUMIF('Colar PACKET'!$A$2:$U$400,BA55,'Colar PACKET'!$U$2:$U$400))</f>
        <v>0</v>
      </c>
      <c r="AN55" s="409">
        <f ca="1">SUM(SUMIFS('Colar PRIME'!$G:$G,'Colar PRIME'!$C:$C,Relatorio!B55,'Colar PRIME'!$D:$D,Relatorio!$AJ$102),SUMIFS('Colar PRIME'!$G:$G,'Colar PRIME'!$C:$C,Relatorio!D55,'Colar PRIME'!$D:$D,Relatorio!$AN$102))</f>
        <v>0</v>
      </c>
      <c r="AO55" s="408">
        <f ca="1">SUM(SUMIF('Colar PACKET'!$A$2:$V$400,C55,'Colar PACKET'!$V$2:$V$400),SUMIF('Colar PACKET'!$A$2:$V$400,BA55,'Colar PACKET'!$V$2:$V$400))</f>
        <v>0</v>
      </c>
      <c r="AP55" s="408">
        <f ca="1">SUM(SUMIFS('Colar PRIME'!$G:$G,'Colar PRIME'!$C:$C,Relatorio!B55,'Colar PRIME'!$D:$D,Relatorio!$AP$102),SUMIFS('Colar PRIME'!$G:$G,'Colar PRIME'!$C:$C,Relatorio!D55,'Colar PRIME'!$D:$D,Relatorio!$AP$102))</f>
        <v>0</v>
      </c>
      <c r="AQ55" s="209">
        <f ca="1">SUM(SUMIF('Colar PACKET'!$A$2:$W$400,C55,'Colar PACKET'!$W$2:$W$400),SUMIF('Colar PACKET'!$A$2:$W$400,BA55,'Colar PACKET'!$W$2:$W$400))</f>
        <v>0</v>
      </c>
      <c r="AR55" s="409">
        <f ca="1">SUM(SUMIFS('Colar PRIME'!$G:$G,'Colar PRIME'!$C:$C,Relatorio!B55,'Colar PRIME'!$D:$D,Relatorio!$AR$102),SUMIFS('Colar PRIME'!$G:$G,'Colar PRIME'!$C:$C,Relatorio!D55,'Colar PRIME'!$D:$D,Relatorio!$AR$102))</f>
        <v>0</v>
      </c>
      <c r="AS55" s="408">
        <f ca="1">SUM(SUMIF('Colar PACKET'!$A$2:$X$400,C55,'Colar PACKET'!$X$2:$X$400),SUMIF('Colar PACKET'!$A$2:$X$400,BA55,'Colar PACKET'!$X$2:$X$400))</f>
        <v>0</v>
      </c>
      <c r="AT55" s="408">
        <f ca="1">SUM(SUMIFS('Colar PRIME'!$G:$G,'Colar PRIME'!$C:$C,Relatorio!B55,'Colar PRIME'!$D:$D,Relatorio!$AT$102),SUMIFS('Colar PRIME'!$G:$G,'Colar PRIME'!$C:$C,Relatorio!D55,'Colar PRIME'!$D:$D,Relatorio!$AT$102))</f>
        <v>0</v>
      </c>
      <c r="AU55" s="209">
        <f ca="1">SUM(SUMIF('Colar PACKET'!$A$2:$Y$400,C55,'Colar PACKET'!$Y$2:$Y$400),SUMIF('Colar PACKET'!$A$2:$Y$400,BA55,'Colar PACKET'!$Y$2:$Y$400))</f>
        <v>0</v>
      </c>
      <c r="AV55" s="409">
        <f ca="1">SUM(SUMIFS('Colar PRIME'!$G:$G,'Colar PRIME'!$C:$C,Relatorio!B55,'Colar PRIME'!$D:$D,Relatorio!$AV$102),SUMIFS('Colar PRIME'!$G:$G,'Colar PRIME'!$C:$C,Relatorio!D55,'Colar PRIME'!$D:$D,Relatorio!$AV$102))</f>
        <v>0</v>
      </c>
      <c r="AW55" s="408">
        <f ca="1">SUM(SUMIF('Colar PACKET'!$A$2:$Z$400,C55,'Colar PACKET'!$Z$2:$Z$400),SUMIF('Colar PACKET'!$A$2:$Z$400,BA55,'Colar PACKET'!$Z$2:$Z$400))</f>
        <v>0</v>
      </c>
      <c r="AX55" s="408">
        <f ca="1">SUM(SUMIFS('Colar PRIME'!$G:$G,'Colar PRIME'!$C:$C,Relatorio!B55,'Colar PRIME'!$D:$D,Relatorio!$AX$102),SUMIFS('Colar PRIME'!$G:$G,'Colar PRIME'!$C:$C,Relatorio!D55,'Colar PRIME'!$D:$D,Relatorio!$AX$102))</f>
        <v>0</v>
      </c>
      <c r="AY55" s="209">
        <f ca="1">SUM(SUMIF('Colar PACKET'!$A$2:$AA$400,C55,'Colar PACKET'!$AA$2:$AA$400),SUMIF('Colar PACKET'!$A$2:$AA$400,BA55,'Colar PACKET'!$AA$2:$AA$400))</f>
        <v>0</v>
      </c>
      <c r="AZ55" s="409">
        <f ca="1">SUM(SUMIFS('Colar PRIME'!$G:$G,'Colar PRIME'!$C:$C,Relatorio!B55,'Colar PRIME'!$D:$D,Relatorio!$AZ$102),SUMIFS('Colar PRIME'!$G:$G,'Colar PRIME'!$C:$C,Relatorio!D55,'Colar PRIME'!$D:$D,Relatorio!$AZ$102))</f>
        <v>0</v>
      </c>
      <c r="BA55" s="210" t="s">
        <v>345</v>
      </c>
      <c r="BB55" s="408">
        <v>4</v>
      </c>
    </row>
    <row r="56" spans="1:54" x14ac:dyDescent="0.25">
      <c r="A56" s="226" t="s">
        <v>130</v>
      </c>
      <c r="B56" s="419" t="s">
        <v>346</v>
      </c>
      <c r="C56" s="217" t="s">
        <v>347</v>
      </c>
      <c r="D56" s="218"/>
      <c r="E56" s="207">
        <f ca="1">SUM(SUMIF('Colar PACKET'!$A$2:$D$400,C56,'Colar PACKET'!$D$2:$D$400),SUMIF('Colar PACKET'!$A$2:$D482,BA56,'Colar PACKET'!$D$2:$D$400))</f>
        <v>0</v>
      </c>
      <c r="F56" s="208">
        <f ca="1">SUM(SUMIFS('Colar PRIME'!$G:$G,'Colar PRIME'!$C:$C,Relatorio!B56,'Colar PRIME'!$D:$D,Relatorio!$F$102),SUMIFS('Colar PRIME'!$G:$G,'Colar PRIME'!$C:$C,Relatorio!D56,'Colar PRIME'!$D:$D,Relatorio!$F$102))</f>
        <v>0</v>
      </c>
      <c r="G56" s="408">
        <f ca="1">SUM(SUMIF('Colar PACKET'!$A$2:$E$400,C56,'Colar PACKET'!$E$2:$E$400),SUMIF('Colar PACKET'!$A$2:$E$400,BA56,'Colar PACKET'!$E$2:$E$400))</f>
        <v>0</v>
      </c>
      <c r="H56" s="408">
        <f ca="1">SUM(SUMIFS('Colar PRIME'!$G:$G,'Colar PRIME'!$C:$C,Relatorio!B56,'Colar PRIME'!$D:$D,Relatorio!$H$102),SUMIFS('Colar PRIME'!$G:$G,'Colar PRIME'!$C:$C,Relatorio!D56,'Colar PRIME'!$D:$D,Relatorio!$H$102))</f>
        <v>0</v>
      </c>
      <c r="I56" s="207">
        <f ca="1">SUM(SUMIF('Colar PACKET'!$A$2:$F$400,C56,'Colar PACKET'!$F$2:$F$400),SUMIF('Colar PACKET'!$A$2:$F$400,BA56,'Colar PACKET'!$F$2:$F$400))</f>
        <v>0</v>
      </c>
      <c r="J56" s="208">
        <f ca="1">SUM(SUMIFS('Colar PRIME'!$G:$G,'Colar PRIME'!$C:$C,Relatorio!B56,'Colar PRIME'!$D:$D,Relatorio!$J$102),SUMIFS('Colar PRIME'!$G:$G,'Colar PRIME'!$C:$C,Relatorio!D56,'Colar PRIME'!$D:$D,Relatorio!$J$102))</f>
        <v>0</v>
      </c>
      <c r="K56" s="408">
        <f ca="1">SUM(SUMIF('Colar PACKET'!$A$2:$G$400,C56,'Colar PACKET'!$G$2:$G$400),SUMIF('Colar PACKET'!$A$2:$G$400,BA56,'Colar PACKET'!$G$2:$G$400))</f>
        <v>0</v>
      </c>
      <c r="L56" s="408">
        <f ca="1">SUM(SUMIFS('Colar PRIME'!$G:$G,'Colar PRIME'!$C:$C,Relatorio!B56,'Colar PRIME'!$D:$D,Relatorio!$L$102),SUMIFS('Colar PRIME'!$G:$G,'Colar PRIME'!$C:$C,Relatorio!D56,'Colar PRIME'!$D:$D,Relatorio!$L$102))</f>
        <v>0</v>
      </c>
      <c r="M56" s="207">
        <f ca="1">SUM(SUMIF('Colar PACKET'!$A$2:$H$400,C56,'Colar PACKET'!$H$2:$H$400),SUMIF('Colar PACKET'!$A$2:$H$400,BA56,'Colar PACKET'!$H$2:$H$400))</f>
        <v>0</v>
      </c>
      <c r="N56" s="208">
        <f ca="1">SUM(SUMIFS('Colar PRIME'!$G:$G,'Colar PRIME'!$C:$C,Relatorio!B56,'Colar PRIME'!$D:$D,Relatorio!$N$102),SUMIFS('Colar PRIME'!$G:$G,'Colar PRIME'!$C:$C,Relatorio!D56,'Colar PRIME'!$D:$D,Relatorio!$N$102))</f>
        <v>0</v>
      </c>
      <c r="O56" s="408">
        <f ca="1">SUM(SUMIF('Colar PACKET'!$A$2:$I$400,C56,'Colar PACKET'!$I$2:$I$400),SUMIF('Colar PACKET'!$A$2:$I$400,BA56,'Colar PACKET'!$I$2:$I$400))</f>
        <v>0</v>
      </c>
      <c r="P56" s="408">
        <f ca="1">SUM(SUMIFS('Colar PRIME'!$G:$G,'Colar PRIME'!$C:$C,Relatorio!B56,'Colar PRIME'!$D:$D,Relatorio!$P$102),SUMIFS('Colar PRIME'!$G:$G,'Colar PRIME'!$C:$C,Relatorio!D56,'Colar PRIME'!$D:$D,Relatorio!$P$102))</f>
        <v>0</v>
      </c>
      <c r="Q56" s="207">
        <f ca="1">SUM(SUMIF('Colar PACKET'!$A$2:$J$400,C56,'Colar PACKET'!$J$2:$J$400),SUMIF('Colar PACKET'!$A$2:$J$400,BA56,'Colar PACKET'!$J$2:$J$400))</f>
        <v>0</v>
      </c>
      <c r="R56" s="208">
        <f ca="1">SUM(SUMIFS('Colar PRIME'!$G:$G,'Colar PRIME'!$C:$C,Relatorio!B56,'Colar PRIME'!$D:$D,Relatorio!$R$102),SUMIFS('Colar PRIME'!$G:$G,'Colar PRIME'!$C:$C,Relatorio!D56,'Colar PRIME'!$D:$D,Relatorio!$R$102))</f>
        <v>0</v>
      </c>
      <c r="S56" s="408">
        <f ca="1">SUM(SUMIF('Colar PACKET'!$A$2:$K$400,C56,'Colar PACKET'!$K$2:$K$400),SUMIF('Colar PACKET'!$A$2:$K$400,BA56,'Colar PACKET'!$K$2:$K$400))</f>
        <v>0</v>
      </c>
      <c r="T56" s="408">
        <f ca="1">SUM(SUMIFS('Colar PRIME'!$G:$G,'Colar PRIME'!$C:$C,Relatorio!B56,'Colar PRIME'!$D:$D,Relatorio!$T$102),SUMIFS('Colar PRIME'!$G:$G,'Colar PRIME'!$C:$C,Relatorio!D56,'Colar PRIME'!$D:$D,Relatorio!$T$102))</f>
        <v>0</v>
      </c>
      <c r="U56" s="207">
        <f ca="1">SUM(SUMIF('Colar PACKET'!$A$2:$L$400,C56,'Colar PACKET'!$L$2:$L$400),SUMIF('Colar PACKET'!$A$2:$L$400,BA56,'Colar PACKET'!$L$2:$L$400))</f>
        <v>0</v>
      </c>
      <c r="V56" s="208">
        <f ca="1">SUM(SUMIFS('Colar PRIME'!$G:$G,'Colar PRIME'!$C:$C,Relatorio!B56,'Colar PRIME'!$D:$D,Relatorio!$V$102),SUMIFS('Colar PRIME'!$G:$G,'Colar PRIME'!$C:$C,Relatorio!D56,'Colar PRIME'!$D:$D,Relatorio!$V$102))</f>
        <v>0</v>
      </c>
      <c r="W56" s="408">
        <f ca="1">SUM(SUMIF('Colar PACKET'!$A$2:$M$400,C56,'Colar PACKET'!$M$2:$M$400),SUMIF('Colar PACKET'!$A$2:$M$400,BA56,'Colar PACKET'!$M$2:$M$400))</f>
        <v>0</v>
      </c>
      <c r="X56" s="408">
        <f ca="1">SUM(SUMIFS('Colar PRIME'!$G:$G,'Colar PRIME'!$C:$C,Relatorio!B56,'Colar PRIME'!$D:$D,Relatorio!$X$102),SUMIFS('Colar PRIME'!$G:$G,'Colar PRIME'!$C:$C,Relatorio!D56,'Colar PRIME'!$D:$D,Relatorio!$X$102))</f>
        <v>0</v>
      </c>
      <c r="Y56" s="207">
        <f ca="1">SUM(SUMIF('Colar PACKET'!$A$2:$N$400,C56,'Colar PACKET'!$N$2:$N$400),SUMIF('Colar PACKET'!$A$2:$N$400,BA56,'Colar PACKET'!$N$2:$N$400))</f>
        <v>0</v>
      </c>
      <c r="Z56" s="208">
        <f ca="1">SUM(SUMIFS('Colar PRIME'!$G:$G,'Colar PRIME'!$C:$C,Relatorio!B56,'Colar PRIME'!$D:$D,Relatorio!$Z$102),SUMIFS('Colar PRIME'!$G:$G,'Colar PRIME'!$C:$C,Relatorio!D56,'Colar PRIME'!$D:$D,Relatorio!$Z$102))</f>
        <v>0</v>
      </c>
      <c r="AA56" s="408">
        <f ca="1">SUM(SUMIF('Colar PACKET'!$A$2:$O$400,C56,'Colar PACKET'!$O$2:$O$400),SUMIF('Colar PACKET'!$A$2:$O$400,BA56,'Colar PACKET'!$O$2:$O$400))</f>
        <v>0</v>
      </c>
      <c r="AB56" s="408">
        <f ca="1">SUM(SUMIFS('Colar PRIME'!$G:$G,'Colar PRIME'!$C:$C,Relatorio!B56,'Colar PRIME'!$D:$D,Relatorio!$AB$102),SUMIFS('Colar PRIME'!$G:$G,'Colar PRIME'!$C:$C,Relatorio!D56,'Colar PRIME'!$D:$D,Relatorio!$AB$102))</f>
        <v>0</v>
      </c>
      <c r="AC56" s="207">
        <f ca="1">SUM(SUMIF('Colar PACKET'!$A$2:$P$400,C56,'Colar PACKET'!$P$2:$P$400),SUMIF('Colar PACKET'!$A$2:$P$400,BA56,'Colar PACKET'!$P$2:$P$400))</f>
        <v>0</v>
      </c>
      <c r="AD56" s="208">
        <f ca="1">SUM(SUMIFS('Colar PRIME'!$G:$G,'Colar PRIME'!$C:$C,Relatorio!B56,'Colar PRIME'!$D:$D,Relatorio!$AD$102),SUMIFS('Colar PRIME'!$G:$G,'Colar PRIME'!$C:$C,Relatorio!D56,'Colar PRIME'!$D:$D,Relatorio!$AD$102))</f>
        <v>0</v>
      </c>
      <c r="AE56" s="408">
        <f ca="1">SUM(SUMIF('Colar PACKET'!$A$2:$Q$400,C56,'Colar PACKET'!$Q$2:$Q$400),SUMIF('Colar PACKET'!$A$2:$Q$400,BA56,'Colar PACKET'!$Q$2:$Q$400))</f>
        <v>0</v>
      </c>
      <c r="AF56" s="408">
        <f ca="1">SUM(SUMIFS('Colar PRIME'!$G:$G,'Colar PRIME'!$C:$C,Relatorio!B56,'Colar PRIME'!$D:$D,Relatorio!$AF$102),SUMIFS('Colar PRIME'!$G:$G,'Colar PRIME'!$C:$C,Relatorio!D56,'Colar PRIME'!$D:$D,Relatorio!$AF$102))</f>
        <v>0</v>
      </c>
      <c r="AG56" s="207">
        <f ca="1">SUM(SUMIF('Colar PACKET'!$A$2:$R$400,C56,'Colar PACKET'!$R$2:$R$400),SUMIF('Colar PACKET'!$A$2:$R$400,BA56,'Colar PACKET'!$R$2:$R$400))</f>
        <v>0</v>
      </c>
      <c r="AH56" s="408">
        <f ca="1">SUM(SUMIFS('Colar PRIME'!$G:$G,'Colar PRIME'!$C:$C,Relatorio!B56,'Colar PRIME'!$D:$D,Relatorio!$AH$102),SUMIFS('Colar PRIME'!$G:$G,'Colar PRIME'!$C:$C,Relatorio!D56,'Colar PRIME'!$D:$D,Relatorio!$AH$102))</f>
        <v>0</v>
      </c>
      <c r="AI56" s="209">
        <f ca="1">SUM(SUMIF('Colar PACKET'!$A$2:$S$400,C56,'Colar PACKET'!$S$2:$S$400),SUMIF('Colar PACKET'!$A$2:$S$400,BA56,'Colar PACKET'!$S$2:$S$400))</f>
        <v>0</v>
      </c>
      <c r="AJ56" s="409">
        <f ca="1">SUM(SUMIFS('Colar PRIME'!$G:$G,'Colar PRIME'!$C:$C,Relatorio!B56,'Colar PRIME'!$D:$D,Relatorio!$AJ$102),SUMIFS('Colar PRIME'!$G:$G,'Colar PRIME'!$C:$C,Relatorio!D56,'Colar PRIME'!$D:$D,Relatorio!$AJ$102))</f>
        <v>0</v>
      </c>
      <c r="AK56" s="408">
        <f ca="1">SUM(SUMIF('Colar PACKET'!$A$2:$T$400,C56,'Colar PACKET'!$T$2:$T$400),SUMIF('Colar PACKET'!$A$2:$T$400,BA56,'Colar PACKET'!$T$2:$T$400))</f>
        <v>0</v>
      </c>
      <c r="AL56" s="408">
        <f ca="1">SUM(SUMIFS('Colar PRIME'!$G:$G,'Colar PRIME'!$C:$C,Relatorio!B56,'Colar PRIME'!$D:$D,Relatorio!$AL$102),SUMIFS('Colar PRIME'!$G:$G,'Colar PRIME'!$C:$C,Relatorio!D56,'Colar PRIME'!$D:$D,Relatorio!$AL$102))</f>
        <v>0</v>
      </c>
      <c r="AM56" s="209">
        <f ca="1">SUM(SUMIF('Colar PACKET'!$A$2:$U$400,C56,'Colar PACKET'!$U$2:$U$400),SUMIF('Colar PACKET'!$A$2:$U$400,BA56,'Colar PACKET'!$U$2:$U$400))</f>
        <v>0</v>
      </c>
      <c r="AN56" s="409">
        <f ca="1">SUM(SUMIFS('Colar PRIME'!$G:$G,'Colar PRIME'!$C:$C,Relatorio!B56,'Colar PRIME'!$D:$D,Relatorio!$AJ$102),SUMIFS('Colar PRIME'!$G:$G,'Colar PRIME'!$C:$C,Relatorio!D56,'Colar PRIME'!$D:$D,Relatorio!$AN$102))</f>
        <v>0</v>
      </c>
      <c r="AO56" s="408">
        <f ca="1">SUM(SUMIF('Colar PACKET'!$A$2:$V$400,C56,'Colar PACKET'!$V$2:$V$400),SUMIF('Colar PACKET'!$A$2:$V$400,BA56,'Colar PACKET'!$V$2:$V$400))</f>
        <v>0</v>
      </c>
      <c r="AP56" s="408">
        <f ca="1">SUM(SUMIFS('Colar PRIME'!$G:$G,'Colar PRIME'!$C:$C,Relatorio!B56,'Colar PRIME'!$D:$D,Relatorio!$AP$102),SUMIFS('Colar PRIME'!$G:$G,'Colar PRIME'!$C:$C,Relatorio!D56,'Colar PRIME'!$D:$D,Relatorio!$AP$102))</f>
        <v>0</v>
      </c>
      <c r="AQ56" s="209">
        <f ca="1">SUM(SUMIF('Colar PACKET'!$A$2:$W$400,C56,'Colar PACKET'!$W$2:$W$400),SUMIF('Colar PACKET'!$A$2:$W$400,BA56,'Colar PACKET'!$W$2:$W$400))</f>
        <v>0</v>
      </c>
      <c r="AR56" s="409">
        <f ca="1">SUM(SUMIFS('Colar PRIME'!$G:$G,'Colar PRIME'!$C:$C,Relatorio!B56,'Colar PRIME'!$D:$D,Relatorio!$AR$102),SUMIFS('Colar PRIME'!$G:$G,'Colar PRIME'!$C:$C,Relatorio!D56,'Colar PRIME'!$D:$D,Relatorio!$AR$102))</f>
        <v>0</v>
      </c>
      <c r="AS56" s="408">
        <f ca="1">SUM(SUMIF('Colar PACKET'!$A$2:$X$400,C56,'Colar PACKET'!$X$2:$X$400),SUMIF('Colar PACKET'!$A$2:$X$400,BA56,'Colar PACKET'!$X$2:$X$400))</f>
        <v>0</v>
      </c>
      <c r="AT56" s="408">
        <f ca="1">SUM(SUMIFS('Colar PRIME'!$G:$G,'Colar PRIME'!$C:$C,Relatorio!B56,'Colar PRIME'!$D:$D,Relatorio!$AT$102),SUMIFS('Colar PRIME'!$G:$G,'Colar PRIME'!$C:$C,Relatorio!D56,'Colar PRIME'!$D:$D,Relatorio!$AT$102))</f>
        <v>0</v>
      </c>
      <c r="AU56" s="209">
        <f ca="1">SUM(SUMIF('Colar PACKET'!$A$2:$Y$400,C56,'Colar PACKET'!$Y$2:$Y$400),SUMIF('Colar PACKET'!$A$2:$Y$400,BA56,'Colar PACKET'!$Y$2:$Y$400))</f>
        <v>0</v>
      </c>
      <c r="AV56" s="409">
        <f ca="1">SUM(SUMIFS('Colar PRIME'!$G:$G,'Colar PRIME'!$C:$C,Relatorio!B56,'Colar PRIME'!$D:$D,Relatorio!$AV$102),SUMIFS('Colar PRIME'!$G:$G,'Colar PRIME'!$C:$C,Relatorio!D56,'Colar PRIME'!$D:$D,Relatorio!$AV$102))</f>
        <v>0</v>
      </c>
      <c r="AW56" s="408">
        <f ca="1">SUM(SUMIF('Colar PACKET'!$A$2:$Z$400,C56,'Colar PACKET'!$Z$2:$Z$400),SUMIF('Colar PACKET'!$A$2:$Z$400,BA56,'Colar PACKET'!$Z$2:$Z$400))</f>
        <v>0</v>
      </c>
      <c r="AX56" s="408">
        <f ca="1">SUM(SUMIFS('Colar PRIME'!$G:$G,'Colar PRIME'!$C:$C,Relatorio!B56,'Colar PRIME'!$D:$D,Relatorio!$AX$102),SUMIFS('Colar PRIME'!$G:$G,'Colar PRIME'!$C:$C,Relatorio!D56,'Colar PRIME'!$D:$D,Relatorio!$AX$102))</f>
        <v>0</v>
      </c>
      <c r="AY56" s="209">
        <f ca="1">SUM(SUMIF('Colar PACKET'!$A$2:$AA$400,C56,'Colar PACKET'!$AA$2:$AA$400),SUMIF('Colar PACKET'!$A$2:$AA$400,BA56,'Colar PACKET'!$AA$2:$AA$400))</f>
        <v>0</v>
      </c>
      <c r="AZ56" s="409">
        <f ca="1">SUM(SUMIFS('Colar PRIME'!$G:$G,'Colar PRIME'!$C:$C,Relatorio!B56,'Colar PRIME'!$D:$D,Relatorio!$AZ$102),SUMIFS('Colar PRIME'!$G:$G,'Colar PRIME'!$C:$C,Relatorio!D56,'Colar PRIME'!$D:$D,Relatorio!$AZ$102))</f>
        <v>0</v>
      </c>
      <c r="BA56" s="210" t="s">
        <v>348</v>
      </c>
      <c r="BB56" s="408">
        <v>4</v>
      </c>
    </row>
    <row r="57" spans="1:54" x14ac:dyDescent="0.25">
      <c r="A57" s="226" t="s">
        <v>131</v>
      </c>
      <c r="B57" s="418" t="s">
        <v>349</v>
      </c>
      <c r="C57" s="217" t="s">
        <v>350</v>
      </c>
      <c r="D57" s="218"/>
      <c r="E57" s="207">
        <f ca="1">SUM(SUMIF('Colar PACKET'!$A$2:$D$400,C57,'Colar PACKET'!$D$2:$D$400),SUMIF('Colar PACKET'!$A$2:$D483,BA57,'Colar PACKET'!$D$2:$D$400))</f>
        <v>0</v>
      </c>
      <c r="F57" s="208">
        <f ca="1">SUM(SUMIFS('Colar PRIME'!$G:$G,'Colar PRIME'!$C:$C,Relatorio!B57,'Colar PRIME'!$D:$D,Relatorio!$F$102),SUMIFS('Colar PRIME'!$G:$G,'Colar PRIME'!$C:$C,Relatorio!D57,'Colar PRIME'!$D:$D,Relatorio!$F$102))</f>
        <v>0</v>
      </c>
      <c r="G57" s="408">
        <f ca="1">SUM(SUMIF('Colar PACKET'!$A$2:$E$400,C57,'Colar PACKET'!$E$2:$E$400),SUMIF('Colar PACKET'!$A$2:$E$400,BA57,'Colar PACKET'!$E$2:$E$400))</f>
        <v>0</v>
      </c>
      <c r="H57" s="408">
        <f ca="1">SUM(SUMIFS('Colar PRIME'!$G:$G,'Colar PRIME'!$C:$C,Relatorio!B57,'Colar PRIME'!$D:$D,Relatorio!$H$102),SUMIFS('Colar PRIME'!$G:$G,'Colar PRIME'!$C:$C,Relatorio!D57,'Colar PRIME'!$D:$D,Relatorio!$H$102))</f>
        <v>0</v>
      </c>
      <c r="I57" s="207">
        <f ca="1">SUM(SUMIF('Colar PACKET'!$A$2:$F$400,C57,'Colar PACKET'!$F$2:$F$400),SUMIF('Colar PACKET'!$A$2:$F$400,BA57,'Colar PACKET'!$F$2:$F$400))</f>
        <v>0</v>
      </c>
      <c r="J57" s="208">
        <f ca="1">SUM(SUMIFS('Colar PRIME'!$G:$G,'Colar PRIME'!$C:$C,Relatorio!B57,'Colar PRIME'!$D:$D,Relatorio!$J$102),SUMIFS('Colar PRIME'!$G:$G,'Colar PRIME'!$C:$C,Relatorio!D57,'Colar PRIME'!$D:$D,Relatorio!$J$102))</f>
        <v>0</v>
      </c>
      <c r="K57" s="408">
        <f ca="1">SUM(SUMIF('Colar PACKET'!$A$2:$G$400,C57,'Colar PACKET'!$G$2:$G$400),SUMIF('Colar PACKET'!$A$2:$G$400,BA57,'Colar PACKET'!$G$2:$G$400))</f>
        <v>0</v>
      </c>
      <c r="L57" s="408">
        <f ca="1">SUM(SUMIFS('Colar PRIME'!$G:$G,'Colar PRIME'!$C:$C,Relatorio!B57,'Colar PRIME'!$D:$D,Relatorio!$L$102),SUMIFS('Colar PRIME'!$G:$G,'Colar PRIME'!$C:$C,Relatorio!D57,'Colar PRIME'!$D:$D,Relatorio!$L$102))</f>
        <v>0</v>
      </c>
      <c r="M57" s="207">
        <f ca="1">SUM(SUMIF('Colar PACKET'!$A$2:$H$400,C57,'Colar PACKET'!$H$2:$H$400),SUMIF('Colar PACKET'!$A$2:$H$400,BA57,'Colar PACKET'!$H$2:$H$400))</f>
        <v>0</v>
      </c>
      <c r="N57" s="208">
        <f ca="1">SUM(SUMIFS('Colar PRIME'!$G:$G,'Colar PRIME'!$C:$C,Relatorio!B57,'Colar PRIME'!$D:$D,Relatorio!$N$102),SUMIFS('Colar PRIME'!$G:$G,'Colar PRIME'!$C:$C,Relatorio!D57,'Colar PRIME'!$D:$D,Relatorio!$N$102))</f>
        <v>0</v>
      </c>
      <c r="O57" s="408">
        <f ca="1">SUM(SUMIF('Colar PACKET'!$A$2:$I$400,C57,'Colar PACKET'!$I$2:$I$400),SUMIF('Colar PACKET'!$A$2:$I$400,BA57,'Colar PACKET'!$I$2:$I$400))</f>
        <v>0</v>
      </c>
      <c r="P57" s="408">
        <f ca="1">SUM(SUMIFS('Colar PRIME'!$G:$G,'Colar PRIME'!$C:$C,Relatorio!B57,'Colar PRIME'!$D:$D,Relatorio!$P$102),SUMIFS('Colar PRIME'!$G:$G,'Colar PRIME'!$C:$C,Relatorio!D57,'Colar PRIME'!$D:$D,Relatorio!$P$102))</f>
        <v>0</v>
      </c>
      <c r="Q57" s="207">
        <f ca="1">SUM(SUMIF('Colar PACKET'!$A$2:$J$400,C57,'Colar PACKET'!$J$2:$J$400),SUMIF('Colar PACKET'!$A$2:$J$400,BA57,'Colar PACKET'!$J$2:$J$400))</f>
        <v>0</v>
      </c>
      <c r="R57" s="208">
        <f ca="1">SUM(SUMIFS('Colar PRIME'!$G:$G,'Colar PRIME'!$C:$C,Relatorio!B57,'Colar PRIME'!$D:$D,Relatorio!$R$102),SUMIFS('Colar PRIME'!$G:$G,'Colar PRIME'!$C:$C,Relatorio!D57,'Colar PRIME'!$D:$D,Relatorio!$R$102))</f>
        <v>0</v>
      </c>
      <c r="S57" s="408">
        <f ca="1">SUM(SUMIF('Colar PACKET'!$A$2:$K$400,C57,'Colar PACKET'!$K$2:$K$400),SUMIF('Colar PACKET'!$A$2:$K$400,BA57,'Colar PACKET'!$K$2:$K$400))</f>
        <v>0</v>
      </c>
      <c r="T57" s="408">
        <f ca="1">SUM(SUMIFS('Colar PRIME'!$G:$G,'Colar PRIME'!$C:$C,Relatorio!B57,'Colar PRIME'!$D:$D,Relatorio!$T$102),SUMIFS('Colar PRIME'!$G:$G,'Colar PRIME'!$C:$C,Relatorio!D57,'Colar PRIME'!$D:$D,Relatorio!$T$102))</f>
        <v>0</v>
      </c>
      <c r="U57" s="207">
        <f ca="1">SUM(SUMIF('Colar PACKET'!$A$2:$L$400,C57,'Colar PACKET'!$L$2:$L$400),SUMIF('Colar PACKET'!$A$2:$L$400,BA57,'Colar PACKET'!$L$2:$L$400))</f>
        <v>0</v>
      </c>
      <c r="V57" s="208">
        <f ca="1">SUM(SUMIFS('Colar PRIME'!$G:$G,'Colar PRIME'!$C:$C,Relatorio!B57,'Colar PRIME'!$D:$D,Relatorio!$V$102),SUMIFS('Colar PRIME'!$G:$G,'Colar PRIME'!$C:$C,Relatorio!D57,'Colar PRIME'!$D:$D,Relatorio!$V$102))</f>
        <v>0</v>
      </c>
      <c r="W57" s="408">
        <f ca="1">SUM(SUMIF('Colar PACKET'!$A$2:$M$400,C57,'Colar PACKET'!$M$2:$M$400),SUMIF('Colar PACKET'!$A$2:$M$400,BA57,'Colar PACKET'!$M$2:$M$400))</f>
        <v>0</v>
      </c>
      <c r="X57" s="408">
        <f ca="1">SUM(SUMIFS('Colar PRIME'!$G:$G,'Colar PRIME'!$C:$C,Relatorio!B57,'Colar PRIME'!$D:$D,Relatorio!$X$102),SUMIFS('Colar PRIME'!$G:$G,'Colar PRIME'!$C:$C,Relatorio!D57,'Colar PRIME'!$D:$D,Relatorio!$X$102))</f>
        <v>0</v>
      </c>
      <c r="Y57" s="207">
        <f ca="1">SUM(SUMIF('Colar PACKET'!$A$2:$N$400,C57,'Colar PACKET'!$N$2:$N$400),SUMIF('Colar PACKET'!$A$2:$N$400,BA57,'Colar PACKET'!$N$2:$N$400))</f>
        <v>0</v>
      </c>
      <c r="Z57" s="208">
        <f ca="1">SUM(SUMIFS('Colar PRIME'!$G:$G,'Colar PRIME'!$C:$C,Relatorio!B57,'Colar PRIME'!$D:$D,Relatorio!$Z$102),SUMIFS('Colar PRIME'!$G:$G,'Colar PRIME'!$C:$C,Relatorio!D57,'Colar PRIME'!$D:$D,Relatorio!$Z$102))</f>
        <v>0</v>
      </c>
      <c r="AA57" s="408">
        <f ca="1">SUM(SUMIF('Colar PACKET'!$A$2:$O$400,C57,'Colar PACKET'!$O$2:$O$400),SUMIF('Colar PACKET'!$A$2:$O$400,BA57,'Colar PACKET'!$O$2:$O$400))</f>
        <v>0</v>
      </c>
      <c r="AB57" s="408">
        <f ca="1">SUM(SUMIFS('Colar PRIME'!$G:$G,'Colar PRIME'!$C:$C,Relatorio!B57,'Colar PRIME'!$D:$D,Relatorio!$AB$102),SUMIFS('Colar PRIME'!$G:$G,'Colar PRIME'!$C:$C,Relatorio!D57,'Colar PRIME'!$D:$D,Relatorio!$AB$102))</f>
        <v>0</v>
      </c>
      <c r="AC57" s="207">
        <f ca="1">SUM(SUMIF('Colar PACKET'!$A$2:$P$400,C57,'Colar PACKET'!$P$2:$P$400),SUMIF('Colar PACKET'!$A$2:$P$400,BA57,'Colar PACKET'!$P$2:$P$400))</f>
        <v>0</v>
      </c>
      <c r="AD57" s="208">
        <f ca="1">SUM(SUMIFS('Colar PRIME'!$G:$G,'Colar PRIME'!$C:$C,Relatorio!B57,'Colar PRIME'!$D:$D,Relatorio!$AD$102),SUMIFS('Colar PRIME'!$G:$G,'Colar PRIME'!$C:$C,Relatorio!D57,'Colar PRIME'!$D:$D,Relatorio!$AD$102))</f>
        <v>0</v>
      </c>
      <c r="AE57" s="408">
        <f ca="1">SUM(SUMIF('Colar PACKET'!$A$2:$Q$400,C57,'Colar PACKET'!$Q$2:$Q$400),SUMIF('Colar PACKET'!$A$2:$Q$400,BA57,'Colar PACKET'!$Q$2:$Q$400))</f>
        <v>0</v>
      </c>
      <c r="AF57" s="408">
        <f ca="1">SUM(SUMIFS('Colar PRIME'!$G:$G,'Colar PRIME'!$C:$C,Relatorio!B57,'Colar PRIME'!$D:$D,Relatorio!$AF$102),SUMIFS('Colar PRIME'!$G:$G,'Colar PRIME'!$C:$C,Relatorio!D57,'Colar PRIME'!$D:$D,Relatorio!$AF$102))</f>
        <v>0</v>
      </c>
      <c r="AG57" s="207">
        <f ca="1">SUM(SUMIF('Colar PACKET'!$A$2:$R$400,C57,'Colar PACKET'!$R$2:$R$400),SUMIF('Colar PACKET'!$A$2:$R$400,BA57,'Colar PACKET'!$R$2:$R$400))</f>
        <v>0</v>
      </c>
      <c r="AH57" s="408">
        <f ca="1">SUM(SUMIFS('Colar PRIME'!$G:$G,'Colar PRIME'!$C:$C,Relatorio!B57,'Colar PRIME'!$D:$D,Relatorio!$AH$102),SUMIFS('Colar PRIME'!$G:$G,'Colar PRIME'!$C:$C,Relatorio!D57,'Colar PRIME'!$D:$D,Relatorio!$AH$102))</f>
        <v>0</v>
      </c>
      <c r="AI57" s="209">
        <f ca="1">SUM(SUMIF('Colar PACKET'!$A$2:$S$400,C57,'Colar PACKET'!$S$2:$S$400),SUMIF('Colar PACKET'!$A$2:$S$400,BA57,'Colar PACKET'!$S$2:$S$400))</f>
        <v>0</v>
      </c>
      <c r="AJ57" s="409">
        <f ca="1">SUM(SUMIFS('Colar PRIME'!$G:$G,'Colar PRIME'!$C:$C,Relatorio!B57,'Colar PRIME'!$D:$D,Relatorio!$AJ$102),SUMIFS('Colar PRIME'!$G:$G,'Colar PRIME'!$C:$C,Relatorio!D57,'Colar PRIME'!$D:$D,Relatorio!$AJ$102))</f>
        <v>0</v>
      </c>
      <c r="AK57" s="408">
        <f ca="1">SUM(SUMIF('Colar PACKET'!$A$2:$T$400,C57,'Colar PACKET'!$T$2:$T$400),SUMIF('Colar PACKET'!$A$2:$T$400,BA57,'Colar PACKET'!$T$2:$T$400))</f>
        <v>0</v>
      </c>
      <c r="AL57" s="408">
        <f ca="1">SUM(SUMIFS('Colar PRIME'!$G:$G,'Colar PRIME'!$C:$C,Relatorio!B57,'Colar PRIME'!$D:$D,Relatorio!$AL$102),SUMIFS('Colar PRIME'!$G:$G,'Colar PRIME'!$C:$C,Relatorio!D57,'Colar PRIME'!$D:$D,Relatorio!$AL$102))</f>
        <v>0</v>
      </c>
      <c r="AM57" s="209">
        <f ca="1">SUM(SUMIF('Colar PACKET'!$A$2:$U$400,C57,'Colar PACKET'!$U$2:$U$400),SUMIF('Colar PACKET'!$A$2:$U$400,BA57,'Colar PACKET'!$U$2:$U$400))</f>
        <v>0</v>
      </c>
      <c r="AN57" s="409">
        <f ca="1">SUM(SUMIFS('Colar PRIME'!$G:$G,'Colar PRIME'!$C:$C,Relatorio!B57,'Colar PRIME'!$D:$D,Relatorio!$AJ$102),SUMIFS('Colar PRIME'!$G:$G,'Colar PRIME'!$C:$C,Relatorio!D57,'Colar PRIME'!$D:$D,Relatorio!$AN$102))</f>
        <v>0</v>
      </c>
      <c r="AO57" s="408">
        <f ca="1">SUM(SUMIF('Colar PACKET'!$A$2:$V$400,C57,'Colar PACKET'!$V$2:$V$400),SUMIF('Colar PACKET'!$A$2:$V$400,BA57,'Colar PACKET'!$V$2:$V$400))</f>
        <v>0</v>
      </c>
      <c r="AP57" s="408">
        <f ca="1">SUM(SUMIFS('Colar PRIME'!$G:$G,'Colar PRIME'!$C:$C,Relatorio!B57,'Colar PRIME'!$D:$D,Relatorio!$AP$102),SUMIFS('Colar PRIME'!$G:$G,'Colar PRIME'!$C:$C,Relatorio!D57,'Colar PRIME'!$D:$D,Relatorio!$AP$102))</f>
        <v>0</v>
      </c>
      <c r="AQ57" s="209">
        <f ca="1">SUM(SUMIF('Colar PACKET'!$A$2:$W$400,C57,'Colar PACKET'!$W$2:$W$400),SUMIF('Colar PACKET'!$A$2:$W$400,BA57,'Colar PACKET'!$W$2:$W$400))</f>
        <v>0</v>
      </c>
      <c r="AR57" s="409">
        <f ca="1">SUM(SUMIFS('Colar PRIME'!$G:$G,'Colar PRIME'!$C:$C,Relatorio!B57,'Colar PRIME'!$D:$D,Relatorio!$AR$102),SUMIFS('Colar PRIME'!$G:$G,'Colar PRIME'!$C:$C,Relatorio!D57,'Colar PRIME'!$D:$D,Relatorio!$AR$102))</f>
        <v>0</v>
      </c>
      <c r="AS57" s="408">
        <f ca="1">SUM(SUMIF('Colar PACKET'!$A$2:$X$400,C57,'Colar PACKET'!$X$2:$X$400),SUMIF('Colar PACKET'!$A$2:$X$400,BA57,'Colar PACKET'!$X$2:$X$400))</f>
        <v>0</v>
      </c>
      <c r="AT57" s="408">
        <f ca="1">SUM(SUMIFS('Colar PRIME'!$G:$G,'Colar PRIME'!$C:$C,Relatorio!B57,'Colar PRIME'!$D:$D,Relatorio!$AT$102),SUMIFS('Colar PRIME'!$G:$G,'Colar PRIME'!$C:$C,Relatorio!D57,'Colar PRIME'!$D:$D,Relatorio!$AT$102))</f>
        <v>0</v>
      </c>
      <c r="AU57" s="209">
        <f ca="1">SUM(SUMIF('Colar PACKET'!$A$2:$Y$400,C57,'Colar PACKET'!$Y$2:$Y$400),SUMIF('Colar PACKET'!$A$2:$Y$400,BA57,'Colar PACKET'!$Y$2:$Y$400))</f>
        <v>0</v>
      </c>
      <c r="AV57" s="409">
        <f ca="1">SUM(SUMIFS('Colar PRIME'!$G:$G,'Colar PRIME'!$C:$C,Relatorio!B57,'Colar PRIME'!$D:$D,Relatorio!$AV$102),SUMIFS('Colar PRIME'!$G:$G,'Colar PRIME'!$C:$C,Relatorio!D57,'Colar PRIME'!$D:$D,Relatorio!$AV$102))</f>
        <v>0</v>
      </c>
      <c r="AW57" s="408">
        <f ca="1">SUM(SUMIF('Colar PACKET'!$A$2:$Z$400,C57,'Colar PACKET'!$Z$2:$Z$400),SUMIF('Colar PACKET'!$A$2:$Z$400,BA57,'Colar PACKET'!$Z$2:$Z$400))</f>
        <v>0</v>
      </c>
      <c r="AX57" s="408">
        <f ca="1">SUM(SUMIFS('Colar PRIME'!$G:$G,'Colar PRIME'!$C:$C,Relatorio!B57,'Colar PRIME'!$D:$D,Relatorio!$AX$102),SUMIFS('Colar PRIME'!$G:$G,'Colar PRIME'!$C:$C,Relatorio!D57,'Colar PRIME'!$D:$D,Relatorio!$AX$102))</f>
        <v>0</v>
      </c>
      <c r="AY57" s="209">
        <f ca="1">SUM(SUMIF('Colar PACKET'!$A$2:$AA$400,C57,'Colar PACKET'!$AA$2:$AA$400),SUMIF('Colar PACKET'!$A$2:$AA$400,BA57,'Colar PACKET'!$AA$2:$AA$400))</f>
        <v>0</v>
      </c>
      <c r="AZ57" s="409">
        <f ca="1">SUM(SUMIFS('Colar PRIME'!$G:$G,'Colar PRIME'!$C:$C,Relatorio!B57,'Colar PRIME'!$D:$D,Relatorio!$AZ$102),SUMIFS('Colar PRIME'!$G:$G,'Colar PRIME'!$C:$C,Relatorio!D57,'Colar PRIME'!$D:$D,Relatorio!$AZ$102))</f>
        <v>0</v>
      </c>
      <c r="BA57" s="210" t="s">
        <v>351</v>
      </c>
      <c r="BB57" s="408">
        <v>5</v>
      </c>
    </row>
    <row r="58" spans="1:54" x14ac:dyDescent="0.25">
      <c r="A58" s="226" t="s">
        <v>132</v>
      </c>
      <c r="B58" s="419" t="s">
        <v>233</v>
      </c>
      <c r="C58" s="217" t="s">
        <v>352</v>
      </c>
      <c r="D58" s="218"/>
      <c r="E58" s="207">
        <f ca="1">SUM(SUMIF('Colar PACKET'!$A$2:$D$400,C58,'Colar PACKET'!$D$2:$D$400),SUMIF('Colar PACKET'!$A$2:$D484,BA58,'Colar PACKET'!$D$2:$D$400))</f>
        <v>0</v>
      </c>
      <c r="F58" s="208">
        <f ca="1">SUM(SUMIFS('Colar PRIME'!$G:$G,'Colar PRIME'!$C:$C,Relatorio!B58,'Colar PRIME'!$D:$D,Relatorio!$F$102),SUMIFS('Colar PRIME'!$G:$G,'Colar PRIME'!$C:$C,Relatorio!D58,'Colar PRIME'!$D:$D,Relatorio!$F$102))</f>
        <v>0</v>
      </c>
      <c r="G58" s="408">
        <f ca="1">SUM(SUMIF('Colar PACKET'!$A$2:$E$400,C58,'Colar PACKET'!$E$2:$E$400),SUMIF('Colar PACKET'!$A$2:$E$400,BA58,'Colar PACKET'!$E$2:$E$400))</f>
        <v>0</v>
      </c>
      <c r="H58" s="408">
        <f ca="1">SUM(SUMIFS('Colar PRIME'!$G:$G,'Colar PRIME'!$C:$C,Relatorio!B58,'Colar PRIME'!$D:$D,Relatorio!$H$102),SUMIFS('Colar PRIME'!$G:$G,'Colar PRIME'!$C:$C,Relatorio!D58,'Colar PRIME'!$D:$D,Relatorio!$H$102))</f>
        <v>0</v>
      </c>
      <c r="I58" s="207">
        <f ca="1">SUM(SUMIF('Colar PACKET'!$A$2:$F$400,C58,'Colar PACKET'!$F$2:$F$400),SUMIF('Colar PACKET'!$A$2:$F$400,BA58,'Colar PACKET'!$F$2:$F$400))</f>
        <v>0</v>
      </c>
      <c r="J58" s="208">
        <f ca="1">SUM(SUMIFS('Colar PRIME'!$G:$G,'Colar PRIME'!$C:$C,Relatorio!B58,'Colar PRIME'!$D:$D,Relatorio!$J$102),SUMIFS('Colar PRIME'!$G:$G,'Colar PRIME'!$C:$C,Relatorio!D58,'Colar PRIME'!$D:$D,Relatorio!$J$102))</f>
        <v>0</v>
      </c>
      <c r="K58" s="408">
        <f ca="1">SUM(SUMIF('Colar PACKET'!$A$2:$G$400,C58,'Colar PACKET'!$G$2:$G$400),SUMIF('Colar PACKET'!$A$2:$G$400,BA58,'Colar PACKET'!$G$2:$G$400))</f>
        <v>0</v>
      </c>
      <c r="L58" s="408">
        <f ca="1">SUM(SUMIFS('Colar PRIME'!$G:$G,'Colar PRIME'!$C:$C,Relatorio!B58,'Colar PRIME'!$D:$D,Relatorio!$L$102),SUMIFS('Colar PRIME'!$G:$G,'Colar PRIME'!$C:$C,Relatorio!D58,'Colar PRIME'!$D:$D,Relatorio!$L$102))</f>
        <v>0</v>
      </c>
      <c r="M58" s="207">
        <f ca="1">SUM(SUMIF('Colar PACKET'!$A$2:$H$400,C58,'Colar PACKET'!$H$2:$H$400),SUMIF('Colar PACKET'!$A$2:$H$400,BA58,'Colar PACKET'!$H$2:$H$400))</f>
        <v>0</v>
      </c>
      <c r="N58" s="208">
        <f ca="1">SUM(SUMIFS('Colar PRIME'!$G:$G,'Colar PRIME'!$C:$C,Relatorio!B58,'Colar PRIME'!$D:$D,Relatorio!$N$102),SUMIFS('Colar PRIME'!$G:$G,'Colar PRIME'!$C:$C,Relatorio!D58,'Colar PRIME'!$D:$D,Relatorio!$N$102))</f>
        <v>0</v>
      </c>
      <c r="O58" s="408">
        <f ca="1">SUM(SUMIF('Colar PACKET'!$A$2:$I$400,C58,'Colar PACKET'!$I$2:$I$400),SUMIF('Colar PACKET'!$A$2:$I$400,BA58,'Colar PACKET'!$I$2:$I$400))</f>
        <v>0</v>
      </c>
      <c r="P58" s="408">
        <f ca="1">SUM(SUMIFS('Colar PRIME'!$G:$G,'Colar PRIME'!$C:$C,Relatorio!B58,'Colar PRIME'!$D:$D,Relatorio!$P$102),SUMIFS('Colar PRIME'!$G:$G,'Colar PRIME'!$C:$C,Relatorio!D58,'Colar PRIME'!$D:$D,Relatorio!$P$102))</f>
        <v>0</v>
      </c>
      <c r="Q58" s="207">
        <f ca="1">SUM(SUMIF('Colar PACKET'!$A$2:$J$400,C58,'Colar PACKET'!$J$2:$J$400),SUMIF('Colar PACKET'!$A$2:$J$400,BA58,'Colar PACKET'!$J$2:$J$400))</f>
        <v>0</v>
      </c>
      <c r="R58" s="208">
        <f ca="1">SUM(SUMIFS('Colar PRIME'!$G:$G,'Colar PRIME'!$C:$C,Relatorio!B58,'Colar PRIME'!$D:$D,Relatorio!$R$102),SUMIFS('Colar PRIME'!$G:$G,'Colar PRIME'!$C:$C,Relatorio!D58,'Colar PRIME'!$D:$D,Relatorio!$R$102))</f>
        <v>0</v>
      </c>
      <c r="S58" s="408">
        <f ca="1">SUM(SUMIF('Colar PACKET'!$A$2:$K$400,C58,'Colar PACKET'!$K$2:$K$400),SUMIF('Colar PACKET'!$A$2:$K$400,BA58,'Colar PACKET'!$K$2:$K$400))</f>
        <v>0</v>
      </c>
      <c r="T58" s="408">
        <f ca="1">SUM(SUMIFS('Colar PRIME'!$G:$G,'Colar PRIME'!$C:$C,Relatorio!B58,'Colar PRIME'!$D:$D,Relatorio!$T$102),SUMIFS('Colar PRIME'!$G:$G,'Colar PRIME'!$C:$C,Relatorio!D58,'Colar PRIME'!$D:$D,Relatorio!$T$102))</f>
        <v>0</v>
      </c>
      <c r="U58" s="207">
        <f ca="1">SUM(SUMIF('Colar PACKET'!$A$2:$L$400,C58,'Colar PACKET'!$L$2:$L$400),SUMIF('Colar PACKET'!$A$2:$L$400,BA58,'Colar PACKET'!$L$2:$L$400))</f>
        <v>0</v>
      </c>
      <c r="V58" s="208">
        <f ca="1">SUM(SUMIFS('Colar PRIME'!$G:$G,'Colar PRIME'!$C:$C,Relatorio!B58,'Colar PRIME'!$D:$D,Relatorio!$V$102),SUMIFS('Colar PRIME'!$G:$G,'Colar PRIME'!$C:$C,Relatorio!D58,'Colar PRIME'!$D:$D,Relatorio!$V$102))</f>
        <v>0</v>
      </c>
      <c r="W58" s="408">
        <f ca="1">SUM(SUMIF('Colar PACKET'!$A$2:$M$400,C58,'Colar PACKET'!$M$2:$M$400),SUMIF('Colar PACKET'!$A$2:$M$400,BA58,'Colar PACKET'!$M$2:$M$400))</f>
        <v>0</v>
      </c>
      <c r="X58" s="408">
        <f ca="1">SUM(SUMIFS('Colar PRIME'!$G:$G,'Colar PRIME'!$C:$C,Relatorio!B58,'Colar PRIME'!$D:$D,Relatorio!$X$102),SUMIFS('Colar PRIME'!$G:$G,'Colar PRIME'!$C:$C,Relatorio!D58,'Colar PRIME'!$D:$D,Relatorio!$X$102))</f>
        <v>0</v>
      </c>
      <c r="Y58" s="207">
        <f ca="1">SUM(SUMIF('Colar PACKET'!$A$2:$N$400,C58,'Colar PACKET'!$N$2:$N$400),SUMIF('Colar PACKET'!$A$2:$N$400,BA58,'Colar PACKET'!$N$2:$N$400))</f>
        <v>0</v>
      </c>
      <c r="Z58" s="208">
        <f ca="1">SUM(SUMIFS('Colar PRIME'!$G:$G,'Colar PRIME'!$C:$C,Relatorio!B58,'Colar PRIME'!$D:$D,Relatorio!$Z$102),SUMIFS('Colar PRIME'!$G:$G,'Colar PRIME'!$C:$C,Relatorio!D58,'Colar PRIME'!$D:$D,Relatorio!$Z$102))</f>
        <v>0</v>
      </c>
      <c r="AA58" s="408">
        <f ca="1">SUM(SUMIF('Colar PACKET'!$A$2:$O$400,C58,'Colar PACKET'!$O$2:$O$400),SUMIF('Colar PACKET'!$A$2:$O$400,BA58,'Colar PACKET'!$O$2:$O$400))</f>
        <v>0</v>
      </c>
      <c r="AB58" s="408">
        <f ca="1">SUM(SUMIFS('Colar PRIME'!$G:$G,'Colar PRIME'!$C:$C,Relatorio!B58,'Colar PRIME'!$D:$D,Relatorio!$AB$102),SUMIFS('Colar PRIME'!$G:$G,'Colar PRIME'!$C:$C,Relatorio!D58,'Colar PRIME'!$D:$D,Relatorio!$AB$102))</f>
        <v>0</v>
      </c>
      <c r="AC58" s="207">
        <f ca="1">SUM(SUMIF('Colar PACKET'!$A$2:$P$400,C58,'Colar PACKET'!$P$2:$P$400),SUMIF('Colar PACKET'!$A$2:$P$400,BA58,'Colar PACKET'!$P$2:$P$400))</f>
        <v>0</v>
      </c>
      <c r="AD58" s="208">
        <f ca="1">SUM(SUMIFS('Colar PRIME'!$G:$G,'Colar PRIME'!$C:$C,Relatorio!B58,'Colar PRIME'!$D:$D,Relatorio!$AD$102),SUMIFS('Colar PRIME'!$G:$G,'Colar PRIME'!$C:$C,Relatorio!D58,'Colar PRIME'!$D:$D,Relatorio!$AD$102))</f>
        <v>0</v>
      </c>
      <c r="AE58" s="408">
        <f ca="1">SUM(SUMIF('Colar PACKET'!$A$2:$Q$400,C58,'Colar PACKET'!$Q$2:$Q$400),SUMIF('Colar PACKET'!$A$2:$Q$400,BA58,'Colar PACKET'!$Q$2:$Q$400))</f>
        <v>0</v>
      </c>
      <c r="AF58" s="408">
        <f ca="1">SUM(SUMIFS('Colar PRIME'!$G:$G,'Colar PRIME'!$C:$C,Relatorio!B58,'Colar PRIME'!$D:$D,Relatorio!$AF$102),SUMIFS('Colar PRIME'!$G:$G,'Colar PRIME'!$C:$C,Relatorio!D58,'Colar PRIME'!$D:$D,Relatorio!$AF$102))</f>
        <v>0</v>
      </c>
      <c r="AG58" s="207">
        <f ca="1">SUM(SUMIF('Colar PACKET'!$A$2:$R$400,C58,'Colar PACKET'!$R$2:$R$400),SUMIF('Colar PACKET'!$A$2:$R$400,BA58,'Colar PACKET'!$R$2:$R$400))</f>
        <v>0</v>
      </c>
      <c r="AH58" s="408">
        <f ca="1">SUM(SUMIFS('Colar PRIME'!$G:$G,'Colar PRIME'!$C:$C,Relatorio!B58,'Colar PRIME'!$D:$D,Relatorio!$AH$102),SUMIFS('Colar PRIME'!$G:$G,'Colar PRIME'!$C:$C,Relatorio!D58,'Colar PRIME'!$D:$D,Relatorio!$AH$102))</f>
        <v>0</v>
      </c>
      <c r="AI58" s="209">
        <f ca="1">SUM(SUMIF('Colar PACKET'!$A$2:$S$400,C58,'Colar PACKET'!$S$2:$S$400),SUMIF('Colar PACKET'!$A$2:$S$400,BA58,'Colar PACKET'!$S$2:$S$400))</f>
        <v>0</v>
      </c>
      <c r="AJ58" s="409">
        <f ca="1">SUM(SUMIFS('Colar PRIME'!$G:$G,'Colar PRIME'!$C:$C,Relatorio!B58,'Colar PRIME'!$D:$D,Relatorio!$AJ$102),SUMIFS('Colar PRIME'!$G:$G,'Colar PRIME'!$C:$C,Relatorio!D58,'Colar PRIME'!$D:$D,Relatorio!$AJ$102))</f>
        <v>0</v>
      </c>
      <c r="AK58" s="408">
        <f ca="1">SUM(SUMIF('Colar PACKET'!$A$2:$T$400,C58,'Colar PACKET'!$T$2:$T$400),SUMIF('Colar PACKET'!$A$2:$T$400,BA58,'Colar PACKET'!$T$2:$T$400))</f>
        <v>0</v>
      </c>
      <c r="AL58" s="408">
        <f ca="1">SUM(SUMIFS('Colar PRIME'!$G:$G,'Colar PRIME'!$C:$C,Relatorio!B58,'Colar PRIME'!$D:$D,Relatorio!$AL$102),SUMIFS('Colar PRIME'!$G:$G,'Colar PRIME'!$C:$C,Relatorio!D58,'Colar PRIME'!$D:$D,Relatorio!$AL$102))</f>
        <v>0</v>
      </c>
      <c r="AM58" s="209">
        <f ca="1">SUM(SUMIF('Colar PACKET'!$A$2:$U$400,C58,'Colar PACKET'!$U$2:$U$400),SUMIF('Colar PACKET'!$A$2:$U$400,BA58,'Colar PACKET'!$U$2:$U$400))</f>
        <v>0</v>
      </c>
      <c r="AN58" s="409">
        <f ca="1">SUM(SUMIFS('Colar PRIME'!$G:$G,'Colar PRIME'!$C:$C,Relatorio!B58,'Colar PRIME'!$D:$D,Relatorio!$AJ$102),SUMIFS('Colar PRIME'!$G:$G,'Colar PRIME'!$C:$C,Relatorio!D58,'Colar PRIME'!$D:$D,Relatorio!$AN$102))</f>
        <v>0</v>
      </c>
      <c r="AO58" s="408">
        <f ca="1">SUM(SUMIF('Colar PACKET'!$A$2:$V$400,C58,'Colar PACKET'!$V$2:$V$400),SUMIF('Colar PACKET'!$A$2:$V$400,BA58,'Colar PACKET'!$V$2:$V$400))</f>
        <v>0</v>
      </c>
      <c r="AP58" s="408">
        <f ca="1">SUM(SUMIFS('Colar PRIME'!$G:$G,'Colar PRIME'!$C:$C,Relatorio!B58,'Colar PRIME'!$D:$D,Relatorio!$AP$102),SUMIFS('Colar PRIME'!$G:$G,'Colar PRIME'!$C:$C,Relatorio!D58,'Colar PRIME'!$D:$D,Relatorio!$AP$102))</f>
        <v>0</v>
      </c>
      <c r="AQ58" s="209">
        <f ca="1">SUM(SUMIF('Colar PACKET'!$A$2:$W$400,C58,'Colar PACKET'!$W$2:$W$400),SUMIF('Colar PACKET'!$A$2:$W$400,BA58,'Colar PACKET'!$W$2:$W$400))</f>
        <v>0</v>
      </c>
      <c r="AR58" s="409">
        <f ca="1">SUM(SUMIFS('Colar PRIME'!$G:$G,'Colar PRIME'!$C:$C,Relatorio!B58,'Colar PRIME'!$D:$D,Relatorio!$AR$102),SUMIFS('Colar PRIME'!$G:$G,'Colar PRIME'!$C:$C,Relatorio!D58,'Colar PRIME'!$D:$D,Relatorio!$AR$102))</f>
        <v>0</v>
      </c>
      <c r="AS58" s="408">
        <f ca="1">SUM(SUMIF('Colar PACKET'!$A$2:$X$400,C58,'Colar PACKET'!$X$2:$X$400),SUMIF('Colar PACKET'!$A$2:$X$400,BA58,'Colar PACKET'!$X$2:$X$400))</f>
        <v>0</v>
      </c>
      <c r="AT58" s="408">
        <f ca="1">SUM(SUMIFS('Colar PRIME'!$G:$G,'Colar PRIME'!$C:$C,Relatorio!B58,'Colar PRIME'!$D:$D,Relatorio!$AT$102),SUMIFS('Colar PRIME'!$G:$G,'Colar PRIME'!$C:$C,Relatorio!D58,'Colar PRIME'!$D:$D,Relatorio!$AT$102))</f>
        <v>0</v>
      </c>
      <c r="AU58" s="209">
        <f ca="1">SUM(SUMIF('Colar PACKET'!$A$2:$Y$400,C58,'Colar PACKET'!$Y$2:$Y$400),SUMIF('Colar PACKET'!$A$2:$Y$400,BA58,'Colar PACKET'!$Y$2:$Y$400))</f>
        <v>0</v>
      </c>
      <c r="AV58" s="409">
        <f ca="1">SUM(SUMIFS('Colar PRIME'!$G:$G,'Colar PRIME'!$C:$C,Relatorio!B58,'Colar PRIME'!$D:$D,Relatorio!$AV$102),SUMIFS('Colar PRIME'!$G:$G,'Colar PRIME'!$C:$C,Relatorio!D58,'Colar PRIME'!$D:$D,Relatorio!$AV$102))</f>
        <v>0</v>
      </c>
      <c r="AW58" s="408">
        <f ca="1">SUM(SUMIF('Colar PACKET'!$A$2:$Z$400,C58,'Colar PACKET'!$Z$2:$Z$400),SUMIF('Colar PACKET'!$A$2:$Z$400,BA58,'Colar PACKET'!$Z$2:$Z$400))</f>
        <v>0</v>
      </c>
      <c r="AX58" s="408">
        <f ca="1">SUM(SUMIFS('Colar PRIME'!$G:$G,'Colar PRIME'!$C:$C,Relatorio!B58,'Colar PRIME'!$D:$D,Relatorio!$AX$102),SUMIFS('Colar PRIME'!$G:$G,'Colar PRIME'!$C:$C,Relatorio!D58,'Colar PRIME'!$D:$D,Relatorio!$AX$102))</f>
        <v>0</v>
      </c>
      <c r="AY58" s="209">
        <f ca="1">SUM(SUMIF('Colar PACKET'!$A$2:$AA$400,C58,'Colar PACKET'!$AA$2:$AA$400),SUMIF('Colar PACKET'!$A$2:$AA$400,BA58,'Colar PACKET'!$AA$2:$AA$400))</f>
        <v>0</v>
      </c>
      <c r="AZ58" s="409">
        <f ca="1">SUM(SUMIFS('Colar PRIME'!$G:$G,'Colar PRIME'!$C:$C,Relatorio!B58,'Colar PRIME'!$D:$D,Relatorio!$AZ$102),SUMIFS('Colar PRIME'!$G:$G,'Colar PRIME'!$C:$C,Relatorio!D58,'Colar PRIME'!$D:$D,Relatorio!$AZ$102))</f>
        <v>0</v>
      </c>
      <c r="BA58" s="210" t="s">
        <v>353</v>
      </c>
      <c r="BB58" s="408">
        <v>5</v>
      </c>
    </row>
    <row r="59" spans="1:54" x14ac:dyDescent="0.25">
      <c r="A59" s="226" t="s">
        <v>133</v>
      </c>
      <c r="B59" s="419" t="s">
        <v>354</v>
      </c>
      <c r="C59" s="217" t="s">
        <v>355</v>
      </c>
      <c r="D59" s="218"/>
      <c r="E59" s="207">
        <f ca="1">SUM(SUMIF('Colar PACKET'!$A$2:$D$400,C59,'Colar PACKET'!$D$2:$D$400),SUMIF('Colar PACKET'!$A$2:$D485,BA59,'Colar PACKET'!$D$2:$D$400))</f>
        <v>0</v>
      </c>
      <c r="F59" s="208">
        <f ca="1">SUM(SUMIFS('Colar PRIME'!$G:$G,'Colar PRIME'!$C:$C,Relatorio!B59,'Colar PRIME'!$D:$D,Relatorio!$F$102),SUMIFS('Colar PRIME'!$G:$G,'Colar PRIME'!$C:$C,Relatorio!D59,'Colar PRIME'!$D:$D,Relatorio!$F$102))</f>
        <v>0</v>
      </c>
      <c r="G59" s="408">
        <f ca="1">SUM(SUMIF('Colar PACKET'!$A$2:$E$400,C59,'Colar PACKET'!$E$2:$E$400),SUMIF('Colar PACKET'!$A$2:$E$400,BA59,'Colar PACKET'!$E$2:$E$400))</f>
        <v>0</v>
      </c>
      <c r="H59" s="408">
        <f ca="1">SUM(SUMIFS('Colar PRIME'!$G:$G,'Colar PRIME'!$C:$C,Relatorio!B59,'Colar PRIME'!$D:$D,Relatorio!$H$102),SUMIFS('Colar PRIME'!$G:$G,'Colar PRIME'!$C:$C,Relatorio!D59,'Colar PRIME'!$D:$D,Relatorio!$H$102))</f>
        <v>0</v>
      </c>
      <c r="I59" s="207">
        <f ca="1">SUM(SUMIF('Colar PACKET'!$A$2:$F$400,C59,'Colar PACKET'!$F$2:$F$400),SUMIF('Colar PACKET'!$A$2:$F$400,BA59,'Colar PACKET'!$F$2:$F$400))</f>
        <v>0</v>
      </c>
      <c r="J59" s="208">
        <f ca="1">SUM(SUMIFS('Colar PRIME'!$G:$G,'Colar PRIME'!$C:$C,Relatorio!B59,'Colar PRIME'!$D:$D,Relatorio!$J$102),SUMIFS('Colar PRIME'!$G:$G,'Colar PRIME'!$C:$C,Relatorio!D59,'Colar PRIME'!$D:$D,Relatorio!$J$102))</f>
        <v>0</v>
      </c>
      <c r="K59" s="408">
        <f ca="1">SUM(SUMIF('Colar PACKET'!$A$2:$G$400,C59,'Colar PACKET'!$G$2:$G$400),SUMIF('Colar PACKET'!$A$2:$G$400,BA59,'Colar PACKET'!$G$2:$G$400))</f>
        <v>0</v>
      </c>
      <c r="L59" s="408">
        <f ca="1">SUM(SUMIFS('Colar PRIME'!$G:$G,'Colar PRIME'!$C:$C,Relatorio!B59,'Colar PRIME'!$D:$D,Relatorio!$L$102),SUMIFS('Colar PRIME'!$G:$G,'Colar PRIME'!$C:$C,Relatorio!D59,'Colar PRIME'!$D:$D,Relatorio!$L$102))</f>
        <v>0</v>
      </c>
      <c r="M59" s="207">
        <f ca="1">SUM(SUMIF('Colar PACKET'!$A$2:$H$400,C59,'Colar PACKET'!$H$2:$H$400),SUMIF('Colar PACKET'!$A$2:$H$400,BA59,'Colar PACKET'!$H$2:$H$400))</f>
        <v>0</v>
      </c>
      <c r="N59" s="208">
        <f ca="1">SUM(SUMIFS('Colar PRIME'!$G:$G,'Colar PRIME'!$C:$C,Relatorio!B59,'Colar PRIME'!$D:$D,Relatorio!$N$102),SUMIFS('Colar PRIME'!$G:$G,'Colar PRIME'!$C:$C,Relatorio!D59,'Colar PRIME'!$D:$D,Relatorio!$N$102))</f>
        <v>0</v>
      </c>
      <c r="O59" s="408">
        <f ca="1">SUM(SUMIF('Colar PACKET'!$A$2:$I$400,C59,'Colar PACKET'!$I$2:$I$400),SUMIF('Colar PACKET'!$A$2:$I$400,BA59,'Colar PACKET'!$I$2:$I$400))</f>
        <v>0</v>
      </c>
      <c r="P59" s="408">
        <f ca="1">SUM(SUMIFS('Colar PRIME'!$G:$G,'Colar PRIME'!$C:$C,Relatorio!B59,'Colar PRIME'!$D:$D,Relatorio!$P$102),SUMIFS('Colar PRIME'!$G:$G,'Colar PRIME'!$C:$C,Relatorio!D59,'Colar PRIME'!$D:$D,Relatorio!$P$102))</f>
        <v>0</v>
      </c>
      <c r="Q59" s="207">
        <f ca="1">SUM(SUMIF('Colar PACKET'!$A$2:$J$400,C59,'Colar PACKET'!$J$2:$J$400),SUMIF('Colar PACKET'!$A$2:$J$400,BA59,'Colar PACKET'!$J$2:$J$400))</f>
        <v>0</v>
      </c>
      <c r="R59" s="208">
        <f ca="1">SUM(SUMIFS('Colar PRIME'!$G:$G,'Colar PRIME'!$C:$C,Relatorio!B59,'Colar PRIME'!$D:$D,Relatorio!$R$102),SUMIFS('Colar PRIME'!$G:$G,'Colar PRIME'!$C:$C,Relatorio!D59,'Colar PRIME'!$D:$D,Relatorio!$R$102))</f>
        <v>0</v>
      </c>
      <c r="S59" s="408">
        <f ca="1">SUM(SUMIF('Colar PACKET'!$A$2:$K$400,C59,'Colar PACKET'!$K$2:$K$400),SUMIF('Colar PACKET'!$A$2:$K$400,BA59,'Colar PACKET'!$K$2:$K$400))</f>
        <v>0</v>
      </c>
      <c r="T59" s="408">
        <f ca="1">SUM(SUMIFS('Colar PRIME'!$G:$G,'Colar PRIME'!$C:$C,Relatorio!B59,'Colar PRIME'!$D:$D,Relatorio!$T$102),SUMIFS('Colar PRIME'!$G:$G,'Colar PRIME'!$C:$C,Relatorio!D59,'Colar PRIME'!$D:$D,Relatorio!$T$102))</f>
        <v>0</v>
      </c>
      <c r="U59" s="207">
        <f ca="1">SUM(SUMIF('Colar PACKET'!$A$2:$L$400,C59,'Colar PACKET'!$L$2:$L$400),SUMIF('Colar PACKET'!$A$2:$L$400,BA59,'Colar PACKET'!$L$2:$L$400))</f>
        <v>0</v>
      </c>
      <c r="V59" s="208">
        <f ca="1">SUM(SUMIFS('Colar PRIME'!$G:$G,'Colar PRIME'!$C:$C,Relatorio!B59,'Colar PRIME'!$D:$D,Relatorio!$V$102),SUMIFS('Colar PRIME'!$G:$G,'Colar PRIME'!$C:$C,Relatorio!D59,'Colar PRIME'!$D:$D,Relatorio!$V$102))</f>
        <v>0</v>
      </c>
      <c r="W59" s="408">
        <f ca="1">SUM(SUMIF('Colar PACKET'!$A$2:$M$400,C59,'Colar PACKET'!$M$2:$M$400),SUMIF('Colar PACKET'!$A$2:$M$400,BA59,'Colar PACKET'!$M$2:$M$400))</f>
        <v>0</v>
      </c>
      <c r="X59" s="408">
        <f ca="1">SUM(SUMIFS('Colar PRIME'!$G:$G,'Colar PRIME'!$C:$C,Relatorio!B59,'Colar PRIME'!$D:$D,Relatorio!$X$102),SUMIFS('Colar PRIME'!$G:$G,'Colar PRIME'!$C:$C,Relatorio!D59,'Colar PRIME'!$D:$D,Relatorio!$X$102))</f>
        <v>0</v>
      </c>
      <c r="Y59" s="207">
        <f ca="1">SUM(SUMIF('Colar PACKET'!$A$2:$N$400,C59,'Colar PACKET'!$N$2:$N$400),SUMIF('Colar PACKET'!$A$2:$N$400,BA59,'Colar PACKET'!$N$2:$N$400))</f>
        <v>0</v>
      </c>
      <c r="Z59" s="208">
        <f ca="1">SUM(SUMIFS('Colar PRIME'!$G:$G,'Colar PRIME'!$C:$C,Relatorio!B59,'Colar PRIME'!$D:$D,Relatorio!$Z$102),SUMIFS('Colar PRIME'!$G:$G,'Colar PRIME'!$C:$C,Relatorio!D59,'Colar PRIME'!$D:$D,Relatorio!$Z$102))</f>
        <v>0</v>
      </c>
      <c r="AA59" s="408">
        <f ca="1">SUM(SUMIF('Colar PACKET'!$A$2:$O$400,C59,'Colar PACKET'!$O$2:$O$400),SUMIF('Colar PACKET'!$A$2:$O$400,BA59,'Colar PACKET'!$O$2:$O$400))</f>
        <v>0</v>
      </c>
      <c r="AB59" s="408">
        <f ca="1">SUM(SUMIFS('Colar PRIME'!$G:$G,'Colar PRIME'!$C:$C,Relatorio!B59,'Colar PRIME'!$D:$D,Relatorio!$AB$102),SUMIFS('Colar PRIME'!$G:$G,'Colar PRIME'!$C:$C,Relatorio!D59,'Colar PRIME'!$D:$D,Relatorio!$AB$102))</f>
        <v>0</v>
      </c>
      <c r="AC59" s="207">
        <f ca="1">SUM(SUMIF('Colar PACKET'!$A$2:$P$400,C59,'Colar PACKET'!$P$2:$P$400),SUMIF('Colar PACKET'!$A$2:$P$400,BA59,'Colar PACKET'!$P$2:$P$400))</f>
        <v>0</v>
      </c>
      <c r="AD59" s="208">
        <f ca="1">SUM(SUMIFS('Colar PRIME'!$G:$G,'Colar PRIME'!$C:$C,Relatorio!B59,'Colar PRIME'!$D:$D,Relatorio!$AD$102),SUMIFS('Colar PRIME'!$G:$G,'Colar PRIME'!$C:$C,Relatorio!D59,'Colar PRIME'!$D:$D,Relatorio!$AD$102))</f>
        <v>0</v>
      </c>
      <c r="AE59" s="408">
        <f ca="1">SUM(SUMIF('Colar PACKET'!$A$2:$Q$400,C59,'Colar PACKET'!$Q$2:$Q$400),SUMIF('Colar PACKET'!$A$2:$Q$400,BA59,'Colar PACKET'!$Q$2:$Q$400))</f>
        <v>0</v>
      </c>
      <c r="AF59" s="408">
        <f ca="1">SUM(SUMIFS('Colar PRIME'!$G:$G,'Colar PRIME'!$C:$C,Relatorio!B59,'Colar PRIME'!$D:$D,Relatorio!$AF$102),SUMIFS('Colar PRIME'!$G:$G,'Colar PRIME'!$C:$C,Relatorio!D59,'Colar PRIME'!$D:$D,Relatorio!$AF$102))</f>
        <v>0</v>
      </c>
      <c r="AG59" s="207">
        <f ca="1">SUM(SUMIF('Colar PACKET'!$A$2:$R$400,C59,'Colar PACKET'!$R$2:$R$400),SUMIF('Colar PACKET'!$A$2:$R$400,BA59,'Colar PACKET'!$R$2:$R$400))</f>
        <v>0</v>
      </c>
      <c r="AH59" s="408">
        <f ca="1">SUM(SUMIFS('Colar PRIME'!$G:$G,'Colar PRIME'!$C:$C,Relatorio!B59,'Colar PRIME'!$D:$D,Relatorio!$AH$102),SUMIFS('Colar PRIME'!$G:$G,'Colar PRIME'!$C:$C,Relatorio!D59,'Colar PRIME'!$D:$D,Relatorio!$AH$102))</f>
        <v>0</v>
      </c>
      <c r="AI59" s="209">
        <f ca="1">SUM(SUMIF('Colar PACKET'!$A$2:$S$400,C59,'Colar PACKET'!$S$2:$S$400),SUMIF('Colar PACKET'!$A$2:$S$400,BA59,'Colar PACKET'!$S$2:$S$400))</f>
        <v>0</v>
      </c>
      <c r="AJ59" s="409">
        <f ca="1">SUM(SUMIFS('Colar PRIME'!$G:$G,'Colar PRIME'!$C:$C,Relatorio!B59,'Colar PRIME'!$D:$D,Relatorio!$AJ$102),SUMIFS('Colar PRIME'!$G:$G,'Colar PRIME'!$C:$C,Relatorio!D59,'Colar PRIME'!$D:$D,Relatorio!$AJ$102))</f>
        <v>0</v>
      </c>
      <c r="AK59" s="408">
        <f ca="1">SUM(SUMIF('Colar PACKET'!$A$2:$T$400,C59,'Colar PACKET'!$T$2:$T$400),SUMIF('Colar PACKET'!$A$2:$T$400,BA59,'Colar PACKET'!$T$2:$T$400))</f>
        <v>0</v>
      </c>
      <c r="AL59" s="408">
        <f ca="1">SUM(SUMIFS('Colar PRIME'!$G:$G,'Colar PRIME'!$C:$C,Relatorio!B59,'Colar PRIME'!$D:$D,Relatorio!$AL$102),SUMIFS('Colar PRIME'!$G:$G,'Colar PRIME'!$C:$C,Relatorio!D59,'Colar PRIME'!$D:$D,Relatorio!$AL$102))</f>
        <v>0</v>
      </c>
      <c r="AM59" s="209">
        <f ca="1">SUM(SUMIF('Colar PACKET'!$A$2:$U$400,C59,'Colar PACKET'!$U$2:$U$400),SUMIF('Colar PACKET'!$A$2:$U$400,BA59,'Colar PACKET'!$U$2:$U$400))</f>
        <v>0</v>
      </c>
      <c r="AN59" s="409">
        <f ca="1">SUM(SUMIFS('Colar PRIME'!$G:$G,'Colar PRIME'!$C:$C,Relatorio!B59,'Colar PRIME'!$D:$D,Relatorio!$AJ$102),SUMIFS('Colar PRIME'!$G:$G,'Colar PRIME'!$C:$C,Relatorio!D59,'Colar PRIME'!$D:$D,Relatorio!$AN$102))</f>
        <v>0</v>
      </c>
      <c r="AO59" s="408">
        <f ca="1">SUM(SUMIF('Colar PACKET'!$A$2:$V$400,C59,'Colar PACKET'!$V$2:$V$400),SUMIF('Colar PACKET'!$A$2:$V$400,BA59,'Colar PACKET'!$V$2:$V$400))</f>
        <v>0</v>
      </c>
      <c r="AP59" s="408">
        <f ca="1">SUM(SUMIFS('Colar PRIME'!$G:$G,'Colar PRIME'!$C:$C,Relatorio!B59,'Colar PRIME'!$D:$D,Relatorio!$AP$102),SUMIFS('Colar PRIME'!$G:$G,'Colar PRIME'!$C:$C,Relatorio!D59,'Colar PRIME'!$D:$D,Relatorio!$AP$102))</f>
        <v>0</v>
      </c>
      <c r="AQ59" s="209">
        <f ca="1">SUM(SUMIF('Colar PACKET'!$A$2:$W$400,C59,'Colar PACKET'!$W$2:$W$400),SUMIF('Colar PACKET'!$A$2:$W$400,BA59,'Colar PACKET'!$W$2:$W$400))</f>
        <v>0</v>
      </c>
      <c r="AR59" s="409">
        <f ca="1">SUM(SUMIFS('Colar PRIME'!$G:$G,'Colar PRIME'!$C:$C,Relatorio!B59,'Colar PRIME'!$D:$D,Relatorio!$AR$102),SUMIFS('Colar PRIME'!$G:$G,'Colar PRIME'!$C:$C,Relatorio!D59,'Colar PRIME'!$D:$D,Relatorio!$AR$102))</f>
        <v>0</v>
      </c>
      <c r="AS59" s="408">
        <f ca="1">SUM(SUMIF('Colar PACKET'!$A$2:$X$400,C59,'Colar PACKET'!$X$2:$X$400),SUMIF('Colar PACKET'!$A$2:$X$400,BA59,'Colar PACKET'!$X$2:$X$400))</f>
        <v>0</v>
      </c>
      <c r="AT59" s="408">
        <f ca="1">SUM(SUMIFS('Colar PRIME'!$G:$G,'Colar PRIME'!$C:$C,Relatorio!B59,'Colar PRIME'!$D:$D,Relatorio!$AT$102),SUMIFS('Colar PRIME'!$G:$G,'Colar PRIME'!$C:$C,Relatorio!D59,'Colar PRIME'!$D:$D,Relatorio!$AT$102))</f>
        <v>0</v>
      </c>
      <c r="AU59" s="209">
        <f ca="1">SUM(SUMIF('Colar PACKET'!$A$2:$Y$400,C59,'Colar PACKET'!$Y$2:$Y$400),SUMIF('Colar PACKET'!$A$2:$Y$400,BA59,'Colar PACKET'!$Y$2:$Y$400))</f>
        <v>0</v>
      </c>
      <c r="AV59" s="409">
        <f ca="1">SUM(SUMIFS('Colar PRIME'!$G:$G,'Colar PRIME'!$C:$C,Relatorio!B59,'Colar PRIME'!$D:$D,Relatorio!$AV$102),SUMIFS('Colar PRIME'!$G:$G,'Colar PRIME'!$C:$C,Relatorio!D59,'Colar PRIME'!$D:$D,Relatorio!$AV$102))</f>
        <v>0</v>
      </c>
      <c r="AW59" s="408">
        <f ca="1">SUM(SUMIF('Colar PACKET'!$A$2:$Z$400,C59,'Colar PACKET'!$Z$2:$Z$400),SUMIF('Colar PACKET'!$A$2:$Z$400,BA59,'Colar PACKET'!$Z$2:$Z$400))</f>
        <v>0</v>
      </c>
      <c r="AX59" s="408">
        <f ca="1">SUM(SUMIFS('Colar PRIME'!$G:$G,'Colar PRIME'!$C:$C,Relatorio!B59,'Colar PRIME'!$D:$D,Relatorio!$AX$102),SUMIFS('Colar PRIME'!$G:$G,'Colar PRIME'!$C:$C,Relatorio!D59,'Colar PRIME'!$D:$D,Relatorio!$AX$102))</f>
        <v>0</v>
      </c>
      <c r="AY59" s="209">
        <f ca="1">SUM(SUMIF('Colar PACKET'!$A$2:$AA$400,C59,'Colar PACKET'!$AA$2:$AA$400),SUMIF('Colar PACKET'!$A$2:$AA$400,BA59,'Colar PACKET'!$AA$2:$AA$400))</f>
        <v>0</v>
      </c>
      <c r="AZ59" s="409">
        <f ca="1">SUM(SUMIFS('Colar PRIME'!$G:$G,'Colar PRIME'!$C:$C,Relatorio!B59,'Colar PRIME'!$D:$D,Relatorio!$AZ$102),SUMIFS('Colar PRIME'!$G:$G,'Colar PRIME'!$C:$C,Relatorio!D59,'Colar PRIME'!$D:$D,Relatorio!$AZ$102))</f>
        <v>0</v>
      </c>
      <c r="BA59" s="210" t="s">
        <v>356</v>
      </c>
      <c r="BB59" s="408">
        <v>5</v>
      </c>
    </row>
    <row r="60" spans="1:54" x14ac:dyDescent="0.25">
      <c r="A60" s="226" t="s">
        <v>134</v>
      </c>
      <c r="B60" s="419" t="s">
        <v>357</v>
      </c>
      <c r="C60" s="217" t="s">
        <v>358</v>
      </c>
      <c r="D60" s="218"/>
      <c r="E60" s="207">
        <f ca="1">SUM(SUMIF('Colar PACKET'!$A$2:$D$400,C60,'Colar PACKET'!$D$2:$D$400),SUMIF('Colar PACKET'!$A$2:$D486,BA60,'Colar PACKET'!$D$2:$D$400))</f>
        <v>0</v>
      </c>
      <c r="F60" s="208">
        <f ca="1">SUM(SUMIFS('Colar PRIME'!$G:$G,'Colar PRIME'!$C:$C,Relatorio!B60,'Colar PRIME'!$D:$D,Relatorio!$F$102),SUMIFS('Colar PRIME'!$G:$G,'Colar PRIME'!$C:$C,Relatorio!D60,'Colar PRIME'!$D:$D,Relatorio!$F$102))</f>
        <v>0</v>
      </c>
      <c r="G60" s="408">
        <f ca="1">SUM(SUMIF('Colar PACKET'!$A$2:$E$400,C60,'Colar PACKET'!$E$2:$E$400),SUMIF('Colar PACKET'!$A$2:$E$400,BA60,'Colar PACKET'!$E$2:$E$400))</f>
        <v>0</v>
      </c>
      <c r="H60" s="408">
        <f ca="1">SUM(SUMIFS('Colar PRIME'!$G:$G,'Colar PRIME'!$C:$C,Relatorio!B60,'Colar PRIME'!$D:$D,Relatorio!$H$102),SUMIFS('Colar PRIME'!$G:$G,'Colar PRIME'!$C:$C,Relatorio!D60,'Colar PRIME'!$D:$D,Relatorio!$H$102))</f>
        <v>0</v>
      </c>
      <c r="I60" s="207">
        <f ca="1">SUM(SUMIF('Colar PACKET'!$A$2:$F$400,C60,'Colar PACKET'!$F$2:$F$400),SUMIF('Colar PACKET'!$A$2:$F$400,BA60,'Colar PACKET'!$F$2:$F$400))</f>
        <v>0</v>
      </c>
      <c r="J60" s="208">
        <f ca="1">SUM(SUMIFS('Colar PRIME'!$G:$G,'Colar PRIME'!$C:$C,Relatorio!B60,'Colar PRIME'!$D:$D,Relatorio!$J$102),SUMIFS('Colar PRIME'!$G:$G,'Colar PRIME'!$C:$C,Relatorio!D60,'Colar PRIME'!$D:$D,Relatorio!$J$102))</f>
        <v>0</v>
      </c>
      <c r="K60" s="408">
        <f ca="1">SUM(SUMIF('Colar PACKET'!$A$2:$G$400,C60,'Colar PACKET'!$G$2:$G$400),SUMIF('Colar PACKET'!$A$2:$G$400,BA60,'Colar PACKET'!$G$2:$G$400))</f>
        <v>0</v>
      </c>
      <c r="L60" s="408">
        <f ca="1">SUM(SUMIFS('Colar PRIME'!$G:$G,'Colar PRIME'!$C:$C,Relatorio!B60,'Colar PRIME'!$D:$D,Relatorio!$L$102),SUMIFS('Colar PRIME'!$G:$G,'Colar PRIME'!$C:$C,Relatorio!D60,'Colar PRIME'!$D:$D,Relatorio!$L$102))</f>
        <v>0</v>
      </c>
      <c r="M60" s="207">
        <f ca="1">SUM(SUMIF('Colar PACKET'!$A$2:$H$400,C60,'Colar PACKET'!$H$2:$H$400),SUMIF('Colar PACKET'!$A$2:$H$400,BA60,'Colar PACKET'!$H$2:$H$400))</f>
        <v>0</v>
      </c>
      <c r="N60" s="208">
        <f ca="1">SUM(SUMIFS('Colar PRIME'!$G:$G,'Colar PRIME'!$C:$C,Relatorio!B60,'Colar PRIME'!$D:$D,Relatorio!$N$102),SUMIFS('Colar PRIME'!$G:$G,'Colar PRIME'!$C:$C,Relatorio!D60,'Colar PRIME'!$D:$D,Relatorio!$N$102))</f>
        <v>0</v>
      </c>
      <c r="O60" s="408">
        <f ca="1">SUM(SUMIF('Colar PACKET'!$A$2:$I$400,C60,'Colar PACKET'!$I$2:$I$400),SUMIF('Colar PACKET'!$A$2:$I$400,BA60,'Colar PACKET'!$I$2:$I$400))</f>
        <v>0</v>
      </c>
      <c r="P60" s="408">
        <f ca="1">SUM(SUMIFS('Colar PRIME'!$G:$G,'Colar PRIME'!$C:$C,Relatorio!B60,'Colar PRIME'!$D:$D,Relatorio!$P$102),SUMIFS('Colar PRIME'!$G:$G,'Colar PRIME'!$C:$C,Relatorio!D60,'Colar PRIME'!$D:$D,Relatorio!$P$102))</f>
        <v>0</v>
      </c>
      <c r="Q60" s="207">
        <f ca="1">SUM(SUMIF('Colar PACKET'!$A$2:$J$400,C60,'Colar PACKET'!$J$2:$J$400),SUMIF('Colar PACKET'!$A$2:$J$400,BA60,'Colar PACKET'!$J$2:$J$400))</f>
        <v>0</v>
      </c>
      <c r="R60" s="208">
        <f ca="1">SUM(SUMIFS('Colar PRIME'!$G:$G,'Colar PRIME'!$C:$C,Relatorio!B60,'Colar PRIME'!$D:$D,Relatorio!$R$102),SUMIFS('Colar PRIME'!$G:$G,'Colar PRIME'!$C:$C,Relatorio!D60,'Colar PRIME'!$D:$D,Relatorio!$R$102))</f>
        <v>0</v>
      </c>
      <c r="S60" s="408">
        <f ca="1">SUM(SUMIF('Colar PACKET'!$A$2:$K$400,C60,'Colar PACKET'!$K$2:$K$400),SUMIF('Colar PACKET'!$A$2:$K$400,BA60,'Colar PACKET'!$K$2:$K$400))</f>
        <v>0</v>
      </c>
      <c r="T60" s="408">
        <f ca="1">SUM(SUMIFS('Colar PRIME'!$G:$G,'Colar PRIME'!$C:$C,Relatorio!B60,'Colar PRIME'!$D:$D,Relatorio!$T$102),SUMIFS('Colar PRIME'!$G:$G,'Colar PRIME'!$C:$C,Relatorio!D60,'Colar PRIME'!$D:$D,Relatorio!$T$102))</f>
        <v>0</v>
      </c>
      <c r="U60" s="207">
        <f ca="1">SUM(SUMIF('Colar PACKET'!$A$2:$L$400,C60,'Colar PACKET'!$L$2:$L$400),SUMIF('Colar PACKET'!$A$2:$L$400,BA60,'Colar PACKET'!$L$2:$L$400))</f>
        <v>0</v>
      </c>
      <c r="V60" s="208">
        <f ca="1">SUM(SUMIFS('Colar PRIME'!$G:$G,'Colar PRIME'!$C:$C,Relatorio!B60,'Colar PRIME'!$D:$D,Relatorio!$V$102),SUMIFS('Colar PRIME'!$G:$G,'Colar PRIME'!$C:$C,Relatorio!D60,'Colar PRIME'!$D:$D,Relatorio!$V$102))</f>
        <v>0</v>
      </c>
      <c r="W60" s="408">
        <f ca="1">SUM(SUMIF('Colar PACKET'!$A$2:$M$400,C60,'Colar PACKET'!$M$2:$M$400),SUMIF('Colar PACKET'!$A$2:$M$400,BA60,'Colar PACKET'!$M$2:$M$400))</f>
        <v>0</v>
      </c>
      <c r="X60" s="408">
        <f ca="1">SUM(SUMIFS('Colar PRIME'!$G:$G,'Colar PRIME'!$C:$C,Relatorio!B60,'Colar PRIME'!$D:$D,Relatorio!$X$102),SUMIFS('Colar PRIME'!$G:$G,'Colar PRIME'!$C:$C,Relatorio!D60,'Colar PRIME'!$D:$D,Relatorio!$X$102))</f>
        <v>0</v>
      </c>
      <c r="Y60" s="207">
        <f ca="1">SUM(SUMIF('Colar PACKET'!$A$2:$N$400,C60,'Colar PACKET'!$N$2:$N$400),SUMIF('Colar PACKET'!$A$2:$N$400,BA60,'Colar PACKET'!$N$2:$N$400))</f>
        <v>0</v>
      </c>
      <c r="Z60" s="208">
        <f ca="1">SUM(SUMIFS('Colar PRIME'!$G:$G,'Colar PRIME'!$C:$C,Relatorio!B60,'Colar PRIME'!$D:$D,Relatorio!$Z$102),SUMIFS('Colar PRIME'!$G:$G,'Colar PRIME'!$C:$C,Relatorio!D60,'Colar PRIME'!$D:$D,Relatorio!$Z$102))</f>
        <v>0</v>
      </c>
      <c r="AA60" s="408">
        <f ca="1">SUM(SUMIF('Colar PACKET'!$A$2:$O$400,C60,'Colar PACKET'!$O$2:$O$400),SUMIF('Colar PACKET'!$A$2:$O$400,BA60,'Colar PACKET'!$O$2:$O$400))</f>
        <v>0</v>
      </c>
      <c r="AB60" s="408">
        <f ca="1">SUM(SUMIFS('Colar PRIME'!$G:$G,'Colar PRIME'!$C:$C,Relatorio!B60,'Colar PRIME'!$D:$D,Relatorio!$AB$102),SUMIFS('Colar PRIME'!$G:$G,'Colar PRIME'!$C:$C,Relatorio!D60,'Colar PRIME'!$D:$D,Relatorio!$AB$102))</f>
        <v>0</v>
      </c>
      <c r="AC60" s="207">
        <f ca="1">SUM(SUMIF('Colar PACKET'!$A$2:$P$400,C60,'Colar PACKET'!$P$2:$P$400),SUMIF('Colar PACKET'!$A$2:$P$400,BA60,'Colar PACKET'!$P$2:$P$400))</f>
        <v>0</v>
      </c>
      <c r="AD60" s="208">
        <f ca="1">SUM(SUMIFS('Colar PRIME'!$G:$G,'Colar PRIME'!$C:$C,Relatorio!B60,'Colar PRIME'!$D:$D,Relatorio!$AD$102),SUMIFS('Colar PRIME'!$G:$G,'Colar PRIME'!$C:$C,Relatorio!D60,'Colar PRIME'!$D:$D,Relatorio!$AD$102))</f>
        <v>0</v>
      </c>
      <c r="AE60" s="408">
        <f ca="1">SUM(SUMIF('Colar PACKET'!$A$2:$Q$400,C60,'Colar PACKET'!$Q$2:$Q$400),SUMIF('Colar PACKET'!$A$2:$Q$400,BA60,'Colar PACKET'!$Q$2:$Q$400))</f>
        <v>0</v>
      </c>
      <c r="AF60" s="408">
        <f ca="1">SUM(SUMIFS('Colar PRIME'!$G:$G,'Colar PRIME'!$C:$C,Relatorio!B60,'Colar PRIME'!$D:$D,Relatorio!$AF$102),SUMIFS('Colar PRIME'!$G:$G,'Colar PRIME'!$C:$C,Relatorio!D60,'Colar PRIME'!$D:$D,Relatorio!$AF$102))</f>
        <v>0</v>
      </c>
      <c r="AG60" s="207">
        <f ca="1">SUM(SUMIF('Colar PACKET'!$A$2:$R$400,C60,'Colar PACKET'!$R$2:$R$400),SUMIF('Colar PACKET'!$A$2:$R$400,BA60,'Colar PACKET'!$R$2:$R$400))</f>
        <v>0</v>
      </c>
      <c r="AH60" s="408">
        <f ca="1">SUM(SUMIFS('Colar PRIME'!$G:$G,'Colar PRIME'!$C:$C,Relatorio!B60,'Colar PRIME'!$D:$D,Relatorio!$AH$102),SUMIFS('Colar PRIME'!$G:$G,'Colar PRIME'!$C:$C,Relatorio!D60,'Colar PRIME'!$D:$D,Relatorio!$AH$102))</f>
        <v>0</v>
      </c>
      <c r="AI60" s="209">
        <f ca="1">SUM(SUMIF('Colar PACKET'!$A$2:$S$400,C60,'Colar PACKET'!$S$2:$S$400),SUMIF('Colar PACKET'!$A$2:$S$400,BA60,'Colar PACKET'!$S$2:$S$400))</f>
        <v>0</v>
      </c>
      <c r="AJ60" s="409">
        <f ca="1">SUM(SUMIFS('Colar PRIME'!$G:$G,'Colar PRIME'!$C:$C,Relatorio!B60,'Colar PRIME'!$D:$D,Relatorio!$AJ$102),SUMIFS('Colar PRIME'!$G:$G,'Colar PRIME'!$C:$C,Relatorio!D60,'Colar PRIME'!$D:$D,Relatorio!$AJ$102))</f>
        <v>0</v>
      </c>
      <c r="AK60" s="408">
        <f ca="1">SUM(SUMIF('Colar PACKET'!$A$2:$T$400,C60,'Colar PACKET'!$T$2:$T$400),SUMIF('Colar PACKET'!$A$2:$T$400,BA60,'Colar PACKET'!$T$2:$T$400))</f>
        <v>0</v>
      </c>
      <c r="AL60" s="408">
        <f ca="1">SUM(SUMIFS('Colar PRIME'!$G:$G,'Colar PRIME'!$C:$C,Relatorio!B60,'Colar PRIME'!$D:$D,Relatorio!$AL$102),SUMIFS('Colar PRIME'!$G:$G,'Colar PRIME'!$C:$C,Relatorio!D60,'Colar PRIME'!$D:$D,Relatorio!$AL$102))</f>
        <v>0</v>
      </c>
      <c r="AM60" s="209">
        <f ca="1">SUM(SUMIF('Colar PACKET'!$A$2:$U$400,C60,'Colar PACKET'!$U$2:$U$400),SUMIF('Colar PACKET'!$A$2:$U$400,BA60,'Colar PACKET'!$U$2:$U$400))</f>
        <v>0</v>
      </c>
      <c r="AN60" s="409">
        <f ca="1">SUM(SUMIFS('Colar PRIME'!$G:$G,'Colar PRIME'!$C:$C,Relatorio!B60,'Colar PRIME'!$D:$D,Relatorio!$AJ$102),SUMIFS('Colar PRIME'!$G:$G,'Colar PRIME'!$C:$C,Relatorio!D60,'Colar PRIME'!$D:$D,Relatorio!$AN$102))</f>
        <v>0</v>
      </c>
      <c r="AO60" s="408">
        <f ca="1">SUM(SUMIF('Colar PACKET'!$A$2:$V$400,C60,'Colar PACKET'!$V$2:$V$400),SUMIF('Colar PACKET'!$A$2:$V$400,BA60,'Colar PACKET'!$V$2:$V$400))</f>
        <v>0</v>
      </c>
      <c r="AP60" s="408">
        <f ca="1">SUM(SUMIFS('Colar PRIME'!$G:$G,'Colar PRIME'!$C:$C,Relatorio!B60,'Colar PRIME'!$D:$D,Relatorio!$AP$102),SUMIFS('Colar PRIME'!$G:$G,'Colar PRIME'!$C:$C,Relatorio!D60,'Colar PRIME'!$D:$D,Relatorio!$AP$102))</f>
        <v>0</v>
      </c>
      <c r="AQ60" s="209">
        <f ca="1">SUM(SUMIF('Colar PACKET'!$A$2:$W$400,C60,'Colar PACKET'!$W$2:$W$400),SUMIF('Colar PACKET'!$A$2:$W$400,BA60,'Colar PACKET'!$W$2:$W$400))</f>
        <v>0</v>
      </c>
      <c r="AR60" s="409">
        <f ca="1">SUM(SUMIFS('Colar PRIME'!$G:$G,'Colar PRIME'!$C:$C,Relatorio!B60,'Colar PRIME'!$D:$D,Relatorio!$AR$102),SUMIFS('Colar PRIME'!$G:$G,'Colar PRIME'!$C:$C,Relatorio!D60,'Colar PRIME'!$D:$D,Relatorio!$AR$102))</f>
        <v>0</v>
      </c>
      <c r="AS60" s="408">
        <f ca="1">SUM(SUMIF('Colar PACKET'!$A$2:$X$400,C60,'Colar PACKET'!$X$2:$X$400),SUMIF('Colar PACKET'!$A$2:$X$400,BA60,'Colar PACKET'!$X$2:$X$400))</f>
        <v>0</v>
      </c>
      <c r="AT60" s="408">
        <f ca="1">SUM(SUMIFS('Colar PRIME'!$G:$G,'Colar PRIME'!$C:$C,Relatorio!B60,'Colar PRIME'!$D:$D,Relatorio!$AT$102),SUMIFS('Colar PRIME'!$G:$G,'Colar PRIME'!$C:$C,Relatorio!D60,'Colar PRIME'!$D:$D,Relatorio!$AT$102))</f>
        <v>0</v>
      </c>
      <c r="AU60" s="209">
        <f ca="1">SUM(SUMIF('Colar PACKET'!$A$2:$Y$400,C60,'Colar PACKET'!$Y$2:$Y$400),SUMIF('Colar PACKET'!$A$2:$Y$400,BA60,'Colar PACKET'!$Y$2:$Y$400))</f>
        <v>0</v>
      </c>
      <c r="AV60" s="409">
        <f ca="1">SUM(SUMIFS('Colar PRIME'!$G:$G,'Colar PRIME'!$C:$C,Relatorio!B60,'Colar PRIME'!$D:$D,Relatorio!$AV$102),SUMIFS('Colar PRIME'!$G:$G,'Colar PRIME'!$C:$C,Relatorio!D60,'Colar PRIME'!$D:$D,Relatorio!$AV$102))</f>
        <v>0</v>
      </c>
      <c r="AW60" s="408">
        <f ca="1">SUM(SUMIF('Colar PACKET'!$A$2:$Z$400,C60,'Colar PACKET'!$Z$2:$Z$400),SUMIF('Colar PACKET'!$A$2:$Z$400,BA60,'Colar PACKET'!$Z$2:$Z$400))</f>
        <v>0</v>
      </c>
      <c r="AX60" s="408">
        <f ca="1">SUM(SUMIFS('Colar PRIME'!$G:$G,'Colar PRIME'!$C:$C,Relatorio!B60,'Colar PRIME'!$D:$D,Relatorio!$AX$102),SUMIFS('Colar PRIME'!$G:$G,'Colar PRIME'!$C:$C,Relatorio!D60,'Colar PRIME'!$D:$D,Relatorio!$AX$102))</f>
        <v>0</v>
      </c>
      <c r="AY60" s="209">
        <f ca="1">SUM(SUMIF('Colar PACKET'!$A$2:$AA$400,C60,'Colar PACKET'!$AA$2:$AA$400),SUMIF('Colar PACKET'!$A$2:$AA$400,BA60,'Colar PACKET'!$AA$2:$AA$400))</f>
        <v>0</v>
      </c>
      <c r="AZ60" s="409">
        <f ca="1">SUM(SUMIFS('Colar PRIME'!$G:$G,'Colar PRIME'!$C:$C,Relatorio!B60,'Colar PRIME'!$D:$D,Relatorio!$AZ$102),SUMIFS('Colar PRIME'!$G:$G,'Colar PRIME'!$C:$C,Relatorio!D60,'Colar PRIME'!$D:$D,Relatorio!$AZ$102))</f>
        <v>0</v>
      </c>
      <c r="BA60" s="210" t="s">
        <v>359</v>
      </c>
      <c r="BB60" s="408">
        <v>5</v>
      </c>
    </row>
    <row r="61" spans="1:54" x14ac:dyDescent="0.25">
      <c r="A61" s="226" t="s">
        <v>135</v>
      </c>
      <c r="B61" s="419" t="s">
        <v>360</v>
      </c>
      <c r="C61" s="217" t="s">
        <v>361</v>
      </c>
      <c r="D61" s="218"/>
      <c r="E61" s="207">
        <f ca="1">SUM(SUMIF('Colar PACKET'!$A$2:$D$400,C61,'Colar PACKET'!$D$2:$D$400),SUMIF('Colar PACKET'!$A$2:$D487,BA61,'Colar PACKET'!$D$2:$D$400))</f>
        <v>0</v>
      </c>
      <c r="F61" s="208">
        <f ca="1">SUM(SUMIFS('Colar PRIME'!$G:$G,'Colar PRIME'!$C:$C,Relatorio!B61,'Colar PRIME'!$D:$D,Relatorio!$F$102),SUMIFS('Colar PRIME'!$G:$G,'Colar PRIME'!$C:$C,Relatorio!D61,'Colar PRIME'!$D:$D,Relatorio!$F$102))</f>
        <v>0</v>
      </c>
      <c r="G61" s="408">
        <f ca="1">SUM(SUMIF('Colar PACKET'!$A$2:$E$400,C61,'Colar PACKET'!$E$2:$E$400),SUMIF('Colar PACKET'!$A$2:$E$400,BA61,'Colar PACKET'!$E$2:$E$400))</f>
        <v>0</v>
      </c>
      <c r="H61" s="408">
        <f ca="1">SUM(SUMIFS('Colar PRIME'!$G:$G,'Colar PRIME'!$C:$C,Relatorio!B61,'Colar PRIME'!$D:$D,Relatorio!$H$102),SUMIFS('Colar PRIME'!$G:$G,'Colar PRIME'!$C:$C,Relatorio!D61,'Colar PRIME'!$D:$D,Relatorio!$H$102))</f>
        <v>0</v>
      </c>
      <c r="I61" s="207">
        <f ca="1">SUM(SUMIF('Colar PACKET'!$A$2:$F$400,C61,'Colar PACKET'!$F$2:$F$400),SUMIF('Colar PACKET'!$A$2:$F$400,BA61,'Colar PACKET'!$F$2:$F$400))</f>
        <v>0</v>
      </c>
      <c r="J61" s="208">
        <f ca="1">SUM(SUMIFS('Colar PRIME'!$G:$G,'Colar PRIME'!$C:$C,Relatorio!B61,'Colar PRIME'!$D:$D,Relatorio!$J$102),SUMIFS('Colar PRIME'!$G:$G,'Colar PRIME'!$C:$C,Relatorio!D61,'Colar PRIME'!$D:$D,Relatorio!$J$102))</f>
        <v>0</v>
      </c>
      <c r="K61" s="408">
        <f ca="1">SUM(SUMIF('Colar PACKET'!$A$2:$G$400,C61,'Colar PACKET'!$G$2:$G$400),SUMIF('Colar PACKET'!$A$2:$G$400,BA61,'Colar PACKET'!$G$2:$G$400))</f>
        <v>0</v>
      </c>
      <c r="L61" s="408">
        <f ca="1">SUM(SUMIFS('Colar PRIME'!$G:$G,'Colar PRIME'!$C:$C,Relatorio!B61,'Colar PRIME'!$D:$D,Relatorio!$L$102),SUMIFS('Colar PRIME'!$G:$G,'Colar PRIME'!$C:$C,Relatorio!D61,'Colar PRIME'!$D:$D,Relatorio!$L$102))</f>
        <v>0</v>
      </c>
      <c r="M61" s="207">
        <f ca="1">SUM(SUMIF('Colar PACKET'!$A$2:$H$400,C61,'Colar PACKET'!$H$2:$H$400),SUMIF('Colar PACKET'!$A$2:$H$400,BA61,'Colar PACKET'!$H$2:$H$400))</f>
        <v>0</v>
      </c>
      <c r="N61" s="208">
        <f ca="1">SUM(SUMIFS('Colar PRIME'!$G:$G,'Colar PRIME'!$C:$C,Relatorio!B61,'Colar PRIME'!$D:$D,Relatorio!$N$102),SUMIFS('Colar PRIME'!$G:$G,'Colar PRIME'!$C:$C,Relatorio!D61,'Colar PRIME'!$D:$D,Relatorio!$N$102))</f>
        <v>0</v>
      </c>
      <c r="O61" s="408">
        <f ca="1">SUM(SUMIF('Colar PACKET'!$A$2:$I$400,C61,'Colar PACKET'!$I$2:$I$400),SUMIF('Colar PACKET'!$A$2:$I$400,BA61,'Colar PACKET'!$I$2:$I$400))</f>
        <v>0</v>
      </c>
      <c r="P61" s="408">
        <f ca="1">SUM(SUMIFS('Colar PRIME'!$G:$G,'Colar PRIME'!$C:$C,Relatorio!B61,'Colar PRIME'!$D:$D,Relatorio!$P$102),SUMIFS('Colar PRIME'!$G:$G,'Colar PRIME'!$C:$C,Relatorio!D61,'Colar PRIME'!$D:$D,Relatorio!$P$102))</f>
        <v>0</v>
      </c>
      <c r="Q61" s="207">
        <f ca="1">SUM(SUMIF('Colar PACKET'!$A$2:$J$400,C61,'Colar PACKET'!$J$2:$J$400),SUMIF('Colar PACKET'!$A$2:$J$400,BA61,'Colar PACKET'!$J$2:$J$400))</f>
        <v>0</v>
      </c>
      <c r="R61" s="208">
        <f ca="1">SUM(SUMIFS('Colar PRIME'!$G:$G,'Colar PRIME'!$C:$C,Relatorio!B61,'Colar PRIME'!$D:$D,Relatorio!$R$102),SUMIFS('Colar PRIME'!$G:$G,'Colar PRIME'!$C:$C,Relatorio!D61,'Colar PRIME'!$D:$D,Relatorio!$R$102))</f>
        <v>0</v>
      </c>
      <c r="S61" s="408">
        <f ca="1">SUM(SUMIF('Colar PACKET'!$A$2:$K$400,C61,'Colar PACKET'!$K$2:$K$400),SUMIF('Colar PACKET'!$A$2:$K$400,BA61,'Colar PACKET'!$K$2:$K$400))</f>
        <v>0</v>
      </c>
      <c r="T61" s="408">
        <f ca="1">SUM(SUMIFS('Colar PRIME'!$G:$G,'Colar PRIME'!$C:$C,Relatorio!B61,'Colar PRIME'!$D:$D,Relatorio!$T$102),SUMIFS('Colar PRIME'!$G:$G,'Colar PRIME'!$C:$C,Relatorio!D61,'Colar PRIME'!$D:$D,Relatorio!$T$102))</f>
        <v>0</v>
      </c>
      <c r="U61" s="207">
        <f ca="1">SUM(SUMIF('Colar PACKET'!$A$2:$L$400,C61,'Colar PACKET'!$L$2:$L$400),SUMIF('Colar PACKET'!$A$2:$L$400,BA61,'Colar PACKET'!$L$2:$L$400))</f>
        <v>0</v>
      </c>
      <c r="V61" s="208">
        <f ca="1">SUM(SUMIFS('Colar PRIME'!$G:$G,'Colar PRIME'!$C:$C,Relatorio!B61,'Colar PRIME'!$D:$D,Relatorio!$V$102),SUMIFS('Colar PRIME'!$G:$G,'Colar PRIME'!$C:$C,Relatorio!D61,'Colar PRIME'!$D:$D,Relatorio!$V$102))</f>
        <v>0</v>
      </c>
      <c r="W61" s="408">
        <f ca="1">SUM(SUMIF('Colar PACKET'!$A$2:$M$400,C61,'Colar PACKET'!$M$2:$M$400),SUMIF('Colar PACKET'!$A$2:$M$400,BA61,'Colar PACKET'!$M$2:$M$400))</f>
        <v>0</v>
      </c>
      <c r="X61" s="408">
        <f ca="1">SUM(SUMIFS('Colar PRIME'!$G:$G,'Colar PRIME'!$C:$C,Relatorio!B61,'Colar PRIME'!$D:$D,Relatorio!$X$102),SUMIFS('Colar PRIME'!$G:$G,'Colar PRIME'!$C:$C,Relatorio!D61,'Colar PRIME'!$D:$D,Relatorio!$X$102))</f>
        <v>0</v>
      </c>
      <c r="Y61" s="207">
        <f ca="1">SUM(SUMIF('Colar PACKET'!$A$2:$N$400,C61,'Colar PACKET'!$N$2:$N$400),SUMIF('Colar PACKET'!$A$2:$N$400,BA61,'Colar PACKET'!$N$2:$N$400))</f>
        <v>0</v>
      </c>
      <c r="Z61" s="208">
        <f ca="1">SUM(SUMIFS('Colar PRIME'!$G:$G,'Colar PRIME'!$C:$C,Relatorio!B61,'Colar PRIME'!$D:$D,Relatorio!$Z$102),SUMIFS('Colar PRIME'!$G:$G,'Colar PRIME'!$C:$C,Relatorio!D61,'Colar PRIME'!$D:$D,Relatorio!$Z$102))</f>
        <v>0</v>
      </c>
      <c r="AA61" s="408">
        <f ca="1">SUM(SUMIF('Colar PACKET'!$A$2:$O$400,C61,'Colar PACKET'!$O$2:$O$400),SUMIF('Colar PACKET'!$A$2:$O$400,BA61,'Colar PACKET'!$O$2:$O$400))</f>
        <v>0</v>
      </c>
      <c r="AB61" s="408">
        <f ca="1">SUM(SUMIFS('Colar PRIME'!$G:$G,'Colar PRIME'!$C:$C,Relatorio!B61,'Colar PRIME'!$D:$D,Relatorio!$AB$102),SUMIFS('Colar PRIME'!$G:$G,'Colar PRIME'!$C:$C,Relatorio!D61,'Colar PRIME'!$D:$D,Relatorio!$AB$102))</f>
        <v>0</v>
      </c>
      <c r="AC61" s="207">
        <f ca="1">SUM(SUMIF('Colar PACKET'!$A$2:$P$400,C61,'Colar PACKET'!$P$2:$P$400),SUMIF('Colar PACKET'!$A$2:$P$400,BA61,'Colar PACKET'!$P$2:$P$400))</f>
        <v>0</v>
      </c>
      <c r="AD61" s="208">
        <f ca="1">SUM(SUMIFS('Colar PRIME'!$G:$G,'Colar PRIME'!$C:$C,Relatorio!B61,'Colar PRIME'!$D:$D,Relatorio!$AD$102),SUMIFS('Colar PRIME'!$G:$G,'Colar PRIME'!$C:$C,Relatorio!D61,'Colar PRIME'!$D:$D,Relatorio!$AD$102))</f>
        <v>0</v>
      </c>
      <c r="AE61" s="408">
        <f ca="1">SUM(SUMIF('Colar PACKET'!$A$2:$Q$400,C61,'Colar PACKET'!$Q$2:$Q$400),SUMIF('Colar PACKET'!$A$2:$Q$400,BA61,'Colar PACKET'!$Q$2:$Q$400))</f>
        <v>0</v>
      </c>
      <c r="AF61" s="408">
        <f ca="1">SUM(SUMIFS('Colar PRIME'!$G:$G,'Colar PRIME'!$C:$C,Relatorio!B61,'Colar PRIME'!$D:$D,Relatorio!$AF$102),SUMIFS('Colar PRIME'!$G:$G,'Colar PRIME'!$C:$C,Relatorio!D61,'Colar PRIME'!$D:$D,Relatorio!$AF$102))</f>
        <v>0</v>
      </c>
      <c r="AG61" s="207">
        <f ca="1">SUM(SUMIF('Colar PACKET'!$A$2:$R$400,C61,'Colar PACKET'!$R$2:$R$400),SUMIF('Colar PACKET'!$A$2:$R$400,BA61,'Colar PACKET'!$R$2:$R$400))</f>
        <v>0</v>
      </c>
      <c r="AH61" s="408">
        <f ca="1">SUM(SUMIFS('Colar PRIME'!$G:$G,'Colar PRIME'!$C:$C,Relatorio!B61,'Colar PRIME'!$D:$D,Relatorio!$AH$102),SUMIFS('Colar PRIME'!$G:$G,'Colar PRIME'!$C:$C,Relatorio!D61,'Colar PRIME'!$D:$D,Relatorio!$AH$102))</f>
        <v>0</v>
      </c>
      <c r="AI61" s="209">
        <f ca="1">SUM(SUMIF('Colar PACKET'!$A$2:$S$400,C61,'Colar PACKET'!$S$2:$S$400),SUMIF('Colar PACKET'!$A$2:$S$400,BA61,'Colar PACKET'!$S$2:$S$400))</f>
        <v>0</v>
      </c>
      <c r="AJ61" s="409">
        <f ca="1">SUM(SUMIFS('Colar PRIME'!$G:$G,'Colar PRIME'!$C:$C,Relatorio!B61,'Colar PRIME'!$D:$D,Relatorio!$AJ$102),SUMIFS('Colar PRIME'!$G:$G,'Colar PRIME'!$C:$C,Relatorio!D61,'Colar PRIME'!$D:$D,Relatorio!$AJ$102))</f>
        <v>0</v>
      </c>
      <c r="AK61" s="408">
        <f ca="1">SUM(SUMIF('Colar PACKET'!$A$2:$T$400,C61,'Colar PACKET'!$T$2:$T$400),SUMIF('Colar PACKET'!$A$2:$T$400,BA61,'Colar PACKET'!$T$2:$T$400))</f>
        <v>0</v>
      </c>
      <c r="AL61" s="408">
        <f ca="1">SUM(SUMIFS('Colar PRIME'!$G:$G,'Colar PRIME'!$C:$C,Relatorio!B61,'Colar PRIME'!$D:$D,Relatorio!$AL$102),SUMIFS('Colar PRIME'!$G:$G,'Colar PRIME'!$C:$C,Relatorio!D61,'Colar PRIME'!$D:$D,Relatorio!$AL$102))</f>
        <v>0</v>
      </c>
      <c r="AM61" s="209">
        <f ca="1">SUM(SUMIF('Colar PACKET'!$A$2:$U$400,C61,'Colar PACKET'!$U$2:$U$400),SUMIF('Colar PACKET'!$A$2:$U$400,BA61,'Colar PACKET'!$U$2:$U$400))</f>
        <v>0</v>
      </c>
      <c r="AN61" s="409">
        <f ca="1">SUM(SUMIFS('Colar PRIME'!$G:$G,'Colar PRIME'!$C:$C,Relatorio!B61,'Colar PRIME'!$D:$D,Relatorio!$AJ$102),SUMIFS('Colar PRIME'!$G:$G,'Colar PRIME'!$C:$C,Relatorio!D61,'Colar PRIME'!$D:$D,Relatorio!$AN$102))</f>
        <v>0</v>
      </c>
      <c r="AO61" s="408">
        <f ca="1">SUM(SUMIF('Colar PACKET'!$A$2:$V$400,C61,'Colar PACKET'!$V$2:$V$400),SUMIF('Colar PACKET'!$A$2:$V$400,BA61,'Colar PACKET'!$V$2:$V$400))</f>
        <v>0</v>
      </c>
      <c r="AP61" s="408">
        <f ca="1">SUM(SUMIFS('Colar PRIME'!$G:$G,'Colar PRIME'!$C:$C,Relatorio!B61,'Colar PRIME'!$D:$D,Relatorio!$AP$102),SUMIFS('Colar PRIME'!$G:$G,'Colar PRIME'!$C:$C,Relatorio!D61,'Colar PRIME'!$D:$D,Relatorio!$AP$102))</f>
        <v>0</v>
      </c>
      <c r="AQ61" s="209">
        <f ca="1">SUM(SUMIF('Colar PACKET'!$A$2:$W$400,C61,'Colar PACKET'!$W$2:$W$400),SUMIF('Colar PACKET'!$A$2:$W$400,BA61,'Colar PACKET'!$W$2:$W$400))</f>
        <v>0</v>
      </c>
      <c r="AR61" s="409">
        <f ca="1">SUM(SUMIFS('Colar PRIME'!$G:$G,'Colar PRIME'!$C:$C,Relatorio!B61,'Colar PRIME'!$D:$D,Relatorio!$AR$102),SUMIFS('Colar PRIME'!$G:$G,'Colar PRIME'!$C:$C,Relatorio!D61,'Colar PRIME'!$D:$D,Relatorio!$AR$102))</f>
        <v>0</v>
      </c>
      <c r="AS61" s="408">
        <f ca="1">SUM(SUMIF('Colar PACKET'!$A$2:$X$400,C61,'Colar PACKET'!$X$2:$X$400),SUMIF('Colar PACKET'!$A$2:$X$400,BA61,'Colar PACKET'!$X$2:$X$400))</f>
        <v>0</v>
      </c>
      <c r="AT61" s="408">
        <f ca="1">SUM(SUMIFS('Colar PRIME'!$G:$G,'Colar PRIME'!$C:$C,Relatorio!B61,'Colar PRIME'!$D:$D,Relatorio!$AT$102),SUMIFS('Colar PRIME'!$G:$G,'Colar PRIME'!$C:$C,Relatorio!D61,'Colar PRIME'!$D:$D,Relatorio!$AT$102))</f>
        <v>0</v>
      </c>
      <c r="AU61" s="209">
        <f ca="1">SUM(SUMIF('Colar PACKET'!$A$2:$Y$400,C61,'Colar PACKET'!$Y$2:$Y$400),SUMIF('Colar PACKET'!$A$2:$Y$400,BA61,'Colar PACKET'!$Y$2:$Y$400))</f>
        <v>0</v>
      </c>
      <c r="AV61" s="409">
        <f ca="1">SUM(SUMIFS('Colar PRIME'!$G:$G,'Colar PRIME'!$C:$C,Relatorio!B61,'Colar PRIME'!$D:$D,Relatorio!$AV$102),SUMIFS('Colar PRIME'!$G:$G,'Colar PRIME'!$C:$C,Relatorio!D61,'Colar PRIME'!$D:$D,Relatorio!$AV$102))</f>
        <v>0</v>
      </c>
      <c r="AW61" s="408">
        <f ca="1">SUM(SUMIF('Colar PACKET'!$A$2:$Z$400,C61,'Colar PACKET'!$Z$2:$Z$400),SUMIF('Colar PACKET'!$A$2:$Z$400,BA61,'Colar PACKET'!$Z$2:$Z$400))</f>
        <v>0</v>
      </c>
      <c r="AX61" s="408">
        <f ca="1">SUM(SUMIFS('Colar PRIME'!$G:$G,'Colar PRIME'!$C:$C,Relatorio!B61,'Colar PRIME'!$D:$D,Relatorio!$AX$102),SUMIFS('Colar PRIME'!$G:$G,'Colar PRIME'!$C:$C,Relatorio!D61,'Colar PRIME'!$D:$D,Relatorio!$AX$102))</f>
        <v>0</v>
      </c>
      <c r="AY61" s="209">
        <f ca="1">SUM(SUMIF('Colar PACKET'!$A$2:$AA$400,C61,'Colar PACKET'!$AA$2:$AA$400),SUMIF('Colar PACKET'!$A$2:$AA$400,BA61,'Colar PACKET'!$AA$2:$AA$400))</f>
        <v>0</v>
      </c>
      <c r="AZ61" s="409">
        <f ca="1">SUM(SUMIFS('Colar PRIME'!$G:$G,'Colar PRIME'!$C:$C,Relatorio!B61,'Colar PRIME'!$D:$D,Relatorio!$AZ$102),SUMIFS('Colar PRIME'!$G:$G,'Colar PRIME'!$C:$C,Relatorio!D61,'Colar PRIME'!$D:$D,Relatorio!$AZ$102))</f>
        <v>0</v>
      </c>
      <c r="BA61" s="210" t="s">
        <v>362</v>
      </c>
      <c r="BB61" s="408">
        <v>5</v>
      </c>
    </row>
    <row r="62" spans="1:54" x14ac:dyDescent="0.25">
      <c r="A62" s="226" t="s">
        <v>136</v>
      </c>
      <c r="B62" s="419" t="s">
        <v>363</v>
      </c>
      <c r="C62" s="217" t="s">
        <v>364</v>
      </c>
      <c r="D62" s="218"/>
      <c r="E62" s="207">
        <f ca="1">SUM(SUMIF('Colar PACKET'!$A$2:$D$400,C62,'Colar PACKET'!$D$2:$D$400),SUMIF('Colar PACKET'!$A$2:$D488,BA62,'Colar PACKET'!$D$2:$D$400))</f>
        <v>0</v>
      </c>
      <c r="F62" s="208">
        <f ca="1">SUM(SUMIFS('Colar PRIME'!$G:$G,'Colar PRIME'!$C:$C,Relatorio!B62,'Colar PRIME'!$D:$D,Relatorio!$F$102),SUMIFS('Colar PRIME'!$G:$G,'Colar PRIME'!$C:$C,Relatorio!D62,'Colar PRIME'!$D:$D,Relatorio!$F$102))</f>
        <v>0</v>
      </c>
      <c r="G62" s="408">
        <f ca="1">SUM(SUMIF('Colar PACKET'!$A$2:$E$400,C62,'Colar PACKET'!$E$2:$E$400),SUMIF('Colar PACKET'!$A$2:$E$400,BA62,'Colar PACKET'!$E$2:$E$400))</f>
        <v>0</v>
      </c>
      <c r="H62" s="408">
        <f ca="1">SUM(SUMIFS('Colar PRIME'!$G:$G,'Colar PRIME'!$C:$C,Relatorio!B62,'Colar PRIME'!$D:$D,Relatorio!$H$102),SUMIFS('Colar PRIME'!$G:$G,'Colar PRIME'!$C:$C,Relatorio!D62,'Colar PRIME'!$D:$D,Relatorio!$H$102))</f>
        <v>0</v>
      </c>
      <c r="I62" s="207">
        <f ca="1">SUM(SUMIF('Colar PACKET'!$A$2:$F$400,C62,'Colar PACKET'!$F$2:$F$400),SUMIF('Colar PACKET'!$A$2:$F$400,BA62,'Colar PACKET'!$F$2:$F$400))</f>
        <v>0</v>
      </c>
      <c r="J62" s="208">
        <f ca="1">SUM(SUMIFS('Colar PRIME'!$G:$G,'Colar PRIME'!$C:$C,Relatorio!B62,'Colar PRIME'!$D:$D,Relatorio!$J$102),SUMIFS('Colar PRIME'!$G:$G,'Colar PRIME'!$C:$C,Relatorio!D62,'Colar PRIME'!$D:$D,Relatorio!$J$102))</f>
        <v>0</v>
      </c>
      <c r="K62" s="408">
        <f ca="1">SUM(SUMIF('Colar PACKET'!$A$2:$G$400,C62,'Colar PACKET'!$G$2:$G$400),SUMIF('Colar PACKET'!$A$2:$G$400,BA62,'Colar PACKET'!$G$2:$G$400))</f>
        <v>0</v>
      </c>
      <c r="L62" s="408">
        <f ca="1">SUM(SUMIFS('Colar PRIME'!$G:$G,'Colar PRIME'!$C:$C,Relatorio!B62,'Colar PRIME'!$D:$D,Relatorio!$L$102),SUMIFS('Colar PRIME'!$G:$G,'Colar PRIME'!$C:$C,Relatorio!D62,'Colar PRIME'!$D:$D,Relatorio!$L$102))</f>
        <v>0</v>
      </c>
      <c r="M62" s="207">
        <f ca="1">SUM(SUMIF('Colar PACKET'!$A$2:$H$400,C62,'Colar PACKET'!$H$2:$H$400),SUMIF('Colar PACKET'!$A$2:$H$400,BA62,'Colar PACKET'!$H$2:$H$400))</f>
        <v>0</v>
      </c>
      <c r="N62" s="208">
        <f ca="1">SUM(SUMIFS('Colar PRIME'!$G:$G,'Colar PRIME'!$C:$C,Relatorio!B62,'Colar PRIME'!$D:$D,Relatorio!$N$102),SUMIFS('Colar PRIME'!$G:$G,'Colar PRIME'!$C:$C,Relatorio!D62,'Colar PRIME'!$D:$D,Relatorio!$N$102))</f>
        <v>0</v>
      </c>
      <c r="O62" s="408">
        <f ca="1">SUM(SUMIF('Colar PACKET'!$A$2:$I$400,C62,'Colar PACKET'!$I$2:$I$400),SUMIF('Colar PACKET'!$A$2:$I$400,BA62,'Colar PACKET'!$I$2:$I$400))</f>
        <v>0</v>
      </c>
      <c r="P62" s="408">
        <f ca="1">SUM(SUMIFS('Colar PRIME'!$G:$G,'Colar PRIME'!$C:$C,Relatorio!B62,'Colar PRIME'!$D:$D,Relatorio!$P$102),SUMIFS('Colar PRIME'!$G:$G,'Colar PRIME'!$C:$C,Relatorio!D62,'Colar PRIME'!$D:$D,Relatorio!$P$102))</f>
        <v>0</v>
      </c>
      <c r="Q62" s="207">
        <f ca="1">SUM(SUMIF('Colar PACKET'!$A$2:$J$400,C62,'Colar PACKET'!$J$2:$J$400),SUMIF('Colar PACKET'!$A$2:$J$400,BA62,'Colar PACKET'!$J$2:$J$400))</f>
        <v>0</v>
      </c>
      <c r="R62" s="208">
        <f ca="1">SUM(SUMIFS('Colar PRIME'!$G:$G,'Colar PRIME'!$C:$C,Relatorio!B62,'Colar PRIME'!$D:$D,Relatorio!$R$102),SUMIFS('Colar PRIME'!$G:$G,'Colar PRIME'!$C:$C,Relatorio!D62,'Colar PRIME'!$D:$D,Relatorio!$R$102))</f>
        <v>0</v>
      </c>
      <c r="S62" s="408">
        <f ca="1">SUM(SUMIF('Colar PACKET'!$A$2:$K$400,C62,'Colar PACKET'!$K$2:$K$400),SUMIF('Colar PACKET'!$A$2:$K$400,BA62,'Colar PACKET'!$K$2:$K$400))</f>
        <v>0</v>
      </c>
      <c r="T62" s="408">
        <f ca="1">SUM(SUMIFS('Colar PRIME'!$G:$G,'Colar PRIME'!$C:$C,Relatorio!B62,'Colar PRIME'!$D:$D,Relatorio!$T$102),SUMIFS('Colar PRIME'!$G:$G,'Colar PRIME'!$C:$C,Relatorio!D62,'Colar PRIME'!$D:$D,Relatorio!$T$102))</f>
        <v>0</v>
      </c>
      <c r="U62" s="207">
        <f ca="1">SUM(SUMIF('Colar PACKET'!$A$2:$L$400,C62,'Colar PACKET'!$L$2:$L$400),SUMIF('Colar PACKET'!$A$2:$L$400,BA62,'Colar PACKET'!$L$2:$L$400))</f>
        <v>0</v>
      </c>
      <c r="V62" s="208">
        <f ca="1">SUM(SUMIFS('Colar PRIME'!$G:$G,'Colar PRIME'!$C:$C,Relatorio!B62,'Colar PRIME'!$D:$D,Relatorio!$V$102),SUMIFS('Colar PRIME'!$G:$G,'Colar PRIME'!$C:$C,Relatorio!D62,'Colar PRIME'!$D:$D,Relatorio!$V$102))</f>
        <v>0</v>
      </c>
      <c r="W62" s="408">
        <f ca="1">SUM(SUMIF('Colar PACKET'!$A$2:$M$400,C62,'Colar PACKET'!$M$2:$M$400),SUMIF('Colar PACKET'!$A$2:$M$400,BA62,'Colar PACKET'!$M$2:$M$400))</f>
        <v>0</v>
      </c>
      <c r="X62" s="408">
        <f ca="1">SUM(SUMIFS('Colar PRIME'!$G:$G,'Colar PRIME'!$C:$C,Relatorio!B62,'Colar PRIME'!$D:$D,Relatorio!$X$102),SUMIFS('Colar PRIME'!$G:$G,'Colar PRIME'!$C:$C,Relatorio!D62,'Colar PRIME'!$D:$D,Relatorio!$X$102))</f>
        <v>0</v>
      </c>
      <c r="Y62" s="207">
        <f ca="1">SUM(SUMIF('Colar PACKET'!$A$2:$N$400,C62,'Colar PACKET'!$N$2:$N$400),SUMIF('Colar PACKET'!$A$2:$N$400,BA62,'Colar PACKET'!$N$2:$N$400))</f>
        <v>0</v>
      </c>
      <c r="Z62" s="208">
        <f ca="1">SUM(SUMIFS('Colar PRIME'!$G:$G,'Colar PRIME'!$C:$C,Relatorio!B62,'Colar PRIME'!$D:$D,Relatorio!$Z$102),SUMIFS('Colar PRIME'!$G:$G,'Colar PRIME'!$C:$C,Relatorio!D62,'Colar PRIME'!$D:$D,Relatorio!$Z$102))</f>
        <v>0</v>
      </c>
      <c r="AA62" s="408">
        <f ca="1">SUM(SUMIF('Colar PACKET'!$A$2:$O$400,C62,'Colar PACKET'!$O$2:$O$400),SUMIF('Colar PACKET'!$A$2:$O$400,BA62,'Colar PACKET'!$O$2:$O$400))</f>
        <v>0</v>
      </c>
      <c r="AB62" s="408">
        <f ca="1">SUM(SUMIFS('Colar PRIME'!$G:$G,'Colar PRIME'!$C:$C,Relatorio!B62,'Colar PRIME'!$D:$D,Relatorio!$AB$102),SUMIFS('Colar PRIME'!$G:$G,'Colar PRIME'!$C:$C,Relatorio!D62,'Colar PRIME'!$D:$D,Relatorio!$AB$102))</f>
        <v>0</v>
      </c>
      <c r="AC62" s="207">
        <f ca="1">SUM(SUMIF('Colar PACKET'!$A$2:$P$400,C62,'Colar PACKET'!$P$2:$P$400),SUMIF('Colar PACKET'!$A$2:$P$400,BA62,'Colar PACKET'!$P$2:$P$400))</f>
        <v>0</v>
      </c>
      <c r="AD62" s="208">
        <f ca="1">SUM(SUMIFS('Colar PRIME'!$G:$G,'Colar PRIME'!$C:$C,Relatorio!B62,'Colar PRIME'!$D:$D,Relatorio!$AD$102),SUMIFS('Colar PRIME'!$G:$G,'Colar PRIME'!$C:$C,Relatorio!D62,'Colar PRIME'!$D:$D,Relatorio!$AD$102))</f>
        <v>0</v>
      </c>
      <c r="AE62" s="408">
        <f ca="1">SUM(SUMIF('Colar PACKET'!$A$2:$Q$400,C62,'Colar PACKET'!$Q$2:$Q$400),SUMIF('Colar PACKET'!$A$2:$Q$400,BA62,'Colar PACKET'!$Q$2:$Q$400))</f>
        <v>0</v>
      </c>
      <c r="AF62" s="408">
        <f ca="1">SUM(SUMIFS('Colar PRIME'!$G:$G,'Colar PRIME'!$C:$C,Relatorio!B62,'Colar PRIME'!$D:$D,Relatorio!$AF$102),SUMIFS('Colar PRIME'!$G:$G,'Colar PRIME'!$C:$C,Relatorio!D62,'Colar PRIME'!$D:$D,Relatorio!$AF$102))</f>
        <v>0</v>
      </c>
      <c r="AG62" s="207">
        <f ca="1">SUM(SUMIF('Colar PACKET'!$A$2:$R$400,C62,'Colar PACKET'!$R$2:$R$400),SUMIF('Colar PACKET'!$A$2:$R$400,BA62,'Colar PACKET'!$R$2:$R$400))</f>
        <v>0</v>
      </c>
      <c r="AH62" s="408">
        <f ca="1">SUM(SUMIFS('Colar PRIME'!$G:$G,'Colar PRIME'!$C:$C,Relatorio!B62,'Colar PRIME'!$D:$D,Relatorio!$AH$102),SUMIFS('Colar PRIME'!$G:$G,'Colar PRIME'!$C:$C,Relatorio!D62,'Colar PRIME'!$D:$D,Relatorio!$AH$102))</f>
        <v>0</v>
      </c>
      <c r="AI62" s="209">
        <f ca="1">SUM(SUMIF('Colar PACKET'!$A$2:$S$400,C62,'Colar PACKET'!$S$2:$S$400),SUMIF('Colar PACKET'!$A$2:$S$400,BA62,'Colar PACKET'!$S$2:$S$400))</f>
        <v>0</v>
      </c>
      <c r="AJ62" s="409">
        <f ca="1">SUM(SUMIFS('Colar PRIME'!$G:$G,'Colar PRIME'!$C:$C,Relatorio!B62,'Colar PRIME'!$D:$D,Relatorio!$AJ$102),SUMIFS('Colar PRIME'!$G:$G,'Colar PRIME'!$C:$C,Relatorio!D62,'Colar PRIME'!$D:$D,Relatorio!$AJ$102))</f>
        <v>0</v>
      </c>
      <c r="AK62" s="408">
        <f ca="1">SUM(SUMIF('Colar PACKET'!$A$2:$T$400,C62,'Colar PACKET'!$T$2:$T$400),SUMIF('Colar PACKET'!$A$2:$T$400,BA62,'Colar PACKET'!$T$2:$T$400))</f>
        <v>0</v>
      </c>
      <c r="AL62" s="408">
        <f ca="1">SUM(SUMIFS('Colar PRIME'!$G:$G,'Colar PRIME'!$C:$C,Relatorio!B62,'Colar PRIME'!$D:$D,Relatorio!$AL$102),SUMIFS('Colar PRIME'!$G:$G,'Colar PRIME'!$C:$C,Relatorio!D62,'Colar PRIME'!$D:$D,Relatorio!$AL$102))</f>
        <v>0</v>
      </c>
      <c r="AM62" s="209">
        <f ca="1">SUM(SUMIF('Colar PACKET'!$A$2:$U$400,C62,'Colar PACKET'!$U$2:$U$400),SUMIF('Colar PACKET'!$A$2:$U$400,BA62,'Colar PACKET'!$U$2:$U$400))</f>
        <v>0</v>
      </c>
      <c r="AN62" s="409">
        <f ca="1">SUM(SUMIFS('Colar PRIME'!$G:$G,'Colar PRIME'!$C:$C,Relatorio!B62,'Colar PRIME'!$D:$D,Relatorio!$AJ$102),SUMIFS('Colar PRIME'!$G:$G,'Colar PRIME'!$C:$C,Relatorio!D62,'Colar PRIME'!$D:$D,Relatorio!$AN$102))</f>
        <v>0</v>
      </c>
      <c r="AO62" s="408">
        <f ca="1">SUM(SUMIF('Colar PACKET'!$A$2:$V$400,C62,'Colar PACKET'!$V$2:$V$400),SUMIF('Colar PACKET'!$A$2:$V$400,BA62,'Colar PACKET'!$V$2:$V$400))</f>
        <v>0</v>
      </c>
      <c r="AP62" s="408">
        <f ca="1">SUM(SUMIFS('Colar PRIME'!$G:$G,'Colar PRIME'!$C:$C,Relatorio!B62,'Colar PRIME'!$D:$D,Relatorio!$AP$102),SUMIFS('Colar PRIME'!$G:$G,'Colar PRIME'!$C:$C,Relatorio!D62,'Colar PRIME'!$D:$D,Relatorio!$AP$102))</f>
        <v>0</v>
      </c>
      <c r="AQ62" s="209">
        <f ca="1">SUM(SUMIF('Colar PACKET'!$A$2:$W$400,C62,'Colar PACKET'!$W$2:$W$400),SUMIF('Colar PACKET'!$A$2:$W$400,BA62,'Colar PACKET'!$W$2:$W$400))</f>
        <v>0</v>
      </c>
      <c r="AR62" s="409">
        <f ca="1">SUM(SUMIFS('Colar PRIME'!$G:$G,'Colar PRIME'!$C:$C,Relatorio!B62,'Colar PRIME'!$D:$D,Relatorio!$AR$102),SUMIFS('Colar PRIME'!$G:$G,'Colar PRIME'!$C:$C,Relatorio!D62,'Colar PRIME'!$D:$D,Relatorio!$AR$102))</f>
        <v>0</v>
      </c>
      <c r="AS62" s="408">
        <f ca="1">SUM(SUMIF('Colar PACKET'!$A$2:$X$400,C62,'Colar PACKET'!$X$2:$X$400),SUMIF('Colar PACKET'!$A$2:$X$400,BA62,'Colar PACKET'!$X$2:$X$400))</f>
        <v>0</v>
      </c>
      <c r="AT62" s="408">
        <f ca="1">SUM(SUMIFS('Colar PRIME'!$G:$G,'Colar PRIME'!$C:$C,Relatorio!B62,'Colar PRIME'!$D:$D,Relatorio!$AT$102),SUMIFS('Colar PRIME'!$G:$G,'Colar PRIME'!$C:$C,Relatorio!D62,'Colar PRIME'!$D:$D,Relatorio!$AT$102))</f>
        <v>0</v>
      </c>
      <c r="AU62" s="209">
        <f ca="1">SUM(SUMIF('Colar PACKET'!$A$2:$Y$400,C62,'Colar PACKET'!$Y$2:$Y$400),SUMIF('Colar PACKET'!$A$2:$Y$400,BA62,'Colar PACKET'!$Y$2:$Y$400))</f>
        <v>0</v>
      </c>
      <c r="AV62" s="409">
        <f ca="1">SUM(SUMIFS('Colar PRIME'!$G:$G,'Colar PRIME'!$C:$C,Relatorio!B62,'Colar PRIME'!$D:$D,Relatorio!$AV$102),SUMIFS('Colar PRIME'!$G:$G,'Colar PRIME'!$C:$C,Relatorio!D62,'Colar PRIME'!$D:$D,Relatorio!$AV$102))</f>
        <v>0</v>
      </c>
      <c r="AW62" s="408">
        <f ca="1">SUM(SUMIF('Colar PACKET'!$A$2:$Z$400,C62,'Colar PACKET'!$Z$2:$Z$400),SUMIF('Colar PACKET'!$A$2:$Z$400,BA62,'Colar PACKET'!$Z$2:$Z$400))</f>
        <v>0</v>
      </c>
      <c r="AX62" s="408">
        <f ca="1">SUM(SUMIFS('Colar PRIME'!$G:$G,'Colar PRIME'!$C:$C,Relatorio!B62,'Colar PRIME'!$D:$D,Relatorio!$AX$102),SUMIFS('Colar PRIME'!$G:$G,'Colar PRIME'!$C:$C,Relatorio!D62,'Colar PRIME'!$D:$D,Relatorio!$AX$102))</f>
        <v>0</v>
      </c>
      <c r="AY62" s="209">
        <f ca="1">SUM(SUMIF('Colar PACKET'!$A$2:$AA$400,C62,'Colar PACKET'!$AA$2:$AA$400),SUMIF('Colar PACKET'!$A$2:$AA$400,BA62,'Colar PACKET'!$AA$2:$AA$400))</f>
        <v>0</v>
      </c>
      <c r="AZ62" s="409">
        <f ca="1">SUM(SUMIFS('Colar PRIME'!$G:$G,'Colar PRIME'!$C:$C,Relatorio!B62,'Colar PRIME'!$D:$D,Relatorio!$AZ$102),SUMIFS('Colar PRIME'!$G:$G,'Colar PRIME'!$C:$C,Relatorio!D62,'Colar PRIME'!$D:$D,Relatorio!$AZ$102))</f>
        <v>0</v>
      </c>
      <c r="BA62" s="210" t="s">
        <v>365</v>
      </c>
      <c r="BB62" s="408">
        <v>5</v>
      </c>
    </row>
    <row r="63" spans="1:54" x14ac:dyDescent="0.25">
      <c r="A63" s="226" t="s">
        <v>137</v>
      </c>
      <c r="B63" s="419" t="s">
        <v>366</v>
      </c>
      <c r="C63" s="217" t="s">
        <v>367</v>
      </c>
      <c r="D63" s="218"/>
      <c r="E63" s="207">
        <f ca="1">SUM(SUMIF('Colar PACKET'!$A$2:$D$400,C63,'Colar PACKET'!$D$2:$D$400),SUMIF('Colar PACKET'!$A$2:$D489,BA63,'Colar PACKET'!$D$2:$D$400))</f>
        <v>0</v>
      </c>
      <c r="F63" s="208">
        <f ca="1">SUM(SUMIFS('Colar PRIME'!$G:$G,'Colar PRIME'!$C:$C,Relatorio!B63,'Colar PRIME'!$D:$D,Relatorio!$F$102),SUMIFS('Colar PRIME'!$G:$G,'Colar PRIME'!$C:$C,Relatorio!D63,'Colar PRIME'!$D:$D,Relatorio!$F$102))</f>
        <v>0</v>
      </c>
      <c r="G63" s="408">
        <f ca="1">SUM(SUMIF('Colar PACKET'!$A$2:$E$400,C63,'Colar PACKET'!$E$2:$E$400),SUMIF('Colar PACKET'!$A$2:$E$400,BA63,'Colar PACKET'!$E$2:$E$400))</f>
        <v>0</v>
      </c>
      <c r="H63" s="408">
        <f ca="1">SUM(SUMIFS('Colar PRIME'!$G:$G,'Colar PRIME'!$C:$C,Relatorio!B63,'Colar PRIME'!$D:$D,Relatorio!$H$102),SUMIFS('Colar PRIME'!$G:$G,'Colar PRIME'!$C:$C,Relatorio!D63,'Colar PRIME'!$D:$D,Relatorio!$H$102))</f>
        <v>0</v>
      </c>
      <c r="I63" s="207">
        <f ca="1">SUM(SUMIF('Colar PACKET'!$A$2:$F$400,C63,'Colar PACKET'!$F$2:$F$400),SUMIF('Colar PACKET'!$A$2:$F$400,BA63,'Colar PACKET'!$F$2:$F$400))</f>
        <v>0</v>
      </c>
      <c r="J63" s="208">
        <f ca="1">SUM(SUMIFS('Colar PRIME'!$G:$G,'Colar PRIME'!$C:$C,Relatorio!B63,'Colar PRIME'!$D:$D,Relatorio!$J$102),SUMIFS('Colar PRIME'!$G:$G,'Colar PRIME'!$C:$C,Relatorio!D63,'Colar PRIME'!$D:$D,Relatorio!$J$102))</f>
        <v>0</v>
      </c>
      <c r="K63" s="408">
        <f ca="1">SUM(SUMIF('Colar PACKET'!$A$2:$G$400,C63,'Colar PACKET'!$G$2:$G$400),SUMIF('Colar PACKET'!$A$2:$G$400,BA63,'Colar PACKET'!$G$2:$G$400))</f>
        <v>0</v>
      </c>
      <c r="L63" s="408">
        <f ca="1">SUM(SUMIFS('Colar PRIME'!$G:$G,'Colar PRIME'!$C:$C,Relatorio!B63,'Colar PRIME'!$D:$D,Relatorio!$L$102),SUMIFS('Colar PRIME'!$G:$G,'Colar PRIME'!$C:$C,Relatorio!D63,'Colar PRIME'!$D:$D,Relatorio!$L$102))</f>
        <v>0</v>
      </c>
      <c r="M63" s="207">
        <f ca="1">SUM(SUMIF('Colar PACKET'!$A$2:$H$400,C63,'Colar PACKET'!$H$2:$H$400),SUMIF('Colar PACKET'!$A$2:$H$400,BA63,'Colar PACKET'!$H$2:$H$400))</f>
        <v>0</v>
      </c>
      <c r="N63" s="208">
        <f ca="1">SUM(SUMIFS('Colar PRIME'!$G:$G,'Colar PRIME'!$C:$C,Relatorio!B63,'Colar PRIME'!$D:$D,Relatorio!$N$102),SUMIFS('Colar PRIME'!$G:$G,'Colar PRIME'!$C:$C,Relatorio!D63,'Colar PRIME'!$D:$D,Relatorio!$N$102))</f>
        <v>0</v>
      </c>
      <c r="O63" s="408">
        <f ca="1">SUM(SUMIF('Colar PACKET'!$A$2:$I$400,C63,'Colar PACKET'!$I$2:$I$400),SUMIF('Colar PACKET'!$A$2:$I$400,BA63,'Colar PACKET'!$I$2:$I$400))</f>
        <v>0</v>
      </c>
      <c r="P63" s="408">
        <f ca="1">SUM(SUMIFS('Colar PRIME'!$G:$G,'Colar PRIME'!$C:$C,Relatorio!B63,'Colar PRIME'!$D:$D,Relatorio!$P$102),SUMIFS('Colar PRIME'!$G:$G,'Colar PRIME'!$C:$C,Relatorio!D63,'Colar PRIME'!$D:$D,Relatorio!$P$102))</f>
        <v>0</v>
      </c>
      <c r="Q63" s="207">
        <f ca="1">SUM(SUMIF('Colar PACKET'!$A$2:$J$400,C63,'Colar PACKET'!$J$2:$J$400),SUMIF('Colar PACKET'!$A$2:$J$400,BA63,'Colar PACKET'!$J$2:$J$400))</f>
        <v>0</v>
      </c>
      <c r="R63" s="208">
        <f ca="1">SUM(SUMIFS('Colar PRIME'!$G:$G,'Colar PRIME'!$C:$C,Relatorio!B63,'Colar PRIME'!$D:$D,Relatorio!$R$102),SUMIFS('Colar PRIME'!$G:$G,'Colar PRIME'!$C:$C,Relatorio!D63,'Colar PRIME'!$D:$D,Relatorio!$R$102))</f>
        <v>0</v>
      </c>
      <c r="S63" s="408">
        <f ca="1">SUM(SUMIF('Colar PACKET'!$A$2:$K$400,C63,'Colar PACKET'!$K$2:$K$400),SUMIF('Colar PACKET'!$A$2:$K$400,BA63,'Colar PACKET'!$K$2:$K$400))</f>
        <v>0</v>
      </c>
      <c r="T63" s="408">
        <f ca="1">SUM(SUMIFS('Colar PRIME'!$G:$G,'Colar PRIME'!$C:$C,Relatorio!B63,'Colar PRIME'!$D:$D,Relatorio!$T$102),SUMIFS('Colar PRIME'!$G:$G,'Colar PRIME'!$C:$C,Relatorio!D63,'Colar PRIME'!$D:$D,Relatorio!$T$102))</f>
        <v>0</v>
      </c>
      <c r="U63" s="207">
        <f ca="1">SUM(SUMIF('Colar PACKET'!$A$2:$L$400,C63,'Colar PACKET'!$L$2:$L$400),SUMIF('Colar PACKET'!$A$2:$L$400,BA63,'Colar PACKET'!$L$2:$L$400))</f>
        <v>0</v>
      </c>
      <c r="V63" s="208">
        <f ca="1">SUM(SUMIFS('Colar PRIME'!$G:$G,'Colar PRIME'!$C:$C,Relatorio!B63,'Colar PRIME'!$D:$D,Relatorio!$V$102),SUMIFS('Colar PRIME'!$G:$G,'Colar PRIME'!$C:$C,Relatorio!D63,'Colar PRIME'!$D:$D,Relatorio!$V$102))</f>
        <v>0</v>
      </c>
      <c r="W63" s="408">
        <f ca="1">SUM(SUMIF('Colar PACKET'!$A$2:$M$400,C63,'Colar PACKET'!$M$2:$M$400),SUMIF('Colar PACKET'!$A$2:$M$400,BA63,'Colar PACKET'!$M$2:$M$400))</f>
        <v>0</v>
      </c>
      <c r="X63" s="408">
        <f ca="1">SUM(SUMIFS('Colar PRIME'!$G:$G,'Colar PRIME'!$C:$C,Relatorio!B63,'Colar PRIME'!$D:$D,Relatorio!$X$102),SUMIFS('Colar PRIME'!$G:$G,'Colar PRIME'!$C:$C,Relatorio!D63,'Colar PRIME'!$D:$D,Relatorio!$X$102))</f>
        <v>0</v>
      </c>
      <c r="Y63" s="207">
        <f ca="1">SUM(SUMIF('Colar PACKET'!$A$2:$N$400,C63,'Colar PACKET'!$N$2:$N$400),SUMIF('Colar PACKET'!$A$2:$N$400,BA63,'Colar PACKET'!$N$2:$N$400))</f>
        <v>0</v>
      </c>
      <c r="Z63" s="208">
        <f ca="1">SUM(SUMIFS('Colar PRIME'!$G:$G,'Colar PRIME'!$C:$C,Relatorio!B63,'Colar PRIME'!$D:$D,Relatorio!$Z$102),SUMIFS('Colar PRIME'!$G:$G,'Colar PRIME'!$C:$C,Relatorio!D63,'Colar PRIME'!$D:$D,Relatorio!$Z$102))</f>
        <v>0</v>
      </c>
      <c r="AA63" s="408">
        <f ca="1">SUM(SUMIF('Colar PACKET'!$A$2:$O$400,C63,'Colar PACKET'!$O$2:$O$400),SUMIF('Colar PACKET'!$A$2:$O$400,BA63,'Colar PACKET'!$O$2:$O$400))</f>
        <v>0</v>
      </c>
      <c r="AB63" s="408">
        <f ca="1">SUM(SUMIFS('Colar PRIME'!$G:$G,'Colar PRIME'!$C:$C,Relatorio!B63,'Colar PRIME'!$D:$D,Relatorio!$AB$102),SUMIFS('Colar PRIME'!$G:$G,'Colar PRIME'!$C:$C,Relatorio!D63,'Colar PRIME'!$D:$D,Relatorio!$AB$102))</f>
        <v>0</v>
      </c>
      <c r="AC63" s="207">
        <f ca="1">SUM(SUMIF('Colar PACKET'!$A$2:$P$400,C63,'Colar PACKET'!$P$2:$P$400),SUMIF('Colar PACKET'!$A$2:$P$400,BA63,'Colar PACKET'!$P$2:$P$400))</f>
        <v>0</v>
      </c>
      <c r="AD63" s="208">
        <f ca="1">SUM(SUMIFS('Colar PRIME'!$G:$G,'Colar PRIME'!$C:$C,Relatorio!B63,'Colar PRIME'!$D:$D,Relatorio!$AD$102),SUMIFS('Colar PRIME'!$G:$G,'Colar PRIME'!$C:$C,Relatorio!D63,'Colar PRIME'!$D:$D,Relatorio!$AD$102))</f>
        <v>0</v>
      </c>
      <c r="AE63" s="408">
        <f ca="1">SUM(SUMIF('Colar PACKET'!$A$2:$Q$400,C63,'Colar PACKET'!$Q$2:$Q$400),SUMIF('Colar PACKET'!$A$2:$Q$400,BA63,'Colar PACKET'!$Q$2:$Q$400))</f>
        <v>0</v>
      </c>
      <c r="AF63" s="408">
        <f ca="1">SUM(SUMIFS('Colar PRIME'!$G:$G,'Colar PRIME'!$C:$C,Relatorio!B63,'Colar PRIME'!$D:$D,Relatorio!$AF$102),SUMIFS('Colar PRIME'!$G:$G,'Colar PRIME'!$C:$C,Relatorio!D63,'Colar PRIME'!$D:$D,Relatorio!$AF$102))</f>
        <v>0</v>
      </c>
      <c r="AG63" s="207">
        <f ca="1">SUM(SUMIF('Colar PACKET'!$A$2:$R$400,C63,'Colar PACKET'!$R$2:$R$400),SUMIF('Colar PACKET'!$A$2:$R$400,BA63,'Colar PACKET'!$R$2:$R$400))</f>
        <v>0</v>
      </c>
      <c r="AH63" s="408">
        <f ca="1">SUM(SUMIFS('Colar PRIME'!$G:$G,'Colar PRIME'!$C:$C,Relatorio!B63,'Colar PRIME'!$D:$D,Relatorio!$AH$102),SUMIFS('Colar PRIME'!$G:$G,'Colar PRIME'!$C:$C,Relatorio!D63,'Colar PRIME'!$D:$D,Relatorio!$AH$102))</f>
        <v>0</v>
      </c>
      <c r="AI63" s="209">
        <f ca="1">SUM(SUMIF('Colar PACKET'!$A$2:$S$400,C63,'Colar PACKET'!$S$2:$S$400),SUMIF('Colar PACKET'!$A$2:$S$400,BA63,'Colar PACKET'!$S$2:$S$400))</f>
        <v>0</v>
      </c>
      <c r="AJ63" s="409">
        <f ca="1">SUM(SUMIFS('Colar PRIME'!$G:$G,'Colar PRIME'!$C:$C,Relatorio!B63,'Colar PRIME'!$D:$D,Relatorio!$AJ$102),SUMIFS('Colar PRIME'!$G:$G,'Colar PRIME'!$C:$C,Relatorio!D63,'Colar PRIME'!$D:$D,Relatorio!$AJ$102))</f>
        <v>0</v>
      </c>
      <c r="AK63" s="408">
        <f ca="1">SUM(SUMIF('Colar PACKET'!$A$2:$T$400,C63,'Colar PACKET'!$T$2:$T$400),SUMIF('Colar PACKET'!$A$2:$T$400,BA63,'Colar PACKET'!$T$2:$T$400))</f>
        <v>0</v>
      </c>
      <c r="AL63" s="408">
        <f ca="1">SUM(SUMIFS('Colar PRIME'!$G:$G,'Colar PRIME'!$C:$C,Relatorio!B63,'Colar PRIME'!$D:$D,Relatorio!$AL$102),SUMIFS('Colar PRIME'!$G:$G,'Colar PRIME'!$C:$C,Relatorio!D63,'Colar PRIME'!$D:$D,Relatorio!$AL$102))</f>
        <v>0</v>
      </c>
      <c r="AM63" s="209">
        <f ca="1">SUM(SUMIF('Colar PACKET'!$A$2:$U$400,C63,'Colar PACKET'!$U$2:$U$400),SUMIF('Colar PACKET'!$A$2:$U$400,BA63,'Colar PACKET'!$U$2:$U$400))</f>
        <v>0</v>
      </c>
      <c r="AN63" s="409">
        <f ca="1">SUM(SUMIFS('Colar PRIME'!$G:$G,'Colar PRIME'!$C:$C,Relatorio!B63,'Colar PRIME'!$D:$D,Relatorio!$AJ$102),SUMIFS('Colar PRIME'!$G:$G,'Colar PRIME'!$C:$C,Relatorio!D63,'Colar PRIME'!$D:$D,Relatorio!$AN$102))</f>
        <v>0</v>
      </c>
      <c r="AO63" s="408">
        <f ca="1">SUM(SUMIF('Colar PACKET'!$A$2:$V$400,C63,'Colar PACKET'!$V$2:$V$400),SUMIF('Colar PACKET'!$A$2:$V$400,BA63,'Colar PACKET'!$V$2:$V$400))</f>
        <v>0</v>
      </c>
      <c r="AP63" s="408">
        <f ca="1">SUM(SUMIFS('Colar PRIME'!$G:$G,'Colar PRIME'!$C:$C,Relatorio!B63,'Colar PRIME'!$D:$D,Relatorio!$AP$102),SUMIFS('Colar PRIME'!$G:$G,'Colar PRIME'!$C:$C,Relatorio!D63,'Colar PRIME'!$D:$D,Relatorio!$AP$102))</f>
        <v>0</v>
      </c>
      <c r="AQ63" s="209">
        <f ca="1">SUM(SUMIF('Colar PACKET'!$A$2:$W$400,C63,'Colar PACKET'!$W$2:$W$400),SUMIF('Colar PACKET'!$A$2:$W$400,BA63,'Colar PACKET'!$W$2:$W$400))</f>
        <v>0</v>
      </c>
      <c r="AR63" s="409">
        <f ca="1">SUM(SUMIFS('Colar PRIME'!$G:$G,'Colar PRIME'!$C:$C,Relatorio!B63,'Colar PRIME'!$D:$D,Relatorio!$AR$102),SUMIFS('Colar PRIME'!$G:$G,'Colar PRIME'!$C:$C,Relatorio!D63,'Colar PRIME'!$D:$D,Relatorio!$AR$102))</f>
        <v>0</v>
      </c>
      <c r="AS63" s="408">
        <f ca="1">SUM(SUMIF('Colar PACKET'!$A$2:$X$400,C63,'Colar PACKET'!$X$2:$X$400),SUMIF('Colar PACKET'!$A$2:$X$400,BA63,'Colar PACKET'!$X$2:$X$400))</f>
        <v>0</v>
      </c>
      <c r="AT63" s="408">
        <f ca="1">SUM(SUMIFS('Colar PRIME'!$G:$G,'Colar PRIME'!$C:$C,Relatorio!B63,'Colar PRIME'!$D:$D,Relatorio!$AT$102),SUMIFS('Colar PRIME'!$G:$G,'Colar PRIME'!$C:$C,Relatorio!D63,'Colar PRIME'!$D:$D,Relatorio!$AT$102))</f>
        <v>0</v>
      </c>
      <c r="AU63" s="209">
        <f ca="1">SUM(SUMIF('Colar PACKET'!$A$2:$Y$400,C63,'Colar PACKET'!$Y$2:$Y$400),SUMIF('Colar PACKET'!$A$2:$Y$400,BA63,'Colar PACKET'!$Y$2:$Y$400))</f>
        <v>0</v>
      </c>
      <c r="AV63" s="409">
        <f ca="1">SUM(SUMIFS('Colar PRIME'!$G:$G,'Colar PRIME'!$C:$C,Relatorio!B63,'Colar PRIME'!$D:$D,Relatorio!$AV$102),SUMIFS('Colar PRIME'!$G:$G,'Colar PRIME'!$C:$C,Relatorio!D63,'Colar PRIME'!$D:$D,Relatorio!$AV$102))</f>
        <v>0</v>
      </c>
      <c r="AW63" s="408">
        <f ca="1">SUM(SUMIF('Colar PACKET'!$A$2:$Z$400,C63,'Colar PACKET'!$Z$2:$Z$400),SUMIF('Colar PACKET'!$A$2:$Z$400,BA63,'Colar PACKET'!$Z$2:$Z$400))</f>
        <v>0</v>
      </c>
      <c r="AX63" s="408">
        <f ca="1">SUM(SUMIFS('Colar PRIME'!$G:$G,'Colar PRIME'!$C:$C,Relatorio!B63,'Colar PRIME'!$D:$D,Relatorio!$AX$102),SUMIFS('Colar PRIME'!$G:$G,'Colar PRIME'!$C:$C,Relatorio!D63,'Colar PRIME'!$D:$D,Relatorio!$AX$102))</f>
        <v>0</v>
      </c>
      <c r="AY63" s="209">
        <f ca="1">SUM(SUMIF('Colar PACKET'!$A$2:$AA$400,C63,'Colar PACKET'!$AA$2:$AA$400),SUMIF('Colar PACKET'!$A$2:$AA$400,BA63,'Colar PACKET'!$AA$2:$AA$400))</f>
        <v>0</v>
      </c>
      <c r="AZ63" s="409">
        <f ca="1">SUM(SUMIFS('Colar PRIME'!$G:$G,'Colar PRIME'!$C:$C,Relatorio!B63,'Colar PRIME'!$D:$D,Relatorio!$AZ$102),SUMIFS('Colar PRIME'!$G:$G,'Colar PRIME'!$C:$C,Relatorio!D63,'Colar PRIME'!$D:$D,Relatorio!$AZ$102))</f>
        <v>0</v>
      </c>
      <c r="BA63" s="210" t="s">
        <v>368</v>
      </c>
      <c r="BB63" s="408">
        <v>5</v>
      </c>
    </row>
    <row r="64" spans="1:54" x14ac:dyDescent="0.25">
      <c r="A64" s="226" t="s">
        <v>138</v>
      </c>
      <c r="B64" s="419" t="s">
        <v>369</v>
      </c>
      <c r="C64" s="217">
        <v>10150158157</v>
      </c>
      <c r="D64" s="218"/>
      <c r="E64" s="207">
        <f ca="1">SUM(SUMIF('Colar PACKET'!$A$2:$D$400,C64,'Colar PACKET'!$D$2:$D$400),SUMIF('Colar PACKET'!$A$2:$D490,BA64,'Colar PACKET'!$D$2:$D$400))</f>
        <v>0</v>
      </c>
      <c r="F64" s="208">
        <f ca="1">SUM(SUMIFS('Colar PRIME'!$G:$G,'Colar PRIME'!$C:$C,Relatorio!B64,'Colar PRIME'!$D:$D,Relatorio!$F$102),SUMIFS('Colar PRIME'!$G:$G,'Colar PRIME'!$C:$C,Relatorio!D64,'Colar PRIME'!$D:$D,Relatorio!$F$102))</f>
        <v>0</v>
      </c>
      <c r="G64" s="408">
        <f ca="1">SUM(SUMIF('Colar PACKET'!$A$2:$E$400,C64,'Colar PACKET'!$E$2:$E$400),SUMIF('Colar PACKET'!$A$2:$E$400,BA64,'Colar PACKET'!$E$2:$E$400))</f>
        <v>0</v>
      </c>
      <c r="H64" s="408">
        <f ca="1">SUM(SUMIFS('Colar PRIME'!$G:$G,'Colar PRIME'!$C:$C,Relatorio!B64,'Colar PRIME'!$D:$D,Relatorio!$H$102),SUMIFS('Colar PRIME'!$G:$G,'Colar PRIME'!$C:$C,Relatorio!D64,'Colar PRIME'!$D:$D,Relatorio!$H$102))</f>
        <v>0</v>
      </c>
      <c r="I64" s="207">
        <f ca="1">SUM(SUMIF('Colar PACKET'!$A$2:$F$400,C64,'Colar PACKET'!$F$2:$F$400),SUMIF('Colar PACKET'!$A$2:$F$400,BA64,'Colar PACKET'!$F$2:$F$400))</f>
        <v>0</v>
      </c>
      <c r="J64" s="208">
        <f ca="1">SUM(SUMIFS('Colar PRIME'!$G:$G,'Colar PRIME'!$C:$C,Relatorio!B64,'Colar PRIME'!$D:$D,Relatorio!$J$102),SUMIFS('Colar PRIME'!$G:$G,'Colar PRIME'!$C:$C,Relatorio!D64,'Colar PRIME'!$D:$D,Relatorio!$J$102))</f>
        <v>0</v>
      </c>
      <c r="K64" s="408">
        <f ca="1">SUM(SUMIF('Colar PACKET'!$A$2:$G$400,C64,'Colar PACKET'!$G$2:$G$400),SUMIF('Colar PACKET'!$A$2:$G$400,BA64,'Colar PACKET'!$G$2:$G$400))</f>
        <v>0</v>
      </c>
      <c r="L64" s="408">
        <f ca="1">SUM(SUMIFS('Colar PRIME'!$G:$G,'Colar PRIME'!$C:$C,Relatorio!B64,'Colar PRIME'!$D:$D,Relatorio!$L$102),SUMIFS('Colar PRIME'!$G:$G,'Colar PRIME'!$C:$C,Relatorio!D64,'Colar PRIME'!$D:$D,Relatorio!$L$102))</f>
        <v>0</v>
      </c>
      <c r="M64" s="207">
        <f ca="1">SUM(SUMIF('Colar PACKET'!$A$2:$H$400,C64,'Colar PACKET'!$H$2:$H$400),SUMIF('Colar PACKET'!$A$2:$H$400,BA64,'Colar PACKET'!$H$2:$H$400))</f>
        <v>0</v>
      </c>
      <c r="N64" s="208">
        <f ca="1">SUM(SUMIFS('Colar PRIME'!$G:$G,'Colar PRIME'!$C:$C,Relatorio!B64,'Colar PRIME'!$D:$D,Relatorio!$N$102),SUMIFS('Colar PRIME'!$G:$G,'Colar PRIME'!$C:$C,Relatorio!D64,'Colar PRIME'!$D:$D,Relatorio!$N$102))</f>
        <v>0</v>
      </c>
      <c r="O64" s="408">
        <f ca="1">SUM(SUMIF('Colar PACKET'!$A$2:$I$400,C64,'Colar PACKET'!$I$2:$I$400),SUMIF('Colar PACKET'!$A$2:$I$400,BA64,'Colar PACKET'!$I$2:$I$400))</f>
        <v>0</v>
      </c>
      <c r="P64" s="408">
        <f ca="1">SUM(SUMIFS('Colar PRIME'!$G:$G,'Colar PRIME'!$C:$C,Relatorio!B64,'Colar PRIME'!$D:$D,Relatorio!$P$102),SUMIFS('Colar PRIME'!$G:$G,'Colar PRIME'!$C:$C,Relatorio!D64,'Colar PRIME'!$D:$D,Relatorio!$P$102))</f>
        <v>0</v>
      </c>
      <c r="Q64" s="207">
        <f ca="1">SUM(SUMIF('Colar PACKET'!$A$2:$J$400,C64,'Colar PACKET'!$J$2:$J$400),SUMIF('Colar PACKET'!$A$2:$J$400,BA64,'Colar PACKET'!$J$2:$J$400))</f>
        <v>0</v>
      </c>
      <c r="R64" s="208">
        <f ca="1">SUM(SUMIFS('Colar PRIME'!$G:$G,'Colar PRIME'!$C:$C,Relatorio!B64,'Colar PRIME'!$D:$D,Relatorio!$R$102),SUMIFS('Colar PRIME'!$G:$G,'Colar PRIME'!$C:$C,Relatorio!D64,'Colar PRIME'!$D:$D,Relatorio!$R$102))</f>
        <v>0</v>
      </c>
      <c r="S64" s="408">
        <f ca="1">SUM(SUMIF('Colar PACKET'!$A$2:$K$400,C64,'Colar PACKET'!$K$2:$K$400),SUMIF('Colar PACKET'!$A$2:$K$400,BA64,'Colar PACKET'!$K$2:$K$400))</f>
        <v>0</v>
      </c>
      <c r="T64" s="408">
        <f ca="1">SUM(SUMIFS('Colar PRIME'!$G:$G,'Colar PRIME'!$C:$C,Relatorio!B64,'Colar PRIME'!$D:$D,Relatorio!$T$102),SUMIFS('Colar PRIME'!$G:$G,'Colar PRIME'!$C:$C,Relatorio!D64,'Colar PRIME'!$D:$D,Relatorio!$T$102))</f>
        <v>0</v>
      </c>
      <c r="U64" s="207">
        <f ca="1">SUM(SUMIF('Colar PACKET'!$A$2:$L$400,C64,'Colar PACKET'!$L$2:$L$400),SUMIF('Colar PACKET'!$A$2:$L$400,BA64,'Colar PACKET'!$L$2:$L$400))</f>
        <v>0</v>
      </c>
      <c r="V64" s="208">
        <f ca="1">SUM(SUMIFS('Colar PRIME'!$G:$G,'Colar PRIME'!$C:$C,Relatorio!B64,'Colar PRIME'!$D:$D,Relatorio!$V$102),SUMIFS('Colar PRIME'!$G:$G,'Colar PRIME'!$C:$C,Relatorio!D64,'Colar PRIME'!$D:$D,Relatorio!$V$102))</f>
        <v>0</v>
      </c>
      <c r="W64" s="408">
        <f ca="1">SUM(SUMIF('Colar PACKET'!$A$2:$M$400,C64,'Colar PACKET'!$M$2:$M$400),SUMIF('Colar PACKET'!$A$2:$M$400,BA64,'Colar PACKET'!$M$2:$M$400))</f>
        <v>0</v>
      </c>
      <c r="X64" s="408">
        <f ca="1">SUM(SUMIFS('Colar PRIME'!$G:$G,'Colar PRIME'!$C:$C,Relatorio!B64,'Colar PRIME'!$D:$D,Relatorio!$X$102),SUMIFS('Colar PRIME'!$G:$G,'Colar PRIME'!$C:$C,Relatorio!D64,'Colar PRIME'!$D:$D,Relatorio!$X$102))</f>
        <v>0</v>
      </c>
      <c r="Y64" s="207">
        <f ca="1">SUM(SUMIF('Colar PACKET'!$A$2:$N$400,C64,'Colar PACKET'!$N$2:$N$400),SUMIF('Colar PACKET'!$A$2:$N$400,BA64,'Colar PACKET'!$N$2:$N$400))</f>
        <v>0</v>
      </c>
      <c r="Z64" s="208">
        <f ca="1">SUM(SUMIFS('Colar PRIME'!$G:$G,'Colar PRIME'!$C:$C,Relatorio!B64,'Colar PRIME'!$D:$D,Relatorio!$Z$102),SUMIFS('Colar PRIME'!$G:$G,'Colar PRIME'!$C:$C,Relatorio!D64,'Colar PRIME'!$D:$D,Relatorio!$Z$102))</f>
        <v>0</v>
      </c>
      <c r="AA64" s="408">
        <f ca="1">SUM(SUMIF('Colar PACKET'!$A$2:$O$400,C64,'Colar PACKET'!$O$2:$O$400),SUMIF('Colar PACKET'!$A$2:$O$400,BA64,'Colar PACKET'!$O$2:$O$400))</f>
        <v>0</v>
      </c>
      <c r="AB64" s="408">
        <f ca="1">SUM(SUMIFS('Colar PRIME'!$G:$G,'Colar PRIME'!$C:$C,Relatorio!B64,'Colar PRIME'!$D:$D,Relatorio!$AB$102),SUMIFS('Colar PRIME'!$G:$G,'Colar PRIME'!$C:$C,Relatorio!D64,'Colar PRIME'!$D:$D,Relatorio!$AB$102))</f>
        <v>0</v>
      </c>
      <c r="AC64" s="207">
        <f ca="1">SUM(SUMIF('Colar PACKET'!$A$2:$P$400,C64,'Colar PACKET'!$P$2:$P$400),SUMIF('Colar PACKET'!$A$2:$P$400,BA64,'Colar PACKET'!$P$2:$P$400))</f>
        <v>0</v>
      </c>
      <c r="AD64" s="208">
        <f ca="1">SUM(SUMIFS('Colar PRIME'!$G:$G,'Colar PRIME'!$C:$C,Relatorio!B64,'Colar PRIME'!$D:$D,Relatorio!$AD$102),SUMIFS('Colar PRIME'!$G:$G,'Colar PRIME'!$C:$C,Relatorio!D64,'Colar PRIME'!$D:$D,Relatorio!$AD$102))</f>
        <v>0</v>
      </c>
      <c r="AE64" s="408">
        <f ca="1">SUM(SUMIF('Colar PACKET'!$A$2:$Q$400,C64,'Colar PACKET'!$Q$2:$Q$400),SUMIF('Colar PACKET'!$A$2:$Q$400,BA64,'Colar PACKET'!$Q$2:$Q$400))</f>
        <v>0</v>
      </c>
      <c r="AF64" s="408">
        <f ca="1">SUM(SUMIFS('Colar PRIME'!$G:$G,'Colar PRIME'!$C:$C,Relatorio!B64,'Colar PRIME'!$D:$D,Relatorio!$AF$102),SUMIFS('Colar PRIME'!$G:$G,'Colar PRIME'!$C:$C,Relatorio!D64,'Colar PRIME'!$D:$D,Relatorio!$AF$102))</f>
        <v>0</v>
      </c>
      <c r="AG64" s="207">
        <f ca="1">SUM(SUMIF('Colar PACKET'!$A$2:$R$400,C64,'Colar PACKET'!$R$2:$R$400),SUMIF('Colar PACKET'!$A$2:$R$400,BA64,'Colar PACKET'!$R$2:$R$400))</f>
        <v>0</v>
      </c>
      <c r="AH64" s="408">
        <f ca="1">SUM(SUMIFS('Colar PRIME'!$G:$G,'Colar PRIME'!$C:$C,Relatorio!B64,'Colar PRIME'!$D:$D,Relatorio!$AH$102),SUMIFS('Colar PRIME'!$G:$G,'Colar PRIME'!$C:$C,Relatorio!D64,'Colar PRIME'!$D:$D,Relatorio!$AH$102))</f>
        <v>0</v>
      </c>
      <c r="AI64" s="209">
        <f ca="1">SUM(SUMIF('Colar PACKET'!$A$2:$S$400,C64,'Colar PACKET'!$S$2:$S$400),SUMIF('Colar PACKET'!$A$2:$S$400,BA64,'Colar PACKET'!$S$2:$S$400))</f>
        <v>0</v>
      </c>
      <c r="AJ64" s="409">
        <f ca="1">SUM(SUMIFS('Colar PRIME'!$G:$G,'Colar PRIME'!$C:$C,Relatorio!B64,'Colar PRIME'!$D:$D,Relatorio!$AJ$102),SUMIFS('Colar PRIME'!$G:$G,'Colar PRIME'!$C:$C,Relatorio!D64,'Colar PRIME'!$D:$D,Relatorio!$AJ$102))</f>
        <v>0</v>
      </c>
      <c r="AK64" s="408">
        <f ca="1">SUM(SUMIF('Colar PACKET'!$A$2:$T$400,C64,'Colar PACKET'!$T$2:$T$400),SUMIF('Colar PACKET'!$A$2:$T$400,BA64,'Colar PACKET'!$T$2:$T$400))</f>
        <v>0</v>
      </c>
      <c r="AL64" s="408">
        <f ca="1">SUM(SUMIFS('Colar PRIME'!$G:$G,'Colar PRIME'!$C:$C,Relatorio!B64,'Colar PRIME'!$D:$D,Relatorio!$AL$102),SUMIFS('Colar PRIME'!$G:$G,'Colar PRIME'!$C:$C,Relatorio!D64,'Colar PRIME'!$D:$D,Relatorio!$AL$102))</f>
        <v>0</v>
      </c>
      <c r="AM64" s="209">
        <f ca="1">SUM(SUMIF('Colar PACKET'!$A$2:$U$400,C64,'Colar PACKET'!$U$2:$U$400),SUMIF('Colar PACKET'!$A$2:$U$400,BA64,'Colar PACKET'!$U$2:$U$400))</f>
        <v>0</v>
      </c>
      <c r="AN64" s="409">
        <f ca="1">SUM(SUMIFS('Colar PRIME'!$G:$G,'Colar PRIME'!$C:$C,Relatorio!B64,'Colar PRIME'!$D:$D,Relatorio!$AJ$102),SUMIFS('Colar PRIME'!$G:$G,'Colar PRIME'!$C:$C,Relatorio!D64,'Colar PRIME'!$D:$D,Relatorio!$AN$102))</f>
        <v>0</v>
      </c>
      <c r="AO64" s="408">
        <f ca="1">SUM(SUMIF('Colar PACKET'!$A$2:$V$400,C64,'Colar PACKET'!$V$2:$V$400),SUMIF('Colar PACKET'!$A$2:$V$400,BA64,'Colar PACKET'!$V$2:$V$400))</f>
        <v>0</v>
      </c>
      <c r="AP64" s="408">
        <f ca="1">SUM(SUMIFS('Colar PRIME'!$G:$G,'Colar PRIME'!$C:$C,Relatorio!B64,'Colar PRIME'!$D:$D,Relatorio!$AP$102),SUMIFS('Colar PRIME'!$G:$G,'Colar PRIME'!$C:$C,Relatorio!D64,'Colar PRIME'!$D:$D,Relatorio!$AP$102))</f>
        <v>0</v>
      </c>
      <c r="AQ64" s="209">
        <f ca="1">SUM(SUMIF('Colar PACKET'!$A$2:$W$400,C64,'Colar PACKET'!$W$2:$W$400),SUMIF('Colar PACKET'!$A$2:$W$400,BA64,'Colar PACKET'!$W$2:$W$400))</f>
        <v>0</v>
      </c>
      <c r="AR64" s="409">
        <f ca="1">SUM(SUMIFS('Colar PRIME'!$G:$G,'Colar PRIME'!$C:$C,Relatorio!B64,'Colar PRIME'!$D:$D,Relatorio!$AR$102),SUMIFS('Colar PRIME'!$G:$G,'Colar PRIME'!$C:$C,Relatorio!D64,'Colar PRIME'!$D:$D,Relatorio!$AR$102))</f>
        <v>0</v>
      </c>
      <c r="AS64" s="408">
        <f ca="1">SUM(SUMIF('Colar PACKET'!$A$2:$X$400,C64,'Colar PACKET'!$X$2:$X$400),SUMIF('Colar PACKET'!$A$2:$X$400,BA64,'Colar PACKET'!$X$2:$X$400))</f>
        <v>0</v>
      </c>
      <c r="AT64" s="408">
        <f ca="1">SUM(SUMIFS('Colar PRIME'!$G:$G,'Colar PRIME'!$C:$C,Relatorio!B64,'Colar PRIME'!$D:$D,Relatorio!$AT$102),SUMIFS('Colar PRIME'!$G:$G,'Colar PRIME'!$C:$C,Relatorio!D64,'Colar PRIME'!$D:$D,Relatorio!$AT$102))</f>
        <v>0</v>
      </c>
      <c r="AU64" s="209">
        <f ca="1">SUM(SUMIF('Colar PACKET'!$A$2:$Y$400,C64,'Colar PACKET'!$Y$2:$Y$400),SUMIF('Colar PACKET'!$A$2:$Y$400,BA64,'Colar PACKET'!$Y$2:$Y$400))</f>
        <v>0</v>
      </c>
      <c r="AV64" s="409">
        <f ca="1">SUM(SUMIFS('Colar PRIME'!$G:$G,'Colar PRIME'!$C:$C,Relatorio!B64,'Colar PRIME'!$D:$D,Relatorio!$AV$102),SUMIFS('Colar PRIME'!$G:$G,'Colar PRIME'!$C:$C,Relatorio!D64,'Colar PRIME'!$D:$D,Relatorio!$AV$102))</f>
        <v>0</v>
      </c>
      <c r="AW64" s="408">
        <f ca="1">SUM(SUMIF('Colar PACKET'!$A$2:$Z$400,C64,'Colar PACKET'!$Z$2:$Z$400),SUMIF('Colar PACKET'!$A$2:$Z$400,BA64,'Colar PACKET'!$Z$2:$Z$400))</f>
        <v>0</v>
      </c>
      <c r="AX64" s="408">
        <f ca="1">SUM(SUMIFS('Colar PRIME'!$G:$G,'Colar PRIME'!$C:$C,Relatorio!B64,'Colar PRIME'!$D:$D,Relatorio!$AX$102),SUMIFS('Colar PRIME'!$G:$G,'Colar PRIME'!$C:$C,Relatorio!D64,'Colar PRIME'!$D:$D,Relatorio!$AX$102))</f>
        <v>0</v>
      </c>
      <c r="AY64" s="209">
        <f ca="1">SUM(SUMIF('Colar PACKET'!$A$2:$AA$400,C64,'Colar PACKET'!$AA$2:$AA$400),SUMIF('Colar PACKET'!$A$2:$AA$400,BA64,'Colar PACKET'!$AA$2:$AA$400))</f>
        <v>0</v>
      </c>
      <c r="AZ64" s="409">
        <f ca="1">SUM(SUMIFS('Colar PRIME'!$G:$G,'Colar PRIME'!$C:$C,Relatorio!B64,'Colar PRIME'!$D:$D,Relatorio!$AZ$102),SUMIFS('Colar PRIME'!$G:$G,'Colar PRIME'!$C:$C,Relatorio!D64,'Colar PRIME'!$D:$D,Relatorio!$AZ$102))</f>
        <v>0</v>
      </c>
      <c r="BA64" s="210" t="s">
        <v>370</v>
      </c>
      <c r="BB64" s="408">
        <v>5</v>
      </c>
    </row>
    <row r="65" spans="1:54" x14ac:dyDescent="0.25">
      <c r="A65" s="226" t="s">
        <v>139</v>
      </c>
      <c r="B65" s="419" t="s">
        <v>371</v>
      </c>
      <c r="C65" s="219" t="s">
        <v>372</v>
      </c>
      <c r="D65" s="218"/>
      <c r="E65" s="207">
        <f ca="1">SUM(SUMIF('Colar PACKET'!$A$2:$D$400,C65,'Colar PACKET'!$D$2:$D$400),SUMIF('Colar PACKET'!$A$2:$D491,BA65,'Colar PACKET'!$D$2:$D$400))</f>
        <v>0</v>
      </c>
      <c r="F65" s="208">
        <f ca="1">SUM(SUMIFS('Colar PRIME'!$G:$G,'Colar PRIME'!$C:$C,Relatorio!B65,'Colar PRIME'!$D:$D,Relatorio!$F$102),SUMIFS('Colar PRIME'!$G:$G,'Colar PRIME'!$C:$C,Relatorio!D65,'Colar PRIME'!$D:$D,Relatorio!$F$102))</f>
        <v>0</v>
      </c>
      <c r="G65" s="408">
        <f ca="1">SUM(SUMIF('Colar PACKET'!$A$2:$E$400,C65,'Colar PACKET'!$E$2:$E$400),SUMIF('Colar PACKET'!$A$2:$E$400,BA65,'Colar PACKET'!$E$2:$E$400))</f>
        <v>0</v>
      </c>
      <c r="H65" s="408">
        <f ca="1">SUM(SUMIFS('Colar PRIME'!$G:$G,'Colar PRIME'!$C:$C,Relatorio!B65,'Colar PRIME'!$D:$D,Relatorio!$H$102),SUMIFS('Colar PRIME'!$G:$G,'Colar PRIME'!$C:$C,Relatorio!D65,'Colar PRIME'!$D:$D,Relatorio!$H$102))</f>
        <v>0</v>
      </c>
      <c r="I65" s="207">
        <f ca="1">SUM(SUMIF('Colar PACKET'!$A$2:$F$400,C65,'Colar PACKET'!$F$2:$F$400),SUMIF('Colar PACKET'!$A$2:$F$400,BA65,'Colar PACKET'!$F$2:$F$400))</f>
        <v>0</v>
      </c>
      <c r="J65" s="208">
        <f ca="1">SUM(SUMIFS('Colar PRIME'!$G:$G,'Colar PRIME'!$C:$C,Relatorio!B65,'Colar PRIME'!$D:$D,Relatorio!$J$102),SUMIFS('Colar PRIME'!$G:$G,'Colar PRIME'!$C:$C,Relatorio!D65,'Colar PRIME'!$D:$D,Relatorio!$J$102))</f>
        <v>0</v>
      </c>
      <c r="K65" s="408">
        <f ca="1">SUM(SUMIF('Colar PACKET'!$A$2:$G$400,C65,'Colar PACKET'!$G$2:$G$400),SUMIF('Colar PACKET'!$A$2:$G$400,BA65,'Colar PACKET'!$G$2:$G$400))</f>
        <v>0</v>
      </c>
      <c r="L65" s="408">
        <f ca="1">SUM(SUMIFS('Colar PRIME'!$G:$G,'Colar PRIME'!$C:$C,Relatorio!B65,'Colar PRIME'!$D:$D,Relatorio!$L$102),SUMIFS('Colar PRIME'!$G:$G,'Colar PRIME'!$C:$C,Relatorio!D65,'Colar PRIME'!$D:$D,Relatorio!$L$102))</f>
        <v>0</v>
      </c>
      <c r="M65" s="207">
        <f ca="1">SUM(SUMIF('Colar PACKET'!$A$2:$H$400,C65,'Colar PACKET'!$H$2:$H$400),SUMIF('Colar PACKET'!$A$2:$H$400,BA65,'Colar PACKET'!$H$2:$H$400))</f>
        <v>0</v>
      </c>
      <c r="N65" s="208">
        <f ca="1">SUM(SUMIFS('Colar PRIME'!$G:$G,'Colar PRIME'!$C:$C,Relatorio!B65,'Colar PRIME'!$D:$D,Relatorio!$N$102),SUMIFS('Colar PRIME'!$G:$G,'Colar PRIME'!$C:$C,Relatorio!D65,'Colar PRIME'!$D:$D,Relatorio!$N$102))</f>
        <v>0</v>
      </c>
      <c r="O65" s="408">
        <f ca="1">SUM(SUMIF('Colar PACKET'!$A$2:$I$400,C65,'Colar PACKET'!$I$2:$I$400),SUMIF('Colar PACKET'!$A$2:$I$400,BA65,'Colar PACKET'!$I$2:$I$400))</f>
        <v>0</v>
      </c>
      <c r="P65" s="408">
        <f ca="1">SUM(SUMIFS('Colar PRIME'!$G:$G,'Colar PRIME'!$C:$C,Relatorio!B65,'Colar PRIME'!$D:$D,Relatorio!$P$102),SUMIFS('Colar PRIME'!$G:$G,'Colar PRIME'!$C:$C,Relatorio!D65,'Colar PRIME'!$D:$D,Relatorio!$P$102))</f>
        <v>0</v>
      </c>
      <c r="Q65" s="207">
        <f ca="1">SUM(SUMIF('Colar PACKET'!$A$2:$J$400,C65,'Colar PACKET'!$J$2:$J$400),SUMIF('Colar PACKET'!$A$2:$J$400,BA65,'Colar PACKET'!$J$2:$J$400))</f>
        <v>0</v>
      </c>
      <c r="R65" s="208">
        <f ca="1">SUM(SUMIFS('Colar PRIME'!$G:$G,'Colar PRIME'!$C:$C,Relatorio!B65,'Colar PRIME'!$D:$D,Relatorio!$R$102),SUMIFS('Colar PRIME'!$G:$G,'Colar PRIME'!$C:$C,Relatorio!D65,'Colar PRIME'!$D:$D,Relatorio!$R$102))</f>
        <v>0</v>
      </c>
      <c r="S65" s="408">
        <f ca="1">SUM(SUMIF('Colar PACKET'!$A$2:$K$400,C65,'Colar PACKET'!$K$2:$K$400),SUMIF('Colar PACKET'!$A$2:$K$400,BA65,'Colar PACKET'!$K$2:$K$400))</f>
        <v>0</v>
      </c>
      <c r="T65" s="408">
        <f ca="1">SUM(SUMIFS('Colar PRIME'!$G:$G,'Colar PRIME'!$C:$C,Relatorio!B65,'Colar PRIME'!$D:$D,Relatorio!$T$102),SUMIFS('Colar PRIME'!$G:$G,'Colar PRIME'!$C:$C,Relatorio!D65,'Colar PRIME'!$D:$D,Relatorio!$T$102))</f>
        <v>0</v>
      </c>
      <c r="U65" s="207">
        <f ca="1">SUM(SUMIF('Colar PACKET'!$A$2:$L$400,C65,'Colar PACKET'!$L$2:$L$400),SUMIF('Colar PACKET'!$A$2:$L$400,BA65,'Colar PACKET'!$L$2:$L$400))</f>
        <v>0</v>
      </c>
      <c r="V65" s="208">
        <f ca="1">SUM(SUMIFS('Colar PRIME'!$G:$G,'Colar PRIME'!$C:$C,Relatorio!B65,'Colar PRIME'!$D:$D,Relatorio!$V$102),SUMIFS('Colar PRIME'!$G:$G,'Colar PRIME'!$C:$C,Relatorio!D65,'Colar PRIME'!$D:$D,Relatorio!$V$102))</f>
        <v>0</v>
      </c>
      <c r="W65" s="408">
        <f ca="1">SUM(SUMIF('Colar PACKET'!$A$2:$M$400,C65,'Colar PACKET'!$M$2:$M$400),SUMIF('Colar PACKET'!$A$2:$M$400,BA65,'Colar PACKET'!$M$2:$M$400))</f>
        <v>0</v>
      </c>
      <c r="X65" s="408">
        <f ca="1">SUM(SUMIFS('Colar PRIME'!$G:$G,'Colar PRIME'!$C:$C,Relatorio!B65,'Colar PRIME'!$D:$D,Relatorio!$X$102),SUMIFS('Colar PRIME'!$G:$G,'Colar PRIME'!$C:$C,Relatorio!D65,'Colar PRIME'!$D:$D,Relatorio!$X$102))</f>
        <v>0</v>
      </c>
      <c r="Y65" s="207">
        <f ca="1">SUM(SUMIF('Colar PACKET'!$A$2:$N$400,C65,'Colar PACKET'!$N$2:$N$400),SUMIF('Colar PACKET'!$A$2:$N$400,BA65,'Colar PACKET'!$N$2:$N$400))</f>
        <v>0</v>
      </c>
      <c r="Z65" s="208">
        <f ca="1">SUM(SUMIFS('Colar PRIME'!$G:$G,'Colar PRIME'!$C:$C,Relatorio!B65,'Colar PRIME'!$D:$D,Relatorio!$Z$102),SUMIFS('Colar PRIME'!$G:$G,'Colar PRIME'!$C:$C,Relatorio!D65,'Colar PRIME'!$D:$D,Relatorio!$Z$102))</f>
        <v>0</v>
      </c>
      <c r="AA65" s="408">
        <f ca="1">SUM(SUMIF('Colar PACKET'!$A$2:$O$400,C65,'Colar PACKET'!$O$2:$O$400),SUMIF('Colar PACKET'!$A$2:$O$400,BA65,'Colar PACKET'!$O$2:$O$400))</f>
        <v>0</v>
      </c>
      <c r="AB65" s="408">
        <f ca="1">SUM(SUMIFS('Colar PRIME'!$G:$G,'Colar PRIME'!$C:$C,Relatorio!B65,'Colar PRIME'!$D:$D,Relatorio!$AB$102),SUMIFS('Colar PRIME'!$G:$G,'Colar PRIME'!$C:$C,Relatorio!D65,'Colar PRIME'!$D:$D,Relatorio!$AB$102))</f>
        <v>0</v>
      </c>
      <c r="AC65" s="207">
        <f ca="1">SUM(SUMIF('Colar PACKET'!$A$2:$P$400,C65,'Colar PACKET'!$P$2:$P$400),SUMIF('Colar PACKET'!$A$2:$P$400,BA65,'Colar PACKET'!$P$2:$P$400))</f>
        <v>0</v>
      </c>
      <c r="AD65" s="208">
        <f ca="1">SUM(SUMIFS('Colar PRIME'!$G:$G,'Colar PRIME'!$C:$C,Relatorio!B65,'Colar PRIME'!$D:$D,Relatorio!$AD$102),SUMIFS('Colar PRIME'!$G:$G,'Colar PRIME'!$C:$C,Relatorio!D65,'Colar PRIME'!$D:$D,Relatorio!$AD$102))</f>
        <v>0</v>
      </c>
      <c r="AE65" s="408">
        <f ca="1">SUM(SUMIF('Colar PACKET'!$A$2:$Q$400,C65,'Colar PACKET'!$Q$2:$Q$400),SUMIF('Colar PACKET'!$A$2:$Q$400,BA65,'Colar PACKET'!$Q$2:$Q$400))</f>
        <v>0</v>
      </c>
      <c r="AF65" s="408">
        <f ca="1">SUM(SUMIFS('Colar PRIME'!$G:$G,'Colar PRIME'!$C:$C,Relatorio!B65,'Colar PRIME'!$D:$D,Relatorio!$AF$102),SUMIFS('Colar PRIME'!$G:$G,'Colar PRIME'!$C:$C,Relatorio!D65,'Colar PRIME'!$D:$D,Relatorio!$AF$102))</f>
        <v>0</v>
      </c>
      <c r="AG65" s="207">
        <f ca="1">SUM(SUMIF('Colar PACKET'!$A$2:$R$400,C65,'Colar PACKET'!$R$2:$R$400),SUMIF('Colar PACKET'!$A$2:$R$400,BA65,'Colar PACKET'!$R$2:$R$400))</f>
        <v>0</v>
      </c>
      <c r="AH65" s="408">
        <f ca="1">SUM(SUMIFS('Colar PRIME'!$G:$G,'Colar PRIME'!$C:$C,Relatorio!B65,'Colar PRIME'!$D:$D,Relatorio!$AH$102),SUMIFS('Colar PRIME'!$G:$G,'Colar PRIME'!$C:$C,Relatorio!D65,'Colar PRIME'!$D:$D,Relatorio!$AH$102))</f>
        <v>0</v>
      </c>
      <c r="AI65" s="209">
        <f ca="1">SUM(SUMIF('Colar PACKET'!$A$2:$S$400,C65,'Colar PACKET'!$S$2:$S$400),SUMIF('Colar PACKET'!$A$2:$S$400,BA65,'Colar PACKET'!$S$2:$S$400))</f>
        <v>0</v>
      </c>
      <c r="AJ65" s="409">
        <f ca="1">SUM(SUMIFS('Colar PRIME'!$G:$G,'Colar PRIME'!$C:$C,Relatorio!B65,'Colar PRIME'!$D:$D,Relatorio!$AJ$102),SUMIFS('Colar PRIME'!$G:$G,'Colar PRIME'!$C:$C,Relatorio!D65,'Colar PRIME'!$D:$D,Relatorio!$AJ$102))</f>
        <v>0</v>
      </c>
      <c r="AK65" s="408">
        <f ca="1">SUM(SUMIF('Colar PACKET'!$A$2:$T$400,C65,'Colar PACKET'!$T$2:$T$400),SUMIF('Colar PACKET'!$A$2:$T$400,BA65,'Colar PACKET'!$T$2:$T$400))</f>
        <v>0</v>
      </c>
      <c r="AL65" s="408">
        <f ca="1">SUM(SUMIFS('Colar PRIME'!$G:$G,'Colar PRIME'!$C:$C,Relatorio!B65,'Colar PRIME'!$D:$D,Relatorio!$AL$102),SUMIFS('Colar PRIME'!$G:$G,'Colar PRIME'!$C:$C,Relatorio!D65,'Colar PRIME'!$D:$D,Relatorio!$AL$102))</f>
        <v>0</v>
      </c>
      <c r="AM65" s="209">
        <f ca="1">SUM(SUMIF('Colar PACKET'!$A$2:$U$400,C65,'Colar PACKET'!$U$2:$U$400),SUMIF('Colar PACKET'!$A$2:$U$400,BA65,'Colar PACKET'!$U$2:$U$400))</f>
        <v>0</v>
      </c>
      <c r="AN65" s="409">
        <f ca="1">SUM(SUMIFS('Colar PRIME'!$G:$G,'Colar PRIME'!$C:$C,Relatorio!B65,'Colar PRIME'!$D:$D,Relatorio!$AJ$102),SUMIFS('Colar PRIME'!$G:$G,'Colar PRIME'!$C:$C,Relatorio!D65,'Colar PRIME'!$D:$D,Relatorio!$AN$102))</f>
        <v>0</v>
      </c>
      <c r="AO65" s="408">
        <f ca="1">SUM(SUMIF('Colar PACKET'!$A$2:$V$400,C65,'Colar PACKET'!$V$2:$V$400),SUMIF('Colar PACKET'!$A$2:$V$400,BA65,'Colar PACKET'!$V$2:$V$400))</f>
        <v>0</v>
      </c>
      <c r="AP65" s="408">
        <f ca="1">SUM(SUMIFS('Colar PRIME'!$G:$G,'Colar PRIME'!$C:$C,Relatorio!B65,'Colar PRIME'!$D:$D,Relatorio!$AP$102),SUMIFS('Colar PRIME'!$G:$G,'Colar PRIME'!$C:$C,Relatorio!D65,'Colar PRIME'!$D:$D,Relatorio!$AP$102))</f>
        <v>0</v>
      </c>
      <c r="AQ65" s="209">
        <f ca="1">SUM(SUMIF('Colar PACKET'!$A$2:$W$400,C65,'Colar PACKET'!$W$2:$W$400),SUMIF('Colar PACKET'!$A$2:$W$400,BA65,'Colar PACKET'!$W$2:$W$400))</f>
        <v>0</v>
      </c>
      <c r="AR65" s="409">
        <f ca="1">SUM(SUMIFS('Colar PRIME'!$G:$G,'Colar PRIME'!$C:$C,Relatorio!B65,'Colar PRIME'!$D:$D,Relatorio!$AR$102),SUMIFS('Colar PRIME'!$G:$G,'Colar PRIME'!$C:$C,Relatorio!D65,'Colar PRIME'!$D:$D,Relatorio!$AR$102))</f>
        <v>0</v>
      </c>
      <c r="AS65" s="408">
        <f ca="1">SUM(SUMIF('Colar PACKET'!$A$2:$X$400,C65,'Colar PACKET'!$X$2:$X$400),SUMIF('Colar PACKET'!$A$2:$X$400,BA65,'Colar PACKET'!$X$2:$X$400))</f>
        <v>0</v>
      </c>
      <c r="AT65" s="408">
        <f ca="1">SUM(SUMIFS('Colar PRIME'!$G:$G,'Colar PRIME'!$C:$C,Relatorio!B65,'Colar PRIME'!$D:$D,Relatorio!$AT$102),SUMIFS('Colar PRIME'!$G:$G,'Colar PRIME'!$C:$C,Relatorio!D65,'Colar PRIME'!$D:$D,Relatorio!$AT$102))</f>
        <v>0</v>
      </c>
      <c r="AU65" s="209">
        <f ca="1">SUM(SUMIF('Colar PACKET'!$A$2:$Y$400,C65,'Colar PACKET'!$Y$2:$Y$400),SUMIF('Colar PACKET'!$A$2:$Y$400,BA65,'Colar PACKET'!$Y$2:$Y$400))</f>
        <v>0</v>
      </c>
      <c r="AV65" s="409">
        <f ca="1">SUM(SUMIFS('Colar PRIME'!$G:$G,'Colar PRIME'!$C:$C,Relatorio!B65,'Colar PRIME'!$D:$D,Relatorio!$AV$102),SUMIFS('Colar PRIME'!$G:$G,'Colar PRIME'!$C:$C,Relatorio!D65,'Colar PRIME'!$D:$D,Relatorio!$AV$102))</f>
        <v>0</v>
      </c>
      <c r="AW65" s="408">
        <f ca="1">SUM(SUMIF('Colar PACKET'!$A$2:$Z$400,C65,'Colar PACKET'!$Z$2:$Z$400),SUMIF('Colar PACKET'!$A$2:$Z$400,BA65,'Colar PACKET'!$Z$2:$Z$400))</f>
        <v>0</v>
      </c>
      <c r="AX65" s="408">
        <f ca="1">SUM(SUMIFS('Colar PRIME'!$G:$G,'Colar PRIME'!$C:$C,Relatorio!B65,'Colar PRIME'!$D:$D,Relatorio!$AX$102),SUMIFS('Colar PRIME'!$G:$G,'Colar PRIME'!$C:$C,Relatorio!D65,'Colar PRIME'!$D:$D,Relatorio!$AX$102))</f>
        <v>0</v>
      </c>
      <c r="AY65" s="209">
        <f ca="1">SUM(SUMIF('Colar PACKET'!$A$2:$AA$400,C65,'Colar PACKET'!$AA$2:$AA$400),SUMIF('Colar PACKET'!$A$2:$AA$400,BA65,'Colar PACKET'!$AA$2:$AA$400))</f>
        <v>0</v>
      </c>
      <c r="AZ65" s="409">
        <f ca="1">SUM(SUMIFS('Colar PRIME'!$G:$G,'Colar PRIME'!$C:$C,Relatorio!B65,'Colar PRIME'!$D:$D,Relatorio!$AZ$102),SUMIFS('Colar PRIME'!$G:$G,'Colar PRIME'!$C:$C,Relatorio!D65,'Colar PRIME'!$D:$D,Relatorio!$AZ$102))</f>
        <v>0</v>
      </c>
      <c r="BA65" s="210" t="s">
        <v>373</v>
      </c>
      <c r="BB65" s="408">
        <v>5</v>
      </c>
    </row>
    <row r="66" spans="1:54" x14ac:dyDescent="0.25">
      <c r="A66" s="226" t="s">
        <v>140</v>
      </c>
      <c r="B66" s="419" t="s">
        <v>374</v>
      </c>
      <c r="C66" s="219" t="s">
        <v>375</v>
      </c>
      <c r="D66" s="218"/>
      <c r="E66" s="207">
        <f ca="1">SUM(SUMIF('Colar PACKET'!$A$2:$D$400,C66,'Colar PACKET'!$D$2:$D$400),SUMIF('Colar PACKET'!$A$2:$D492,BA66,'Colar PACKET'!$D$2:$D$400))</f>
        <v>0</v>
      </c>
      <c r="F66" s="208">
        <f ca="1">SUM(SUMIFS('Colar PRIME'!$G:$G,'Colar PRIME'!$C:$C,Relatorio!B66,'Colar PRIME'!$D:$D,Relatorio!$F$102),SUMIFS('Colar PRIME'!$G:$G,'Colar PRIME'!$C:$C,Relatorio!D66,'Colar PRIME'!$D:$D,Relatorio!$F$102))</f>
        <v>0</v>
      </c>
      <c r="G66" s="408">
        <f ca="1">SUM(SUMIF('Colar PACKET'!$A$2:$E$400,C66,'Colar PACKET'!$E$2:$E$400),SUMIF('Colar PACKET'!$A$2:$E$400,BA66,'Colar PACKET'!$E$2:$E$400))</f>
        <v>0</v>
      </c>
      <c r="H66" s="408">
        <f ca="1">SUM(SUMIFS('Colar PRIME'!$G:$G,'Colar PRIME'!$C:$C,Relatorio!B66,'Colar PRIME'!$D:$D,Relatorio!$H$102),SUMIFS('Colar PRIME'!$G:$G,'Colar PRIME'!$C:$C,Relatorio!D66,'Colar PRIME'!$D:$D,Relatorio!$H$102))</f>
        <v>0</v>
      </c>
      <c r="I66" s="207">
        <f ca="1">SUM(SUMIF('Colar PACKET'!$A$2:$F$400,C66,'Colar PACKET'!$F$2:$F$400),SUMIF('Colar PACKET'!$A$2:$F$400,BA66,'Colar PACKET'!$F$2:$F$400))</f>
        <v>0</v>
      </c>
      <c r="J66" s="208">
        <f ca="1">SUM(SUMIFS('Colar PRIME'!$G:$G,'Colar PRIME'!$C:$C,Relatorio!B66,'Colar PRIME'!$D:$D,Relatorio!$J$102),SUMIFS('Colar PRIME'!$G:$G,'Colar PRIME'!$C:$C,Relatorio!D66,'Colar PRIME'!$D:$D,Relatorio!$J$102))</f>
        <v>0</v>
      </c>
      <c r="K66" s="408">
        <f ca="1">SUM(SUMIF('Colar PACKET'!$A$2:$G$400,C66,'Colar PACKET'!$G$2:$G$400),SUMIF('Colar PACKET'!$A$2:$G$400,BA66,'Colar PACKET'!$G$2:$G$400))</f>
        <v>0</v>
      </c>
      <c r="L66" s="408">
        <f ca="1">SUM(SUMIFS('Colar PRIME'!$G:$G,'Colar PRIME'!$C:$C,Relatorio!B66,'Colar PRIME'!$D:$D,Relatorio!$L$102),SUMIFS('Colar PRIME'!$G:$G,'Colar PRIME'!$C:$C,Relatorio!D66,'Colar PRIME'!$D:$D,Relatorio!$L$102))</f>
        <v>0</v>
      </c>
      <c r="M66" s="207">
        <f ca="1">SUM(SUMIF('Colar PACKET'!$A$2:$H$400,C66,'Colar PACKET'!$H$2:$H$400),SUMIF('Colar PACKET'!$A$2:$H$400,BA66,'Colar PACKET'!$H$2:$H$400))</f>
        <v>0</v>
      </c>
      <c r="N66" s="208">
        <f ca="1">SUM(SUMIFS('Colar PRIME'!$G:$G,'Colar PRIME'!$C:$C,Relatorio!B66,'Colar PRIME'!$D:$D,Relatorio!$N$102),SUMIFS('Colar PRIME'!$G:$G,'Colar PRIME'!$C:$C,Relatorio!D66,'Colar PRIME'!$D:$D,Relatorio!$N$102))</f>
        <v>0</v>
      </c>
      <c r="O66" s="408">
        <f ca="1">SUM(SUMIF('Colar PACKET'!$A$2:$I$400,C66,'Colar PACKET'!$I$2:$I$400),SUMIF('Colar PACKET'!$A$2:$I$400,BA66,'Colar PACKET'!$I$2:$I$400))</f>
        <v>0</v>
      </c>
      <c r="P66" s="408">
        <f ca="1">SUM(SUMIFS('Colar PRIME'!$G:$G,'Colar PRIME'!$C:$C,Relatorio!B66,'Colar PRIME'!$D:$D,Relatorio!$P$102),SUMIFS('Colar PRIME'!$G:$G,'Colar PRIME'!$C:$C,Relatorio!D66,'Colar PRIME'!$D:$D,Relatorio!$P$102))</f>
        <v>0</v>
      </c>
      <c r="Q66" s="207">
        <f ca="1">SUM(SUMIF('Colar PACKET'!$A$2:$J$400,C66,'Colar PACKET'!$J$2:$J$400),SUMIF('Colar PACKET'!$A$2:$J$400,BA66,'Colar PACKET'!$J$2:$J$400))</f>
        <v>0</v>
      </c>
      <c r="R66" s="208">
        <f ca="1">SUM(SUMIFS('Colar PRIME'!$G:$G,'Colar PRIME'!$C:$C,Relatorio!B66,'Colar PRIME'!$D:$D,Relatorio!$R$102),SUMIFS('Colar PRIME'!$G:$G,'Colar PRIME'!$C:$C,Relatorio!D66,'Colar PRIME'!$D:$D,Relatorio!$R$102))</f>
        <v>0</v>
      </c>
      <c r="S66" s="408">
        <f ca="1">SUM(SUMIF('Colar PACKET'!$A$2:$K$400,C66,'Colar PACKET'!$K$2:$K$400),SUMIF('Colar PACKET'!$A$2:$K$400,BA66,'Colar PACKET'!$K$2:$K$400))</f>
        <v>0</v>
      </c>
      <c r="T66" s="408">
        <f ca="1">SUM(SUMIFS('Colar PRIME'!$G:$G,'Colar PRIME'!$C:$C,Relatorio!B66,'Colar PRIME'!$D:$D,Relatorio!$T$102),SUMIFS('Colar PRIME'!$G:$G,'Colar PRIME'!$C:$C,Relatorio!D66,'Colar PRIME'!$D:$D,Relatorio!$T$102))</f>
        <v>0</v>
      </c>
      <c r="U66" s="207">
        <f ca="1">SUM(SUMIF('Colar PACKET'!$A$2:$L$400,C66,'Colar PACKET'!$L$2:$L$400),SUMIF('Colar PACKET'!$A$2:$L$400,BA66,'Colar PACKET'!$L$2:$L$400))</f>
        <v>0</v>
      </c>
      <c r="V66" s="208">
        <f ca="1">SUM(SUMIFS('Colar PRIME'!$G:$G,'Colar PRIME'!$C:$C,Relatorio!B66,'Colar PRIME'!$D:$D,Relatorio!$V$102),SUMIFS('Colar PRIME'!$G:$G,'Colar PRIME'!$C:$C,Relatorio!D66,'Colar PRIME'!$D:$D,Relatorio!$V$102))</f>
        <v>0</v>
      </c>
      <c r="W66" s="408">
        <f ca="1">SUM(SUMIF('Colar PACKET'!$A$2:$M$400,C66,'Colar PACKET'!$M$2:$M$400),SUMIF('Colar PACKET'!$A$2:$M$400,BA66,'Colar PACKET'!$M$2:$M$400))</f>
        <v>0</v>
      </c>
      <c r="X66" s="408">
        <f ca="1">SUM(SUMIFS('Colar PRIME'!$G:$G,'Colar PRIME'!$C:$C,Relatorio!B66,'Colar PRIME'!$D:$D,Relatorio!$X$102),SUMIFS('Colar PRIME'!$G:$G,'Colar PRIME'!$C:$C,Relatorio!D66,'Colar PRIME'!$D:$D,Relatorio!$X$102))</f>
        <v>0</v>
      </c>
      <c r="Y66" s="207">
        <f ca="1">SUM(SUMIF('Colar PACKET'!$A$2:$N$400,C66,'Colar PACKET'!$N$2:$N$400),SUMIF('Colar PACKET'!$A$2:$N$400,BA66,'Colar PACKET'!$N$2:$N$400))</f>
        <v>0</v>
      </c>
      <c r="Z66" s="208">
        <f ca="1">SUM(SUMIFS('Colar PRIME'!$G:$G,'Colar PRIME'!$C:$C,Relatorio!B66,'Colar PRIME'!$D:$D,Relatorio!$Z$102),SUMIFS('Colar PRIME'!$G:$G,'Colar PRIME'!$C:$C,Relatorio!D66,'Colar PRIME'!$D:$D,Relatorio!$Z$102))</f>
        <v>0</v>
      </c>
      <c r="AA66" s="408">
        <f ca="1">SUM(SUMIF('Colar PACKET'!$A$2:$O$400,C66,'Colar PACKET'!$O$2:$O$400),SUMIF('Colar PACKET'!$A$2:$O$400,BA66,'Colar PACKET'!$O$2:$O$400))</f>
        <v>0</v>
      </c>
      <c r="AB66" s="408">
        <f ca="1">SUM(SUMIFS('Colar PRIME'!$G:$G,'Colar PRIME'!$C:$C,Relatorio!B66,'Colar PRIME'!$D:$D,Relatorio!$AB$102),SUMIFS('Colar PRIME'!$G:$G,'Colar PRIME'!$C:$C,Relatorio!D66,'Colar PRIME'!$D:$D,Relatorio!$AB$102))</f>
        <v>0</v>
      </c>
      <c r="AC66" s="207">
        <f ca="1">SUM(SUMIF('Colar PACKET'!$A$2:$P$400,C66,'Colar PACKET'!$P$2:$P$400),SUMIF('Colar PACKET'!$A$2:$P$400,BA66,'Colar PACKET'!$P$2:$P$400))</f>
        <v>0</v>
      </c>
      <c r="AD66" s="208">
        <f ca="1">SUM(SUMIFS('Colar PRIME'!$G:$G,'Colar PRIME'!$C:$C,Relatorio!B66,'Colar PRIME'!$D:$D,Relatorio!$AD$102),SUMIFS('Colar PRIME'!$G:$G,'Colar PRIME'!$C:$C,Relatorio!D66,'Colar PRIME'!$D:$D,Relatorio!$AD$102))</f>
        <v>0</v>
      </c>
      <c r="AE66" s="408">
        <f ca="1">SUM(SUMIF('Colar PACKET'!$A$2:$Q$400,C66,'Colar PACKET'!$Q$2:$Q$400),SUMIF('Colar PACKET'!$A$2:$Q$400,BA66,'Colar PACKET'!$Q$2:$Q$400))</f>
        <v>0</v>
      </c>
      <c r="AF66" s="408">
        <f ca="1">SUM(SUMIFS('Colar PRIME'!$G:$G,'Colar PRIME'!$C:$C,Relatorio!B66,'Colar PRIME'!$D:$D,Relatorio!$AF$102),SUMIFS('Colar PRIME'!$G:$G,'Colar PRIME'!$C:$C,Relatorio!D66,'Colar PRIME'!$D:$D,Relatorio!$AF$102))</f>
        <v>0</v>
      </c>
      <c r="AG66" s="207">
        <f ca="1">SUM(SUMIF('Colar PACKET'!$A$2:$R$400,C66,'Colar PACKET'!$R$2:$R$400),SUMIF('Colar PACKET'!$A$2:$R$400,BA66,'Colar PACKET'!$R$2:$R$400))</f>
        <v>0</v>
      </c>
      <c r="AH66" s="408">
        <f ca="1">SUM(SUMIFS('Colar PRIME'!$G:$G,'Colar PRIME'!$C:$C,Relatorio!B66,'Colar PRIME'!$D:$D,Relatorio!$AH$102),SUMIFS('Colar PRIME'!$G:$G,'Colar PRIME'!$C:$C,Relatorio!D66,'Colar PRIME'!$D:$D,Relatorio!$AH$102))</f>
        <v>0</v>
      </c>
      <c r="AI66" s="209">
        <f ca="1">SUM(SUMIF('Colar PACKET'!$A$2:$S$400,C66,'Colar PACKET'!$S$2:$S$400),SUMIF('Colar PACKET'!$A$2:$S$400,BA66,'Colar PACKET'!$S$2:$S$400))</f>
        <v>0</v>
      </c>
      <c r="AJ66" s="409">
        <f ca="1">SUM(SUMIFS('Colar PRIME'!$G:$G,'Colar PRIME'!$C:$C,Relatorio!B66,'Colar PRIME'!$D:$D,Relatorio!$AJ$102),SUMIFS('Colar PRIME'!$G:$G,'Colar PRIME'!$C:$C,Relatorio!D66,'Colar PRIME'!$D:$D,Relatorio!$AJ$102))</f>
        <v>0</v>
      </c>
      <c r="AK66" s="408">
        <f ca="1">SUM(SUMIF('Colar PACKET'!$A$2:$T$400,C66,'Colar PACKET'!$T$2:$T$400),SUMIF('Colar PACKET'!$A$2:$T$400,BA66,'Colar PACKET'!$T$2:$T$400))</f>
        <v>0</v>
      </c>
      <c r="AL66" s="408">
        <f ca="1">SUM(SUMIFS('Colar PRIME'!$G:$G,'Colar PRIME'!$C:$C,Relatorio!B66,'Colar PRIME'!$D:$D,Relatorio!$AL$102),SUMIFS('Colar PRIME'!$G:$G,'Colar PRIME'!$C:$C,Relatorio!D66,'Colar PRIME'!$D:$D,Relatorio!$AL$102))</f>
        <v>0</v>
      </c>
      <c r="AM66" s="209">
        <f ca="1">SUM(SUMIF('Colar PACKET'!$A$2:$U$400,C66,'Colar PACKET'!$U$2:$U$400),SUMIF('Colar PACKET'!$A$2:$U$400,BA66,'Colar PACKET'!$U$2:$U$400))</f>
        <v>0</v>
      </c>
      <c r="AN66" s="409">
        <f ca="1">SUM(SUMIFS('Colar PRIME'!$G:$G,'Colar PRIME'!$C:$C,Relatorio!B66,'Colar PRIME'!$D:$D,Relatorio!$AJ$102),SUMIFS('Colar PRIME'!$G:$G,'Colar PRIME'!$C:$C,Relatorio!D66,'Colar PRIME'!$D:$D,Relatorio!$AN$102))</f>
        <v>0</v>
      </c>
      <c r="AO66" s="408">
        <f ca="1">SUM(SUMIF('Colar PACKET'!$A$2:$V$400,C66,'Colar PACKET'!$V$2:$V$400),SUMIF('Colar PACKET'!$A$2:$V$400,BA66,'Colar PACKET'!$V$2:$V$400))</f>
        <v>0</v>
      </c>
      <c r="AP66" s="408">
        <f ca="1">SUM(SUMIFS('Colar PRIME'!$G:$G,'Colar PRIME'!$C:$C,Relatorio!B66,'Colar PRIME'!$D:$D,Relatorio!$AP$102),SUMIFS('Colar PRIME'!$G:$G,'Colar PRIME'!$C:$C,Relatorio!D66,'Colar PRIME'!$D:$D,Relatorio!$AP$102))</f>
        <v>0</v>
      </c>
      <c r="AQ66" s="209">
        <f ca="1">SUM(SUMIF('Colar PACKET'!$A$2:$W$400,C66,'Colar PACKET'!$W$2:$W$400),SUMIF('Colar PACKET'!$A$2:$W$400,BA66,'Colar PACKET'!$W$2:$W$400))</f>
        <v>0</v>
      </c>
      <c r="AR66" s="409">
        <f ca="1">SUM(SUMIFS('Colar PRIME'!$G:$G,'Colar PRIME'!$C:$C,Relatorio!B66,'Colar PRIME'!$D:$D,Relatorio!$AR$102),SUMIFS('Colar PRIME'!$G:$G,'Colar PRIME'!$C:$C,Relatorio!D66,'Colar PRIME'!$D:$D,Relatorio!$AR$102))</f>
        <v>0</v>
      </c>
      <c r="AS66" s="408">
        <f ca="1">SUM(SUMIF('Colar PACKET'!$A$2:$X$400,C66,'Colar PACKET'!$X$2:$X$400),SUMIF('Colar PACKET'!$A$2:$X$400,BA66,'Colar PACKET'!$X$2:$X$400))</f>
        <v>0</v>
      </c>
      <c r="AT66" s="408">
        <f ca="1">SUM(SUMIFS('Colar PRIME'!$G:$G,'Colar PRIME'!$C:$C,Relatorio!B66,'Colar PRIME'!$D:$D,Relatorio!$AT$102),SUMIFS('Colar PRIME'!$G:$G,'Colar PRIME'!$C:$C,Relatorio!D66,'Colar PRIME'!$D:$D,Relatorio!$AT$102))</f>
        <v>0</v>
      </c>
      <c r="AU66" s="209">
        <f ca="1">SUM(SUMIF('Colar PACKET'!$A$2:$Y$400,C66,'Colar PACKET'!$Y$2:$Y$400),SUMIF('Colar PACKET'!$A$2:$Y$400,BA66,'Colar PACKET'!$Y$2:$Y$400))</f>
        <v>0</v>
      </c>
      <c r="AV66" s="409">
        <f ca="1">SUM(SUMIFS('Colar PRIME'!$G:$G,'Colar PRIME'!$C:$C,Relatorio!B66,'Colar PRIME'!$D:$D,Relatorio!$AV$102),SUMIFS('Colar PRIME'!$G:$G,'Colar PRIME'!$C:$C,Relatorio!D66,'Colar PRIME'!$D:$D,Relatorio!$AV$102))</f>
        <v>0</v>
      </c>
      <c r="AW66" s="408">
        <f ca="1">SUM(SUMIF('Colar PACKET'!$A$2:$Z$400,C66,'Colar PACKET'!$Z$2:$Z$400),SUMIF('Colar PACKET'!$A$2:$Z$400,BA66,'Colar PACKET'!$Z$2:$Z$400))</f>
        <v>0</v>
      </c>
      <c r="AX66" s="408">
        <f ca="1">SUM(SUMIFS('Colar PRIME'!$G:$G,'Colar PRIME'!$C:$C,Relatorio!B66,'Colar PRIME'!$D:$D,Relatorio!$AX$102),SUMIFS('Colar PRIME'!$G:$G,'Colar PRIME'!$C:$C,Relatorio!D66,'Colar PRIME'!$D:$D,Relatorio!$AX$102))</f>
        <v>0</v>
      </c>
      <c r="AY66" s="209">
        <f ca="1">SUM(SUMIF('Colar PACKET'!$A$2:$AA$400,C66,'Colar PACKET'!$AA$2:$AA$400),SUMIF('Colar PACKET'!$A$2:$AA$400,BA66,'Colar PACKET'!$AA$2:$AA$400))</f>
        <v>0</v>
      </c>
      <c r="AZ66" s="409">
        <f ca="1">SUM(SUMIFS('Colar PRIME'!$G:$G,'Colar PRIME'!$C:$C,Relatorio!B66,'Colar PRIME'!$D:$D,Relatorio!$AZ$102),SUMIFS('Colar PRIME'!$G:$G,'Colar PRIME'!$C:$C,Relatorio!D66,'Colar PRIME'!$D:$D,Relatorio!$AZ$102))</f>
        <v>0</v>
      </c>
      <c r="BA66" s="210" t="s">
        <v>376</v>
      </c>
      <c r="BB66" s="408">
        <v>5</v>
      </c>
    </row>
    <row r="67" spans="1:54" x14ac:dyDescent="0.25">
      <c r="A67" s="226" t="s">
        <v>141</v>
      </c>
      <c r="B67" s="418" t="s">
        <v>377</v>
      </c>
      <c r="C67" s="217">
        <v>10150158100</v>
      </c>
      <c r="D67" s="218"/>
      <c r="E67" s="207">
        <f ca="1">SUM(SUMIF('Colar PACKET'!$A$2:$D$400,C67,'Colar PACKET'!$D$2:$D$400),SUMIF('Colar PACKET'!$A$2:$D493,BA67,'Colar PACKET'!$D$2:$D$400))</f>
        <v>0</v>
      </c>
      <c r="F67" s="208">
        <f ca="1">SUM(SUMIFS('Colar PRIME'!$G:$G,'Colar PRIME'!$C:$C,Relatorio!B67,'Colar PRIME'!$D:$D,Relatorio!$F$102),SUMIFS('Colar PRIME'!$G:$G,'Colar PRIME'!$C:$C,Relatorio!D67,'Colar PRIME'!$D:$D,Relatorio!$F$102))</f>
        <v>0</v>
      </c>
      <c r="G67" s="408">
        <f ca="1">SUM(SUMIF('Colar PACKET'!$A$2:$E$400,C67,'Colar PACKET'!$E$2:$E$400),SUMIF('Colar PACKET'!$A$2:$E$400,BA67,'Colar PACKET'!$E$2:$E$400))</f>
        <v>0</v>
      </c>
      <c r="H67" s="408">
        <f ca="1">SUM(SUMIFS('Colar PRIME'!$G:$G,'Colar PRIME'!$C:$C,Relatorio!B67,'Colar PRIME'!$D:$D,Relatorio!$H$102),SUMIFS('Colar PRIME'!$G:$G,'Colar PRIME'!$C:$C,Relatorio!D67,'Colar PRIME'!$D:$D,Relatorio!$H$102))</f>
        <v>0</v>
      </c>
      <c r="I67" s="207">
        <f ca="1">SUM(SUMIF('Colar PACKET'!$A$2:$F$400,C67,'Colar PACKET'!$F$2:$F$400),SUMIF('Colar PACKET'!$A$2:$F$400,BA67,'Colar PACKET'!$F$2:$F$400))</f>
        <v>0</v>
      </c>
      <c r="J67" s="208">
        <f ca="1">SUM(SUMIFS('Colar PRIME'!$G:$G,'Colar PRIME'!$C:$C,Relatorio!B67,'Colar PRIME'!$D:$D,Relatorio!$J$102),SUMIFS('Colar PRIME'!$G:$G,'Colar PRIME'!$C:$C,Relatorio!D67,'Colar PRIME'!$D:$D,Relatorio!$J$102))</f>
        <v>0</v>
      </c>
      <c r="K67" s="408">
        <f ca="1">SUM(SUMIF('Colar PACKET'!$A$2:$G$400,C67,'Colar PACKET'!$G$2:$G$400),SUMIF('Colar PACKET'!$A$2:$G$400,BA67,'Colar PACKET'!$G$2:$G$400))</f>
        <v>0</v>
      </c>
      <c r="L67" s="408">
        <f ca="1">SUM(SUMIFS('Colar PRIME'!$G:$G,'Colar PRIME'!$C:$C,Relatorio!B67,'Colar PRIME'!$D:$D,Relatorio!$L$102),SUMIFS('Colar PRIME'!$G:$G,'Colar PRIME'!$C:$C,Relatorio!D67,'Colar PRIME'!$D:$D,Relatorio!$L$102))</f>
        <v>0</v>
      </c>
      <c r="M67" s="207">
        <f ca="1">SUM(SUMIF('Colar PACKET'!$A$2:$H$400,C67,'Colar PACKET'!$H$2:$H$400),SUMIF('Colar PACKET'!$A$2:$H$400,BA67,'Colar PACKET'!$H$2:$H$400))</f>
        <v>0</v>
      </c>
      <c r="N67" s="208">
        <f ca="1">SUM(SUMIFS('Colar PRIME'!$G:$G,'Colar PRIME'!$C:$C,Relatorio!B67,'Colar PRIME'!$D:$D,Relatorio!$N$102),SUMIFS('Colar PRIME'!$G:$G,'Colar PRIME'!$C:$C,Relatorio!D67,'Colar PRIME'!$D:$D,Relatorio!$N$102))</f>
        <v>0</v>
      </c>
      <c r="O67" s="408">
        <f ca="1">SUM(SUMIF('Colar PACKET'!$A$2:$I$400,C67,'Colar PACKET'!$I$2:$I$400),SUMIF('Colar PACKET'!$A$2:$I$400,BA67,'Colar PACKET'!$I$2:$I$400))</f>
        <v>0</v>
      </c>
      <c r="P67" s="408">
        <f ca="1">SUM(SUMIFS('Colar PRIME'!$G:$G,'Colar PRIME'!$C:$C,Relatorio!B67,'Colar PRIME'!$D:$D,Relatorio!$P$102),SUMIFS('Colar PRIME'!$G:$G,'Colar PRIME'!$C:$C,Relatorio!D67,'Colar PRIME'!$D:$D,Relatorio!$P$102))</f>
        <v>0</v>
      </c>
      <c r="Q67" s="207">
        <f ca="1">SUM(SUMIF('Colar PACKET'!$A$2:$J$400,C67,'Colar PACKET'!$J$2:$J$400),SUMIF('Colar PACKET'!$A$2:$J$400,BA67,'Colar PACKET'!$J$2:$J$400))</f>
        <v>0</v>
      </c>
      <c r="R67" s="208">
        <f ca="1">SUM(SUMIFS('Colar PRIME'!$G:$G,'Colar PRIME'!$C:$C,Relatorio!B67,'Colar PRIME'!$D:$D,Relatorio!$R$102),SUMIFS('Colar PRIME'!$G:$G,'Colar PRIME'!$C:$C,Relatorio!D67,'Colar PRIME'!$D:$D,Relatorio!$R$102))</f>
        <v>0</v>
      </c>
      <c r="S67" s="408">
        <f ca="1">SUM(SUMIF('Colar PACKET'!$A$2:$K$400,C67,'Colar PACKET'!$K$2:$K$400),SUMIF('Colar PACKET'!$A$2:$K$400,BA67,'Colar PACKET'!$K$2:$K$400))</f>
        <v>0</v>
      </c>
      <c r="T67" s="408">
        <f ca="1">SUM(SUMIFS('Colar PRIME'!$G:$G,'Colar PRIME'!$C:$C,Relatorio!B67,'Colar PRIME'!$D:$D,Relatorio!$T$102),SUMIFS('Colar PRIME'!$G:$G,'Colar PRIME'!$C:$C,Relatorio!D67,'Colar PRIME'!$D:$D,Relatorio!$T$102))</f>
        <v>0</v>
      </c>
      <c r="U67" s="207">
        <f ca="1">SUM(SUMIF('Colar PACKET'!$A$2:$L$400,C67,'Colar PACKET'!$L$2:$L$400),SUMIF('Colar PACKET'!$A$2:$L$400,BA67,'Colar PACKET'!$L$2:$L$400))</f>
        <v>0</v>
      </c>
      <c r="V67" s="208">
        <f ca="1">SUM(SUMIFS('Colar PRIME'!$G:$G,'Colar PRIME'!$C:$C,Relatorio!B67,'Colar PRIME'!$D:$D,Relatorio!$V$102),SUMIFS('Colar PRIME'!$G:$G,'Colar PRIME'!$C:$C,Relatorio!D67,'Colar PRIME'!$D:$D,Relatorio!$V$102))</f>
        <v>0</v>
      </c>
      <c r="W67" s="408">
        <f ca="1">SUM(SUMIF('Colar PACKET'!$A$2:$M$400,C67,'Colar PACKET'!$M$2:$M$400),SUMIF('Colar PACKET'!$A$2:$M$400,BA67,'Colar PACKET'!$M$2:$M$400))</f>
        <v>0</v>
      </c>
      <c r="X67" s="408">
        <f ca="1">SUM(SUMIFS('Colar PRIME'!$G:$G,'Colar PRIME'!$C:$C,Relatorio!B67,'Colar PRIME'!$D:$D,Relatorio!$X$102),SUMIFS('Colar PRIME'!$G:$G,'Colar PRIME'!$C:$C,Relatorio!D67,'Colar PRIME'!$D:$D,Relatorio!$X$102))</f>
        <v>0</v>
      </c>
      <c r="Y67" s="207">
        <f ca="1">SUM(SUMIF('Colar PACKET'!$A$2:$N$400,C67,'Colar PACKET'!$N$2:$N$400),SUMIF('Colar PACKET'!$A$2:$N$400,BA67,'Colar PACKET'!$N$2:$N$400))</f>
        <v>0</v>
      </c>
      <c r="Z67" s="208">
        <f ca="1">SUM(SUMIFS('Colar PRIME'!$G:$G,'Colar PRIME'!$C:$C,Relatorio!B67,'Colar PRIME'!$D:$D,Relatorio!$Z$102),SUMIFS('Colar PRIME'!$G:$G,'Colar PRIME'!$C:$C,Relatorio!D67,'Colar PRIME'!$D:$D,Relatorio!$Z$102))</f>
        <v>0</v>
      </c>
      <c r="AA67" s="408">
        <f ca="1">SUM(SUMIF('Colar PACKET'!$A$2:$O$400,C67,'Colar PACKET'!$O$2:$O$400),SUMIF('Colar PACKET'!$A$2:$O$400,BA67,'Colar PACKET'!$O$2:$O$400))</f>
        <v>0</v>
      </c>
      <c r="AB67" s="408">
        <f ca="1">SUM(SUMIFS('Colar PRIME'!$G:$G,'Colar PRIME'!$C:$C,Relatorio!B67,'Colar PRIME'!$D:$D,Relatorio!$AB$102),SUMIFS('Colar PRIME'!$G:$G,'Colar PRIME'!$C:$C,Relatorio!D67,'Colar PRIME'!$D:$D,Relatorio!$AB$102))</f>
        <v>0</v>
      </c>
      <c r="AC67" s="207">
        <f ca="1">SUM(SUMIF('Colar PACKET'!$A$2:$P$400,C67,'Colar PACKET'!$P$2:$P$400),SUMIF('Colar PACKET'!$A$2:$P$400,BA67,'Colar PACKET'!$P$2:$P$400))</f>
        <v>0</v>
      </c>
      <c r="AD67" s="208">
        <f ca="1">SUM(SUMIFS('Colar PRIME'!$G:$G,'Colar PRIME'!$C:$C,Relatorio!B67,'Colar PRIME'!$D:$D,Relatorio!$AD$102),SUMIFS('Colar PRIME'!$G:$G,'Colar PRIME'!$C:$C,Relatorio!D67,'Colar PRIME'!$D:$D,Relatorio!$AD$102))</f>
        <v>0</v>
      </c>
      <c r="AE67" s="408">
        <f ca="1">SUM(SUMIF('Colar PACKET'!$A$2:$Q$400,C67,'Colar PACKET'!$Q$2:$Q$400),SUMIF('Colar PACKET'!$A$2:$Q$400,BA67,'Colar PACKET'!$Q$2:$Q$400))</f>
        <v>0</v>
      </c>
      <c r="AF67" s="408">
        <f ca="1">SUM(SUMIFS('Colar PRIME'!$G:$G,'Colar PRIME'!$C:$C,Relatorio!B67,'Colar PRIME'!$D:$D,Relatorio!$AF$102),SUMIFS('Colar PRIME'!$G:$G,'Colar PRIME'!$C:$C,Relatorio!D67,'Colar PRIME'!$D:$D,Relatorio!$AF$102))</f>
        <v>0</v>
      </c>
      <c r="AG67" s="207">
        <f ca="1">SUM(SUMIF('Colar PACKET'!$A$2:$R$400,C67,'Colar PACKET'!$R$2:$R$400),SUMIF('Colar PACKET'!$A$2:$R$400,BA67,'Colar PACKET'!$R$2:$R$400))</f>
        <v>0</v>
      </c>
      <c r="AH67" s="408">
        <f ca="1">SUM(SUMIFS('Colar PRIME'!$G:$G,'Colar PRIME'!$C:$C,Relatorio!B67,'Colar PRIME'!$D:$D,Relatorio!$AH$102),SUMIFS('Colar PRIME'!$G:$G,'Colar PRIME'!$C:$C,Relatorio!D67,'Colar PRIME'!$D:$D,Relatorio!$AH$102))</f>
        <v>0</v>
      </c>
      <c r="AI67" s="209">
        <f ca="1">SUM(SUMIF('Colar PACKET'!$A$2:$S$400,C67,'Colar PACKET'!$S$2:$S$400),SUMIF('Colar PACKET'!$A$2:$S$400,BA67,'Colar PACKET'!$S$2:$S$400))</f>
        <v>0</v>
      </c>
      <c r="AJ67" s="409">
        <f ca="1">SUM(SUMIFS('Colar PRIME'!$G:$G,'Colar PRIME'!$C:$C,Relatorio!B67,'Colar PRIME'!$D:$D,Relatorio!$AJ$102),SUMIFS('Colar PRIME'!$G:$G,'Colar PRIME'!$C:$C,Relatorio!D67,'Colar PRIME'!$D:$D,Relatorio!$AJ$102))</f>
        <v>0</v>
      </c>
      <c r="AK67" s="408">
        <f ca="1">SUM(SUMIF('Colar PACKET'!$A$2:$T$400,C67,'Colar PACKET'!$T$2:$T$400),SUMIF('Colar PACKET'!$A$2:$T$400,BA67,'Colar PACKET'!$T$2:$T$400))</f>
        <v>0</v>
      </c>
      <c r="AL67" s="408">
        <f ca="1">SUM(SUMIFS('Colar PRIME'!$G:$G,'Colar PRIME'!$C:$C,Relatorio!B67,'Colar PRIME'!$D:$D,Relatorio!$AL$102),SUMIFS('Colar PRIME'!$G:$G,'Colar PRIME'!$C:$C,Relatorio!D67,'Colar PRIME'!$D:$D,Relatorio!$AL$102))</f>
        <v>0</v>
      </c>
      <c r="AM67" s="209">
        <f ca="1">SUM(SUMIF('Colar PACKET'!$A$2:$U$400,C67,'Colar PACKET'!$U$2:$U$400),SUMIF('Colar PACKET'!$A$2:$U$400,BA67,'Colar PACKET'!$U$2:$U$400))</f>
        <v>0</v>
      </c>
      <c r="AN67" s="409">
        <f ca="1">SUM(SUMIFS('Colar PRIME'!$G:$G,'Colar PRIME'!$C:$C,Relatorio!B67,'Colar PRIME'!$D:$D,Relatorio!$AJ$102),SUMIFS('Colar PRIME'!$G:$G,'Colar PRIME'!$C:$C,Relatorio!D67,'Colar PRIME'!$D:$D,Relatorio!$AN$102))</f>
        <v>0</v>
      </c>
      <c r="AO67" s="408">
        <f ca="1">SUM(SUMIF('Colar PACKET'!$A$2:$V$400,C67,'Colar PACKET'!$V$2:$V$400),SUMIF('Colar PACKET'!$A$2:$V$400,BA67,'Colar PACKET'!$V$2:$V$400))</f>
        <v>0</v>
      </c>
      <c r="AP67" s="408">
        <f ca="1">SUM(SUMIFS('Colar PRIME'!$G:$G,'Colar PRIME'!$C:$C,Relatorio!B67,'Colar PRIME'!$D:$D,Relatorio!$AP$102),SUMIFS('Colar PRIME'!$G:$G,'Colar PRIME'!$C:$C,Relatorio!D67,'Colar PRIME'!$D:$D,Relatorio!$AP$102))</f>
        <v>0</v>
      </c>
      <c r="AQ67" s="209">
        <f ca="1">SUM(SUMIF('Colar PACKET'!$A$2:$W$400,C67,'Colar PACKET'!$W$2:$W$400),SUMIF('Colar PACKET'!$A$2:$W$400,BA67,'Colar PACKET'!$W$2:$W$400))</f>
        <v>0</v>
      </c>
      <c r="AR67" s="409">
        <f ca="1">SUM(SUMIFS('Colar PRIME'!$G:$G,'Colar PRIME'!$C:$C,Relatorio!B67,'Colar PRIME'!$D:$D,Relatorio!$AR$102),SUMIFS('Colar PRIME'!$G:$G,'Colar PRIME'!$C:$C,Relatorio!D67,'Colar PRIME'!$D:$D,Relatorio!$AR$102))</f>
        <v>0</v>
      </c>
      <c r="AS67" s="408">
        <f ca="1">SUM(SUMIF('Colar PACKET'!$A$2:$X$400,C67,'Colar PACKET'!$X$2:$X$400),SUMIF('Colar PACKET'!$A$2:$X$400,BA67,'Colar PACKET'!$X$2:$X$400))</f>
        <v>0</v>
      </c>
      <c r="AT67" s="408">
        <f ca="1">SUM(SUMIFS('Colar PRIME'!$G:$G,'Colar PRIME'!$C:$C,Relatorio!B67,'Colar PRIME'!$D:$D,Relatorio!$AT$102),SUMIFS('Colar PRIME'!$G:$G,'Colar PRIME'!$C:$C,Relatorio!D67,'Colar PRIME'!$D:$D,Relatorio!$AT$102))</f>
        <v>0</v>
      </c>
      <c r="AU67" s="209">
        <f ca="1">SUM(SUMIF('Colar PACKET'!$A$2:$Y$400,C67,'Colar PACKET'!$Y$2:$Y$400),SUMIF('Colar PACKET'!$A$2:$Y$400,BA67,'Colar PACKET'!$Y$2:$Y$400))</f>
        <v>0</v>
      </c>
      <c r="AV67" s="409">
        <f ca="1">SUM(SUMIFS('Colar PRIME'!$G:$G,'Colar PRIME'!$C:$C,Relatorio!B67,'Colar PRIME'!$D:$D,Relatorio!$AV$102),SUMIFS('Colar PRIME'!$G:$G,'Colar PRIME'!$C:$C,Relatorio!D67,'Colar PRIME'!$D:$D,Relatorio!$AV$102))</f>
        <v>0</v>
      </c>
      <c r="AW67" s="408">
        <f ca="1">SUM(SUMIF('Colar PACKET'!$A$2:$Z$400,C67,'Colar PACKET'!$Z$2:$Z$400),SUMIF('Colar PACKET'!$A$2:$Z$400,BA67,'Colar PACKET'!$Z$2:$Z$400))</f>
        <v>0</v>
      </c>
      <c r="AX67" s="408">
        <f ca="1">SUM(SUMIFS('Colar PRIME'!$G:$G,'Colar PRIME'!$C:$C,Relatorio!B67,'Colar PRIME'!$D:$D,Relatorio!$AX$102),SUMIFS('Colar PRIME'!$G:$G,'Colar PRIME'!$C:$C,Relatorio!D67,'Colar PRIME'!$D:$D,Relatorio!$AX$102))</f>
        <v>0</v>
      </c>
      <c r="AY67" s="209">
        <f ca="1">SUM(SUMIF('Colar PACKET'!$A$2:$AA$400,C67,'Colar PACKET'!$AA$2:$AA$400),SUMIF('Colar PACKET'!$A$2:$AA$400,BA67,'Colar PACKET'!$AA$2:$AA$400))</f>
        <v>0</v>
      </c>
      <c r="AZ67" s="409">
        <f ca="1">SUM(SUMIFS('Colar PRIME'!$G:$G,'Colar PRIME'!$C:$C,Relatorio!B67,'Colar PRIME'!$D:$D,Relatorio!$AZ$102),SUMIFS('Colar PRIME'!$G:$G,'Colar PRIME'!$C:$C,Relatorio!D67,'Colar PRIME'!$D:$D,Relatorio!$AZ$102))</f>
        <v>0</v>
      </c>
      <c r="BA67" s="210" t="s">
        <v>378</v>
      </c>
      <c r="BB67" s="408">
        <v>6</v>
      </c>
    </row>
    <row r="68" spans="1:54" x14ac:dyDescent="0.25">
      <c r="A68" s="226" t="s">
        <v>142</v>
      </c>
      <c r="B68" s="419" t="s">
        <v>379</v>
      </c>
      <c r="C68" s="217">
        <v>10150158101</v>
      </c>
      <c r="D68" s="218"/>
      <c r="E68" s="207">
        <f ca="1">SUM(SUMIF('Colar PACKET'!$A$2:$D$400,C68,'Colar PACKET'!$D$2:$D$400),SUMIF('Colar PACKET'!$A$2:$D494,BA68,'Colar PACKET'!$D$2:$D$400))</f>
        <v>0</v>
      </c>
      <c r="F68" s="208">
        <f ca="1">SUM(SUMIFS('Colar PRIME'!$G:$G,'Colar PRIME'!$C:$C,Relatorio!B68,'Colar PRIME'!$D:$D,Relatorio!$F$102),SUMIFS('Colar PRIME'!$G:$G,'Colar PRIME'!$C:$C,Relatorio!D68,'Colar PRIME'!$D:$D,Relatorio!$F$102))</f>
        <v>0</v>
      </c>
      <c r="G68" s="408">
        <f ca="1">SUM(SUMIF('Colar PACKET'!$A$2:$E$400,C68,'Colar PACKET'!$E$2:$E$400),SUMIF('Colar PACKET'!$A$2:$E$400,BA68,'Colar PACKET'!$E$2:$E$400))</f>
        <v>0</v>
      </c>
      <c r="H68" s="408">
        <f ca="1">SUM(SUMIFS('Colar PRIME'!$G:$G,'Colar PRIME'!$C:$C,Relatorio!B68,'Colar PRIME'!$D:$D,Relatorio!$H$102),SUMIFS('Colar PRIME'!$G:$G,'Colar PRIME'!$C:$C,Relatorio!D68,'Colar PRIME'!$D:$D,Relatorio!$H$102))</f>
        <v>0</v>
      </c>
      <c r="I68" s="207">
        <f ca="1">SUM(SUMIF('Colar PACKET'!$A$2:$F$400,C68,'Colar PACKET'!$F$2:$F$400),SUMIF('Colar PACKET'!$A$2:$F$400,BA68,'Colar PACKET'!$F$2:$F$400))</f>
        <v>0</v>
      </c>
      <c r="J68" s="208">
        <f ca="1">SUM(SUMIFS('Colar PRIME'!$G:$G,'Colar PRIME'!$C:$C,Relatorio!B68,'Colar PRIME'!$D:$D,Relatorio!$J$102),SUMIFS('Colar PRIME'!$G:$G,'Colar PRIME'!$C:$C,Relatorio!D68,'Colar PRIME'!$D:$D,Relatorio!$J$102))</f>
        <v>0</v>
      </c>
      <c r="K68" s="408">
        <f ca="1">SUM(SUMIF('Colar PACKET'!$A$2:$G$400,C68,'Colar PACKET'!$G$2:$G$400),SUMIF('Colar PACKET'!$A$2:$G$400,BA68,'Colar PACKET'!$G$2:$G$400))</f>
        <v>0</v>
      </c>
      <c r="L68" s="408">
        <f ca="1">SUM(SUMIFS('Colar PRIME'!$G:$G,'Colar PRIME'!$C:$C,Relatorio!B68,'Colar PRIME'!$D:$D,Relatorio!$L$102),SUMIFS('Colar PRIME'!$G:$G,'Colar PRIME'!$C:$C,Relatorio!D68,'Colar PRIME'!$D:$D,Relatorio!$L$102))</f>
        <v>0</v>
      </c>
      <c r="M68" s="207">
        <f ca="1">SUM(SUMIF('Colar PACKET'!$A$2:$H$400,C68,'Colar PACKET'!$H$2:$H$400),SUMIF('Colar PACKET'!$A$2:$H$400,BA68,'Colar PACKET'!$H$2:$H$400))</f>
        <v>0</v>
      </c>
      <c r="N68" s="208">
        <f ca="1">SUM(SUMIFS('Colar PRIME'!$G:$G,'Colar PRIME'!$C:$C,Relatorio!B68,'Colar PRIME'!$D:$D,Relatorio!$N$102),SUMIFS('Colar PRIME'!$G:$G,'Colar PRIME'!$C:$C,Relatorio!D68,'Colar PRIME'!$D:$D,Relatorio!$N$102))</f>
        <v>0</v>
      </c>
      <c r="O68" s="408">
        <f ca="1">SUM(SUMIF('Colar PACKET'!$A$2:$I$400,C68,'Colar PACKET'!$I$2:$I$400),SUMIF('Colar PACKET'!$A$2:$I$400,BA68,'Colar PACKET'!$I$2:$I$400))</f>
        <v>0</v>
      </c>
      <c r="P68" s="408">
        <f ca="1">SUM(SUMIFS('Colar PRIME'!$G:$G,'Colar PRIME'!$C:$C,Relatorio!B68,'Colar PRIME'!$D:$D,Relatorio!$P$102),SUMIFS('Colar PRIME'!$G:$G,'Colar PRIME'!$C:$C,Relatorio!D68,'Colar PRIME'!$D:$D,Relatorio!$P$102))</f>
        <v>0</v>
      </c>
      <c r="Q68" s="207">
        <f ca="1">SUM(SUMIF('Colar PACKET'!$A$2:$J$400,C68,'Colar PACKET'!$J$2:$J$400),SUMIF('Colar PACKET'!$A$2:$J$400,BA68,'Colar PACKET'!$J$2:$J$400))</f>
        <v>0</v>
      </c>
      <c r="R68" s="208">
        <f ca="1">SUM(SUMIFS('Colar PRIME'!$G:$G,'Colar PRIME'!$C:$C,Relatorio!B68,'Colar PRIME'!$D:$D,Relatorio!$R$102),SUMIFS('Colar PRIME'!$G:$G,'Colar PRIME'!$C:$C,Relatorio!D68,'Colar PRIME'!$D:$D,Relatorio!$R$102))</f>
        <v>0</v>
      </c>
      <c r="S68" s="408">
        <f ca="1">SUM(SUMIF('Colar PACKET'!$A$2:$K$400,C68,'Colar PACKET'!$K$2:$K$400),SUMIF('Colar PACKET'!$A$2:$K$400,BA68,'Colar PACKET'!$K$2:$K$400))</f>
        <v>0</v>
      </c>
      <c r="T68" s="408">
        <f ca="1">SUM(SUMIFS('Colar PRIME'!$G:$G,'Colar PRIME'!$C:$C,Relatorio!B68,'Colar PRIME'!$D:$D,Relatorio!$T$102),SUMIFS('Colar PRIME'!$G:$G,'Colar PRIME'!$C:$C,Relatorio!D68,'Colar PRIME'!$D:$D,Relatorio!$T$102))</f>
        <v>0</v>
      </c>
      <c r="U68" s="207">
        <f ca="1">SUM(SUMIF('Colar PACKET'!$A$2:$L$400,C68,'Colar PACKET'!$L$2:$L$400),SUMIF('Colar PACKET'!$A$2:$L$400,BA68,'Colar PACKET'!$L$2:$L$400))</f>
        <v>0</v>
      </c>
      <c r="V68" s="208">
        <f ca="1">SUM(SUMIFS('Colar PRIME'!$G:$G,'Colar PRIME'!$C:$C,Relatorio!B68,'Colar PRIME'!$D:$D,Relatorio!$V$102),SUMIFS('Colar PRIME'!$G:$G,'Colar PRIME'!$C:$C,Relatorio!D68,'Colar PRIME'!$D:$D,Relatorio!$V$102))</f>
        <v>0</v>
      </c>
      <c r="W68" s="408">
        <f ca="1">SUM(SUMIF('Colar PACKET'!$A$2:$M$400,C68,'Colar PACKET'!$M$2:$M$400),SUMIF('Colar PACKET'!$A$2:$M$400,BA68,'Colar PACKET'!$M$2:$M$400))</f>
        <v>0</v>
      </c>
      <c r="X68" s="408">
        <f ca="1">SUM(SUMIFS('Colar PRIME'!$G:$G,'Colar PRIME'!$C:$C,Relatorio!B68,'Colar PRIME'!$D:$D,Relatorio!$X$102),SUMIFS('Colar PRIME'!$G:$G,'Colar PRIME'!$C:$C,Relatorio!D68,'Colar PRIME'!$D:$D,Relatorio!$X$102))</f>
        <v>0</v>
      </c>
      <c r="Y68" s="207">
        <f ca="1">SUM(SUMIF('Colar PACKET'!$A$2:$N$400,C68,'Colar PACKET'!$N$2:$N$400),SUMIF('Colar PACKET'!$A$2:$N$400,BA68,'Colar PACKET'!$N$2:$N$400))</f>
        <v>0</v>
      </c>
      <c r="Z68" s="208">
        <f ca="1">SUM(SUMIFS('Colar PRIME'!$G:$G,'Colar PRIME'!$C:$C,Relatorio!B68,'Colar PRIME'!$D:$D,Relatorio!$Z$102),SUMIFS('Colar PRIME'!$G:$G,'Colar PRIME'!$C:$C,Relatorio!D68,'Colar PRIME'!$D:$D,Relatorio!$Z$102))</f>
        <v>0</v>
      </c>
      <c r="AA68" s="408">
        <f ca="1">SUM(SUMIF('Colar PACKET'!$A$2:$O$400,C68,'Colar PACKET'!$O$2:$O$400),SUMIF('Colar PACKET'!$A$2:$O$400,BA68,'Colar PACKET'!$O$2:$O$400))</f>
        <v>0</v>
      </c>
      <c r="AB68" s="408">
        <f ca="1">SUM(SUMIFS('Colar PRIME'!$G:$G,'Colar PRIME'!$C:$C,Relatorio!B68,'Colar PRIME'!$D:$D,Relatorio!$AB$102),SUMIFS('Colar PRIME'!$G:$G,'Colar PRIME'!$C:$C,Relatorio!D68,'Colar PRIME'!$D:$D,Relatorio!$AB$102))</f>
        <v>0</v>
      </c>
      <c r="AC68" s="207">
        <f ca="1">SUM(SUMIF('Colar PACKET'!$A$2:$P$400,C68,'Colar PACKET'!$P$2:$P$400),SUMIF('Colar PACKET'!$A$2:$P$400,BA68,'Colar PACKET'!$P$2:$P$400))</f>
        <v>0</v>
      </c>
      <c r="AD68" s="208">
        <f ca="1">SUM(SUMIFS('Colar PRIME'!$G:$G,'Colar PRIME'!$C:$C,Relatorio!B68,'Colar PRIME'!$D:$D,Relatorio!$AD$102),SUMIFS('Colar PRIME'!$G:$G,'Colar PRIME'!$C:$C,Relatorio!D68,'Colar PRIME'!$D:$D,Relatorio!$AD$102))</f>
        <v>0</v>
      </c>
      <c r="AE68" s="408">
        <f ca="1">SUM(SUMIF('Colar PACKET'!$A$2:$Q$400,C68,'Colar PACKET'!$Q$2:$Q$400),SUMIF('Colar PACKET'!$A$2:$Q$400,BA68,'Colar PACKET'!$Q$2:$Q$400))</f>
        <v>0</v>
      </c>
      <c r="AF68" s="408">
        <f ca="1">SUM(SUMIFS('Colar PRIME'!$G:$G,'Colar PRIME'!$C:$C,Relatorio!B68,'Colar PRIME'!$D:$D,Relatorio!$AF$102),SUMIFS('Colar PRIME'!$G:$G,'Colar PRIME'!$C:$C,Relatorio!D68,'Colar PRIME'!$D:$D,Relatorio!$AF$102))</f>
        <v>0</v>
      </c>
      <c r="AG68" s="207">
        <f ca="1">SUM(SUMIF('Colar PACKET'!$A$2:$R$400,C68,'Colar PACKET'!$R$2:$R$400),SUMIF('Colar PACKET'!$A$2:$R$400,BA68,'Colar PACKET'!$R$2:$R$400))</f>
        <v>0</v>
      </c>
      <c r="AH68" s="408">
        <f ca="1">SUM(SUMIFS('Colar PRIME'!$G:$G,'Colar PRIME'!$C:$C,Relatorio!B68,'Colar PRIME'!$D:$D,Relatorio!$AH$102),SUMIFS('Colar PRIME'!$G:$G,'Colar PRIME'!$C:$C,Relatorio!D68,'Colar PRIME'!$D:$D,Relatorio!$AH$102))</f>
        <v>0</v>
      </c>
      <c r="AI68" s="209">
        <f ca="1">SUM(SUMIF('Colar PACKET'!$A$2:$S$400,C68,'Colar PACKET'!$S$2:$S$400),SUMIF('Colar PACKET'!$A$2:$S$400,BA68,'Colar PACKET'!$S$2:$S$400))</f>
        <v>0</v>
      </c>
      <c r="AJ68" s="409">
        <f ca="1">SUM(SUMIFS('Colar PRIME'!$G:$G,'Colar PRIME'!$C:$C,Relatorio!B68,'Colar PRIME'!$D:$D,Relatorio!$AJ$102),SUMIFS('Colar PRIME'!$G:$G,'Colar PRIME'!$C:$C,Relatorio!D68,'Colar PRIME'!$D:$D,Relatorio!$AJ$102))</f>
        <v>0</v>
      </c>
      <c r="AK68" s="408">
        <f ca="1">SUM(SUMIF('Colar PACKET'!$A$2:$T$400,C68,'Colar PACKET'!$T$2:$T$400),SUMIF('Colar PACKET'!$A$2:$T$400,BA68,'Colar PACKET'!$T$2:$T$400))</f>
        <v>0</v>
      </c>
      <c r="AL68" s="408">
        <f ca="1">SUM(SUMIFS('Colar PRIME'!$G:$G,'Colar PRIME'!$C:$C,Relatorio!B68,'Colar PRIME'!$D:$D,Relatorio!$AL$102),SUMIFS('Colar PRIME'!$G:$G,'Colar PRIME'!$C:$C,Relatorio!D68,'Colar PRIME'!$D:$D,Relatorio!$AL$102))</f>
        <v>0</v>
      </c>
      <c r="AM68" s="209">
        <f ca="1">SUM(SUMIF('Colar PACKET'!$A$2:$U$400,C68,'Colar PACKET'!$U$2:$U$400),SUMIF('Colar PACKET'!$A$2:$U$400,BA68,'Colar PACKET'!$U$2:$U$400))</f>
        <v>0</v>
      </c>
      <c r="AN68" s="409">
        <f ca="1">SUM(SUMIFS('Colar PRIME'!$G:$G,'Colar PRIME'!$C:$C,Relatorio!B68,'Colar PRIME'!$D:$D,Relatorio!$AJ$102),SUMIFS('Colar PRIME'!$G:$G,'Colar PRIME'!$C:$C,Relatorio!D68,'Colar PRIME'!$D:$D,Relatorio!$AN$102))</f>
        <v>0</v>
      </c>
      <c r="AO68" s="408">
        <f ca="1">SUM(SUMIF('Colar PACKET'!$A$2:$V$400,C68,'Colar PACKET'!$V$2:$V$400),SUMIF('Colar PACKET'!$A$2:$V$400,BA68,'Colar PACKET'!$V$2:$V$400))</f>
        <v>0</v>
      </c>
      <c r="AP68" s="408">
        <f ca="1">SUM(SUMIFS('Colar PRIME'!$G:$G,'Colar PRIME'!$C:$C,Relatorio!B68,'Colar PRIME'!$D:$D,Relatorio!$AP$102),SUMIFS('Colar PRIME'!$G:$G,'Colar PRIME'!$C:$C,Relatorio!D68,'Colar PRIME'!$D:$D,Relatorio!$AP$102))</f>
        <v>0</v>
      </c>
      <c r="AQ68" s="209">
        <f ca="1">SUM(SUMIF('Colar PACKET'!$A$2:$W$400,C68,'Colar PACKET'!$W$2:$W$400),SUMIF('Colar PACKET'!$A$2:$W$400,BA68,'Colar PACKET'!$W$2:$W$400))</f>
        <v>0</v>
      </c>
      <c r="AR68" s="409">
        <f ca="1">SUM(SUMIFS('Colar PRIME'!$G:$G,'Colar PRIME'!$C:$C,Relatorio!B68,'Colar PRIME'!$D:$D,Relatorio!$AR$102),SUMIFS('Colar PRIME'!$G:$G,'Colar PRIME'!$C:$C,Relatorio!D68,'Colar PRIME'!$D:$D,Relatorio!$AR$102))</f>
        <v>0</v>
      </c>
      <c r="AS68" s="408">
        <f ca="1">SUM(SUMIF('Colar PACKET'!$A$2:$X$400,C68,'Colar PACKET'!$X$2:$X$400),SUMIF('Colar PACKET'!$A$2:$X$400,BA68,'Colar PACKET'!$X$2:$X$400))</f>
        <v>0</v>
      </c>
      <c r="AT68" s="408">
        <f ca="1">SUM(SUMIFS('Colar PRIME'!$G:$G,'Colar PRIME'!$C:$C,Relatorio!B68,'Colar PRIME'!$D:$D,Relatorio!$AT$102),SUMIFS('Colar PRIME'!$G:$G,'Colar PRIME'!$C:$C,Relatorio!D68,'Colar PRIME'!$D:$D,Relatorio!$AT$102))</f>
        <v>0</v>
      </c>
      <c r="AU68" s="209">
        <f ca="1">SUM(SUMIF('Colar PACKET'!$A$2:$Y$400,C68,'Colar PACKET'!$Y$2:$Y$400),SUMIF('Colar PACKET'!$A$2:$Y$400,BA68,'Colar PACKET'!$Y$2:$Y$400))</f>
        <v>0</v>
      </c>
      <c r="AV68" s="409">
        <f ca="1">SUM(SUMIFS('Colar PRIME'!$G:$G,'Colar PRIME'!$C:$C,Relatorio!B68,'Colar PRIME'!$D:$D,Relatorio!$AV$102),SUMIFS('Colar PRIME'!$G:$G,'Colar PRIME'!$C:$C,Relatorio!D68,'Colar PRIME'!$D:$D,Relatorio!$AV$102))</f>
        <v>0</v>
      </c>
      <c r="AW68" s="408">
        <f ca="1">SUM(SUMIF('Colar PACKET'!$A$2:$Z$400,C68,'Colar PACKET'!$Z$2:$Z$400),SUMIF('Colar PACKET'!$A$2:$Z$400,BA68,'Colar PACKET'!$Z$2:$Z$400))</f>
        <v>0</v>
      </c>
      <c r="AX68" s="408">
        <f ca="1">SUM(SUMIFS('Colar PRIME'!$G:$G,'Colar PRIME'!$C:$C,Relatorio!B68,'Colar PRIME'!$D:$D,Relatorio!$AX$102),SUMIFS('Colar PRIME'!$G:$G,'Colar PRIME'!$C:$C,Relatorio!D68,'Colar PRIME'!$D:$D,Relatorio!$AX$102))</f>
        <v>0</v>
      </c>
      <c r="AY68" s="209">
        <f ca="1">SUM(SUMIF('Colar PACKET'!$A$2:$AA$400,C68,'Colar PACKET'!$AA$2:$AA$400),SUMIF('Colar PACKET'!$A$2:$AA$400,BA68,'Colar PACKET'!$AA$2:$AA$400))</f>
        <v>0</v>
      </c>
      <c r="AZ68" s="409">
        <f ca="1">SUM(SUMIFS('Colar PRIME'!$G:$G,'Colar PRIME'!$C:$C,Relatorio!B68,'Colar PRIME'!$D:$D,Relatorio!$AZ$102),SUMIFS('Colar PRIME'!$G:$G,'Colar PRIME'!$C:$C,Relatorio!D68,'Colar PRIME'!$D:$D,Relatorio!$AZ$102))</f>
        <v>0</v>
      </c>
      <c r="BA68" s="210" t="s">
        <v>380</v>
      </c>
      <c r="BB68" s="408">
        <v>6</v>
      </c>
    </row>
    <row r="69" spans="1:54" x14ac:dyDescent="0.25">
      <c r="A69" s="226" t="s">
        <v>143</v>
      </c>
      <c r="B69" s="419" t="s">
        <v>381</v>
      </c>
      <c r="C69" s="217">
        <v>10150156235</v>
      </c>
      <c r="D69" s="218"/>
      <c r="E69" s="207">
        <f ca="1">SUM(SUMIF('Colar PACKET'!$A$2:$D$400,C69,'Colar PACKET'!$D$2:$D$400),SUMIF('Colar PACKET'!$A$2:$D495,BA69,'Colar PACKET'!$D$2:$D$400))</f>
        <v>0</v>
      </c>
      <c r="F69" s="208">
        <f ca="1">SUM(SUMIFS('Colar PRIME'!$G:$G,'Colar PRIME'!$C:$C,Relatorio!B69,'Colar PRIME'!$D:$D,Relatorio!$F$102),SUMIFS('Colar PRIME'!$G:$G,'Colar PRIME'!$C:$C,Relatorio!D69,'Colar PRIME'!$D:$D,Relatorio!$F$102))</f>
        <v>0</v>
      </c>
      <c r="G69" s="408">
        <f ca="1">SUM(SUMIF('Colar PACKET'!$A$2:$E$400,C69,'Colar PACKET'!$E$2:$E$400),SUMIF('Colar PACKET'!$A$2:$E$400,BA69,'Colar PACKET'!$E$2:$E$400))</f>
        <v>0</v>
      </c>
      <c r="H69" s="408">
        <f ca="1">SUM(SUMIFS('Colar PRIME'!$G:$G,'Colar PRIME'!$C:$C,Relatorio!B69,'Colar PRIME'!$D:$D,Relatorio!$H$102),SUMIFS('Colar PRIME'!$G:$G,'Colar PRIME'!$C:$C,Relatorio!D69,'Colar PRIME'!$D:$D,Relatorio!$H$102))</f>
        <v>0</v>
      </c>
      <c r="I69" s="207">
        <f ca="1">SUM(SUMIF('Colar PACKET'!$A$2:$F$400,C69,'Colar PACKET'!$F$2:$F$400),SUMIF('Colar PACKET'!$A$2:$F$400,BA69,'Colar PACKET'!$F$2:$F$400))</f>
        <v>0</v>
      </c>
      <c r="J69" s="208">
        <f ca="1">SUM(SUMIFS('Colar PRIME'!$G:$G,'Colar PRIME'!$C:$C,Relatorio!B69,'Colar PRIME'!$D:$D,Relatorio!$J$102),SUMIFS('Colar PRIME'!$G:$G,'Colar PRIME'!$C:$C,Relatorio!D69,'Colar PRIME'!$D:$D,Relatorio!$J$102))</f>
        <v>0</v>
      </c>
      <c r="K69" s="408">
        <f ca="1">SUM(SUMIF('Colar PACKET'!$A$2:$G$400,C69,'Colar PACKET'!$G$2:$G$400),SUMIF('Colar PACKET'!$A$2:$G$400,BA69,'Colar PACKET'!$G$2:$G$400))</f>
        <v>0</v>
      </c>
      <c r="L69" s="408">
        <f ca="1">SUM(SUMIFS('Colar PRIME'!$G:$G,'Colar PRIME'!$C:$C,Relatorio!B69,'Colar PRIME'!$D:$D,Relatorio!$L$102),SUMIFS('Colar PRIME'!$G:$G,'Colar PRIME'!$C:$C,Relatorio!D69,'Colar PRIME'!$D:$D,Relatorio!$L$102))</f>
        <v>0</v>
      </c>
      <c r="M69" s="207">
        <f ca="1">SUM(SUMIF('Colar PACKET'!$A$2:$H$400,C69,'Colar PACKET'!$H$2:$H$400),SUMIF('Colar PACKET'!$A$2:$H$400,BA69,'Colar PACKET'!$H$2:$H$400))</f>
        <v>0</v>
      </c>
      <c r="N69" s="208">
        <f ca="1">SUM(SUMIFS('Colar PRIME'!$G:$G,'Colar PRIME'!$C:$C,Relatorio!B69,'Colar PRIME'!$D:$D,Relatorio!$N$102),SUMIFS('Colar PRIME'!$G:$G,'Colar PRIME'!$C:$C,Relatorio!D69,'Colar PRIME'!$D:$D,Relatorio!$N$102))</f>
        <v>0</v>
      </c>
      <c r="O69" s="408">
        <f ca="1">SUM(SUMIF('Colar PACKET'!$A$2:$I$400,C69,'Colar PACKET'!$I$2:$I$400),SUMIF('Colar PACKET'!$A$2:$I$400,BA69,'Colar PACKET'!$I$2:$I$400))</f>
        <v>0</v>
      </c>
      <c r="P69" s="408">
        <f ca="1">SUM(SUMIFS('Colar PRIME'!$G:$G,'Colar PRIME'!$C:$C,Relatorio!B69,'Colar PRIME'!$D:$D,Relatorio!$P$102),SUMIFS('Colar PRIME'!$G:$G,'Colar PRIME'!$C:$C,Relatorio!D69,'Colar PRIME'!$D:$D,Relatorio!$P$102))</f>
        <v>0</v>
      </c>
      <c r="Q69" s="207">
        <f ca="1">SUM(SUMIF('Colar PACKET'!$A$2:$J$400,C69,'Colar PACKET'!$J$2:$J$400),SUMIF('Colar PACKET'!$A$2:$J$400,BA69,'Colar PACKET'!$J$2:$J$400))</f>
        <v>0</v>
      </c>
      <c r="R69" s="208">
        <f ca="1">SUM(SUMIFS('Colar PRIME'!$G:$G,'Colar PRIME'!$C:$C,Relatorio!B69,'Colar PRIME'!$D:$D,Relatorio!$R$102),SUMIFS('Colar PRIME'!$G:$G,'Colar PRIME'!$C:$C,Relatorio!D69,'Colar PRIME'!$D:$D,Relatorio!$R$102))</f>
        <v>0</v>
      </c>
      <c r="S69" s="408">
        <f ca="1">SUM(SUMIF('Colar PACKET'!$A$2:$K$400,C69,'Colar PACKET'!$K$2:$K$400),SUMIF('Colar PACKET'!$A$2:$K$400,BA69,'Colar PACKET'!$K$2:$K$400))</f>
        <v>0</v>
      </c>
      <c r="T69" s="408">
        <f ca="1">SUM(SUMIFS('Colar PRIME'!$G:$G,'Colar PRIME'!$C:$C,Relatorio!B69,'Colar PRIME'!$D:$D,Relatorio!$T$102),SUMIFS('Colar PRIME'!$G:$G,'Colar PRIME'!$C:$C,Relatorio!D69,'Colar PRIME'!$D:$D,Relatorio!$T$102))</f>
        <v>0</v>
      </c>
      <c r="U69" s="207">
        <f ca="1">SUM(SUMIF('Colar PACKET'!$A$2:$L$400,C69,'Colar PACKET'!$L$2:$L$400),SUMIF('Colar PACKET'!$A$2:$L$400,BA69,'Colar PACKET'!$L$2:$L$400))</f>
        <v>0</v>
      </c>
      <c r="V69" s="208">
        <f ca="1">SUM(SUMIFS('Colar PRIME'!$G:$G,'Colar PRIME'!$C:$C,Relatorio!B69,'Colar PRIME'!$D:$D,Relatorio!$V$102),SUMIFS('Colar PRIME'!$G:$G,'Colar PRIME'!$C:$C,Relatorio!D69,'Colar PRIME'!$D:$D,Relatorio!$V$102))</f>
        <v>0</v>
      </c>
      <c r="W69" s="408">
        <f ca="1">SUM(SUMIF('Colar PACKET'!$A$2:$M$400,C69,'Colar PACKET'!$M$2:$M$400),SUMIF('Colar PACKET'!$A$2:$M$400,BA69,'Colar PACKET'!$M$2:$M$400))</f>
        <v>0</v>
      </c>
      <c r="X69" s="408">
        <f ca="1">SUM(SUMIFS('Colar PRIME'!$G:$G,'Colar PRIME'!$C:$C,Relatorio!B69,'Colar PRIME'!$D:$D,Relatorio!$X$102),SUMIFS('Colar PRIME'!$G:$G,'Colar PRIME'!$C:$C,Relatorio!D69,'Colar PRIME'!$D:$D,Relatorio!$X$102))</f>
        <v>0</v>
      </c>
      <c r="Y69" s="207">
        <f ca="1">SUM(SUMIF('Colar PACKET'!$A$2:$N$400,C69,'Colar PACKET'!$N$2:$N$400),SUMIF('Colar PACKET'!$A$2:$N$400,BA69,'Colar PACKET'!$N$2:$N$400))</f>
        <v>0</v>
      </c>
      <c r="Z69" s="208">
        <f ca="1">SUM(SUMIFS('Colar PRIME'!$G:$G,'Colar PRIME'!$C:$C,Relatorio!B69,'Colar PRIME'!$D:$D,Relatorio!$Z$102),SUMIFS('Colar PRIME'!$G:$G,'Colar PRIME'!$C:$C,Relatorio!D69,'Colar PRIME'!$D:$D,Relatorio!$Z$102))</f>
        <v>0</v>
      </c>
      <c r="AA69" s="408">
        <f ca="1">SUM(SUMIF('Colar PACKET'!$A$2:$O$400,C69,'Colar PACKET'!$O$2:$O$400),SUMIF('Colar PACKET'!$A$2:$O$400,BA69,'Colar PACKET'!$O$2:$O$400))</f>
        <v>0</v>
      </c>
      <c r="AB69" s="408">
        <f ca="1">SUM(SUMIFS('Colar PRIME'!$G:$G,'Colar PRIME'!$C:$C,Relatorio!B69,'Colar PRIME'!$D:$D,Relatorio!$AB$102),SUMIFS('Colar PRIME'!$G:$G,'Colar PRIME'!$C:$C,Relatorio!D69,'Colar PRIME'!$D:$D,Relatorio!$AB$102))</f>
        <v>0</v>
      </c>
      <c r="AC69" s="207">
        <f ca="1">SUM(SUMIF('Colar PACKET'!$A$2:$P$400,C69,'Colar PACKET'!$P$2:$P$400),SUMIF('Colar PACKET'!$A$2:$P$400,BA69,'Colar PACKET'!$P$2:$P$400))</f>
        <v>0</v>
      </c>
      <c r="AD69" s="208">
        <f ca="1">SUM(SUMIFS('Colar PRIME'!$G:$G,'Colar PRIME'!$C:$C,Relatorio!B69,'Colar PRIME'!$D:$D,Relatorio!$AD$102),SUMIFS('Colar PRIME'!$G:$G,'Colar PRIME'!$C:$C,Relatorio!D69,'Colar PRIME'!$D:$D,Relatorio!$AD$102))</f>
        <v>0</v>
      </c>
      <c r="AE69" s="408">
        <f ca="1">SUM(SUMIF('Colar PACKET'!$A$2:$Q$400,C69,'Colar PACKET'!$Q$2:$Q$400),SUMIF('Colar PACKET'!$A$2:$Q$400,BA69,'Colar PACKET'!$Q$2:$Q$400))</f>
        <v>0</v>
      </c>
      <c r="AF69" s="408">
        <f ca="1">SUM(SUMIFS('Colar PRIME'!$G:$G,'Colar PRIME'!$C:$C,Relatorio!B69,'Colar PRIME'!$D:$D,Relatorio!$AF$102),SUMIFS('Colar PRIME'!$G:$G,'Colar PRIME'!$C:$C,Relatorio!D69,'Colar PRIME'!$D:$D,Relatorio!$AF$102))</f>
        <v>0</v>
      </c>
      <c r="AG69" s="207">
        <f ca="1">SUM(SUMIF('Colar PACKET'!$A$2:$R$400,C69,'Colar PACKET'!$R$2:$R$400),SUMIF('Colar PACKET'!$A$2:$R$400,BA69,'Colar PACKET'!$R$2:$R$400))</f>
        <v>0</v>
      </c>
      <c r="AH69" s="408">
        <f ca="1">SUM(SUMIFS('Colar PRIME'!$G:$G,'Colar PRIME'!$C:$C,Relatorio!B69,'Colar PRIME'!$D:$D,Relatorio!$AH$102),SUMIFS('Colar PRIME'!$G:$G,'Colar PRIME'!$C:$C,Relatorio!D69,'Colar PRIME'!$D:$D,Relatorio!$AH$102))</f>
        <v>0</v>
      </c>
      <c r="AI69" s="209">
        <f ca="1">SUM(SUMIF('Colar PACKET'!$A$2:$S$400,C69,'Colar PACKET'!$S$2:$S$400),SUMIF('Colar PACKET'!$A$2:$S$400,BA69,'Colar PACKET'!$S$2:$S$400))</f>
        <v>0</v>
      </c>
      <c r="AJ69" s="409">
        <f ca="1">SUM(SUMIFS('Colar PRIME'!$G:$G,'Colar PRIME'!$C:$C,Relatorio!B69,'Colar PRIME'!$D:$D,Relatorio!$AJ$102),SUMIFS('Colar PRIME'!$G:$G,'Colar PRIME'!$C:$C,Relatorio!D69,'Colar PRIME'!$D:$D,Relatorio!$AJ$102))</f>
        <v>0</v>
      </c>
      <c r="AK69" s="408">
        <f ca="1">SUM(SUMIF('Colar PACKET'!$A$2:$T$400,C69,'Colar PACKET'!$T$2:$T$400),SUMIF('Colar PACKET'!$A$2:$T$400,BA69,'Colar PACKET'!$T$2:$T$400))</f>
        <v>0</v>
      </c>
      <c r="AL69" s="408">
        <f ca="1">SUM(SUMIFS('Colar PRIME'!$G:$G,'Colar PRIME'!$C:$C,Relatorio!B69,'Colar PRIME'!$D:$D,Relatorio!$AL$102),SUMIFS('Colar PRIME'!$G:$G,'Colar PRIME'!$C:$C,Relatorio!D69,'Colar PRIME'!$D:$D,Relatorio!$AL$102))</f>
        <v>0</v>
      </c>
      <c r="AM69" s="209">
        <f ca="1">SUM(SUMIF('Colar PACKET'!$A$2:$U$400,C69,'Colar PACKET'!$U$2:$U$400),SUMIF('Colar PACKET'!$A$2:$U$400,BA69,'Colar PACKET'!$U$2:$U$400))</f>
        <v>0</v>
      </c>
      <c r="AN69" s="409">
        <f ca="1">SUM(SUMIFS('Colar PRIME'!$G:$G,'Colar PRIME'!$C:$C,Relatorio!B69,'Colar PRIME'!$D:$D,Relatorio!$AJ$102),SUMIFS('Colar PRIME'!$G:$G,'Colar PRIME'!$C:$C,Relatorio!D69,'Colar PRIME'!$D:$D,Relatorio!$AN$102))</f>
        <v>0</v>
      </c>
      <c r="AO69" s="408">
        <f ca="1">SUM(SUMIF('Colar PACKET'!$A$2:$V$400,C69,'Colar PACKET'!$V$2:$V$400),SUMIF('Colar PACKET'!$A$2:$V$400,BA69,'Colar PACKET'!$V$2:$V$400))</f>
        <v>0</v>
      </c>
      <c r="AP69" s="408">
        <f ca="1">SUM(SUMIFS('Colar PRIME'!$G:$G,'Colar PRIME'!$C:$C,Relatorio!B69,'Colar PRIME'!$D:$D,Relatorio!$AP$102),SUMIFS('Colar PRIME'!$G:$G,'Colar PRIME'!$C:$C,Relatorio!D69,'Colar PRIME'!$D:$D,Relatorio!$AP$102))</f>
        <v>0</v>
      </c>
      <c r="AQ69" s="209">
        <f ca="1">SUM(SUMIF('Colar PACKET'!$A$2:$W$400,C69,'Colar PACKET'!$W$2:$W$400),SUMIF('Colar PACKET'!$A$2:$W$400,BA69,'Colar PACKET'!$W$2:$W$400))</f>
        <v>0</v>
      </c>
      <c r="AR69" s="409">
        <f ca="1">SUM(SUMIFS('Colar PRIME'!$G:$G,'Colar PRIME'!$C:$C,Relatorio!B69,'Colar PRIME'!$D:$D,Relatorio!$AR$102),SUMIFS('Colar PRIME'!$G:$G,'Colar PRIME'!$C:$C,Relatorio!D69,'Colar PRIME'!$D:$D,Relatorio!$AR$102))</f>
        <v>0</v>
      </c>
      <c r="AS69" s="408">
        <f ca="1">SUM(SUMIF('Colar PACKET'!$A$2:$X$400,C69,'Colar PACKET'!$X$2:$X$400),SUMIF('Colar PACKET'!$A$2:$X$400,BA69,'Colar PACKET'!$X$2:$X$400))</f>
        <v>0</v>
      </c>
      <c r="AT69" s="408">
        <f ca="1">SUM(SUMIFS('Colar PRIME'!$G:$G,'Colar PRIME'!$C:$C,Relatorio!B69,'Colar PRIME'!$D:$D,Relatorio!$AT$102),SUMIFS('Colar PRIME'!$G:$G,'Colar PRIME'!$C:$C,Relatorio!D69,'Colar PRIME'!$D:$D,Relatorio!$AT$102))</f>
        <v>0</v>
      </c>
      <c r="AU69" s="209">
        <f ca="1">SUM(SUMIF('Colar PACKET'!$A$2:$Y$400,C69,'Colar PACKET'!$Y$2:$Y$400),SUMIF('Colar PACKET'!$A$2:$Y$400,BA69,'Colar PACKET'!$Y$2:$Y$400))</f>
        <v>0</v>
      </c>
      <c r="AV69" s="409">
        <f ca="1">SUM(SUMIFS('Colar PRIME'!$G:$G,'Colar PRIME'!$C:$C,Relatorio!B69,'Colar PRIME'!$D:$D,Relatorio!$AV$102),SUMIFS('Colar PRIME'!$G:$G,'Colar PRIME'!$C:$C,Relatorio!D69,'Colar PRIME'!$D:$D,Relatorio!$AV$102))</f>
        <v>0</v>
      </c>
      <c r="AW69" s="408">
        <f ca="1">SUM(SUMIF('Colar PACKET'!$A$2:$Z$400,C69,'Colar PACKET'!$Z$2:$Z$400),SUMIF('Colar PACKET'!$A$2:$Z$400,BA69,'Colar PACKET'!$Z$2:$Z$400))</f>
        <v>0</v>
      </c>
      <c r="AX69" s="408">
        <f ca="1">SUM(SUMIFS('Colar PRIME'!$G:$G,'Colar PRIME'!$C:$C,Relatorio!B69,'Colar PRIME'!$D:$D,Relatorio!$AX$102),SUMIFS('Colar PRIME'!$G:$G,'Colar PRIME'!$C:$C,Relatorio!D69,'Colar PRIME'!$D:$D,Relatorio!$AX$102))</f>
        <v>0</v>
      </c>
      <c r="AY69" s="209">
        <f ca="1">SUM(SUMIF('Colar PACKET'!$A$2:$AA$400,C69,'Colar PACKET'!$AA$2:$AA$400),SUMIF('Colar PACKET'!$A$2:$AA$400,BA69,'Colar PACKET'!$AA$2:$AA$400))</f>
        <v>0</v>
      </c>
      <c r="AZ69" s="409">
        <f ca="1">SUM(SUMIFS('Colar PRIME'!$G:$G,'Colar PRIME'!$C:$C,Relatorio!B69,'Colar PRIME'!$D:$D,Relatorio!$AZ$102),SUMIFS('Colar PRIME'!$G:$G,'Colar PRIME'!$C:$C,Relatorio!D69,'Colar PRIME'!$D:$D,Relatorio!$AZ$102))</f>
        <v>0</v>
      </c>
      <c r="BA69" s="210" t="s">
        <v>382</v>
      </c>
      <c r="BB69" s="408">
        <v>6</v>
      </c>
    </row>
    <row r="70" spans="1:54" x14ac:dyDescent="0.25">
      <c r="A70" s="226" t="s">
        <v>144</v>
      </c>
      <c r="B70" s="419" t="s">
        <v>383</v>
      </c>
      <c r="C70" s="217">
        <v>10150158110</v>
      </c>
      <c r="D70" s="218"/>
      <c r="E70" s="207">
        <f ca="1">SUM(SUMIF('Colar PACKET'!$A$2:$D$400,C70,'Colar PACKET'!$D$2:$D$400),SUMIF('Colar PACKET'!$A$2:$D496,BA70,'Colar PACKET'!$D$2:$D$400))</f>
        <v>0</v>
      </c>
      <c r="F70" s="208">
        <f ca="1">SUM(SUMIFS('Colar PRIME'!$G:$G,'Colar PRIME'!$C:$C,Relatorio!B70,'Colar PRIME'!$D:$D,Relatorio!$F$102),SUMIFS('Colar PRIME'!$G:$G,'Colar PRIME'!$C:$C,Relatorio!D70,'Colar PRIME'!$D:$D,Relatorio!$F$102))</f>
        <v>0</v>
      </c>
      <c r="G70" s="408">
        <f ca="1">SUM(SUMIF('Colar PACKET'!$A$2:$E$400,C70,'Colar PACKET'!$E$2:$E$400),SUMIF('Colar PACKET'!$A$2:$E$400,BA70,'Colar PACKET'!$E$2:$E$400))</f>
        <v>0</v>
      </c>
      <c r="H70" s="408">
        <f ca="1">SUM(SUMIFS('Colar PRIME'!$G:$G,'Colar PRIME'!$C:$C,Relatorio!B70,'Colar PRIME'!$D:$D,Relatorio!$H$102),SUMIFS('Colar PRIME'!$G:$G,'Colar PRIME'!$C:$C,Relatorio!D70,'Colar PRIME'!$D:$D,Relatorio!$H$102))</f>
        <v>0</v>
      </c>
      <c r="I70" s="207">
        <f ca="1">SUM(SUMIF('Colar PACKET'!$A$2:$F$400,C70,'Colar PACKET'!$F$2:$F$400),SUMIF('Colar PACKET'!$A$2:$F$400,BA70,'Colar PACKET'!$F$2:$F$400))</f>
        <v>0</v>
      </c>
      <c r="J70" s="208">
        <f ca="1">SUM(SUMIFS('Colar PRIME'!$G:$G,'Colar PRIME'!$C:$C,Relatorio!B70,'Colar PRIME'!$D:$D,Relatorio!$J$102),SUMIFS('Colar PRIME'!$G:$G,'Colar PRIME'!$C:$C,Relatorio!D70,'Colar PRIME'!$D:$D,Relatorio!$J$102))</f>
        <v>0</v>
      </c>
      <c r="K70" s="408">
        <f ca="1">SUM(SUMIF('Colar PACKET'!$A$2:$G$400,C70,'Colar PACKET'!$G$2:$G$400),SUMIF('Colar PACKET'!$A$2:$G$400,BA70,'Colar PACKET'!$G$2:$G$400))</f>
        <v>0</v>
      </c>
      <c r="L70" s="408">
        <f ca="1">SUM(SUMIFS('Colar PRIME'!$G:$G,'Colar PRIME'!$C:$C,Relatorio!B70,'Colar PRIME'!$D:$D,Relatorio!$L$102),SUMIFS('Colar PRIME'!$G:$G,'Colar PRIME'!$C:$C,Relatorio!D70,'Colar PRIME'!$D:$D,Relatorio!$L$102))</f>
        <v>0</v>
      </c>
      <c r="M70" s="207">
        <f ca="1">SUM(SUMIF('Colar PACKET'!$A$2:$H$400,C70,'Colar PACKET'!$H$2:$H$400),SUMIF('Colar PACKET'!$A$2:$H$400,BA70,'Colar PACKET'!$H$2:$H$400))</f>
        <v>0</v>
      </c>
      <c r="N70" s="208">
        <f ca="1">SUM(SUMIFS('Colar PRIME'!$G:$G,'Colar PRIME'!$C:$C,Relatorio!B70,'Colar PRIME'!$D:$D,Relatorio!$N$102),SUMIFS('Colar PRIME'!$G:$G,'Colar PRIME'!$C:$C,Relatorio!D70,'Colar PRIME'!$D:$D,Relatorio!$N$102))</f>
        <v>0</v>
      </c>
      <c r="O70" s="408">
        <f ca="1">SUM(SUMIF('Colar PACKET'!$A$2:$I$400,C70,'Colar PACKET'!$I$2:$I$400),SUMIF('Colar PACKET'!$A$2:$I$400,BA70,'Colar PACKET'!$I$2:$I$400))</f>
        <v>0</v>
      </c>
      <c r="P70" s="408">
        <f ca="1">SUM(SUMIFS('Colar PRIME'!$G:$G,'Colar PRIME'!$C:$C,Relatorio!B70,'Colar PRIME'!$D:$D,Relatorio!$P$102),SUMIFS('Colar PRIME'!$G:$G,'Colar PRIME'!$C:$C,Relatorio!D70,'Colar PRIME'!$D:$D,Relatorio!$P$102))</f>
        <v>0</v>
      </c>
      <c r="Q70" s="207">
        <f ca="1">SUM(SUMIF('Colar PACKET'!$A$2:$J$400,C70,'Colar PACKET'!$J$2:$J$400),SUMIF('Colar PACKET'!$A$2:$J$400,BA70,'Colar PACKET'!$J$2:$J$400))</f>
        <v>0</v>
      </c>
      <c r="R70" s="208">
        <f ca="1">SUM(SUMIFS('Colar PRIME'!$G:$G,'Colar PRIME'!$C:$C,Relatorio!B70,'Colar PRIME'!$D:$D,Relatorio!$R$102),SUMIFS('Colar PRIME'!$G:$G,'Colar PRIME'!$C:$C,Relatorio!D70,'Colar PRIME'!$D:$D,Relatorio!$R$102))</f>
        <v>0</v>
      </c>
      <c r="S70" s="408">
        <f ca="1">SUM(SUMIF('Colar PACKET'!$A$2:$K$400,C70,'Colar PACKET'!$K$2:$K$400),SUMIF('Colar PACKET'!$A$2:$K$400,BA70,'Colar PACKET'!$K$2:$K$400))</f>
        <v>0</v>
      </c>
      <c r="T70" s="408">
        <f ca="1">SUM(SUMIFS('Colar PRIME'!$G:$G,'Colar PRIME'!$C:$C,Relatorio!B70,'Colar PRIME'!$D:$D,Relatorio!$T$102),SUMIFS('Colar PRIME'!$G:$G,'Colar PRIME'!$C:$C,Relatorio!D70,'Colar PRIME'!$D:$D,Relatorio!$T$102))</f>
        <v>0</v>
      </c>
      <c r="U70" s="207">
        <f ca="1">SUM(SUMIF('Colar PACKET'!$A$2:$L$400,C70,'Colar PACKET'!$L$2:$L$400),SUMIF('Colar PACKET'!$A$2:$L$400,BA70,'Colar PACKET'!$L$2:$L$400))</f>
        <v>0</v>
      </c>
      <c r="V70" s="208">
        <f ca="1">SUM(SUMIFS('Colar PRIME'!$G:$G,'Colar PRIME'!$C:$C,Relatorio!B70,'Colar PRIME'!$D:$D,Relatorio!$V$102),SUMIFS('Colar PRIME'!$G:$G,'Colar PRIME'!$C:$C,Relatorio!D70,'Colar PRIME'!$D:$D,Relatorio!$V$102))</f>
        <v>0</v>
      </c>
      <c r="W70" s="408">
        <f ca="1">SUM(SUMIF('Colar PACKET'!$A$2:$M$400,C70,'Colar PACKET'!$M$2:$M$400),SUMIF('Colar PACKET'!$A$2:$M$400,BA70,'Colar PACKET'!$M$2:$M$400))</f>
        <v>0</v>
      </c>
      <c r="X70" s="408">
        <f ca="1">SUM(SUMIFS('Colar PRIME'!$G:$G,'Colar PRIME'!$C:$C,Relatorio!B70,'Colar PRIME'!$D:$D,Relatorio!$X$102),SUMIFS('Colar PRIME'!$G:$G,'Colar PRIME'!$C:$C,Relatorio!D70,'Colar PRIME'!$D:$D,Relatorio!$X$102))</f>
        <v>0</v>
      </c>
      <c r="Y70" s="207">
        <f ca="1">SUM(SUMIF('Colar PACKET'!$A$2:$N$400,C70,'Colar PACKET'!$N$2:$N$400),SUMIF('Colar PACKET'!$A$2:$N$400,BA70,'Colar PACKET'!$N$2:$N$400))</f>
        <v>0</v>
      </c>
      <c r="Z70" s="208">
        <f ca="1">SUM(SUMIFS('Colar PRIME'!$G:$G,'Colar PRIME'!$C:$C,Relatorio!B70,'Colar PRIME'!$D:$D,Relatorio!$Z$102),SUMIFS('Colar PRIME'!$G:$G,'Colar PRIME'!$C:$C,Relatorio!D70,'Colar PRIME'!$D:$D,Relatorio!$Z$102))</f>
        <v>0</v>
      </c>
      <c r="AA70" s="408">
        <f ca="1">SUM(SUMIF('Colar PACKET'!$A$2:$O$400,C70,'Colar PACKET'!$O$2:$O$400),SUMIF('Colar PACKET'!$A$2:$O$400,BA70,'Colar PACKET'!$O$2:$O$400))</f>
        <v>0</v>
      </c>
      <c r="AB70" s="408">
        <f ca="1">SUM(SUMIFS('Colar PRIME'!$G:$G,'Colar PRIME'!$C:$C,Relatorio!B70,'Colar PRIME'!$D:$D,Relatorio!$AB$102),SUMIFS('Colar PRIME'!$G:$G,'Colar PRIME'!$C:$C,Relatorio!D70,'Colar PRIME'!$D:$D,Relatorio!$AB$102))</f>
        <v>0</v>
      </c>
      <c r="AC70" s="207">
        <f ca="1">SUM(SUMIF('Colar PACKET'!$A$2:$P$400,C70,'Colar PACKET'!$P$2:$P$400),SUMIF('Colar PACKET'!$A$2:$P$400,BA70,'Colar PACKET'!$P$2:$P$400))</f>
        <v>0</v>
      </c>
      <c r="AD70" s="208">
        <f ca="1">SUM(SUMIFS('Colar PRIME'!$G:$G,'Colar PRIME'!$C:$C,Relatorio!B70,'Colar PRIME'!$D:$D,Relatorio!$AD$102),SUMIFS('Colar PRIME'!$G:$G,'Colar PRIME'!$C:$C,Relatorio!D70,'Colar PRIME'!$D:$D,Relatorio!$AD$102))</f>
        <v>0</v>
      </c>
      <c r="AE70" s="408">
        <f ca="1">SUM(SUMIF('Colar PACKET'!$A$2:$Q$400,C70,'Colar PACKET'!$Q$2:$Q$400),SUMIF('Colar PACKET'!$A$2:$Q$400,BA70,'Colar PACKET'!$Q$2:$Q$400))</f>
        <v>0</v>
      </c>
      <c r="AF70" s="408">
        <f ca="1">SUM(SUMIFS('Colar PRIME'!$G:$G,'Colar PRIME'!$C:$C,Relatorio!B70,'Colar PRIME'!$D:$D,Relatorio!$AF$102),SUMIFS('Colar PRIME'!$G:$G,'Colar PRIME'!$C:$C,Relatorio!D70,'Colar PRIME'!$D:$D,Relatorio!$AF$102))</f>
        <v>0</v>
      </c>
      <c r="AG70" s="207">
        <f ca="1">SUM(SUMIF('Colar PACKET'!$A$2:$R$400,C70,'Colar PACKET'!$R$2:$R$400),SUMIF('Colar PACKET'!$A$2:$R$400,BA70,'Colar PACKET'!$R$2:$R$400))</f>
        <v>0</v>
      </c>
      <c r="AH70" s="408">
        <f ca="1">SUM(SUMIFS('Colar PRIME'!$G:$G,'Colar PRIME'!$C:$C,Relatorio!B70,'Colar PRIME'!$D:$D,Relatorio!$AH$102),SUMIFS('Colar PRIME'!$G:$G,'Colar PRIME'!$C:$C,Relatorio!D70,'Colar PRIME'!$D:$D,Relatorio!$AH$102))</f>
        <v>0</v>
      </c>
      <c r="AI70" s="209">
        <f ca="1">SUM(SUMIF('Colar PACKET'!$A$2:$S$400,C70,'Colar PACKET'!$S$2:$S$400),SUMIF('Colar PACKET'!$A$2:$S$400,BA70,'Colar PACKET'!$S$2:$S$400))</f>
        <v>0</v>
      </c>
      <c r="AJ70" s="409">
        <f ca="1">SUM(SUMIFS('Colar PRIME'!$G:$G,'Colar PRIME'!$C:$C,Relatorio!B70,'Colar PRIME'!$D:$D,Relatorio!$AJ$102),SUMIFS('Colar PRIME'!$G:$G,'Colar PRIME'!$C:$C,Relatorio!D70,'Colar PRIME'!$D:$D,Relatorio!$AJ$102))</f>
        <v>0</v>
      </c>
      <c r="AK70" s="408">
        <f ca="1">SUM(SUMIF('Colar PACKET'!$A$2:$T$400,C70,'Colar PACKET'!$T$2:$T$400),SUMIF('Colar PACKET'!$A$2:$T$400,BA70,'Colar PACKET'!$T$2:$T$400))</f>
        <v>0</v>
      </c>
      <c r="AL70" s="408">
        <f ca="1">SUM(SUMIFS('Colar PRIME'!$G:$G,'Colar PRIME'!$C:$C,Relatorio!B70,'Colar PRIME'!$D:$D,Relatorio!$AL$102),SUMIFS('Colar PRIME'!$G:$G,'Colar PRIME'!$C:$C,Relatorio!D70,'Colar PRIME'!$D:$D,Relatorio!$AL$102))</f>
        <v>0</v>
      </c>
      <c r="AM70" s="209">
        <f ca="1">SUM(SUMIF('Colar PACKET'!$A$2:$U$400,C70,'Colar PACKET'!$U$2:$U$400),SUMIF('Colar PACKET'!$A$2:$U$400,BA70,'Colar PACKET'!$U$2:$U$400))</f>
        <v>0</v>
      </c>
      <c r="AN70" s="409">
        <f ca="1">SUM(SUMIFS('Colar PRIME'!$G:$G,'Colar PRIME'!$C:$C,Relatorio!B70,'Colar PRIME'!$D:$D,Relatorio!$AJ$102),SUMIFS('Colar PRIME'!$G:$G,'Colar PRIME'!$C:$C,Relatorio!D70,'Colar PRIME'!$D:$D,Relatorio!$AN$102))</f>
        <v>0</v>
      </c>
      <c r="AO70" s="408">
        <f ca="1">SUM(SUMIF('Colar PACKET'!$A$2:$V$400,C70,'Colar PACKET'!$V$2:$V$400),SUMIF('Colar PACKET'!$A$2:$V$400,BA70,'Colar PACKET'!$V$2:$V$400))</f>
        <v>0</v>
      </c>
      <c r="AP70" s="408">
        <f ca="1">SUM(SUMIFS('Colar PRIME'!$G:$G,'Colar PRIME'!$C:$C,Relatorio!B70,'Colar PRIME'!$D:$D,Relatorio!$AP$102),SUMIFS('Colar PRIME'!$G:$G,'Colar PRIME'!$C:$C,Relatorio!D70,'Colar PRIME'!$D:$D,Relatorio!$AP$102))</f>
        <v>0</v>
      </c>
      <c r="AQ70" s="209">
        <f ca="1">SUM(SUMIF('Colar PACKET'!$A$2:$W$400,C70,'Colar PACKET'!$W$2:$W$400),SUMIF('Colar PACKET'!$A$2:$W$400,BA70,'Colar PACKET'!$W$2:$W$400))</f>
        <v>0</v>
      </c>
      <c r="AR70" s="409">
        <f ca="1">SUM(SUMIFS('Colar PRIME'!$G:$G,'Colar PRIME'!$C:$C,Relatorio!B70,'Colar PRIME'!$D:$D,Relatorio!$AR$102),SUMIFS('Colar PRIME'!$G:$G,'Colar PRIME'!$C:$C,Relatorio!D70,'Colar PRIME'!$D:$D,Relatorio!$AR$102))</f>
        <v>0</v>
      </c>
      <c r="AS70" s="408">
        <f ca="1">SUM(SUMIF('Colar PACKET'!$A$2:$X$400,C70,'Colar PACKET'!$X$2:$X$400),SUMIF('Colar PACKET'!$A$2:$X$400,BA70,'Colar PACKET'!$X$2:$X$400))</f>
        <v>0</v>
      </c>
      <c r="AT70" s="408">
        <f ca="1">SUM(SUMIFS('Colar PRIME'!$G:$G,'Colar PRIME'!$C:$C,Relatorio!B70,'Colar PRIME'!$D:$D,Relatorio!$AT$102),SUMIFS('Colar PRIME'!$G:$G,'Colar PRIME'!$C:$C,Relatorio!D70,'Colar PRIME'!$D:$D,Relatorio!$AT$102))</f>
        <v>0</v>
      </c>
      <c r="AU70" s="209">
        <f ca="1">SUM(SUMIF('Colar PACKET'!$A$2:$Y$400,C70,'Colar PACKET'!$Y$2:$Y$400),SUMIF('Colar PACKET'!$A$2:$Y$400,BA70,'Colar PACKET'!$Y$2:$Y$400))</f>
        <v>0</v>
      </c>
      <c r="AV70" s="409">
        <f ca="1">SUM(SUMIFS('Colar PRIME'!$G:$G,'Colar PRIME'!$C:$C,Relatorio!B70,'Colar PRIME'!$D:$D,Relatorio!$AV$102),SUMIFS('Colar PRIME'!$G:$G,'Colar PRIME'!$C:$C,Relatorio!D70,'Colar PRIME'!$D:$D,Relatorio!$AV$102))</f>
        <v>0</v>
      </c>
      <c r="AW70" s="408">
        <f ca="1">SUM(SUMIF('Colar PACKET'!$A$2:$Z$400,C70,'Colar PACKET'!$Z$2:$Z$400),SUMIF('Colar PACKET'!$A$2:$Z$400,BA70,'Colar PACKET'!$Z$2:$Z$400))</f>
        <v>0</v>
      </c>
      <c r="AX70" s="408">
        <f ca="1">SUM(SUMIFS('Colar PRIME'!$G:$G,'Colar PRIME'!$C:$C,Relatorio!B70,'Colar PRIME'!$D:$D,Relatorio!$AX$102),SUMIFS('Colar PRIME'!$G:$G,'Colar PRIME'!$C:$C,Relatorio!D70,'Colar PRIME'!$D:$D,Relatorio!$AX$102))</f>
        <v>0</v>
      </c>
      <c r="AY70" s="209">
        <f ca="1">SUM(SUMIF('Colar PACKET'!$A$2:$AA$400,C70,'Colar PACKET'!$AA$2:$AA$400),SUMIF('Colar PACKET'!$A$2:$AA$400,BA70,'Colar PACKET'!$AA$2:$AA$400))</f>
        <v>0</v>
      </c>
      <c r="AZ70" s="409">
        <f ca="1">SUM(SUMIFS('Colar PRIME'!$G:$G,'Colar PRIME'!$C:$C,Relatorio!B70,'Colar PRIME'!$D:$D,Relatorio!$AZ$102),SUMIFS('Colar PRIME'!$G:$G,'Colar PRIME'!$C:$C,Relatorio!D70,'Colar PRIME'!$D:$D,Relatorio!$AZ$102))</f>
        <v>0</v>
      </c>
      <c r="BA70" s="210" t="s">
        <v>384</v>
      </c>
      <c r="BB70" s="408">
        <v>6</v>
      </c>
    </row>
    <row r="71" spans="1:54" x14ac:dyDescent="0.25">
      <c r="A71" s="226" t="s">
        <v>145</v>
      </c>
      <c r="B71" s="419" t="s">
        <v>385</v>
      </c>
      <c r="C71" s="217">
        <v>10150162188</v>
      </c>
      <c r="D71" s="218"/>
      <c r="E71" s="207">
        <f ca="1">SUM(SUMIF('Colar PACKET'!$A$2:$D$400,C71,'Colar PACKET'!$D$2:$D$400),SUMIF('Colar PACKET'!$A$2:$D497,BA71,'Colar PACKET'!$D$2:$D$400))</f>
        <v>0</v>
      </c>
      <c r="F71" s="208">
        <f ca="1">SUM(SUMIFS('Colar PRIME'!$G:$G,'Colar PRIME'!$C:$C,Relatorio!B71,'Colar PRIME'!$D:$D,Relatorio!$F$102),SUMIFS('Colar PRIME'!$G:$G,'Colar PRIME'!$C:$C,Relatorio!D71,'Colar PRIME'!$D:$D,Relatorio!$F$102))</f>
        <v>0</v>
      </c>
      <c r="G71" s="408">
        <f ca="1">SUM(SUMIF('Colar PACKET'!$A$2:$E$400,C71,'Colar PACKET'!$E$2:$E$400),SUMIF('Colar PACKET'!$A$2:$E$400,BA71,'Colar PACKET'!$E$2:$E$400))</f>
        <v>0</v>
      </c>
      <c r="H71" s="408">
        <f ca="1">SUM(SUMIFS('Colar PRIME'!$G:$G,'Colar PRIME'!$C:$C,Relatorio!B71,'Colar PRIME'!$D:$D,Relatorio!$H$102),SUMIFS('Colar PRIME'!$G:$G,'Colar PRIME'!$C:$C,Relatorio!D71,'Colar PRIME'!$D:$D,Relatorio!$H$102))</f>
        <v>0</v>
      </c>
      <c r="I71" s="207">
        <f ca="1">SUM(SUMIF('Colar PACKET'!$A$2:$F$400,C71,'Colar PACKET'!$F$2:$F$400),SUMIF('Colar PACKET'!$A$2:$F$400,BA71,'Colar PACKET'!$F$2:$F$400))</f>
        <v>0</v>
      </c>
      <c r="J71" s="208">
        <f ca="1">SUM(SUMIFS('Colar PRIME'!$G:$G,'Colar PRIME'!$C:$C,Relatorio!B71,'Colar PRIME'!$D:$D,Relatorio!$J$102),SUMIFS('Colar PRIME'!$G:$G,'Colar PRIME'!$C:$C,Relatorio!D71,'Colar PRIME'!$D:$D,Relatorio!$J$102))</f>
        <v>0</v>
      </c>
      <c r="K71" s="408">
        <f ca="1">SUM(SUMIF('Colar PACKET'!$A$2:$G$400,C71,'Colar PACKET'!$G$2:$G$400),SUMIF('Colar PACKET'!$A$2:$G$400,BA71,'Colar PACKET'!$G$2:$G$400))</f>
        <v>0</v>
      </c>
      <c r="L71" s="408">
        <f ca="1">SUM(SUMIFS('Colar PRIME'!$G:$G,'Colar PRIME'!$C:$C,Relatorio!B71,'Colar PRIME'!$D:$D,Relatorio!$L$102),SUMIFS('Colar PRIME'!$G:$G,'Colar PRIME'!$C:$C,Relatorio!D71,'Colar PRIME'!$D:$D,Relatorio!$L$102))</f>
        <v>0</v>
      </c>
      <c r="M71" s="207">
        <f ca="1">SUM(SUMIF('Colar PACKET'!$A$2:$H$400,C71,'Colar PACKET'!$H$2:$H$400),SUMIF('Colar PACKET'!$A$2:$H$400,BA71,'Colar PACKET'!$H$2:$H$400))</f>
        <v>0</v>
      </c>
      <c r="N71" s="208">
        <f ca="1">SUM(SUMIFS('Colar PRIME'!$G:$G,'Colar PRIME'!$C:$C,Relatorio!B71,'Colar PRIME'!$D:$D,Relatorio!$N$102),SUMIFS('Colar PRIME'!$G:$G,'Colar PRIME'!$C:$C,Relatorio!D71,'Colar PRIME'!$D:$D,Relatorio!$N$102))</f>
        <v>0</v>
      </c>
      <c r="O71" s="408">
        <f ca="1">SUM(SUMIF('Colar PACKET'!$A$2:$I$400,C71,'Colar PACKET'!$I$2:$I$400),SUMIF('Colar PACKET'!$A$2:$I$400,BA71,'Colar PACKET'!$I$2:$I$400))</f>
        <v>0</v>
      </c>
      <c r="P71" s="408">
        <f ca="1">SUM(SUMIFS('Colar PRIME'!$G:$G,'Colar PRIME'!$C:$C,Relatorio!B71,'Colar PRIME'!$D:$D,Relatorio!$P$102),SUMIFS('Colar PRIME'!$G:$G,'Colar PRIME'!$C:$C,Relatorio!D71,'Colar PRIME'!$D:$D,Relatorio!$P$102))</f>
        <v>0</v>
      </c>
      <c r="Q71" s="207">
        <f ca="1">SUM(SUMIF('Colar PACKET'!$A$2:$J$400,C71,'Colar PACKET'!$J$2:$J$400),SUMIF('Colar PACKET'!$A$2:$J$400,BA71,'Colar PACKET'!$J$2:$J$400))</f>
        <v>0</v>
      </c>
      <c r="R71" s="208">
        <f ca="1">SUM(SUMIFS('Colar PRIME'!$G:$G,'Colar PRIME'!$C:$C,Relatorio!B71,'Colar PRIME'!$D:$D,Relatorio!$R$102),SUMIFS('Colar PRIME'!$G:$G,'Colar PRIME'!$C:$C,Relatorio!D71,'Colar PRIME'!$D:$D,Relatorio!$R$102))</f>
        <v>0</v>
      </c>
      <c r="S71" s="408">
        <f ca="1">SUM(SUMIF('Colar PACKET'!$A$2:$K$400,C71,'Colar PACKET'!$K$2:$K$400),SUMIF('Colar PACKET'!$A$2:$K$400,BA71,'Colar PACKET'!$K$2:$K$400))</f>
        <v>0</v>
      </c>
      <c r="T71" s="408">
        <f ca="1">SUM(SUMIFS('Colar PRIME'!$G:$G,'Colar PRIME'!$C:$C,Relatorio!B71,'Colar PRIME'!$D:$D,Relatorio!$T$102),SUMIFS('Colar PRIME'!$G:$G,'Colar PRIME'!$C:$C,Relatorio!D71,'Colar PRIME'!$D:$D,Relatorio!$T$102))</f>
        <v>0</v>
      </c>
      <c r="U71" s="207">
        <f ca="1">SUM(SUMIF('Colar PACKET'!$A$2:$L$400,C71,'Colar PACKET'!$L$2:$L$400),SUMIF('Colar PACKET'!$A$2:$L$400,BA71,'Colar PACKET'!$L$2:$L$400))</f>
        <v>0</v>
      </c>
      <c r="V71" s="208">
        <f ca="1">SUM(SUMIFS('Colar PRIME'!$G:$G,'Colar PRIME'!$C:$C,Relatorio!B71,'Colar PRIME'!$D:$D,Relatorio!$V$102),SUMIFS('Colar PRIME'!$G:$G,'Colar PRIME'!$C:$C,Relatorio!D71,'Colar PRIME'!$D:$D,Relatorio!$V$102))</f>
        <v>0</v>
      </c>
      <c r="W71" s="408">
        <f ca="1">SUM(SUMIF('Colar PACKET'!$A$2:$M$400,C71,'Colar PACKET'!$M$2:$M$400),SUMIF('Colar PACKET'!$A$2:$M$400,BA71,'Colar PACKET'!$M$2:$M$400))</f>
        <v>0</v>
      </c>
      <c r="X71" s="408">
        <f ca="1">SUM(SUMIFS('Colar PRIME'!$G:$G,'Colar PRIME'!$C:$C,Relatorio!B71,'Colar PRIME'!$D:$D,Relatorio!$X$102),SUMIFS('Colar PRIME'!$G:$G,'Colar PRIME'!$C:$C,Relatorio!D71,'Colar PRIME'!$D:$D,Relatorio!$X$102))</f>
        <v>0</v>
      </c>
      <c r="Y71" s="207">
        <f ca="1">SUM(SUMIF('Colar PACKET'!$A$2:$N$400,C71,'Colar PACKET'!$N$2:$N$400),SUMIF('Colar PACKET'!$A$2:$N$400,BA71,'Colar PACKET'!$N$2:$N$400))</f>
        <v>0</v>
      </c>
      <c r="Z71" s="208">
        <f ca="1">SUM(SUMIFS('Colar PRIME'!$G:$G,'Colar PRIME'!$C:$C,Relatorio!B71,'Colar PRIME'!$D:$D,Relatorio!$Z$102),SUMIFS('Colar PRIME'!$G:$G,'Colar PRIME'!$C:$C,Relatorio!D71,'Colar PRIME'!$D:$D,Relatorio!$Z$102))</f>
        <v>0</v>
      </c>
      <c r="AA71" s="408">
        <f ca="1">SUM(SUMIF('Colar PACKET'!$A$2:$O$400,C71,'Colar PACKET'!$O$2:$O$400),SUMIF('Colar PACKET'!$A$2:$O$400,BA71,'Colar PACKET'!$O$2:$O$400))</f>
        <v>0</v>
      </c>
      <c r="AB71" s="408">
        <f ca="1">SUM(SUMIFS('Colar PRIME'!$G:$G,'Colar PRIME'!$C:$C,Relatorio!B71,'Colar PRIME'!$D:$D,Relatorio!$AB$102),SUMIFS('Colar PRIME'!$G:$G,'Colar PRIME'!$C:$C,Relatorio!D71,'Colar PRIME'!$D:$D,Relatorio!$AB$102))</f>
        <v>0</v>
      </c>
      <c r="AC71" s="207">
        <f ca="1">SUM(SUMIF('Colar PACKET'!$A$2:$P$400,C71,'Colar PACKET'!$P$2:$P$400),SUMIF('Colar PACKET'!$A$2:$P$400,BA71,'Colar PACKET'!$P$2:$P$400))</f>
        <v>0</v>
      </c>
      <c r="AD71" s="208">
        <f ca="1">SUM(SUMIFS('Colar PRIME'!$G:$G,'Colar PRIME'!$C:$C,Relatorio!B71,'Colar PRIME'!$D:$D,Relatorio!$AD$102),SUMIFS('Colar PRIME'!$G:$G,'Colar PRIME'!$C:$C,Relatorio!D71,'Colar PRIME'!$D:$D,Relatorio!$AD$102))</f>
        <v>0</v>
      </c>
      <c r="AE71" s="408">
        <f ca="1">SUM(SUMIF('Colar PACKET'!$A$2:$Q$400,C71,'Colar PACKET'!$Q$2:$Q$400),SUMIF('Colar PACKET'!$A$2:$Q$400,BA71,'Colar PACKET'!$Q$2:$Q$400))</f>
        <v>0</v>
      </c>
      <c r="AF71" s="408">
        <f ca="1">SUM(SUMIFS('Colar PRIME'!$G:$G,'Colar PRIME'!$C:$C,Relatorio!B71,'Colar PRIME'!$D:$D,Relatorio!$AF$102),SUMIFS('Colar PRIME'!$G:$G,'Colar PRIME'!$C:$C,Relatorio!D71,'Colar PRIME'!$D:$D,Relatorio!$AF$102))</f>
        <v>0</v>
      </c>
      <c r="AG71" s="207">
        <f ca="1">SUM(SUMIF('Colar PACKET'!$A$2:$R$400,C71,'Colar PACKET'!$R$2:$R$400),SUMIF('Colar PACKET'!$A$2:$R$400,BA71,'Colar PACKET'!$R$2:$R$400))</f>
        <v>0</v>
      </c>
      <c r="AH71" s="408">
        <f ca="1">SUM(SUMIFS('Colar PRIME'!$G:$G,'Colar PRIME'!$C:$C,Relatorio!B71,'Colar PRIME'!$D:$D,Relatorio!$AH$102),SUMIFS('Colar PRIME'!$G:$G,'Colar PRIME'!$C:$C,Relatorio!D71,'Colar PRIME'!$D:$D,Relatorio!$AH$102))</f>
        <v>0</v>
      </c>
      <c r="AI71" s="209">
        <f ca="1">SUM(SUMIF('Colar PACKET'!$A$2:$S$400,C71,'Colar PACKET'!$S$2:$S$400),SUMIF('Colar PACKET'!$A$2:$S$400,BA71,'Colar PACKET'!$S$2:$S$400))</f>
        <v>0</v>
      </c>
      <c r="AJ71" s="409">
        <f ca="1">SUM(SUMIFS('Colar PRIME'!$G:$G,'Colar PRIME'!$C:$C,Relatorio!B71,'Colar PRIME'!$D:$D,Relatorio!$AJ$102),SUMIFS('Colar PRIME'!$G:$G,'Colar PRIME'!$C:$C,Relatorio!D71,'Colar PRIME'!$D:$D,Relatorio!$AJ$102))</f>
        <v>0</v>
      </c>
      <c r="AK71" s="408">
        <f ca="1">SUM(SUMIF('Colar PACKET'!$A$2:$T$400,C71,'Colar PACKET'!$T$2:$T$400),SUMIF('Colar PACKET'!$A$2:$T$400,BA71,'Colar PACKET'!$T$2:$T$400))</f>
        <v>0</v>
      </c>
      <c r="AL71" s="408">
        <f ca="1">SUM(SUMIFS('Colar PRIME'!$G:$G,'Colar PRIME'!$C:$C,Relatorio!B71,'Colar PRIME'!$D:$D,Relatorio!$AL$102),SUMIFS('Colar PRIME'!$G:$G,'Colar PRIME'!$C:$C,Relatorio!D71,'Colar PRIME'!$D:$D,Relatorio!$AL$102))</f>
        <v>0</v>
      </c>
      <c r="AM71" s="209">
        <f ca="1">SUM(SUMIF('Colar PACKET'!$A$2:$U$400,C71,'Colar PACKET'!$U$2:$U$400),SUMIF('Colar PACKET'!$A$2:$U$400,BA71,'Colar PACKET'!$U$2:$U$400))</f>
        <v>0</v>
      </c>
      <c r="AN71" s="409">
        <f ca="1">SUM(SUMIFS('Colar PRIME'!$G:$G,'Colar PRIME'!$C:$C,Relatorio!B71,'Colar PRIME'!$D:$D,Relatorio!$AJ$102),SUMIFS('Colar PRIME'!$G:$G,'Colar PRIME'!$C:$C,Relatorio!D71,'Colar PRIME'!$D:$D,Relatorio!$AN$102))</f>
        <v>0</v>
      </c>
      <c r="AO71" s="408">
        <f ca="1">SUM(SUMIF('Colar PACKET'!$A$2:$V$400,C71,'Colar PACKET'!$V$2:$V$400),SUMIF('Colar PACKET'!$A$2:$V$400,BA71,'Colar PACKET'!$V$2:$V$400))</f>
        <v>0</v>
      </c>
      <c r="AP71" s="408">
        <f ca="1">SUM(SUMIFS('Colar PRIME'!$G:$G,'Colar PRIME'!$C:$C,Relatorio!B71,'Colar PRIME'!$D:$D,Relatorio!$AP$102),SUMIFS('Colar PRIME'!$G:$G,'Colar PRIME'!$C:$C,Relatorio!D71,'Colar PRIME'!$D:$D,Relatorio!$AP$102))</f>
        <v>0</v>
      </c>
      <c r="AQ71" s="209">
        <f ca="1">SUM(SUMIF('Colar PACKET'!$A$2:$W$400,C71,'Colar PACKET'!$W$2:$W$400),SUMIF('Colar PACKET'!$A$2:$W$400,BA71,'Colar PACKET'!$W$2:$W$400))</f>
        <v>0</v>
      </c>
      <c r="AR71" s="409">
        <f ca="1">SUM(SUMIFS('Colar PRIME'!$G:$G,'Colar PRIME'!$C:$C,Relatorio!B71,'Colar PRIME'!$D:$D,Relatorio!$AR$102),SUMIFS('Colar PRIME'!$G:$G,'Colar PRIME'!$C:$C,Relatorio!D71,'Colar PRIME'!$D:$D,Relatorio!$AR$102))</f>
        <v>0</v>
      </c>
      <c r="AS71" s="408">
        <f ca="1">SUM(SUMIF('Colar PACKET'!$A$2:$X$400,C71,'Colar PACKET'!$X$2:$X$400),SUMIF('Colar PACKET'!$A$2:$X$400,BA71,'Colar PACKET'!$X$2:$X$400))</f>
        <v>0</v>
      </c>
      <c r="AT71" s="408">
        <f ca="1">SUM(SUMIFS('Colar PRIME'!$G:$G,'Colar PRIME'!$C:$C,Relatorio!B71,'Colar PRIME'!$D:$D,Relatorio!$AT$102),SUMIFS('Colar PRIME'!$G:$G,'Colar PRIME'!$C:$C,Relatorio!D71,'Colar PRIME'!$D:$D,Relatorio!$AT$102))</f>
        <v>0</v>
      </c>
      <c r="AU71" s="209">
        <f ca="1">SUM(SUMIF('Colar PACKET'!$A$2:$Y$400,C71,'Colar PACKET'!$Y$2:$Y$400),SUMIF('Colar PACKET'!$A$2:$Y$400,BA71,'Colar PACKET'!$Y$2:$Y$400))</f>
        <v>0</v>
      </c>
      <c r="AV71" s="409">
        <f ca="1">SUM(SUMIFS('Colar PRIME'!$G:$G,'Colar PRIME'!$C:$C,Relatorio!B71,'Colar PRIME'!$D:$D,Relatorio!$AV$102),SUMIFS('Colar PRIME'!$G:$G,'Colar PRIME'!$C:$C,Relatorio!D71,'Colar PRIME'!$D:$D,Relatorio!$AV$102))</f>
        <v>0</v>
      </c>
      <c r="AW71" s="408">
        <f ca="1">SUM(SUMIF('Colar PACKET'!$A$2:$Z$400,C71,'Colar PACKET'!$Z$2:$Z$400),SUMIF('Colar PACKET'!$A$2:$Z$400,BA71,'Colar PACKET'!$Z$2:$Z$400))</f>
        <v>0</v>
      </c>
      <c r="AX71" s="408">
        <f ca="1">SUM(SUMIFS('Colar PRIME'!$G:$G,'Colar PRIME'!$C:$C,Relatorio!B71,'Colar PRIME'!$D:$D,Relatorio!$AX$102),SUMIFS('Colar PRIME'!$G:$G,'Colar PRIME'!$C:$C,Relatorio!D71,'Colar PRIME'!$D:$D,Relatorio!$AX$102))</f>
        <v>0</v>
      </c>
      <c r="AY71" s="209">
        <f ca="1">SUM(SUMIF('Colar PACKET'!$A$2:$AA$400,C71,'Colar PACKET'!$AA$2:$AA$400),SUMIF('Colar PACKET'!$A$2:$AA$400,BA71,'Colar PACKET'!$AA$2:$AA$400))</f>
        <v>0</v>
      </c>
      <c r="AZ71" s="409">
        <f ca="1">SUM(SUMIFS('Colar PRIME'!$G:$G,'Colar PRIME'!$C:$C,Relatorio!B71,'Colar PRIME'!$D:$D,Relatorio!$AZ$102),SUMIFS('Colar PRIME'!$G:$G,'Colar PRIME'!$C:$C,Relatorio!D71,'Colar PRIME'!$D:$D,Relatorio!$AZ$102))</f>
        <v>0</v>
      </c>
      <c r="BA71" s="210" t="s">
        <v>386</v>
      </c>
      <c r="BB71" s="408">
        <v>6</v>
      </c>
    </row>
    <row r="72" spans="1:54" x14ac:dyDescent="0.25">
      <c r="A72" s="226" t="s">
        <v>146</v>
      </c>
      <c r="B72" s="419" t="s">
        <v>387</v>
      </c>
      <c r="C72" s="217">
        <v>10150158105</v>
      </c>
      <c r="D72" s="218"/>
      <c r="E72" s="207">
        <f ca="1">SUM(SUMIF('Colar PACKET'!$A$2:$D$400,C72,'Colar PACKET'!$D$2:$D$400),SUMIF('Colar PACKET'!$A$2:$D498,BA72,'Colar PACKET'!$D$2:$D$400))</f>
        <v>0</v>
      </c>
      <c r="F72" s="208">
        <f ca="1">SUM(SUMIFS('Colar PRIME'!$G:$G,'Colar PRIME'!$C:$C,Relatorio!B72,'Colar PRIME'!$D:$D,Relatorio!$F$102),SUMIFS('Colar PRIME'!$G:$G,'Colar PRIME'!$C:$C,Relatorio!D72,'Colar PRIME'!$D:$D,Relatorio!$F$102))</f>
        <v>0</v>
      </c>
      <c r="G72" s="408">
        <f ca="1">SUM(SUMIF('Colar PACKET'!$A$2:$E$400,C72,'Colar PACKET'!$E$2:$E$400),SUMIF('Colar PACKET'!$A$2:$E$400,BA72,'Colar PACKET'!$E$2:$E$400))</f>
        <v>0</v>
      </c>
      <c r="H72" s="408">
        <f ca="1">SUM(SUMIFS('Colar PRIME'!$G:$G,'Colar PRIME'!$C:$C,Relatorio!B72,'Colar PRIME'!$D:$D,Relatorio!$H$102),SUMIFS('Colar PRIME'!$G:$G,'Colar PRIME'!$C:$C,Relatorio!D72,'Colar PRIME'!$D:$D,Relatorio!$H$102))</f>
        <v>0</v>
      </c>
      <c r="I72" s="207">
        <f ca="1">SUM(SUMIF('Colar PACKET'!$A$2:$F$400,C72,'Colar PACKET'!$F$2:$F$400),SUMIF('Colar PACKET'!$A$2:$F$400,BA72,'Colar PACKET'!$F$2:$F$400))</f>
        <v>0</v>
      </c>
      <c r="J72" s="208">
        <f ca="1">SUM(SUMIFS('Colar PRIME'!$G:$G,'Colar PRIME'!$C:$C,Relatorio!B72,'Colar PRIME'!$D:$D,Relatorio!$J$102),SUMIFS('Colar PRIME'!$G:$G,'Colar PRIME'!$C:$C,Relatorio!D72,'Colar PRIME'!$D:$D,Relatorio!$J$102))</f>
        <v>0</v>
      </c>
      <c r="K72" s="408">
        <f ca="1">SUM(SUMIF('Colar PACKET'!$A$2:$G$400,C72,'Colar PACKET'!$G$2:$G$400),SUMIF('Colar PACKET'!$A$2:$G$400,BA72,'Colar PACKET'!$G$2:$G$400))</f>
        <v>0</v>
      </c>
      <c r="L72" s="408">
        <f ca="1">SUM(SUMIFS('Colar PRIME'!$G:$G,'Colar PRIME'!$C:$C,Relatorio!B72,'Colar PRIME'!$D:$D,Relatorio!$L$102),SUMIFS('Colar PRIME'!$G:$G,'Colar PRIME'!$C:$C,Relatorio!D72,'Colar PRIME'!$D:$D,Relatorio!$L$102))</f>
        <v>0</v>
      </c>
      <c r="M72" s="207">
        <f ca="1">SUM(SUMIF('Colar PACKET'!$A$2:$H$400,C72,'Colar PACKET'!$H$2:$H$400),SUMIF('Colar PACKET'!$A$2:$H$400,BA72,'Colar PACKET'!$H$2:$H$400))</f>
        <v>0</v>
      </c>
      <c r="N72" s="208">
        <f ca="1">SUM(SUMIFS('Colar PRIME'!$G:$G,'Colar PRIME'!$C:$C,Relatorio!B72,'Colar PRIME'!$D:$D,Relatorio!$N$102),SUMIFS('Colar PRIME'!$G:$G,'Colar PRIME'!$C:$C,Relatorio!D72,'Colar PRIME'!$D:$D,Relatorio!$N$102))</f>
        <v>0</v>
      </c>
      <c r="O72" s="408">
        <f ca="1">SUM(SUMIF('Colar PACKET'!$A$2:$I$400,C72,'Colar PACKET'!$I$2:$I$400),SUMIF('Colar PACKET'!$A$2:$I$400,BA72,'Colar PACKET'!$I$2:$I$400))</f>
        <v>0</v>
      </c>
      <c r="P72" s="408">
        <f ca="1">SUM(SUMIFS('Colar PRIME'!$G:$G,'Colar PRIME'!$C:$C,Relatorio!B72,'Colar PRIME'!$D:$D,Relatorio!$P$102),SUMIFS('Colar PRIME'!$G:$G,'Colar PRIME'!$C:$C,Relatorio!D72,'Colar PRIME'!$D:$D,Relatorio!$P$102))</f>
        <v>0</v>
      </c>
      <c r="Q72" s="207">
        <f ca="1">SUM(SUMIF('Colar PACKET'!$A$2:$J$400,C72,'Colar PACKET'!$J$2:$J$400),SUMIF('Colar PACKET'!$A$2:$J$400,BA72,'Colar PACKET'!$J$2:$J$400))</f>
        <v>0</v>
      </c>
      <c r="R72" s="208">
        <f ca="1">SUM(SUMIFS('Colar PRIME'!$G:$G,'Colar PRIME'!$C:$C,Relatorio!B72,'Colar PRIME'!$D:$D,Relatorio!$R$102),SUMIFS('Colar PRIME'!$G:$G,'Colar PRIME'!$C:$C,Relatorio!D72,'Colar PRIME'!$D:$D,Relatorio!$R$102))</f>
        <v>0</v>
      </c>
      <c r="S72" s="408">
        <f ca="1">SUM(SUMIF('Colar PACKET'!$A$2:$K$400,C72,'Colar PACKET'!$K$2:$K$400),SUMIF('Colar PACKET'!$A$2:$K$400,BA72,'Colar PACKET'!$K$2:$K$400))</f>
        <v>0</v>
      </c>
      <c r="T72" s="408">
        <f ca="1">SUM(SUMIFS('Colar PRIME'!$G:$G,'Colar PRIME'!$C:$C,Relatorio!B72,'Colar PRIME'!$D:$D,Relatorio!$T$102),SUMIFS('Colar PRIME'!$G:$G,'Colar PRIME'!$C:$C,Relatorio!D72,'Colar PRIME'!$D:$D,Relatorio!$T$102))</f>
        <v>0</v>
      </c>
      <c r="U72" s="207">
        <f ca="1">SUM(SUMIF('Colar PACKET'!$A$2:$L$400,C72,'Colar PACKET'!$L$2:$L$400),SUMIF('Colar PACKET'!$A$2:$L$400,BA72,'Colar PACKET'!$L$2:$L$400))</f>
        <v>0</v>
      </c>
      <c r="V72" s="208">
        <f ca="1">SUM(SUMIFS('Colar PRIME'!$G:$G,'Colar PRIME'!$C:$C,Relatorio!B72,'Colar PRIME'!$D:$D,Relatorio!$V$102),SUMIFS('Colar PRIME'!$G:$G,'Colar PRIME'!$C:$C,Relatorio!D72,'Colar PRIME'!$D:$D,Relatorio!$V$102))</f>
        <v>0</v>
      </c>
      <c r="W72" s="408">
        <f ca="1">SUM(SUMIF('Colar PACKET'!$A$2:$M$400,C72,'Colar PACKET'!$M$2:$M$400),SUMIF('Colar PACKET'!$A$2:$M$400,BA72,'Colar PACKET'!$M$2:$M$400))</f>
        <v>0</v>
      </c>
      <c r="X72" s="408">
        <f ca="1">SUM(SUMIFS('Colar PRIME'!$G:$G,'Colar PRIME'!$C:$C,Relatorio!B72,'Colar PRIME'!$D:$D,Relatorio!$X$102),SUMIFS('Colar PRIME'!$G:$G,'Colar PRIME'!$C:$C,Relatorio!D72,'Colar PRIME'!$D:$D,Relatorio!$X$102))</f>
        <v>0</v>
      </c>
      <c r="Y72" s="207">
        <f ca="1">SUM(SUMIF('Colar PACKET'!$A$2:$N$400,C72,'Colar PACKET'!$N$2:$N$400),SUMIF('Colar PACKET'!$A$2:$N$400,BA72,'Colar PACKET'!$N$2:$N$400))</f>
        <v>0</v>
      </c>
      <c r="Z72" s="208">
        <f ca="1">SUM(SUMIFS('Colar PRIME'!$G:$G,'Colar PRIME'!$C:$C,Relatorio!B72,'Colar PRIME'!$D:$D,Relatorio!$Z$102),SUMIFS('Colar PRIME'!$G:$G,'Colar PRIME'!$C:$C,Relatorio!D72,'Colar PRIME'!$D:$D,Relatorio!$Z$102))</f>
        <v>0</v>
      </c>
      <c r="AA72" s="408">
        <f ca="1">SUM(SUMIF('Colar PACKET'!$A$2:$O$400,C72,'Colar PACKET'!$O$2:$O$400),SUMIF('Colar PACKET'!$A$2:$O$400,BA72,'Colar PACKET'!$O$2:$O$400))</f>
        <v>0</v>
      </c>
      <c r="AB72" s="408">
        <f ca="1">SUM(SUMIFS('Colar PRIME'!$G:$G,'Colar PRIME'!$C:$C,Relatorio!B72,'Colar PRIME'!$D:$D,Relatorio!$AB$102),SUMIFS('Colar PRIME'!$G:$G,'Colar PRIME'!$C:$C,Relatorio!D72,'Colar PRIME'!$D:$D,Relatorio!$AB$102))</f>
        <v>0</v>
      </c>
      <c r="AC72" s="207">
        <f ca="1">SUM(SUMIF('Colar PACKET'!$A$2:$P$400,C72,'Colar PACKET'!$P$2:$P$400),SUMIF('Colar PACKET'!$A$2:$P$400,BA72,'Colar PACKET'!$P$2:$P$400))</f>
        <v>0</v>
      </c>
      <c r="AD72" s="208">
        <f ca="1">SUM(SUMIFS('Colar PRIME'!$G:$G,'Colar PRIME'!$C:$C,Relatorio!B72,'Colar PRIME'!$D:$D,Relatorio!$AD$102),SUMIFS('Colar PRIME'!$G:$G,'Colar PRIME'!$C:$C,Relatorio!D72,'Colar PRIME'!$D:$D,Relatorio!$AD$102))</f>
        <v>0</v>
      </c>
      <c r="AE72" s="408">
        <f ca="1">SUM(SUMIF('Colar PACKET'!$A$2:$Q$400,C72,'Colar PACKET'!$Q$2:$Q$400),SUMIF('Colar PACKET'!$A$2:$Q$400,BA72,'Colar PACKET'!$Q$2:$Q$400))</f>
        <v>0</v>
      </c>
      <c r="AF72" s="408">
        <f ca="1">SUM(SUMIFS('Colar PRIME'!$G:$G,'Colar PRIME'!$C:$C,Relatorio!B72,'Colar PRIME'!$D:$D,Relatorio!$AF$102),SUMIFS('Colar PRIME'!$G:$G,'Colar PRIME'!$C:$C,Relatorio!D72,'Colar PRIME'!$D:$D,Relatorio!$AF$102))</f>
        <v>0</v>
      </c>
      <c r="AG72" s="207">
        <f ca="1">SUM(SUMIF('Colar PACKET'!$A$2:$R$400,C72,'Colar PACKET'!$R$2:$R$400),SUMIF('Colar PACKET'!$A$2:$R$400,BA72,'Colar PACKET'!$R$2:$R$400))</f>
        <v>0</v>
      </c>
      <c r="AH72" s="408">
        <f ca="1">SUM(SUMIFS('Colar PRIME'!$G:$G,'Colar PRIME'!$C:$C,Relatorio!B72,'Colar PRIME'!$D:$D,Relatorio!$AH$102),SUMIFS('Colar PRIME'!$G:$G,'Colar PRIME'!$C:$C,Relatorio!D72,'Colar PRIME'!$D:$D,Relatorio!$AH$102))</f>
        <v>0</v>
      </c>
      <c r="AI72" s="209">
        <f ca="1">SUM(SUMIF('Colar PACKET'!$A$2:$S$400,C72,'Colar PACKET'!$S$2:$S$400),SUMIF('Colar PACKET'!$A$2:$S$400,BA72,'Colar PACKET'!$S$2:$S$400))</f>
        <v>0</v>
      </c>
      <c r="AJ72" s="409">
        <f ca="1">SUM(SUMIFS('Colar PRIME'!$G:$G,'Colar PRIME'!$C:$C,Relatorio!B72,'Colar PRIME'!$D:$D,Relatorio!$AJ$102),SUMIFS('Colar PRIME'!$G:$G,'Colar PRIME'!$C:$C,Relatorio!D72,'Colar PRIME'!$D:$D,Relatorio!$AJ$102))</f>
        <v>0</v>
      </c>
      <c r="AK72" s="408">
        <f ca="1">SUM(SUMIF('Colar PACKET'!$A$2:$T$400,C72,'Colar PACKET'!$T$2:$T$400),SUMIF('Colar PACKET'!$A$2:$T$400,BA72,'Colar PACKET'!$T$2:$T$400))</f>
        <v>0</v>
      </c>
      <c r="AL72" s="408">
        <f ca="1">SUM(SUMIFS('Colar PRIME'!$G:$G,'Colar PRIME'!$C:$C,Relatorio!B72,'Colar PRIME'!$D:$D,Relatorio!$AL$102),SUMIFS('Colar PRIME'!$G:$G,'Colar PRIME'!$C:$C,Relatorio!D72,'Colar PRIME'!$D:$D,Relatorio!$AL$102))</f>
        <v>0</v>
      </c>
      <c r="AM72" s="209">
        <f ca="1">SUM(SUMIF('Colar PACKET'!$A$2:$U$400,C72,'Colar PACKET'!$U$2:$U$400),SUMIF('Colar PACKET'!$A$2:$U$400,BA72,'Colar PACKET'!$U$2:$U$400))</f>
        <v>0</v>
      </c>
      <c r="AN72" s="409">
        <f ca="1">SUM(SUMIFS('Colar PRIME'!$G:$G,'Colar PRIME'!$C:$C,Relatorio!B72,'Colar PRIME'!$D:$D,Relatorio!$AJ$102),SUMIFS('Colar PRIME'!$G:$G,'Colar PRIME'!$C:$C,Relatorio!D72,'Colar PRIME'!$D:$D,Relatorio!$AN$102))</f>
        <v>0</v>
      </c>
      <c r="AO72" s="408">
        <f ca="1">SUM(SUMIF('Colar PACKET'!$A$2:$V$400,C72,'Colar PACKET'!$V$2:$V$400),SUMIF('Colar PACKET'!$A$2:$V$400,BA72,'Colar PACKET'!$V$2:$V$400))</f>
        <v>0</v>
      </c>
      <c r="AP72" s="408">
        <f ca="1">SUM(SUMIFS('Colar PRIME'!$G:$G,'Colar PRIME'!$C:$C,Relatorio!B72,'Colar PRIME'!$D:$D,Relatorio!$AP$102),SUMIFS('Colar PRIME'!$G:$G,'Colar PRIME'!$C:$C,Relatorio!D72,'Colar PRIME'!$D:$D,Relatorio!$AP$102))</f>
        <v>0</v>
      </c>
      <c r="AQ72" s="209">
        <f ca="1">SUM(SUMIF('Colar PACKET'!$A$2:$W$400,C72,'Colar PACKET'!$W$2:$W$400),SUMIF('Colar PACKET'!$A$2:$W$400,BA72,'Colar PACKET'!$W$2:$W$400))</f>
        <v>0</v>
      </c>
      <c r="AR72" s="409">
        <f ca="1">SUM(SUMIFS('Colar PRIME'!$G:$G,'Colar PRIME'!$C:$C,Relatorio!B72,'Colar PRIME'!$D:$D,Relatorio!$AR$102),SUMIFS('Colar PRIME'!$G:$G,'Colar PRIME'!$C:$C,Relatorio!D72,'Colar PRIME'!$D:$D,Relatorio!$AR$102))</f>
        <v>0</v>
      </c>
      <c r="AS72" s="408">
        <f ca="1">SUM(SUMIF('Colar PACKET'!$A$2:$X$400,C72,'Colar PACKET'!$X$2:$X$400),SUMIF('Colar PACKET'!$A$2:$X$400,BA72,'Colar PACKET'!$X$2:$X$400))</f>
        <v>0</v>
      </c>
      <c r="AT72" s="408">
        <f ca="1">SUM(SUMIFS('Colar PRIME'!$G:$G,'Colar PRIME'!$C:$C,Relatorio!B72,'Colar PRIME'!$D:$D,Relatorio!$AT$102),SUMIFS('Colar PRIME'!$G:$G,'Colar PRIME'!$C:$C,Relatorio!D72,'Colar PRIME'!$D:$D,Relatorio!$AT$102))</f>
        <v>0</v>
      </c>
      <c r="AU72" s="209">
        <f ca="1">SUM(SUMIF('Colar PACKET'!$A$2:$Y$400,C72,'Colar PACKET'!$Y$2:$Y$400),SUMIF('Colar PACKET'!$A$2:$Y$400,BA72,'Colar PACKET'!$Y$2:$Y$400))</f>
        <v>0</v>
      </c>
      <c r="AV72" s="409">
        <f ca="1">SUM(SUMIFS('Colar PRIME'!$G:$G,'Colar PRIME'!$C:$C,Relatorio!B72,'Colar PRIME'!$D:$D,Relatorio!$AV$102),SUMIFS('Colar PRIME'!$G:$G,'Colar PRIME'!$C:$C,Relatorio!D72,'Colar PRIME'!$D:$D,Relatorio!$AV$102))</f>
        <v>0</v>
      </c>
      <c r="AW72" s="408">
        <f ca="1">SUM(SUMIF('Colar PACKET'!$A$2:$Z$400,C72,'Colar PACKET'!$Z$2:$Z$400),SUMIF('Colar PACKET'!$A$2:$Z$400,BA72,'Colar PACKET'!$Z$2:$Z$400))</f>
        <v>0</v>
      </c>
      <c r="AX72" s="408">
        <f ca="1">SUM(SUMIFS('Colar PRIME'!$G:$G,'Colar PRIME'!$C:$C,Relatorio!B72,'Colar PRIME'!$D:$D,Relatorio!$AX$102),SUMIFS('Colar PRIME'!$G:$G,'Colar PRIME'!$C:$C,Relatorio!D72,'Colar PRIME'!$D:$D,Relatorio!$AX$102))</f>
        <v>0</v>
      </c>
      <c r="AY72" s="209">
        <f ca="1">SUM(SUMIF('Colar PACKET'!$A$2:$AA$400,C72,'Colar PACKET'!$AA$2:$AA$400),SUMIF('Colar PACKET'!$A$2:$AA$400,BA72,'Colar PACKET'!$AA$2:$AA$400))</f>
        <v>0</v>
      </c>
      <c r="AZ72" s="409">
        <f ca="1">SUM(SUMIFS('Colar PRIME'!$G:$G,'Colar PRIME'!$C:$C,Relatorio!B72,'Colar PRIME'!$D:$D,Relatorio!$AZ$102),SUMIFS('Colar PRIME'!$G:$G,'Colar PRIME'!$C:$C,Relatorio!D72,'Colar PRIME'!$D:$D,Relatorio!$AZ$102))</f>
        <v>0</v>
      </c>
      <c r="BA72" s="210" t="s">
        <v>388</v>
      </c>
      <c r="BB72" s="408">
        <v>6</v>
      </c>
    </row>
    <row r="73" spans="1:54" x14ac:dyDescent="0.25">
      <c r="A73" s="226" t="s">
        <v>147</v>
      </c>
      <c r="B73" s="419" t="s">
        <v>389</v>
      </c>
      <c r="C73" s="217" t="s">
        <v>390</v>
      </c>
      <c r="D73" s="218"/>
      <c r="E73" s="207">
        <f ca="1">SUM(SUMIF('Colar PACKET'!$A$2:$D$400,C73,'Colar PACKET'!$D$2:$D$400),SUMIF('Colar PACKET'!$A$2:$D499,BA73,'Colar PACKET'!$D$2:$D$400))</f>
        <v>0</v>
      </c>
      <c r="F73" s="208">
        <f ca="1">SUM(SUMIFS('Colar PRIME'!$G:$G,'Colar PRIME'!$C:$C,Relatorio!B73,'Colar PRIME'!$D:$D,Relatorio!$F$102),SUMIFS('Colar PRIME'!$G:$G,'Colar PRIME'!$C:$C,Relatorio!D73,'Colar PRIME'!$D:$D,Relatorio!$F$102))</f>
        <v>0</v>
      </c>
      <c r="G73" s="408">
        <f ca="1">SUM(SUMIF('Colar PACKET'!$A$2:$E$400,C73,'Colar PACKET'!$E$2:$E$400),SUMIF('Colar PACKET'!$A$2:$E$400,BA73,'Colar PACKET'!$E$2:$E$400))</f>
        <v>0</v>
      </c>
      <c r="H73" s="408">
        <f ca="1">SUM(SUMIFS('Colar PRIME'!$G:$G,'Colar PRIME'!$C:$C,Relatorio!B73,'Colar PRIME'!$D:$D,Relatorio!$H$102),SUMIFS('Colar PRIME'!$G:$G,'Colar PRIME'!$C:$C,Relatorio!D73,'Colar PRIME'!$D:$D,Relatorio!$H$102))</f>
        <v>0</v>
      </c>
      <c r="I73" s="207">
        <f ca="1">SUM(SUMIF('Colar PACKET'!$A$2:$F$400,C73,'Colar PACKET'!$F$2:$F$400),SUMIF('Colar PACKET'!$A$2:$F$400,BA73,'Colar PACKET'!$F$2:$F$400))</f>
        <v>0</v>
      </c>
      <c r="J73" s="208">
        <f ca="1">SUM(SUMIFS('Colar PRIME'!$G:$G,'Colar PRIME'!$C:$C,Relatorio!B73,'Colar PRIME'!$D:$D,Relatorio!$J$102),SUMIFS('Colar PRIME'!$G:$G,'Colar PRIME'!$C:$C,Relatorio!D73,'Colar PRIME'!$D:$D,Relatorio!$J$102))</f>
        <v>0</v>
      </c>
      <c r="K73" s="408">
        <f ca="1">SUM(SUMIF('Colar PACKET'!$A$2:$G$400,C73,'Colar PACKET'!$G$2:$G$400),SUMIF('Colar PACKET'!$A$2:$G$400,BA73,'Colar PACKET'!$G$2:$G$400))</f>
        <v>0</v>
      </c>
      <c r="L73" s="408">
        <f ca="1">SUM(SUMIFS('Colar PRIME'!$G:$G,'Colar PRIME'!$C:$C,Relatorio!B73,'Colar PRIME'!$D:$D,Relatorio!$L$102),SUMIFS('Colar PRIME'!$G:$G,'Colar PRIME'!$C:$C,Relatorio!D73,'Colar PRIME'!$D:$D,Relatorio!$L$102))</f>
        <v>0</v>
      </c>
      <c r="M73" s="207">
        <f ca="1">SUM(SUMIF('Colar PACKET'!$A$2:$H$400,C73,'Colar PACKET'!$H$2:$H$400),SUMIF('Colar PACKET'!$A$2:$H$400,BA73,'Colar PACKET'!$H$2:$H$400))</f>
        <v>0</v>
      </c>
      <c r="N73" s="208">
        <f ca="1">SUM(SUMIFS('Colar PRIME'!$G:$G,'Colar PRIME'!$C:$C,Relatorio!B73,'Colar PRIME'!$D:$D,Relatorio!$N$102),SUMIFS('Colar PRIME'!$G:$G,'Colar PRIME'!$C:$C,Relatorio!D73,'Colar PRIME'!$D:$D,Relatorio!$N$102))</f>
        <v>0</v>
      </c>
      <c r="O73" s="408">
        <f ca="1">SUM(SUMIF('Colar PACKET'!$A$2:$I$400,C73,'Colar PACKET'!$I$2:$I$400),SUMIF('Colar PACKET'!$A$2:$I$400,BA73,'Colar PACKET'!$I$2:$I$400))</f>
        <v>0</v>
      </c>
      <c r="P73" s="408">
        <f ca="1">SUM(SUMIFS('Colar PRIME'!$G:$G,'Colar PRIME'!$C:$C,Relatorio!B73,'Colar PRIME'!$D:$D,Relatorio!$P$102),SUMIFS('Colar PRIME'!$G:$G,'Colar PRIME'!$C:$C,Relatorio!D73,'Colar PRIME'!$D:$D,Relatorio!$P$102))</f>
        <v>0</v>
      </c>
      <c r="Q73" s="207">
        <f ca="1">SUM(SUMIF('Colar PACKET'!$A$2:$J$400,C73,'Colar PACKET'!$J$2:$J$400),SUMIF('Colar PACKET'!$A$2:$J$400,BA73,'Colar PACKET'!$J$2:$J$400))</f>
        <v>0</v>
      </c>
      <c r="R73" s="208">
        <f ca="1">SUM(SUMIFS('Colar PRIME'!$G:$G,'Colar PRIME'!$C:$C,Relatorio!B73,'Colar PRIME'!$D:$D,Relatorio!$R$102),SUMIFS('Colar PRIME'!$G:$G,'Colar PRIME'!$C:$C,Relatorio!D73,'Colar PRIME'!$D:$D,Relatorio!$R$102))</f>
        <v>0</v>
      </c>
      <c r="S73" s="408">
        <f ca="1">SUM(SUMIF('Colar PACKET'!$A$2:$K$400,C73,'Colar PACKET'!$K$2:$K$400),SUMIF('Colar PACKET'!$A$2:$K$400,BA73,'Colar PACKET'!$K$2:$K$400))</f>
        <v>0</v>
      </c>
      <c r="T73" s="408">
        <f ca="1">SUM(SUMIFS('Colar PRIME'!$G:$G,'Colar PRIME'!$C:$C,Relatorio!B73,'Colar PRIME'!$D:$D,Relatorio!$T$102),SUMIFS('Colar PRIME'!$G:$G,'Colar PRIME'!$C:$C,Relatorio!D73,'Colar PRIME'!$D:$D,Relatorio!$T$102))</f>
        <v>0</v>
      </c>
      <c r="U73" s="207">
        <f ca="1">SUM(SUMIF('Colar PACKET'!$A$2:$L$400,C73,'Colar PACKET'!$L$2:$L$400),SUMIF('Colar PACKET'!$A$2:$L$400,BA73,'Colar PACKET'!$L$2:$L$400))</f>
        <v>0</v>
      </c>
      <c r="V73" s="208">
        <f ca="1">SUM(SUMIFS('Colar PRIME'!$G:$G,'Colar PRIME'!$C:$C,Relatorio!B73,'Colar PRIME'!$D:$D,Relatorio!$V$102),SUMIFS('Colar PRIME'!$G:$G,'Colar PRIME'!$C:$C,Relatorio!D73,'Colar PRIME'!$D:$D,Relatorio!$V$102))</f>
        <v>0</v>
      </c>
      <c r="W73" s="408">
        <f ca="1">SUM(SUMIF('Colar PACKET'!$A$2:$M$400,C73,'Colar PACKET'!$M$2:$M$400),SUMIF('Colar PACKET'!$A$2:$M$400,BA73,'Colar PACKET'!$M$2:$M$400))</f>
        <v>0</v>
      </c>
      <c r="X73" s="408">
        <f ca="1">SUM(SUMIFS('Colar PRIME'!$G:$G,'Colar PRIME'!$C:$C,Relatorio!B73,'Colar PRIME'!$D:$D,Relatorio!$X$102),SUMIFS('Colar PRIME'!$G:$G,'Colar PRIME'!$C:$C,Relatorio!D73,'Colar PRIME'!$D:$D,Relatorio!$X$102))</f>
        <v>0</v>
      </c>
      <c r="Y73" s="207">
        <f ca="1">SUM(SUMIF('Colar PACKET'!$A$2:$N$400,C73,'Colar PACKET'!$N$2:$N$400),SUMIF('Colar PACKET'!$A$2:$N$400,BA73,'Colar PACKET'!$N$2:$N$400))</f>
        <v>0</v>
      </c>
      <c r="Z73" s="208">
        <f ca="1">SUM(SUMIFS('Colar PRIME'!$G:$G,'Colar PRIME'!$C:$C,Relatorio!B73,'Colar PRIME'!$D:$D,Relatorio!$Z$102),SUMIFS('Colar PRIME'!$G:$G,'Colar PRIME'!$C:$C,Relatorio!D73,'Colar PRIME'!$D:$D,Relatorio!$Z$102))</f>
        <v>0</v>
      </c>
      <c r="AA73" s="408">
        <f ca="1">SUM(SUMIF('Colar PACKET'!$A$2:$O$400,C73,'Colar PACKET'!$O$2:$O$400),SUMIF('Colar PACKET'!$A$2:$O$400,BA73,'Colar PACKET'!$O$2:$O$400))</f>
        <v>0</v>
      </c>
      <c r="AB73" s="408">
        <f ca="1">SUM(SUMIFS('Colar PRIME'!$G:$G,'Colar PRIME'!$C:$C,Relatorio!B73,'Colar PRIME'!$D:$D,Relatorio!$AB$102),SUMIFS('Colar PRIME'!$G:$G,'Colar PRIME'!$C:$C,Relatorio!D73,'Colar PRIME'!$D:$D,Relatorio!$AB$102))</f>
        <v>0</v>
      </c>
      <c r="AC73" s="207">
        <f ca="1">SUM(SUMIF('Colar PACKET'!$A$2:$P$400,C73,'Colar PACKET'!$P$2:$P$400),SUMIF('Colar PACKET'!$A$2:$P$400,BA73,'Colar PACKET'!$P$2:$P$400))</f>
        <v>0</v>
      </c>
      <c r="AD73" s="208">
        <f ca="1">SUM(SUMIFS('Colar PRIME'!$G:$G,'Colar PRIME'!$C:$C,Relatorio!B73,'Colar PRIME'!$D:$D,Relatorio!$AD$102),SUMIFS('Colar PRIME'!$G:$G,'Colar PRIME'!$C:$C,Relatorio!D73,'Colar PRIME'!$D:$D,Relatorio!$AD$102))</f>
        <v>0</v>
      </c>
      <c r="AE73" s="408">
        <f ca="1">SUM(SUMIF('Colar PACKET'!$A$2:$Q$400,C73,'Colar PACKET'!$Q$2:$Q$400),SUMIF('Colar PACKET'!$A$2:$Q$400,BA73,'Colar PACKET'!$Q$2:$Q$400))</f>
        <v>0</v>
      </c>
      <c r="AF73" s="408">
        <f ca="1">SUM(SUMIFS('Colar PRIME'!$G:$G,'Colar PRIME'!$C:$C,Relatorio!B73,'Colar PRIME'!$D:$D,Relatorio!$AF$102),SUMIFS('Colar PRIME'!$G:$G,'Colar PRIME'!$C:$C,Relatorio!D73,'Colar PRIME'!$D:$D,Relatorio!$AF$102))</f>
        <v>0</v>
      </c>
      <c r="AG73" s="207">
        <f ca="1">SUM(SUMIF('Colar PACKET'!$A$2:$R$400,C73,'Colar PACKET'!$R$2:$R$400),SUMIF('Colar PACKET'!$A$2:$R$400,BA73,'Colar PACKET'!$R$2:$R$400))</f>
        <v>0</v>
      </c>
      <c r="AH73" s="408">
        <f ca="1">SUM(SUMIFS('Colar PRIME'!$G:$G,'Colar PRIME'!$C:$C,Relatorio!B73,'Colar PRIME'!$D:$D,Relatorio!$AH$102),SUMIFS('Colar PRIME'!$G:$G,'Colar PRIME'!$C:$C,Relatorio!D73,'Colar PRIME'!$D:$D,Relatorio!$AH$102))</f>
        <v>0</v>
      </c>
      <c r="AI73" s="209">
        <f ca="1">SUM(SUMIF('Colar PACKET'!$A$2:$S$400,C73,'Colar PACKET'!$S$2:$S$400),SUMIF('Colar PACKET'!$A$2:$S$400,BA73,'Colar PACKET'!$S$2:$S$400))</f>
        <v>0</v>
      </c>
      <c r="AJ73" s="409">
        <f ca="1">SUM(SUMIFS('Colar PRIME'!$G:$G,'Colar PRIME'!$C:$C,Relatorio!B73,'Colar PRIME'!$D:$D,Relatorio!$AJ$102),SUMIFS('Colar PRIME'!$G:$G,'Colar PRIME'!$C:$C,Relatorio!D73,'Colar PRIME'!$D:$D,Relatorio!$AJ$102))</f>
        <v>0</v>
      </c>
      <c r="AK73" s="408">
        <f ca="1">SUM(SUMIF('Colar PACKET'!$A$2:$T$400,C73,'Colar PACKET'!$T$2:$T$400),SUMIF('Colar PACKET'!$A$2:$T$400,BA73,'Colar PACKET'!$T$2:$T$400))</f>
        <v>0</v>
      </c>
      <c r="AL73" s="408">
        <f ca="1">SUM(SUMIFS('Colar PRIME'!$G:$G,'Colar PRIME'!$C:$C,Relatorio!B73,'Colar PRIME'!$D:$D,Relatorio!$AL$102),SUMIFS('Colar PRIME'!$G:$G,'Colar PRIME'!$C:$C,Relatorio!D73,'Colar PRIME'!$D:$D,Relatorio!$AL$102))</f>
        <v>0</v>
      </c>
      <c r="AM73" s="209">
        <f ca="1">SUM(SUMIF('Colar PACKET'!$A$2:$U$400,C73,'Colar PACKET'!$U$2:$U$400),SUMIF('Colar PACKET'!$A$2:$U$400,BA73,'Colar PACKET'!$U$2:$U$400))</f>
        <v>0</v>
      </c>
      <c r="AN73" s="409">
        <f ca="1">SUM(SUMIFS('Colar PRIME'!$G:$G,'Colar PRIME'!$C:$C,Relatorio!B73,'Colar PRIME'!$D:$D,Relatorio!$AJ$102),SUMIFS('Colar PRIME'!$G:$G,'Colar PRIME'!$C:$C,Relatorio!D73,'Colar PRIME'!$D:$D,Relatorio!$AN$102))</f>
        <v>0</v>
      </c>
      <c r="AO73" s="408">
        <f ca="1">SUM(SUMIF('Colar PACKET'!$A$2:$V$400,C73,'Colar PACKET'!$V$2:$V$400),SUMIF('Colar PACKET'!$A$2:$V$400,BA73,'Colar PACKET'!$V$2:$V$400))</f>
        <v>0</v>
      </c>
      <c r="AP73" s="408">
        <f ca="1">SUM(SUMIFS('Colar PRIME'!$G:$G,'Colar PRIME'!$C:$C,Relatorio!B73,'Colar PRIME'!$D:$D,Relatorio!$AP$102),SUMIFS('Colar PRIME'!$G:$G,'Colar PRIME'!$C:$C,Relatorio!D73,'Colar PRIME'!$D:$D,Relatorio!$AP$102))</f>
        <v>0</v>
      </c>
      <c r="AQ73" s="209">
        <f ca="1">SUM(SUMIF('Colar PACKET'!$A$2:$W$400,C73,'Colar PACKET'!$W$2:$W$400),SUMIF('Colar PACKET'!$A$2:$W$400,BA73,'Colar PACKET'!$W$2:$W$400))</f>
        <v>0</v>
      </c>
      <c r="AR73" s="409">
        <f ca="1">SUM(SUMIFS('Colar PRIME'!$G:$G,'Colar PRIME'!$C:$C,Relatorio!B73,'Colar PRIME'!$D:$D,Relatorio!$AR$102),SUMIFS('Colar PRIME'!$G:$G,'Colar PRIME'!$C:$C,Relatorio!D73,'Colar PRIME'!$D:$D,Relatorio!$AR$102))</f>
        <v>0</v>
      </c>
      <c r="AS73" s="408">
        <f ca="1">SUM(SUMIF('Colar PACKET'!$A$2:$X$400,C73,'Colar PACKET'!$X$2:$X$400),SUMIF('Colar PACKET'!$A$2:$X$400,BA73,'Colar PACKET'!$X$2:$X$400))</f>
        <v>0</v>
      </c>
      <c r="AT73" s="408">
        <f ca="1">SUM(SUMIFS('Colar PRIME'!$G:$G,'Colar PRIME'!$C:$C,Relatorio!B73,'Colar PRIME'!$D:$D,Relatorio!$AT$102),SUMIFS('Colar PRIME'!$G:$G,'Colar PRIME'!$C:$C,Relatorio!D73,'Colar PRIME'!$D:$D,Relatorio!$AT$102))</f>
        <v>0</v>
      </c>
      <c r="AU73" s="209">
        <f ca="1">SUM(SUMIF('Colar PACKET'!$A$2:$Y$400,C73,'Colar PACKET'!$Y$2:$Y$400),SUMIF('Colar PACKET'!$A$2:$Y$400,BA73,'Colar PACKET'!$Y$2:$Y$400))</f>
        <v>0</v>
      </c>
      <c r="AV73" s="409">
        <f ca="1">SUM(SUMIFS('Colar PRIME'!$G:$G,'Colar PRIME'!$C:$C,Relatorio!B73,'Colar PRIME'!$D:$D,Relatorio!$AV$102),SUMIFS('Colar PRIME'!$G:$G,'Colar PRIME'!$C:$C,Relatorio!D73,'Colar PRIME'!$D:$D,Relatorio!$AV$102))</f>
        <v>0</v>
      </c>
      <c r="AW73" s="408">
        <f ca="1">SUM(SUMIF('Colar PACKET'!$A$2:$Z$400,C73,'Colar PACKET'!$Z$2:$Z$400),SUMIF('Colar PACKET'!$A$2:$Z$400,BA73,'Colar PACKET'!$Z$2:$Z$400))</f>
        <v>0</v>
      </c>
      <c r="AX73" s="408">
        <f ca="1">SUM(SUMIFS('Colar PRIME'!$G:$G,'Colar PRIME'!$C:$C,Relatorio!B73,'Colar PRIME'!$D:$D,Relatorio!$AX$102),SUMIFS('Colar PRIME'!$G:$G,'Colar PRIME'!$C:$C,Relatorio!D73,'Colar PRIME'!$D:$D,Relatorio!$AX$102))</f>
        <v>0</v>
      </c>
      <c r="AY73" s="209">
        <f ca="1">SUM(SUMIF('Colar PACKET'!$A$2:$AA$400,C73,'Colar PACKET'!$AA$2:$AA$400),SUMIF('Colar PACKET'!$A$2:$AA$400,BA73,'Colar PACKET'!$AA$2:$AA$400))</f>
        <v>0</v>
      </c>
      <c r="AZ73" s="409">
        <f ca="1">SUM(SUMIFS('Colar PRIME'!$G:$G,'Colar PRIME'!$C:$C,Relatorio!B73,'Colar PRIME'!$D:$D,Relatorio!$AZ$102),SUMIFS('Colar PRIME'!$G:$G,'Colar PRIME'!$C:$C,Relatorio!D73,'Colar PRIME'!$D:$D,Relatorio!$AZ$102))</f>
        <v>0</v>
      </c>
      <c r="BA73" s="210" t="s">
        <v>391</v>
      </c>
      <c r="BB73" s="408">
        <v>6</v>
      </c>
    </row>
    <row r="74" spans="1:54" x14ac:dyDescent="0.25">
      <c r="A74" s="226" t="s">
        <v>148</v>
      </c>
      <c r="B74" s="419" t="s">
        <v>392</v>
      </c>
      <c r="C74" s="217">
        <v>10150158107</v>
      </c>
      <c r="D74" s="218"/>
      <c r="E74" s="207">
        <f ca="1">SUM(SUMIF('Colar PACKET'!$A$2:$D$400,C74,'Colar PACKET'!$D$2:$D$400),SUMIF('Colar PACKET'!$A$2:$D500,BA74,'Colar PACKET'!$D$2:$D$400))</f>
        <v>0</v>
      </c>
      <c r="F74" s="208">
        <f ca="1">SUM(SUMIFS('Colar PRIME'!$G:$G,'Colar PRIME'!$C:$C,Relatorio!B74,'Colar PRIME'!$D:$D,Relatorio!$F$102),SUMIFS('Colar PRIME'!$G:$G,'Colar PRIME'!$C:$C,Relatorio!D74,'Colar PRIME'!$D:$D,Relatorio!$F$102))</f>
        <v>0</v>
      </c>
      <c r="G74" s="408">
        <f ca="1">SUM(SUMIF('Colar PACKET'!$A$2:$E$400,C74,'Colar PACKET'!$E$2:$E$400),SUMIF('Colar PACKET'!$A$2:$E$400,BA74,'Colar PACKET'!$E$2:$E$400))</f>
        <v>0</v>
      </c>
      <c r="H74" s="408">
        <f ca="1">SUM(SUMIFS('Colar PRIME'!$G:$G,'Colar PRIME'!$C:$C,Relatorio!B74,'Colar PRIME'!$D:$D,Relatorio!$H$102),SUMIFS('Colar PRIME'!$G:$G,'Colar PRIME'!$C:$C,Relatorio!D74,'Colar PRIME'!$D:$D,Relatorio!$H$102))</f>
        <v>0</v>
      </c>
      <c r="I74" s="207">
        <f ca="1">SUM(SUMIF('Colar PACKET'!$A$2:$F$400,C74,'Colar PACKET'!$F$2:$F$400),SUMIF('Colar PACKET'!$A$2:$F$400,BA74,'Colar PACKET'!$F$2:$F$400))</f>
        <v>0</v>
      </c>
      <c r="J74" s="208">
        <f ca="1">SUM(SUMIFS('Colar PRIME'!$G:$G,'Colar PRIME'!$C:$C,Relatorio!B74,'Colar PRIME'!$D:$D,Relatorio!$J$102),SUMIFS('Colar PRIME'!$G:$G,'Colar PRIME'!$C:$C,Relatorio!D74,'Colar PRIME'!$D:$D,Relatorio!$J$102))</f>
        <v>0</v>
      </c>
      <c r="K74" s="408">
        <f ca="1">SUM(SUMIF('Colar PACKET'!$A$2:$G$400,C74,'Colar PACKET'!$G$2:$G$400),SUMIF('Colar PACKET'!$A$2:$G$400,BA74,'Colar PACKET'!$G$2:$G$400))</f>
        <v>0</v>
      </c>
      <c r="L74" s="408">
        <f ca="1">SUM(SUMIFS('Colar PRIME'!$G:$G,'Colar PRIME'!$C:$C,Relatorio!B74,'Colar PRIME'!$D:$D,Relatorio!$L$102),SUMIFS('Colar PRIME'!$G:$G,'Colar PRIME'!$C:$C,Relatorio!D74,'Colar PRIME'!$D:$D,Relatorio!$L$102))</f>
        <v>0</v>
      </c>
      <c r="M74" s="207">
        <f ca="1">SUM(SUMIF('Colar PACKET'!$A$2:$H$400,C74,'Colar PACKET'!$H$2:$H$400),SUMIF('Colar PACKET'!$A$2:$H$400,BA74,'Colar PACKET'!$H$2:$H$400))</f>
        <v>0</v>
      </c>
      <c r="N74" s="208">
        <f ca="1">SUM(SUMIFS('Colar PRIME'!$G:$G,'Colar PRIME'!$C:$C,Relatorio!B74,'Colar PRIME'!$D:$D,Relatorio!$N$102),SUMIFS('Colar PRIME'!$G:$G,'Colar PRIME'!$C:$C,Relatorio!D74,'Colar PRIME'!$D:$D,Relatorio!$N$102))</f>
        <v>0</v>
      </c>
      <c r="O74" s="408">
        <f ca="1">SUM(SUMIF('Colar PACKET'!$A$2:$I$400,C74,'Colar PACKET'!$I$2:$I$400),SUMIF('Colar PACKET'!$A$2:$I$400,BA74,'Colar PACKET'!$I$2:$I$400))</f>
        <v>0</v>
      </c>
      <c r="P74" s="408">
        <f ca="1">SUM(SUMIFS('Colar PRIME'!$G:$G,'Colar PRIME'!$C:$C,Relatorio!B74,'Colar PRIME'!$D:$D,Relatorio!$P$102),SUMIFS('Colar PRIME'!$G:$G,'Colar PRIME'!$C:$C,Relatorio!D74,'Colar PRIME'!$D:$D,Relatorio!$P$102))</f>
        <v>0</v>
      </c>
      <c r="Q74" s="207">
        <f ca="1">SUM(SUMIF('Colar PACKET'!$A$2:$J$400,C74,'Colar PACKET'!$J$2:$J$400),SUMIF('Colar PACKET'!$A$2:$J$400,BA74,'Colar PACKET'!$J$2:$J$400))</f>
        <v>0</v>
      </c>
      <c r="R74" s="208">
        <f ca="1">SUM(SUMIFS('Colar PRIME'!$G:$G,'Colar PRIME'!$C:$C,Relatorio!B74,'Colar PRIME'!$D:$D,Relatorio!$R$102),SUMIFS('Colar PRIME'!$G:$G,'Colar PRIME'!$C:$C,Relatorio!D74,'Colar PRIME'!$D:$D,Relatorio!$R$102))</f>
        <v>0</v>
      </c>
      <c r="S74" s="408">
        <f ca="1">SUM(SUMIF('Colar PACKET'!$A$2:$K$400,C74,'Colar PACKET'!$K$2:$K$400),SUMIF('Colar PACKET'!$A$2:$K$400,BA74,'Colar PACKET'!$K$2:$K$400))</f>
        <v>0</v>
      </c>
      <c r="T74" s="408">
        <f ca="1">SUM(SUMIFS('Colar PRIME'!$G:$G,'Colar PRIME'!$C:$C,Relatorio!B74,'Colar PRIME'!$D:$D,Relatorio!$T$102),SUMIFS('Colar PRIME'!$G:$G,'Colar PRIME'!$C:$C,Relatorio!D74,'Colar PRIME'!$D:$D,Relatorio!$T$102))</f>
        <v>0</v>
      </c>
      <c r="U74" s="207">
        <f ca="1">SUM(SUMIF('Colar PACKET'!$A$2:$L$400,C74,'Colar PACKET'!$L$2:$L$400),SUMIF('Colar PACKET'!$A$2:$L$400,BA74,'Colar PACKET'!$L$2:$L$400))</f>
        <v>0</v>
      </c>
      <c r="V74" s="208">
        <f ca="1">SUM(SUMIFS('Colar PRIME'!$G:$G,'Colar PRIME'!$C:$C,Relatorio!B74,'Colar PRIME'!$D:$D,Relatorio!$V$102),SUMIFS('Colar PRIME'!$G:$G,'Colar PRIME'!$C:$C,Relatorio!D74,'Colar PRIME'!$D:$D,Relatorio!$V$102))</f>
        <v>0</v>
      </c>
      <c r="W74" s="408">
        <f ca="1">SUM(SUMIF('Colar PACKET'!$A$2:$M$400,C74,'Colar PACKET'!$M$2:$M$400),SUMIF('Colar PACKET'!$A$2:$M$400,BA74,'Colar PACKET'!$M$2:$M$400))</f>
        <v>0</v>
      </c>
      <c r="X74" s="408">
        <f ca="1">SUM(SUMIFS('Colar PRIME'!$G:$G,'Colar PRIME'!$C:$C,Relatorio!B74,'Colar PRIME'!$D:$D,Relatorio!$X$102),SUMIFS('Colar PRIME'!$G:$G,'Colar PRIME'!$C:$C,Relatorio!D74,'Colar PRIME'!$D:$D,Relatorio!$X$102))</f>
        <v>0</v>
      </c>
      <c r="Y74" s="207">
        <f ca="1">SUM(SUMIF('Colar PACKET'!$A$2:$N$400,C74,'Colar PACKET'!$N$2:$N$400),SUMIF('Colar PACKET'!$A$2:$N$400,BA74,'Colar PACKET'!$N$2:$N$400))</f>
        <v>0</v>
      </c>
      <c r="Z74" s="208">
        <f ca="1">SUM(SUMIFS('Colar PRIME'!$G:$G,'Colar PRIME'!$C:$C,Relatorio!B74,'Colar PRIME'!$D:$D,Relatorio!$Z$102),SUMIFS('Colar PRIME'!$G:$G,'Colar PRIME'!$C:$C,Relatorio!D74,'Colar PRIME'!$D:$D,Relatorio!$Z$102))</f>
        <v>0</v>
      </c>
      <c r="AA74" s="408">
        <f ca="1">SUM(SUMIF('Colar PACKET'!$A$2:$O$400,C74,'Colar PACKET'!$O$2:$O$400),SUMIF('Colar PACKET'!$A$2:$O$400,BA74,'Colar PACKET'!$O$2:$O$400))</f>
        <v>0</v>
      </c>
      <c r="AB74" s="408">
        <f ca="1">SUM(SUMIFS('Colar PRIME'!$G:$G,'Colar PRIME'!$C:$C,Relatorio!B74,'Colar PRIME'!$D:$D,Relatorio!$AB$102),SUMIFS('Colar PRIME'!$G:$G,'Colar PRIME'!$C:$C,Relatorio!D74,'Colar PRIME'!$D:$D,Relatorio!$AB$102))</f>
        <v>0</v>
      </c>
      <c r="AC74" s="207">
        <f ca="1">SUM(SUMIF('Colar PACKET'!$A$2:$P$400,C74,'Colar PACKET'!$P$2:$P$400),SUMIF('Colar PACKET'!$A$2:$P$400,BA74,'Colar PACKET'!$P$2:$P$400))</f>
        <v>0</v>
      </c>
      <c r="AD74" s="208">
        <f ca="1">SUM(SUMIFS('Colar PRIME'!$G:$G,'Colar PRIME'!$C:$C,Relatorio!B74,'Colar PRIME'!$D:$D,Relatorio!$AD$102),SUMIFS('Colar PRIME'!$G:$G,'Colar PRIME'!$C:$C,Relatorio!D74,'Colar PRIME'!$D:$D,Relatorio!$AD$102))</f>
        <v>0</v>
      </c>
      <c r="AE74" s="408">
        <f ca="1">SUM(SUMIF('Colar PACKET'!$A$2:$Q$400,C74,'Colar PACKET'!$Q$2:$Q$400),SUMIF('Colar PACKET'!$A$2:$Q$400,BA74,'Colar PACKET'!$Q$2:$Q$400))</f>
        <v>0</v>
      </c>
      <c r="AF74" s="408">
        <f ca="1">SUM(SUMIFS('Colar PRIME'!$G:$G,'Colar PRIME'!$C:$C,Relatorio!B74,'Colar PRIME'!$D:$D,Relatorio!$AF$102),SUMIFS('Colar PRIME'!$G:$G,'Colar PRIME'!$C:$C,Relatorio!D74,'Colar PRIME'!$D:$D,Relatorio!$AF$102))</f>
        <v>0</v>
      </c>
      <c r="AG74" s="207">
        <f ca="1">SUM(SUMIF('Colar PACKET'!$A$2:$R$400,C74,'Colar PACKET'!$R$2:$R$400),SUMIF('Colar PACKET'!$A$2:$R$400,BA74,'Colar PACKET'!$R$2:$R$400))</f>
        <v>0</v>
      </c>
      <c r="AH74" s="408">
        <f ca="1">SUM(SUMIFS('Colar PRIME'!$G:$G,'Colar PRIME'!$C:$C,Relatorio!B74,'Colar PRIME'!$D:$D,Relatorio!$AH$102),SUMIFS('Colar PRIME'!$G:$G,'Colar PRIME'!$C:$C,Relatorio!D74,'Colar PRIME'!$D:$D,Relatorio!$AH$102))</f>
        <v>0</v>
      </c>
      <c r="AI74" s="209">
        <f ca="1">SUM(SUMIF('Colar PACKET'!$A$2:$S$400,C74,'Colar PACKET'!$S$2:$S$400),SUMIF('Colar PACKET'!$A$2:$S$400,BA74,'Colar PACKET'!$S$2:$S$400))</f>
        <v>0</v>
      </c>
      <c r="AJ74" s="409">
        <f ca="1">SUM(SUMIFS('Colar PRIME'!$G:$G,'Colar PRIME'!$C:$C,Relatorio!B74,'Colar PRIME'!$D:$D,Relatorio!$AJ$102),SUMIFS('Colar PRIME'!$G:$G,'Colar PRIME'!$C:$C,Relatorio!D74,'Colar PRIME'!$D:$D,Relatorio!$AJ$102))</f>
        <v>0</v>
      </c>
      <c r="AK74" s="408">
        <f ca="1">SUM(SUMIF('Colar PACKET'!$A$2:$T$400,C74,'Colar PACKET'!$T$2:$T$400),SUMIF('Colar PACKET'!$A$2:$T$400,BA74,'Colar PACKET'!$T$2:$T$400))</f>
        <v>0</v>
      </c>
      <c r="AL74" s="408">
        <f ca="1">SUM(SUMIFS('Colar PRIME'!$G:$G,'Colar PRIME'!$C:$C,Relatorio!B74,'Colar PRIME'!$D:$D,Relatorio!$AL$102),SUMIFS('Colar PRIME'!$G:$G,'Colar PRIME'!$C:$C,Relatorio!D74,'Colar PRIME'!$D:$D,Relatorio!$AL$102))</f>
        <v>0</v>
      </c>
      <c r="AM74" s="209">
        <f ca="1">SUM(SUMIF('Colar PACKET'!$A$2:$U$400,C74,'Colar PACKET'!$U$2:$U$400),SUMIF('Colar PACKET'!$A$2:$U$400,BA74,'Colar PACKET'!$U$2:$U$400))</f>
        <v>0</v>
      </c>
      <c r="AN74" s="409">
        <f ca="1">SUM(SUMIFS('Colar PRIME'!$G:$G,'Colar PRIME'!$C:$C,Relatorio!B74,'Colar PRIME'!$D:$D,Relatorio!$AJ$102),SUMIFS('Colar PRIME'!$G:$G,'Colar PRIME'!$C:$C,Relatorio!D74,'Colar PRIME'!$D:$D,Relatorio!$AN$102))</f>
        <v>0</v>
      </c>
      <c r="AO74" s="408">
        <f ca="1">SUM(SUMIF('Colar PACKET'!$A$2:$V$400,C74,'Colar PACKET'!$V$2:$V$400),SUMIF('Colar PACKET'!$A$2:$V$400,BA74,'Colar PACKET'!$V$2:$V$400))</f>
        <v>0</v>
      </c>
      <c r="AP74" s="408">
        <f ca="1">SUM(SUMIFS('Colar PRIME'!$G:$G,'Colar PRIME'!$C:$C,Relatorio!B74,'Colar PRIME'!$D:$D,Relatorio!$AP$102),SUMIFS('Colar PRIME'!$G:$G,'Colar PRIME'!$C:$C,Relatorio!D74,'Colar PRIME'!$D:$D,Relatorio!$AP$102))</f>
        <v>0</v>
      </c>
      <c r="AQ74" s="209">
        <f ca="1">SUM(SUMIF('Colar PACKET'!$A$2:$W$400,C74,'Colar PACKET'!$W$2:$W$400),SUMIF('Colar PACKET'!$A$2:$W$400,BA74,'Colar PACKET'!$W$2:$W$400))</f>
        <v>0</v>
      </c>
      <c r="AR74" s="409">
        <f ca="1">SUM(SUMIFS('Colar PRIME'!$G:$G,'Colar PRIME'!$C:$C,Relatorio!B74,'Colar PRIME'!$D:$D,Relatorio!$AR$102),SUMIFS('Colar PRIME'!$G:$G,'Colar PRIME'!$C:$C,Relatorio!D74,'Colar PRIME'!$D:$D,Relatorio!$AR$102))</f>
        <v>0</v>
      </c>
      <c r="AS74" s="408">
        <f ca="1">SUM(SUMIF('Colar PACKET'!$A$2:$X$400,C74,'Colar PACKET'!$X$2:$X$400),SUMIF('Colar PACKET'!$A$2:$X$400,BA74,'Colar PACKET'!$X$2:$X$400))</f>
        <v>0</v>
      </c>
      <c r="AT74" s="408">
        <f ca="1">SUM(SUMIFS('Colar PRIME'!$G:$G,'Colar PRIME'!$C:$C,Relatorio!B74,'Colar PRIME'!$D:$D,Relatorio!$AT$102),SUMIFS('Colar PRIME'!$G:$G,'Colar PRIME'!$C:$C,Relatorio!D74,'Colar PRIME'!$D:$D,Relatorio!$AT$102))</f>
        <v>0</v>
      </c>
      <c r="AU74" s="209">
        <f ca="1">SUM(SUMIF('Colar PACKET'!$A$2:$Y$400,C74,'Colar PACKET'!$Y$2:$Y$400),SUMIF('Colar PACKET'!$A$2:$Y$400,BA74,'Colar PACKET'!$Y$2:$Y$400))</f>
        <v>0</v>
      </c>
      <c r="AV74" s="409">
        <f ca="1">SUM(SUMIFS('Colar PRIME'!$G:$G,'Colar PRIME'!$C:$C,Relatorio!B74,'Colar PRIME'!$D:$D,Relatorio!$AV$102),SUMIFS('Colar PRIME'!$G:$G,'Colar PRIME'!$C:$C,Relatorio!D74,'Colar PRIME'!$D:$D,Relatorio!$AV$102))</f>
        <v>0</v>
      </c>
      <c r="AW74" s="408">
        <f ca="1">SUM(SUMIF('Colar PACKET'!$A$2:$Z$400,C74,'Colar PACKET'!$Z$2:$Z$400),SUMIF('Colar PACKET'!$A$2:$Z$400,BA74,'Colar PACKET'!$Z$2:$Z$400))</f>
        <v>0</v>
      </c>
      <c r="AX74" s="408">
        <f ca="1">SUM(SUMIFS('Colar PRIME'!$G:$G,'Colar PRIME'!$C:$C,Relatorio!B74,'Colar PRIME'!$D:$D,Relatorio!$AX$102),SUMIFS('Colar PRIME'!$G:$G,'Colar PRIME'!$C:$C,Relatorio!D74,'Colar PRIME'!$D:$D,Relatorio!$AX$102))</f>
        <v>0</v>
      </c>
      <c r="AY74" s="209">
        <f ca="1">SUM(SUMIF('Colar PACKET'!$A$2:$AA$400,C74,'Colar PACKET'!$AA$2:$AA$400),SUMIF('Colar PACKET'!$A$2:$AA$400,BA74,'Colar PACKET'!$AA$2:$AA$400))</f>
        <v>0</v>
      </c>
      <c r="AZ74" s="409">
        <f ca="1">SUM(SUMIFS('Colar PRIME'!$G:$G,'Colar PRIME'!$C:$C,Relatorio!B74,'Colar PRIME'!$D:$D,Relatorio!$AZ$102),SUMIFS('Colar PRIME'!$G:$G,'Colar PRIME'!$C:$C,Relatorio!D74,'Colar PRIME'!$D:$D,Relatorio!$AZ$102))</f>
        <v>0</v>
      </c>
      <c r="BA74" s="210" t="s">
        <v>393</v>
      </c>
      <c r="BB74" s="408">
        <v>6</v>
      </c>
    </row>
    <row r="75" spans="1:54" x14ac:dyDescent="0.25">
      <c r="A75" s="226" t="s">
        <v>149</v>
      </c>
      <c r="B75" s="419" t="s">
        <v>394</v>
      </c>
      <c r="C75" s="217">
        <v>10150158178</v>
      </c>
      <c r="D75" s="218"/>
      <c r="E75" s="207">
        <f ca="1">SUM(SUMIF('Colar PACKET'!$A$2:$D$400,C75,'Colar PACKET'!$D$2:$D$400),SUMIF('Colar PACKET'!$A$2:$D501,BA75,'Colar PACKET'!$D$2:$D$400))</f>
        <v>0</v>
      </c>
      <c r="F75" s="208">
        <f ca="1">SUM(SUMIFS('Colar PRIME'!$G:$G,'Colar PRIME'!$C:$C,Relatorio!B75,'Colar PRIME'!$D:$D,Relatorio!$F$102),SUMIFS('Colar PRIME'!$G:$G,'Colar PRIME'!$C:$C,Relatorio!D75,'Colar PRIME'!$D:$D,Relatorio!$F$102))</f>
        <v>0</v>
      </c>
      <c r="G75" s="408">
        <f ca="1">SUM(SUMIF('Colar PACKET'!$A$2:$E$400,C75,'Colar PACKET'!$E$2:$E$400),SUMIF('Colar PACKET'!$A$2:$E$400,BA75,'Colar PACKET'!$E$2:$E$400))</f>
        <v>0</v>
      </c>
      <c r="H75" s="408">
        <f ca="1">SUM(SUMIFS('Colar PRIME'!$G:$G,'Colar PRIME'!$C:$C,Relatorio!B75,'Colar PRIME'!$D:$D,Relatorio!$H$102),SUMIFS('Colar PRIME'!$G:$G,'Colar PRIME'!$C:$C,Relatorio!D75,'Colar PRIME'!$D:$D,Relatorio!$H$102))</f>
        <v>0</v>
      </c>
      <c r="I75" s="207">
        <f ca="1">SUM(SUMIF('Colar PACKET'!$A$2:$F$400,C75,'Colar PACKET'!$F$2:$F$400),SUMIF('Colar PACKET'!$A$2:$F$400,BA75,'Colar PACKET'!$F$2:$F$400))</f>
        <v>0</v>
      </c>
      <c r="J75" s="208">
        <f ca="1">SUM(SUMIFS('Colar PRIME'!$G:$G,'Colar PRIME'!$C:$C,Relatorio!B75,'Colar PRIME'!$D:$D,Relatorio!$J$102),SUMIFS('Colar PRIME'!$G:$G,'Colar PRIME'!$C:$C,Relatorio!D75,'Colar PRIME'!$D:$D,Relatorio!$J$102))</f>
        <v>0</v>
      </c>
      <c r="K75" s="408">
        <f ca="1">SUM(SUMIF('Colar PACKET'!$A$2:$G$400,C75,'Colar PACKET'!$G$2:$G$400),SUMIF('Colar PACKET'!$A$2:$G$400,BA75,'Colar PACKET'!$G$2:$G$400))</f>
        <v>0</v>
      </c>
      <c r="L75" s="408">
        <f ca="1">SUM(SUMIFS('Colar PRIME'!$G:$G,'Colar PRIME'!$C:$C,Relatorio!B75,'Colar PRIME'!$D:$D,Relatorio!$L$102),SUMIFS('Colar PRIME'!$G:$G,'Colar PRIME'!$C:$C,Relatorio!D75,'Colar PRIME'!$D:$D,Relatorio!$L$102))</f>
        <v>0</v>
      </c>
      <c r="M75" s="207">
        <f ca="1">SUM(SUMIF('Colar PACKET'!$A$2:$H$400,C75,'Colar PACKET'!$H$2:$H$400),SUMIF('Colar PACKET'!$A$2:$H$400,BA75,'Colar PACKET'!$H$2:$H$400))</f>
        <v>0</v>
      </c>
      <c r="N75" s="208">
        <f ca="1">SUM(SUMIFS('Colar PRIME'!$G:$G,'Colar PRIME'!$C:$C,Relatorio!B75,'Colar PRIME'!$D:$D,Relatorio!$N$102),SUMIFS('Colar PRIME'!$G:$G,'Colar PRIME'!$C:$C,Relatorio!D75,'Colar PRIME'!$D:$D,Relatorio!$N$102))</f>
        <v>0</v>
      </c>
      <c r="O75" s="408">
        <f ca="1">SUM(SUMIF('Colar PACKET'!$A$2:$I$400,C75,'Colar PACKET'!$I$2:$I$400),SUMIF('Colar PACKET'!$A$2:$I$400,BA75,'Colar PACKET'!$I$2:$I$400))</f>
        <v>0</v>
      </c>
      <c r="P75" s="408">
        <f ca="1">SUM(SUMIFS('Colar PRIME'!$G:$G,'Colar PRIME'!$C:$C,Relatorio!B75,'Colar PRIME'!$D:$D,Relatorio!$P$102),SUMIFS('Colar PRIME'!$G:$G,'Colar PRIME'!$C:$C,Relatorio!D75,'Colar PRIME'!$D:$D,Relatorio!$P$102))</f>
        <v>0</v>
      </c>
      <c r="Q75" s="207">
        <f ca="1">SUM(SUMIF('Colar PACKET'!$A$2:$J$400,C75,'Colar PACKET'!$J$2:$J$400),SUMIF('Colar PACKET'!$A$2:$J$400,BA75,'Colar PACKET'!$J$2:$J$400))</f>
        <v>0</v>
      </c>
      <c r="R75" s="208">
        <f ca="1">SUM(SUMIFS('Colar PRIME'!$G:$G,'Colar PRIME'!$C:$C,Relatorio!B75,'Colar PRIME'!$D:$D,Relatorio!$R$102),SUMIFS('Colar PRIME'!$G:$G,'Colar PRIME'!$C:$C,Relatorio!D75,'Colar PRIME'!$D:$D,Relatorio!$R$102))</f>
        <v>0</v>
      </c>
      <c r="S75" s="408">
        <f ca="1">SUM(SUMIF('Colar PACKET'!$A$2:$K$400,C75,'Colar PACKET'!$K$2:$K$400),SUMIF('Colar PACKET'!$A$2:$K$400,BA75,'Colar PACKET'!$K$2:$K$400))</f>
        <v>0</v>
      </c>
      <c r="T75" s="408">
        <f ca="1">SUM(SUMIFS('Colar PRIME'!$G:$G,'Colar PRIME'!$C:$C,Relatorio!B75,'Colar PRIME'!$D:$D,Relatorio!$T$102),SUMIFS('Colar PRIME'!$G:$G,'Colar PRIME'!$C:$C,Relatorio!D75,'Colar PRIME'!$D:$D,Relatorio!$T$102))</f>
        <v>0</v>
      </c>
      <c r="U75" s="207">
        <f ca="1">SUM(SUMIF('Colar PACKET'!$A$2:$L$400,C75,'Colar PACKET'!$L$2:$L$400),SUMIF('Colar PACKET'!$A$2:$L$400,BA75,'Colar PACKET'!$L$2:$L$400))</f>
        <v>0</v>
      </c>
      <c r="V75" s="208">
        <f ca="1">SUM(SUMIFS('Colar PRIME'!$G:$G,'Colar PRIME'!$C:$C,Relatorio!B75,'Colar PRIME'!$D:$D,Relatorio!$V$102),SUMIFS('Colar PRIME'!$G:$G,'Colar PRIME'!$C:$C,Relatorio!D75,'Colar PRIME'!$D:$D,Relatorio!$V$102))</f>
        <v>0</v>
      </c>
      <c r="W75" s="408">
        <f ca="1">SUM(SUMIF('Colar PACKET'!$A$2:$M$400,C75,'Colar PACKET'!$M$2:$M$400),SUMIF('Colar PACKET'!$A$2:$M$400,BA75,'Colar PACKET'!$M$2:$M$400))</f>
        <v>0</v>
      </c>
      <c r="X75" s="408">
        <f ca="1">SUM(SUMIFS('Colar PRIME'!$G:$G,'Colar PRIME'!$C:$C,Relatorio!B75,'Colar PRIME'!$D:$D,Relatorio!$X$102),SUMIFS('Colar PRIME'!$G:$G,'Colar PRIME'!$C:$C,Relatorio!D75,'Colar PRIME'!$D:$D,Relatorio!$X$102))</f>
        <v>0</v>
      </c>
      <c r="Y75" s="207">
        <f ca="1">SUM(SUMIF('Colar PACKET'!$A$2:$N$400,C75,'Colar PACKET'!$N$2:$N$400),SUMIF('Colar PACKET'!$A$2:$N$400,BA75,'Colar PACKET'!$N$2:$N$400))</f>
        <v>0</v>
      </c>
      <c r="Z75" s="208">
        <f ca="1">SUM(SUMIFS('Colar PRIME'!$G:$G,'Colar PRIME'!$C:$C,Relatorio!B75,'Colar PRIME'!$D:$D,Relatorio!$Z$102),SUMIFS('Colar PRIME'!$G:$G,'Colar PRIME'!$C:$C,Relatorio!D75,'Colar PRIME'!$D:$D,Relatorio!$Z$102))</f>
        <v>0</v>
      </c>
      <c r="AA75" s="408">
        <f ca="1">SUM(SUMIF('Colar PACKET'!$A$2:$O$400,C75,'Colar PACKET'!$O$2:$O$400),SUMIF('Colar PACKET'!$A$2:$O$400,BA75,'Colar PACKET'!$O$2:$O$400))</f>
        <v>0</v>
      </c>
      <c r="AB75" s="408">
        <f ca="1">SUM(SUMIFS('Colar PRIME'!$G:$G,'Colar PRIME'!$C:$C,Relatorio!B75,'Colar PRIME'!$D:$D,Relatorio!$AB$102),SUMIFS('Colar PRIME'!$G:$G,'Colar PRIME'!$C:$C,Relatorio!D75,'Colar PRIME'!$D:$D,Relatorio!$AB$102))</f>
        <v>0</v>
      </c>
      <c r="AC75" s="207">
        <f ca="1">SUM(SUMIF('Colar PACKET'!$A$2:$P$400,C75,'Colar PACKET'!$P$2:$P$400),SUMIF('Colar PACKET'!$A$2:$P$400,BA75,'Colar PACKET'!$P$2:$P$400))</f>
        <v>0</v>
      </c>
      <c r="AD75" s="208">
        <f ca="1">SUM(SUMIFS('Colar PRIME'!$G:$G,'Colar PRIME'!$C:$C,Relatorio!B75,'Colar PRIME'!$D:$D,Relatorio!$AD$102),SUMIFS('Colar PRIME'!$G:$G,'Colar PRIME'!$C:$C,Relatorio!D75,'Colar PRIME'!$D:$D,Relatorio!$AD$102))</f>
        <v>0</v>
      </c>
      <c r="AE75" s="408">
        <f ca="1">SUM(SUMIF('Colar PACKET'!$A$2:$Q$400,C75,'Colar PACKET'!$Q$2:$Q$400),SUMIF('Colar PACKET'!$A$2:$Q$400,BA75,'Colar PACKET'!$Q$2:$Q$400))</f>
        <v>0</v>
      </c>
      <c r="AF75" s="408">
        <f ca="1">SUM(SUMIFS('Colar PRIME'!$G:$G,'Colar PRIME'!$C:$C,Relatorio!B75,'Colar PRIME'!$D:$D,Relatorio!$AF$102),SUMIFS('Colar PRIME'!$G:$G,'Colar PRIME'!$C:$C,Relatorio!D75,'Colar PRIME'!$D:$D,Relatorio!$AF$102))</f>
        <v>0</v>
      </c>
      <c r="AG75" s="207">
        <f ca="1">SUM(SUMIF('Colar PACKET'!$A$2:$R$400,C75,'Colar PACKET'!$R$2:$R$400),SUMIF('Colar PACKET'!$A$2:$R$400,BA75,'Colar PACKET'!$R$2:$R$400))</f>
        <v>0</v>
      </c>
      <c r="AH75" s="408">
        <f ca="1">SUM(SUMIFS('Colar PRIME'!$G:$G,'Colar PRIME'!$C:$C,Relatorio!B75,'Colar PRIME'!$D:$D,Relatorio!$AH$102),SUMIFS('Colar PRIME'!$G:$G,'Colar PRIME'!$C:$C,Relatorio!D75,'Colar PRIME'!$D:$D,Relatorio!$AH$102))</f>
        <v>0</v>
      </c>
      <c r="AI75" s="209">
        <f ca="1">SUM(SUMIF('Colar PACKET'!$A$2:$S$400,C75,'Colar PACKET'!$S$2:$S$400),SUMIF('Colar PACKET'!$A$2:$S$400,BA75,'Colar PACKET'!$S$2:$S$400))</f>
        <v>0</v>
      </c>
      <c r="AJ75" s="409">
        <f ca="1">SUM(SUMIFS('Colar PRIME'!$G:$G,'Colar PRIME'!$C:$C,Relatorio!B75,'Colar PRIME'!$D:$D,Relatorio!$AJ$102),SUMIFS('Colar PRIME'!$G:$G,'Colar PRIME'!$C:$C,Relatorio!D75,'Colar PRIME'!$D:$D,Relatorio!$AJ$102))</f>
        <v>0</v>
      </c>
      <c r="AK75" s="408">
        <f ca="1">SUM(SUMIF('Colar PACKET'!$A$2:$T$400,C75,'Colar PACKET'!$T$2:$T$400),SUMIF('Colar PACKET'!$A$2:$T$400,BA75,'Colar PACKET'!$T$2:$T$400))</f>
        <v>0</v>
      </c>
      <c r="AL75" s="408">
        <f ca="1">SUM(SUMIFS('Colar PRIME'!$G:$G,'Colar PRIME'!$C:$C,Relatorio!B75,'Colar PRIME'!$D:$D,Relatorio!$AL$102),SUMIFS('Colar PRIME'!$G:$G,'Colar PRIME'!$C:$C,Relatorio!D75,'Colar PRIME'!$D:$D,Relatorio!$AL$102))</f>
        <v>0</v>
      </c>
      <c r="AM75" s="209">
        <f ca="1">SUM(SUMIF('Colar PACKET'!$A$2:$U$400,C75,'Colar PACKET'!$U$2:$U$400),SUMIF('Colar PACKET'!$A$2:$U$400,BA75,'Colar PACKET'!$U$2:$U$400))</f>
        <v>0</v>
      </c>
      <c r="AN75" s="409">
        <f ca="1">SUM(SUMIFS('Colar PRIME'!$G:$G,'Colar PRIME'!$C:$C,Relatorio!B75,'Colar PRIME'!$D:$D,Relatorio!$AJ$102),SUMIFS('Colar PRIME'!$G:$G,'Colar PRIME'!$C:$C,Relatorio!D75,'Colar PRIME'!$D:$D,Relatorio!$AN$102))</f>
        <v>0</v>
      </c>
      <c r="AO75" s="408">
        <f ca="1">SUM(SUMIF('Colar PACKET'!$A$2:$V$400,C75,'Colar PACKET'!$V$2:$V$400),SUMIF('Colar PACKET'!$A$2:$V$400,BA75,'Colar PACKET'!$V$2:$V$400))</f>
        <v>0</v>
      </c>
      <c r="AP75" s="408">
        <f ca="1">SUM(SUMIFS('Colar PRIME'!$G:$G,'Colar PRIME'!$C:$C,Relatorio!B75,'Colar PRIME'!$D:$D,Relatorio!$AP$102),SUMIFS('Colar PRIME'!$G:$G,'Colar PRIME'!$C:$C,Relatorio!D75,'Colar PRIME'!$D:$D,Relatorio!$AP$102))</f>
        <v>0</v>
      </c>
      <c r="AQ75" s="209">
        <f ca="1">SUM(SUMIF('Colar PACKET'!$A$2:$W$400,C75,'Colar PACKET'!$W$2:$W$400),SUMIF('Colar PACKET'!$A$2:$W$400,BA75,'Colar PACKET'!$W$2:$W$400))</f>
        <v>0</v>
      </c>
      <c r="AR75" s="409">
        <f ca="1">SUM(SUMIFS('Colar PRIME'!$G:$G,'Colar PRIME'!$C:$C,Relatorio!B75,'Colar PRIME'!$D:$D,Relatorio!$AR$102),SUMIFS('Colar PRIME'!$G:$G,'Colar PRIME'!$C:$C,Relatorio!D75,'Colar PRIME'!$D:$D,Relatorio!$AR$102))</f>
        <v>0</v>
      </c>
      <c r="AS75" s="408">
        <f ca="1">SUM(SUMIF('Colar PACKET'!$A$2:$X$400,C75,'Colar PACKET'!$X$2:$X$400),SUMIF('Colar PACKET'!$A$2:$X$400,BA75,'Colar PACKET'!$X$2:$X$400))</f>
        <v>0</v>
      </c>
      <c r="AT75" s="408">
        <f ca="1">SUM(SUMIFS('Colar PRIME'!$G:$G,'Colar PRIME'!$C:$C,Relatorio!B75,'Colar PRIME'!$D:$D,Relatorio!$AT$102),SUMIFS('Colar PRIME'!$G:$G,'Colar PRIME'!$C:$C,Relatorio!D75,'Colar PRIME'!$D:$D,Relatorio!$AT$102))</f>
        <v>0</v>
      </c>
      <c r="AU75" s="209">
        <f ca="1">SUM(SUMIF('Colar PACKET'!$A$2:$Y$400,C75,'Colar PACKET'!$Y$2:$Y$400),SUMIF('Colar PACKET'!$A$2:$Y$400,BA75,'Colar PACKET'!$Y$2:$Y$400))</f>
        <v>0</v>
      </c>
      <c r="AV75" s="409">
        <f ca="1">SUM(SUMIFS('Colar PRIME'!$G:$G,'Colar PRIME'!$C:$C,Relatorio!B75,'Colar PRIME'!$D:$D,Relatorio!$AV$102),SUMIFS('Colar PRIME'!$G:$G,'Colar PRIME'!$C:$C,Relatorio!D75,'Colar PRIME'!$D:$D,Relatorio!$AV$102))</f>
        <v>0</v>
      </c>
      <c r="AW75" s="408">
        <f ca="1">SUM(SUMIF('Colar PACKET'!$A$2:$Z$400,C75,'Colar PACKET'!$Z$2:$Z$400),SUMIF('Colar PACKET'!$A$2:$Z$400,BA75,'Colar PACKET'!$Z$2:$Z$400))</f>
        <v>0</v>
      </c>
      <c r="AX75" s="408">
        <f ca="1">SUM(SUMIFS('Colar PRIME'!$G:$G,'Colar PRIME'!$C:$C,Relatorio!B75,'Colar PRIME'!$D:$D,Relatorio!$AX$102),SUMIFS('Colar PRIME'!$G:$G,'Colar PRIME'!$C:$C,Relatorio!D75,'Colar PRIME'!$D:$D,Relatorio!$AX$102))</f>
        <v>0</v>
      </c>
      <c r="AY75" s="209">
        <f ca="1">SUM(SUMIF('Colar PACKET'!$A$2:$AA$400,C75,'Colar PACKET'!$AA$2:$AA$400),SUMIF('Colar PACKET'!$A$2:$AA$400,BA75,'Colar PACKET'!$AA$2:$AA$400))</f>
        <v>0</v>
      </c>
      <c r="AZ75" s="409">
        <f ca="1">SUM(SUMIFS('Colar PRIME'!$G:$G,'Colar PRIME'!$C:$C,Relatorio!B75,'Colar PRIME'!$D:$D,Relatorio!$AZ$102),SUMIFS('Colar PRIME'!$G:$G,'Colar PRIME'!$C:$C,Relatorio!D75,'Colar PRIME'!$D:$D,Relatorio!$AZ$102))</f>
        <v>0</v>
      </c>
      <c r="BA75" s="210" t="s">
        <v>395</v>
      </c>
      <c r="BB75" s="408">
        <v>6</v>
      </c>
    </row>
    <row r="76" spans="1:54" x14ac:dyDescent="0.25">
      <c r="A76" s="226" t="s">
        <v>150</v>
      </c>
      <c r="B76" s="419" t="s">
        <v>396</v>
      </c>
      <c r="C76" s="217" t="s">
        <v>397</v>
      </c>
      <c r="D76" s="218"/>
      <c r="E76" s="207">
        <f ca="1">SUM(SUMIF('Colar PACKET'!$A$2:$D$400,C76,'Colar PACKET'!$D$2:$D$400),SUMIF('Colar PACKET'!$A$2:$D502,BA76,'Colar PACKET'!$D$2:$D$400))</f>
        <v>0</v>
      </c>
      <c r="F76" s="208">
        <f ca="1">SUM(SUMIFS('Colar PRIME'!$G:$G,'Colar PRIME'!$C:$C,Relatorio!B76,'Colar PRIME'!$D:$D,Relatorio!$F$102),SUMIFS('Colar PRIME'!$G:$G,'Colar PRIME'!$C:$C,Relatorio!D76,'Colar PRIME'!$D:$D,Relatorio!$F$102))</f>
        <v>0</v>
      </c>
      <c r="G76" s="408">
        <f ca="1">SUM(SUMIF('Colar PACKET'!$A$2:$E$400,C76,'Colar PACKET'!$E$2:$E$400),SUMIF('Colar PACKET'!$A$2:$E$400,BA76,'Colar PACKET'!$E$2:$E$400))</f>
        <v>0</v>
      </c>
      <c r="H76" s="408">
        <f ca="1">SUM(SUMIFS('Colar PRIME'!$G:$G,'Colar PRIME'!$C:$C,Relatorio!B76,'Colar PRIME'!$D:$D,Relatorio!$H$102),SUMIFS('Colar PRIME'!$G:$G,'Colar PRIME'!$C:$C,Relatorio!D76,'Colar PRIME'!$D:$D,Relatorio!$H$102))</f>
        <v>0</v>
      </c>
      <c r="I76" s="207">
        <f ca="1">SUM(SUMIF('Colar PACKET'!$A$2:$F$400,C76,'Colar PACKET'!$F$2:$F$400),SUMIF('Colar PACKET'!$A$2:$F$400,BA76,'Colar PACKET'!$F$2:$F$400))</f>
        <v>0</v>
      </c>
      <c r="J76" s="208">
        <f ca="1">SUM(SUMIFS('Colar PRIME'!$G:$G,'Colar PRIME'!$C:$C,Relatorio!B76,'Colar PRIME'!$D:$D,Relatorio!$J$102),SUMIFS('Colar PRIME'!$G:$G,'Colar PRIME'!$C:$C,Relatorio!D76,'Colar PRIME'!$D:$D,Relatorio!$J$102))</f>
        <v>0</v>
      </c>
      <c r="K76" s="408">
        <f ca="1">SUM(SUMIF('Colar PACKET'!$A$2:$G$400,C76,'Colar PACKET'!$G$2:$G$400),SUMIF('Colar PACKET'!$A$2:$G$400,BA76,'Colar PACKET'!$G$2:$G$400))</f>
        <v>0</v>
      </c>
      <c r="L76" s="408">
        <f ca="1">SUM(SUMIFS('Colar PRIME'!$G:$G,'Colar PRIME'!$C:$C,Relatorio!B76,'Colar PRIME'!$D:$D,Relatorio!$L$102),SUMIFS('Colar PRIME'!$G:$G,'Colar PRIME'!$C:$C,Relatorio!D76,'Colar PRIME'!$D:$D,Relatorio!$L$102))</f>
        <v>0</v>
      </c>
      <c r="M76" s="207">
        <f ca="1">SUM(SUMIF('Colar PACKET'!$A$2:$H$400,C76,'Colar PACKET'!$H$2:$H$400),SUMIF('Colar PACKET'!$A$2:$H$400,BA76,'Colar PACKET'!$H$2:$H$400))</f>
        <v>0</v>
      </c>
      <c r="N76" s="208">
        <f ca="1">SUM(SUMIFS('Colar PRIME'!$G:$G,'Colar PRIME'!$C:$C,Relatorio!B76,'Colar PRIME'!$D:$D,Relatorio!$N$102),SUMIFS('Colar PRIME'!$G:$G,'Colar PRIME'!$C:$C,Relatorio!D76,'Colar PRIME'!$D:$D,Relatorio!$N$102))</f>
        <v>0</v>
      </c>
      <c r="O76" s="408">
        <f ca="1">SUM(SUMIF('Colar PACKET'!$A$2:$I$400,C76,'Colar PACKET'!$I$2:$I$400),SUMIF('Colar PACKET'!$A$2:$I$400,BA76,'Colar PACKET'!$I$2:$I$400))</f>
        <v>0</v>
      </c>
      <c r="P76" s="408">
        <f ca="1">SUM(SUMIFS('Colar PRIME'!$G:$G,'Colar PRIME'!$C:$C,Relatorio!B76,'Colar PRIME'!$D:$D,Relatorio!$P$102),SUMIFS('Colar PRIME'!$G:$G,'Colar PRIME'!$C:$C,Relatorio!D76,'Colar PRIME'!$D:$D,Relatorio!$P$102))</f>
        <v>0</v>
      </c>
      <c r="Q76" s="207">
        <f ca="1">SUM(SUMIF('Colar PACKET'!$A$2:$J$400,C76,'Colar PACKET'!$J$2:$J$400),SUMIF('Colar PACKET'!$A$2:$J$400,BA76,'Colar PACKET'!$J$2:$J$400))</f>
        <v>0</v>
      </c>
      <c r="R76" s="208">
        <f ca="1">SUM(SUMIFS('Colar PRIME'!$G:$G,'Colar PRIME'!$C:$C,Relatorio!B76,'Colar PRIME'!$D:$D,Relatorio!$R$102),SUMIFS('Colar PRIME'!$G:$G,'Colar PRIME'!$C:$C,Relatorio!D76,'Colar PRIME'!$D:$D,Relatorio!$R$102))</f>
        <v>0</v>
      </c>
      <c r="S76" s="408">
        <f ca="1">SUM(SUMIF('Colar PACKET'!$A$2:$K$400,C76,'Colar PACKET'!$K$2:$K$400),SUMIF('Colar PACKET'!$A$2:$K$400,BA76,'Colar PACKET'!$K$2:$K$400))</f>
        <v>0</v>
      </c>
      <c r="T76" s="408">
        <f ca="1">SUM(SUMIFS('Colar PRIME'!$G:$G,'Colar PRIME'!$C:$C,Relatorio!B76,'Colar PRIME'!$D:$D,Relatorio!$T$102),SUMIFS('Colar PRIME'!$G:$G,'Colar PRIME'!$C:$C,Relatorio!D76,'Colar PRIME'!$D:$D,Relatorio!$T$102))</f>
        <v>0</v>
      </c>
      <c r="U76" s="207">
        <f ca="1">SUM(SUMIF('Colar PACKET'!$A$2:$L$400,C76,'Colar PACKET'!$L$2:$L$400),SUMIF('Colar PACKET'!$A$2:$L$400,BA76,'Colar PACKET'!$L$2:$L$400))</f>
        <v>0</v>
      </c>
      <c r="V76" s="208">
        <f ca="1">SUM(SUMIFS('Colar PRIME'!$G:$G,'Colar PRIME'!$C:$C,Relatorio!B76,'Colar PRIME'!$D:$D,Relatorio!$V$102),SUMIFS('Colar PRIME'!$G:$G,'Colar PRIME'!$C:$C,Relatorio!D76,'Colar PRIME'!$D:$D,Relatorio!$V$102))</f>
        <v>0</v>
      </c>
      <c r="W76" s="408">
        <f ca="1">SUM(SUMIF('Colar PACKET'!$A$2:$M$400,C76,'Colar PACKET'!$M$2:$M$400),SUMIF('Colar PACKET'!$A$2:$M$400,BA76,'Colar PACKET'!$M$2:$M$400))</f>
        <v>0</v>
      </c>
      <c r="X76" s="408">
        <f ca="1">SUM(SUMIFS('Colar PRIME'!$G:$G,'Colar PRIME'!$C:$C,Relatorio!B76,'Colar PRIME'!$D:$D,Relatorio!$X$102),SUMIFS('Colar PRIME'!$G:$G,'Colar PRIME'!$C:$C,Relatorio!D76,'Colar PRIME'!$D:$D,Relatorio!$X$102))</f>
        <v>0</v>
      </c>
      <c r="Y76" s="207">
        <f ca="1">SUM(SUMIF('Colar PACKET'!$A$2:$N$400,C76,'Colar PACKET'!$N$2:$N$400),SUMIF('Colar PACKET'!$A$2:$N$400,BA76,'Colar PACKET'!$N$2:$N$400))</f>
        <v>0</v>
      </c>
      <c r="Z76" s="208">
        <f ca="1">SUM(SUMIFS('Colar PRIME'!$G:$G,'Colar PRIME'!$C:$C,Relatorio!B76,'Colar PRIME'!$D:$D,Relatorio!$Z$102),SUMIFS('Colar PRIME'!$G:$G,'Colar PRIME'!$C:$C,Relatorio!D76,'Colar PRIME'!$D:$D,Relatorio!$Z$102))</f>
        <v>0</v>
      </c>
      <c r="AA76" s="408">
        <f ca="1">SUM(SUMIF('Colar PACKET'!$A$2:$O$400,C76,'Colar PACKET'!$O$2:$O$400),SUMIF('Colar PACKET'!$A$2:$O$400,BA76,'Colar PACKET'!$O$2:$O$400))</f>
        <v>0</v>
      </c>
      <c r="AB76" s="408">
        <f ca="1">SUM(SUMIFS('Colar PRIME'!$G:$G,'Colar PRIME'!$C:$C,Relatorio!B76,'Colar PRIME'!$D:$D,Relatorio!$AB$102),SUMIFS('Colar PRIME'!$G:$G,'Colar PRIME'!$C:$C,Relatorio!D76,'Colar PRIME'!$D:$D,Relatorio!$AB$102))</f>
        <v>0</v>
      </c>
      <c r="AC76" s="207">
        <f ca="1">SUM(SUMIF('Colar PACKET'!$A$2:$P$400,C76,'Colar PACKET'!$P$2:$P$400),SUMIF('Colar PACKET'!$A$2:$P$400,BA76,'Colar PACKET'!$P$2:$P$400))</f>
        <v>0</v>
      </c>
      <c r="AD76" s="208">
        <f ca="1">SUM(SUMIFS('Colar PRIME'!$G:$G,'Colar PRIME'!$C:$C,Relatorio!B76,'Colar PRIME'!$D:$D,Relatorio!$AD$102),SUMIFS('Colar PRIME'!$G:$G,'Colar PRIME'!$C:$C,Relatorio!D76,'Colar PRIME'!$D:$D,Relatorio!$AD$102))</f>
        <v>0</v>
      </c>
      <c r="AE76" s="408">
        <f ca="1">SUM(SUMIF('Colar PACKET'!$A$2:$Q$400,C76,'Colar PACKET'!$Q$2:$Q$400),SUMIF('Colar PACKET'!$A$2:$Q$400,BA76,'Colar PACKET'!$Q$2:$Q$400))</f>
        <v>0</v>
      </c>
      <c r="AF76" s="408">
        <f ca="1">SUM(SUMIFS('Colar PRIME'!$G:$G,'Colar PRIME'!$C:$C,Relatorio!B76,'Colar PRIME'!$D:$D,Relatorio!$AF$102),SUMIFS('Colar PRIME'!$G:$G,'Colar PRIME'!$C:$C,Relatorio!D76,'Colar PRIME'!$D:$D,Relatorio!$AF$102))</f>
        <v>0</v>
      </c>
      <c r="AG76" s="207">
        <f ca="1">SUM(SUMIF('Colar PACKET'!$A$2:$R$400,C76,'Colar PACKET'!$R$2:$R$400),SUMIF('Colar PACKET'!$A$2:$R$400,BA76,'Colar PACKET'!$R$2:$R$400))</f>
        <v>0</v>
      </c>
      <c r="AH76" s="408">
        <f ca="1">SUM(SUMIFS('Colar PRIME'!$G:$G,'Colar PRIME'!$C:$C,Relatorio!B76,'Colar PRIME'!$D:$D,Relatorio!$AH$102),SUMIFS('Colar PRIME'!$G:$G,'Colar PRIME'!$C:$C,Relatorio!D76,'Colar PRIME'!$D:$D,Relatorio!$AH$102))</f>
        <v>0</v>
      </c>
      <c r="AI76" s="209">
        <f ca="1">SUM(SUMIF('Colar PACKET'!$A$2:$S$400,C76,'Colar PACKET'!$S$2:$S$400),SUMIF('Colar PACKET'!$A$2:$S$400,BA76,'Colar PACKET'!$S$2:$S$400))</f>
        <v>0</v>
      </c>
      <c r="AJ76" s="409">
        <f ca="1">SUM(SUMIFS('Colar PRIME'!$G:$G,'Colar PRIME'!$C:$C,Relatorio!B76,'Colar PRIME'!$D:$D,Relatorio!$AJ$102),SUMIFS('Colar PRIME'!$G:$G,'Colar PRIME'!$C:$C,Relatorio!D76,'Colar PRIME'!$D:$D,Relatorio!$AJ$102))</f>
        <v>0</v>
      </c>
      <c r="AK76" s="408">
        <f ca="1">SUM(SUMIF('Colar PACKET'!$A$2:$T$400,C76,'Colar PACKET'!$T$2:$T$400),SUMIF('Colar PACKET'!$A$2:$T$400,BA76,'Colar PACKET'!$T$2:$T$400))</f>
        <v>0</v>
      </c>
      <c r="AL76" s="408">
        <f ca="1">SUM(SUMIFS('Colar PRIME'!$G:$G,'Colar PRIME'!$C:$C,Relatorio!B76,'Colar PRIME'!$D:$D,Relatorio!$AL$102),SUMIFS('Colar PRIME'!$G:$G,'Colar PRIME'!$C:$C,Relatorio!D76,'Colar PRIME'!$D:$D,Relatorio!$AL$102))</f>
        <v>0</v>
      </c>
      <c r="AM76" s="209">
        <f ca="1">SUM(SUMIF('Colar PACKET'!$A$2:$U$400,C76,'Colar PACKET'!$U$2:$U$400),SUMIF('Colar PACKET'!$A$2:$U$400,BA76,'Colar PACKET'!$U$2:$U$400))</f>
        <v>0</v>
      </c>
      <c r="AN76" s="409">
        <f ca="1">SUM(SUMIFS('Colar PRIME'!$G:$G,'Colar PRIME'!$C:$C,Relatorio!B76,'Colar PRIME'!$D:$D,Relatorio!$AJ$102),SUMIFS('Colar PRIME'!$G:$G,'Colar PRIME'!$C:$C,Relatorio!D76,'Colar PRIME'!$D:$D,Relatorio!$AN$102))</f>
        <v>0</v>
      </c>
      <c r="AO76" s="408">
        <f ca="1">SUM(SUMIF('Colar PACKET'!$A$2:$V$400,C76,'Colar PACKET'!$V$2:$V$400),SUMIF('Colar PACKET'!$A$2:$V$400,BA76,'Colar PACKET'!$V$2:$V$400))</f>
        <v>0</v>
      </c>
      <c r="AP76" s="408">
        <f ca="1">SUM(SUMIFS('Colar PRIME'!$G:$G,'Colar PRIME'!$C:$C,Relatorio!B76,'Colar PRIME'!$D:$D,Relatorio!$AP$102),SUMIFS('Colar PRIME'!$G:$G,'Colar PRIME'!$C:$C,Relatorio!D76,'Colar PRIME'!$D:$D,Relatorio!$AP$102))</f>
        <v>0</v>
      </c>
      <c r="AQ76" s="209">
        <f ca="1">SUM(SUMIF('Colar PACKET'!$A$2:$W$400,C76,'Colar PACKET'!$W$2:$W$400),SUMIF('Colar PACKET'!$A$2:$W$400,BA76,'Colar PACKET'!$W$2:$W$400))</f>
        <v>0</v>
      </c>
      <c r="AR76" s="409">
        <f ca="1">SUM(SUMIFS('Colar PRIME'!$G:$G,'Colar PRIME'!$C:$C,Relatorio!B76,'Colar PRIME'!$D:$D,Relatorio!$AR$102),SUMIFS('Colar PRIME'!$G:$G,'Colar PRIME'!$C:$C,Relatorio!D76,'Colar PRIME'!$D:$D,Relatorio!$AR$102))</f>
        <v>0</v>
      </c>
      <c r="AS76" s="408">
        <f ca="1">SUM(SUMIF('Colar PACKET'!$A$2:$X$400,C76,'Colar PACKET'!$X$2:$X$400),SUMIF('Colar PACKET'!$A$2:$X$400,BA76,'Colar PACKET'!$X$2:$X$400))</f>
        <v>0</v>
      </c>
      <c r="AT76" s="408">
        <f ca="1">SUM(SUMIFS('Colar PRIME'!$G:$G,'Colar PRIME'!$C:$C,Relatorio!B76,'Colar PRIME'!$D:$D,Relatorio!$AT$102),SUMIFS('Colar PRIME'!$G:$G,'Colar PRIME'!$C:$C,Relatorio!D76,'Colar PRIME'!$D:$D,Relatorio!$AT$102))</f>
        <v>0</v>
      </c>
      <c r="AU76" s="209">
        <f ca="1">SUM(SUMIF('Colar PACKET'!$A$2:$Y$400,C76,'Colar PACKET'!$Y$2:$Y$400),SUMIF('Colar PACKET'!$A$2:$Y$400,BA76,'Colar PACKET'!$Y$2:$Y$400))</f>
        <v>0</v>
      </c>
      <c r="AV76" s="409">
        <f ca="1">SUM(SUMIFS('Colar PRIME'!$G:$G,'Colar PRIME'!$C:$C,Relatorio!B76,'Colar PRIME'!$D:$D,Relatorio!$AV$102),SUMIFS('Colar PRIME'!$G:$G,'Colar PRIME'!$C:$C,Relatorio!D76,'Colar PRIME'!$D:$D,Relatorio!$AV$102))</f>
        <v>0</v>
      </c>
      <c r="AW76" s="408">
        <f ca="1">SUM(SUMIF('Colar PACKET'!$A$2:$Z$400,C76,'Colar PACKET'!$Z$2:$Z$400),SUMIF('Colar PACKET'!$A$2:$Z$400,BA76,'Colar PACKET'!$Z$2:$Z$400))</f>
        <v>0</v>
      </c>
      <c r="AX76" s="408">
        <f ca="1">SUM(SUMIFS('Colar PRIME'!$G:$G,'Colar PRIME'!$C:$C,Relatorio!B76,'Colar PRIME'!$D:$D,Relatorio!$AX$102),SUMIFS('Colar PRIME'!$G:$G,'Colar PRIME'!$C:$C,Relatorio!D76,'Colar PRIME'!$D:$D,Relatorio!$AX$102))</f>
        <v>0</v>
      </c>
      <c r="AY76" s="209">
        <f ca="1">SUM(SUMIF('Colar PACKET'!$A$2:$AA$400,C76,'Colar PACKET'!$AA$2:$AA$400),SUMIF('Colar PACKET'!$A$2:$AA$400,BA76,'Colar PACKET'!$AA$2:$AA$400))</f>
        <v>0</v>
      </c>
      <c r="AZ76" s="409">
        <f ca="1">SUM(SUMIFS('Colar PRIME'!$G:$G,'Colar PRIME'!$C:$C,Relatorio!B76,'Colar PRIME'!$D:$D,Relatorio!$AZ$102),SUMIFS('Colar PRIME'!$G:$G,'Colar PRIME'!$C:$C,Relatorio!D76,'Colar PRIME'!$D:$D,Relatorio!$AZ$102))</f>
        <v>0</v>
      </c>
      <c r="BA76" s="210" t="s">
        <v>398</v>
      </c>
      <c r="BB76" s="408">
        <v>6</v>
      </c>
    </row>
    <row r="77" spans="1:54" x14ac:dyDescent="0.25">
      <c r="A77" s="226" t="s">
        <v>151</v>
      </c>
      <c r="B77" s="418" t="s">
        <v>399</v>
      </c>
      <c r="C77" s="217">
        <v>10150158208</v>
      </c>
      <c r="D77" s="218"/>
      <c r="E77" s="207">
        <f ca="1">SUM(SUMIF('Colar PACKET'!$A$2:$D$400,C77,'Colar PACKET'!$D$2:$D$400),SUMIF('Colar PACKET'!$A$2:$D503,BA77,'Colar PACKET'!$D$2:$D$400))</f>
        <v>0</v>
      </c>
      <c r="F77" s="208">
        <f ca="1">SUM(SUMIFS('Colar PRIME'!$G:$G,'Colar PRIME'!$C:$C,Relatorio!B77,'Colar PRIME'!$D:$D,Relatorio!$F$102),SUMIFS('Colar PRIME'!$G:$G,'Colar PRIME'!$C:$C,Relatorio!D77,'Colar PRIME'!$D:$D,Relatorio!$F$102))</f>
        <v>0</v>
      </c>
      <c r="G77" s="408">
        <f ca="1">SUM(SUMIF('Colar PACKET'!$A$2:$E$400,C77,'Colar PACKET'!$E$2:$E$400),SUMIF('Colar PACKET'!$A$2:$E$400,BA77,'Colar PACKET'!$E$2:$E$400))</f>
        <v>0</v>
      </c>
      <c r="H77" s="408">
        <f ca="1">SUM(SUMIFS('Colar PRIME'!$G:$G,'Colar PRIME'!$C:$C,Relatorio!B77,'Colar PRIME'!$D:$D,Relatorio!$H$102),SUMIFS('Colar PRIME'!$G:$G,'Colar PRIME'!$C:$C,Relatorio!D77,'Colar PRIME'!$D:$D,Relatorio!$H$102))</f>
        <v>0</v>
      </c>
      <c r="I77" s="207">
        <f ca="1">SUM(SUMIF('Colar PACKET'!$A$2:$F$400,C77,'Colar PACKET'!$F$2:$F$400),SUMIF('Colar PACKET'!$A$2:$F$400,BA77,'Colar PACKET'!$F$2:$F$400))</f>
        <v>0</v>
      </c>
      <c r="J77" s="208">
        <f ca="1">SUM(SUMIFS('Colar PRIME'!$G:$G,'Colar PRIME'!$C:$C,Relatorio!B77,'Colar PRIME'!$D:$D,Relatorio!$J$102),SUMIFS('Colar PRIME'!$G:$G,'Colar PRIME'!$C:$C,Relatorio!D77,'Colar PRIME'!$D:$D,Relatorio!$J$102))</f>
        <v>0</v>
      </c>
      <c r="K77" s="408">
        <f ca="1">SUM(SUMIF('Colar PACKET'!$A$2:$G$400,C77,'Colar PACKET'!$G$2:$G$400),SUMIF('Colar PACKET'!$A$2:$G$400,BA77,'Colar PACKET'!$G$2:$G$400))</f>
        <v>0</v>
      </c>
      <c r="L77" s="408">
        <f ca="1">SUM(SUMIFS('Colar PRIME'!$G:$G,'Colar PRIME'!$C:$C,Relatorio!B77,'Colar PRIME'!$D:$D,Relatorio!$L$102),SUMIFS('Colar PRIME'!$G:$G,'Colar PRIME'!$C:$C,Relatorio!D77,'Colar PRIME'!$D:$D,Relatorio!$L$102))</f>
        <v>0</v>
      </c>
      <c r="M77" s="207">
        <f ca="1">SUM(SUMIF('Colar PACKET'!$A$2:$H$400,C77,'Colar PACKET'!$H$2:$H$400),SUMIF('Colar PACKET'!$A$2:$H$400,BA77,'Colar PACKET'!$H$2:$H$400))</f>
        <v>0</v>
      </c>
      <c r="N77" s="208">
        <f ca="1">SUM(SUMIFS('Colar PRIME'!$G:$G,'Colar PRIME'!$C:$C,Relatorio!B77,'Colar PRIME'!$D:$D,Relatorio!$N$102),SUMIFS('Colar PRIME'!$G:$G,'Colar PRIME'!$C:$C,Relatorio!D77,'Colar PRIME'!$D:$D,Relatorio!$N$102))</f>
        <v>0</v>
      </c>
      <c r="O77" s="408">
        <f ca="1">SUM(SUMIF('Colar PACKET'!$A$2:$I$400,C77,'Colar PACKET'!$I$2:$I$400),SUMIF('Colar PACKET'!$A$2:$I$400,BA77,'Colar PACKET'!$I$2:$I$400))</f>
        <v>0</v>
      </c>
      <c r="P77" s="408">
        <f ca="1">SUM(SUMIFS('Colar PRIME'!$G:$G,'Colar PRIME'!$C:$C,Relatorio!B77,'Colar PRIME'!$D:$D,Relatorio!$P$102),SUMIFS('Colar PRIME'!$G:$G,'Colar PRIME'!$C:$C,Relatorio!D77,'Colar PRIME'!$D:$D,Relatorio!$P$102))</f>
        <v>0</v>
      </c>
      <c r="Q77" s="207">
        <f ca="1">SUM(SUMIF('Colar PACKET'!$A$2:$J$400,C77,'Colar PACKET'!$J$2:$J$400),SUMIF('Colar PACKET'!$A$2:$J$400,BA77,'Colar PACKET'!$J$2:$J$400))</f>
        <v>0</v>
      </c>
      <c r="R77" s="208">
        <f ca="1">SUM(SUMIFS('Colar PRIME'!$G:$G,'Colar PRIME'!$C:$C,Relatorio!B77,'Colar PRIME'!$D:$D,Relatorio!$R$102),SUMIFS('Colar PRIME'!$G:$G,'Colar PRIME'!$C:$C,Relatorio!D77,'Colar PRIME'!$D:$D,Relatorio!$R$102))</f>
        <v>0</v>
      </c>
      <c r="S77" s="408">
        <f ca="1">SUM(SUMIF('Colar PACKET'!$A$2:$K$400,C77,'Colar PACKET'!$K$2:$K$400),SUMIF('Colar PACKET'!$A$2:$K$400,BA77,'Colar PACKET'!$K$2:$K$400))</f>
        <v>0</v>
      </c>
      <c r="T77" s="408">
        <f ca="1">SUM(SUMIFS('Colar PRIME'!$G:$G,'Colar PRIME'!$C:$C,Relatorio!B77,'Colar PRIME'!$D:$D,Relatorio!$T$102),SUMIFS('Colar PRIME'!$G:$G,'Colar PRIME'!$C:$C,Relatorio!D77,'Colar PRIME'!$D:$D,Relatorio!$T$102))</f>
        <v>0</v>
      </c>
      <c r="U77" s="207">
        <f ca="1">SUM(SUMIF('Colar PACKET'!$A$2:$L$400,C77,'Colar PACKET'!$L$2:$L$400),SUMIF('Colar PACKET'!$A$2:$L$400,BA77,'Colar PACKET'!$L$2:$L$400))</f>
        <v>0</v>
      </c>
      <c r="V77" s="208">
        <f ca="1">SUM(SUMIFS('Colar PRIME'!$G:$G,'Colar PRIME'!$C:$C,Relatorio!B77,'Colar PRIME'!$D:$D,Relatorio!$V$102),SUMIFS('Colar PRIME'!$G:$G,'Colar PRIME'!$C:$C,Relatorio!D77,'Colar PRIME'!$D:$D,Relatorio!$V$102))</f>
        <v>0</v>
      </c>
      <c r="W77" s="408">
        <f ca="1">SUM(SUMIF('Colar PACKET'!$A$2:$M$400,C77,'Colar PACKET'!$M$2:$M$400),SUMIF('Colar PACKET'!$A$2:$M$400,BA77,'Colar PACKET'!$M$2:$M$400))</f>
        <v>0</v>
      </c>
      <c r="X77" s="408">
        <f ca="1">SUM(SUMIFS('Colar PRIME'!$G:$G,'Colar PRIME'!$C:$C,Relatorio!B77,'Colar PRIME'!$D:$D,Relatorio!$X$102),SUMIFS('Colar PRIME'!$G:$G,'Colar PRIME'!$C:$C,Relatorio!D77,'Colar PRIME'!$D:$D,Relatorio!$X$102))</f>
        <v>0</v>
      </c>
      <c r="Y77" s="207">
        <f ca="1">SUM(SUMIF('Colar PACKET'!$A$2:$N$400,C77,'Colar PACKET'!$N$2:$N$400),SUMIF('Colar PACKET'!$A$2:$N$400,BA77,'Colar PACKET'!$N$2:$N$400))</f>
        <v>0</v>
      </c>
      <c r="Z77" s="208">
        <f ca="1">SUM(SUMIFS('Colar PRIME'!$G:$G,'Colar PRIME'!$C:$C,Relatorio!B77,'Colar PRIME'!$D:$D,Relatorio!$Z$102),SUMIFS('Colar PRIME'!$G:$G,'Colar PRIME'!$C:$C,Relatorio!D77,'Colar PRIME'!$D:$D,Relatorio!$Z$102))</f>
        <v>0</v>
      </c>
      <c r="AA77" s="408">
        <f ca="1">SUM(SUMIF('Colar PACKET'!$A$2:$O$400,C77,'Colar PACKET'!$O$2:$O$400),SUMIF('Colar PACKET'!$A$2:$O$400,BA77,'Colar PACKET'!$O$2:$O$400))</f>
        <v>0</v>
      </c>
      <c r="AB77" s="408">
        <f ca="1">SUM(SUMIFS('Colar PRIME'!$G:$G,'Colar PRIME'!$C:$C,Relatorio!B77,'Colar PRIME'!$D:$D,Relatorio!$AB$102),SUMIFS('Colar PRIME'!$G:$G,'Colar PRIME'!$C:$C,Relatorio!D77,'Colar PRIME'!$D:$D,Relatorio!$AB$102))</f>
        <v>0</v>
      </c>
      <c r="AC77" s="207">
        <f ca="1">SUM(SUMIF('Colar PACKET'!$A$2:$P$400,C77,'Colar PACKET'!$P$2:$P$400),SUMIF('Colar PACKET'!$A$2:$P$400,BA77,'Colar PACKET'!$P$2:$P$400))</f>
        <v>0</v>
      </c>
      <c r="AD77" s="208">
        <f ca="1">SUM(SUMIFS('Colar PRIME'!$G:$G,'Colar PRIME'!$C:$C,Relatorio!B77,'Colar PRIME'!$D:$D,Relatorio!$AD$102),SUMIFS('Colar PRIME'!$G:$G,'Colar PRIME'!$C:$C,Relatorio!D77,'Colar PRIME'!$D:$D,Relatorio!$AD$102))</f>
        <v>0</v>
      </c>
      <c r="AE77" s="408">
        <f ca="1">SUM(SUMIF('Colar PACKET'!$A$2:$Q$400,C77,'Colar PACKET'!$Q$2:$Q$400),SUMIF('Colar PACKET'!$A$2:$Q$400,BA77,'Colar PACKET'!$Q$2:$Q$400))</f>
        <v>0</v>
      </c>
      <c r="AF77" s="408">
        <f ca="1">SUM(SUMIFS('Colar PRIME'!$G:$G,'Colar PRIME'!$C:$C,Relatorio!B77,'Colar PRIME'!$D:$D,Relatorio!$AF$102),SUMIFS('Colar PRIME'!$G:$G,'Colar PRIME'!$C:$C,Relatorio!D77,'Colar PRIME'!$D:$D,Relatorio!$AF$102))</f>
        <v>0</v>
      </c>
      <c r="AG77" s="207">
        <f ca="1">SUM(SUMIF('Colar PACKET'!$A$2:$R$400,C77,'Colar PACKET'!$R$2:$R$400),SUMIF('Colar PACKET'!$A$2:$R$400,BA77,'Colar PACKET'!$R$2:$R$400))</f>
        <v>0</v>
      </c>
      <c r="AH77" s="408">
        <f ca="1">SUM(SUMIFS('Colar PRIME'!$G:$G,'Colar PRIME'!$C:$C,Relatorio!B77,'Colar PRIME'!$D:$D,Relatorio!$AH$102),SUMIFS('Colar PRIME'!$G:$G,'Colar PRIME'!$C:$C,Relatorio!D77,'Colar PRIME'!$D:$D,Relatorio!$AH$102))</f>
        <v>0</v>
      </c>
      <c r="AI77" s="209">
        <f ca="1">SUM(SUMIF('Colar PACKET'!$A$2:$S$400,C77,'Colar PACKET'!$S$2:$S$400),SUMIF('Colar PACKET'!$A$2:$S$400,BA77,'Colar PACKET'!$S$2:$S$400))</f>
        <v>0</v>
      </c>
      <c r="AJ77" s="409">
        <f ca="1">SUM(SUMIFS('Colar PRIME'!$G:$G,'Colar PRIME'!$C:$C,Relatorio!B77,'Colar PRIME'!$D:$D,Relatorio!$AJ$102),SUMIFS('Colar PRIME'!$G:$G,'Colar PRIME'!$C:$C,Relatorio!D77,'Colar PRIME'!$D:$D,Relatorio!$AJ$102))</f>
        <v>0</v>
      </c>
      <c r="AK77" s="408">
        <f ca="1">SUM(SUMIF('Colar PACKET'!$A$2:$T$400,C77,'Colar PACKET'!$T$2:$T$400),SUMIF('Colar PACKET'!$A$2:$T$400,BA77,'Colar PACKET'!$T$2:$T$400))</f>
        <v>0</v>
      </c>
      <c r="AL77" s="408">
        <f ca="1">SUM(SUMIFS('Colar PRIME'!$G:$G,'Colar PRIME'!$C:$C,Relatorio!B77,'Colar PRIME'!$D:$D,Relatorio!$AL$102),SUMIFS('Colar PRIME'!$G:$G,'Colar PRIME'!$C:$C,Relatorio!D77,'Colar PRIME'!$D:$D,Relatorio!$AL$102))</f>
        <v>0</v>
      </c>
      <c r="AM77" s="209">
        <f ca="1">SUM(SUMIF('Colar PACKET'!$A$2:$U$400,C77,'Colar PACKET'!$U$2:$U$400),SUMIF('Colar PACKET'!$A$2:$U$400,BA77,'Colar PACKET'!$U$2:$U$400))</f>
        <v>0</v>
      </c>
      <c r="AN77" s="409">
        <f ca="1">SUM(SUMIFS('Colar PRIME'!$G:$G,'Colar PRIME'!$C:$C,Relatorio!B77,'Colar PRIME'!$D:$D,Relatorio!$AJ$102),SUMIFS('Colar PRIME'!$G:$G,'Colar PRIME'!$C:$C,Relatorio!D77,'Colar PRIME'!$D:$D,Relatorio!$AN$102))</f>
        <v>0</v>
      </c>
      <c r="AO77" s="408">
        <f ca="1">SUM(SUMIF('Colar PACKET'!$A$2:$V$400,C77,'Colar PACKET'!$V$2:$V$400),SUMIF('Colar PACKET'!$A$2:$V$400,BA77,'Colar PACKET'!$V$2:$V$400))</f>
        <v>0</v>
      </c>
      <c r="AP77" s="408">
        <f ca="1">SUM(SUMIFS('Colar PRIME'!$G:$G,'Colar PRIME'!$C:$C,Relatorio!B77,'Colar PRIME'!$D:$D,Relatorio!$AP$102),SUMIFS('Colar PRIME'!$G:$G,'Colar PRIME'!$C:$C,Relatorio!D77,'Colar PRIME'!$D:$D,Relatorio!$AP$102))</f>
        <v>0</v>
      </c>
      <c r="AQ77" s="209">
        <f ca="1">SUM(SUMIF('Colar PACKET'!$A$2:$W$400,C77,'Colar PACKET'!$W$2:$W$400),SUMIF('Colar PACKET'!$A$2:$W$400,BA77,'Colar PACKET'!$W$2:$W$400))</f>
        <v>0</v>
      </c>
      <c r="AR77" s="409">
        <f ca="1">SUM(SUMIFS('Colar PRIME'!$G:$G,'Colar PRIME'!$C:$C,Relatorio!B77,'Colar PRIME'!$D:$D,Relatorio!$AR$102),SUMIFS('Colar PRIME'!$G:$G,'Colar PRIME'!$C:$C,Relatorio!D77,'Colar PRIME'!$D:$D,Relatorio!$AR$102))</f>
        <v>0</v>
      </c>
      <c r="AS77" s="408">
        <f ca="1">SUM(SUMIF('Colar PACKET'!$A$2:$X$400,C77,'Colar PACKET'!$X$2:$X$400),SUMIF('Colar PACKET'!$A$2:$X$400,BA77,'Colar PACKET'!$X$2:$X$400))</f>
        <v>0</v>
      </c>
      <c r="AT77" s="408">
        <f ca="1">SUM(SUMIFS('Colar PRIME'!$G:$G,'Colar PRIME'!$C:$C,Relatorio!B77,'Colar PRIME'!$D:$D,Relatorio!$AT$102),SUMIFS('Colar PRIME'!$G:$G,'Colar PRIME'!$C:$C,Relatorio!D77,'Colar PRIME'!$D:$D,Relatorio!$AT$102))</f>
        <v>0</v>
      </c>
      <c r="AU77" s="209">
        <f ca="1">SUM(SUMIF('Colar PACKET'!$A$2:$Y$400,C77,'Colar PACKET'!$Y$2:$Y$400),SUMIF('Colar PACKET'!$A$2:$Y$400,BA77,'Colar PACKET'!$Y$2:$Y$400))</f>
        <v>0</v>
      </c>
      <c r="AV77" s="409">
        <f ca="1">SUM(SUMIFS('Colar PRIME'!$G:$G,'Colar PRIME'!$C:$C,Relatorio!B77,'Colar PRIME'!$D:$D,Relatorio!$AV$102),SUMIFS('Colar PRIME'!$G:$G,'Colar PRIME'!$C:$C,Relatorio!D77,'Colar PRIME'!$D:$D,Relatorio!$AV$102))</f>
        <v>0</v>
      </c>
      <c r="AW77" s="408">
        <f ca="1">SUM(SUMIF('Colar PACKET'!$A$2:$Z$400,C77,'Colar PACKET'!$Z$2:$Z$400),SUMIF('Colar PACKET'!$A$2:$Z$400,BA77,'Colar PACKET'!$Z$2:$Z$400))</f>
        <v>0</v>
      </c>
      <c r="AX77" s="408">
        <f ca="1">SUM(SUMIFS('Colar PRIME'!$G:$G,'Colar PRIME'!$C:$C,Relatorio!B77,'Colar PRIME'!$D:$D,Relatorio!$AX$102),SUMIFS('Colar PRIME'!$G:$G,'Colar PRIME'!$C:$C,Relatorio!D77,'Colar PRIME'!$D:$D,Relatorio!$AX$102))</f>
        <v>0</v>
      </c>
      <c r="AY77" s="209">
        <f ca="1">SUM(SUMIF('Colar PACKET'!$A$2:$AA$400,C77,'Colar PACKET'!$AA$2:$AA$400),SUMIF('Colar PACKET'!$A$2:$AA$400,BA77,'Colar PACKET'!$AA$2:$AA$400))</f>
        <v>0</v>
      </c>
      <c r="AZ77" s="409">
        <f ca="1">SUM(SUMIFS('Colar PRIME'!$G:$G,'Colar PRIME'!$C:$C,Relatorio!B77,'Colar PRIME'!$D:$D,Relatorio!$AZ$102),SUMIFS('Colar PRIME'!$G:$G,'Colar PRIME'!$C:$C,Relatorio!D77,'Colar PRIME'!$D:$D,Relatorio!$AZ$102))</f>
        <v>0</v>
      </c>
      <c r="BA77" s="210" t="s">
        <v>400</v>
      </c>
      <c r="BB77" s="408">
        <v>7</v>
      </c>
    </row>
    <row r="78" spans="1:54" x14ac:dyDescent="0.25">
      <c r="A78" s="226" t="s">
        <v>152</v>
      </c>
      <c r="B78" s="419" t="s">
        <v>401</v>
      </c>
      <c r="C78" s="217" t="s">
        <v>402</v>
      </c>
      <c r="D78" s="218"/>
      <c r="E78" s="207">
        <f ca="1">SUM(SUMIF('Colar PACKET'!$A$2:$D$400,C78,'Colar PACKET'!$D$2:$D$400),SUMIF('Colar PACKET'!$A$2:$D504,BA78,'Colar PACKET'!$D$2:$D$400))</f>
        <v>0</v>
      </c>
      <c r="F78" s="208">
        <f ca="1">SUM(SUMIFS('Colar PRIME'!$G:$G,'Colar PRIME'!$C:$C,Relatorio!B78,'Colar PRIME'!$D:$D,Relatorio!$F$102),SUMIFS('Colar PRIME'!$G:$G,'Colar PRIME'!$C:$C,Relatorio!D78,'Colar PRIME'!$D:$D,Relatorio!$F$102))</f>
        <v>0</v>
      </c>
      <c r="G78" s="408">
        <f ca="1">SUM(SUMIF('Colar PACKET'!$A$2:$E$400,C78,'Colar PACKET'!$E$2:$E$400),SUMIF('Colar PACKET'!$A$2:$E$400,BA78,'Colar PACKET'!$E$2:$E$400))</f>
        <v>0</v>
      </c>
      <c r="H78" s="408">
        <f ca="1">SUM(SUMIFS('Colar PRIME'!$G:$G,'Colar PRIME'!$C:$C,Relatorio!B78,'Colar PRIME'!$D:$D,Relatorio!$H$102),SUMIFS('Colar PRIME'!$G:$G,'Colar PRIME'!$C:$C,Relatorio!D78,'Colar PRIME'!$D:$D,Relatorio!$H$102))</f>
        <v>0</v>
      </c>
      <c r="I78" s="207">
        <f ca="1">SUM(SUMIF('Colar PACKET'!$A$2:$F$400,C78,'Colar PACKET'!$F$2:$F$400),SUMIF('Colar PACKET'!$A$2:$F$400,BA78,'Colar PACKET'!$F$2:$F$400))</f>
        <v>0</v>
      </c>
      <c r="J78" s="208">
        <f ca="1">SUM(SUMIFS('Colar PRIME'!$G:$G,'Colar PRIME'!$C:$C,Relatorio!B78,'Colar PRIME'!$D:$D,Relatorio!$J$102),SUMIFS('Colar PRIME'!$G:$G,'Colar PRIME'!$C:$C,Relatorio!D78,'Colar PRIME'!$D:$D,Relatorio!$J$102))</f>
        <v>0</v>
      </c>
      <c r="K78" s="408">
        <f ca="1">SUM(SUMIF('Colar PACKET'!$A$2:$G$400,C78,'Colar PACKET'!$G$2:$G$400),SUMIF('Colar PACKET'!$A$2:$G$400,BA78,'Colar PACKET'!$G$2:$G$400))</f>
        <v>0</v>
      </c>
      <c r="L78" s="408">
        <f ca="1">SUM(SUMIFS('Colar PRIME'!$G:$G,'Colar PRIME'!$C:$C,Relatorio!B78,'Colar PRIME'!$D:$D,Relatorio!$L$102),SUMIFS('Colar PRIME'!$G:$G,'Colar PRIME'!$C:$C,Relatorio!D78,'Colar PRIME'!$D:$D,Relatorio!$L$102))</f>
        <v>0</v>
      </c>
      <c r="M78" s="207">
        <f ca="1">SUM(SUMIF('Colar PACKET'!$A$2:$H$400,C78,'Colar PACKET'!$H$2:$H$400),SUMIF('Colar PACKET'!$A$2:$H$400,BA78,'Colar PACKET'!$H$2:$H$400))</f>
        <v>0</v>
      </c>
      <c r="N78" s="208">
        <f ca="1">SUM(SUMIFS('Colar PRIME'!$G:$G,'Colar PRIME'!$C:$C,Relatorio!B78,'Colar PRIME'!$D:$D,Relatorio!$N$102),SUMIFS('Colar PRIME'!$G:$G,'Colar PRIME'!$C:$C,Relatorio!D78,'Colar PRIME'!$D:$D,Relatorio!$N$102))</f>
        <v>0</v>
      </c>
      <c r="O78" s="408">
        <f ca="1">SUM(SUMIF('Colar PACKET'!$A$2:$I$400,C78,'Colar PACKET'!$I$2:$I$400),SUMIF('Colar PACKET'!$A$2:$I$400,BA78,'Colar PACKET'!$I$2:$I$400))</f>
        <v>0</v>
      </c>
      <c r="P78" s="408">
        <f ca="1">SUM(SUMIFS('Colar PRIME'!$G:$G,'Colar PRIME'!$C:$C,Relatorio!B78,'Colar PRIME'!$D:$D,Relatorio!$P$102),SUMIFS('Colar PRIME'!$G:$G,'Colar PRIME'!$C:$C,Relatorio!D78,'Colar PRIME'!$D:$D,Relatorio!$P$102))</f>
        <v>0</v>
      </c>
      <c r="Q78" s="207">
        <f ca="1">SUM(SUMIF('Colar PACKET'!$A$2:$J$400,C78,'Colar PACKET'!$J$2:$J$400),SUMIF('Colar PACKET'!$A$2:$J$400,BA78,'Colar PACKET'!$J$2:$J$400))</f>
        <v>0</v>
      </c>
      <c r="R78" s="208">
        <f ca="1">SUM(SUMIFS('Colar PRIME'!$G:$G,'Colar PRIME'!$C:$C,Relatorio!B78,'Colar PRIME'!$D:$D,Relatorio!$R$102),SUMIFS('Colar PRIME'!$G:$G,'Colar PRIME'!$C:$C,Relatorio!D78,'Colar PRIME'!$D:$D,Relatorio!$R$102))</f>
        <v>0</v>
      </c>
      <c r="S78" s="408">
        <f ca="1">SUM(SUMIF('Colar PACKET'!$A$2:$K$400,C78,'Colar PACKET'!$K$2:$K$400),SUMIF('Colar PACKET'!$A$2:$K$400,BA78,'Colar PACKET'!$K$2:$K$400))</f>
        <v>0</v>
      </c>
      <c r="T78" s="408">
        <f ca="1">SUM(SUMIFS('Colar PRIME'!$G:$G,'Colar PRIME'!$C:$C,Relatorio!B78,'Colar PRIME'!$D:$D,Relatorio!$T$102),SUMIFS('Colar PRIME'!$G:$G,'Colar PRIME'!$C:$C,Relatorio!D78,'Colar PRIME'!$D:$D,Relatorio!$T$102))</f>
        <v>0</v>
      </c>
      <c r="U78" s="207">
        <f ca="1">SUM(SUMIF('Colar PACKET'!$A$2:$L$400,C78,'Colar PACKET'!$L$2:$L$400),SUMIF('Colar PACKET'!$A$2:$L$400,BA78,'Colar PACKET'!$L$2:$L$400))</f>
        <v>0</v>
      </c>
      <c r="V78" s="208">
        <f ca="1">SUM(SUMIFS('Colar PRIME'!$G:$G,'Colar PRIME'!$C:$C,Relatorio!B78,'Colar PRIME'!$D:$D,Relatorio!$V$102),SUMIFS('Colar PRIME'!$G:$G,'Colar PRIME'!$C:$C,Relatorio!D78,'Colar PRIME'!$D:$D,Relatorio!$V$102))</f>
        <v>0</v>
      </c>
      <c r="W78" s="408">
        <f ca="1">SUM(SUMIF('Colar PACKET'!$A$2:$M$400,C78,'Colar PACKET'!$M$2:$M$400),SUMIF('Colar PACKET'!$A$2:$M$400,BA78,'Colar PACKET'!$M$2:$M$400))</f>
        <v>0</v>
      </c>
      <c r="X78" s="408">
        <f ca="1">SUM(SUMIFS('Colar PRIME'!$G:$G,'Colar PRIME'!$C:$C,Relatorio!B78,'Colar PRIME'!$D:$D,Relatorio!$X$102),SUMIFS('Colar PRIME'!$G:$G,'Colar PRIME'!$C:$C,Relatorio!D78,'Colar PRIME'!$D:$D,Relatorio!$X$102))</f>
        <v>0</v>
      </c>
      <c r="Y78" s="207">
        <f ca="1">SUM(SUMIF('Colar PACKET'!$A$2:$N$400,C78,'Colar PACKET'!$N$2:$N$400),SUMIF('Colar PACKET'!$A$2:$N$400,BA78,'Colar PACKET'!$N$2:$N$400))</f>
        <v>0</v>
      </c>
      <c r="Z78" s="208">
        <f ca="1">SUM(SUMIFS('Colar PRIME'!$G:$G,'Colar PRIME'!$C:$C,Relatorio!B78,'Colar PRIME'!$D:$D,Relatorio!$Z$102),SUMIFS('Colar PRIME'!$G:$G,'Colar PRIME'!$C:$C,Relatorio!D78,'Colar PRIME'!$D:$D,Relatorio!$Z$102))</f>
        <v>0</v>
      </c>
      <c r="AA78" s="408">
        <f ca="1">SUM(SUMIF('Colar PACKET'!$A$2:$O$400,C78,'Colar PACKET'!$O$2:$O$400),SUMIF('Colar PACKET'!$A$2:$O$400,BA78,'Colar PACKET'!$O$2:$O$400))</f>
        <v>0</v>
      </c>
      <c r="AB78" s="408">
        <f ca="1">SUM(SUMIFS('Colar PRIME'!$G:$G,'Colar PRIME'!$C:$C,Relatorio!B78,'Colar PRIME'!$D:$D,Relatorio!$AB$102),SUMIFS('Colar PRIME'!$G:$G,'Colar PRIME'!$C:$C,Relatorio!D78,'Colar PRIME'!$D:$D,Relatorio!$AB$102))</f>
        <v>0</v>
      </c>
      <c r="AC78" s="207">
        <f ca="1">SUM(SUMIF('Colar PACKET'!$A$2:$P$400,C78,'Colar PACKET'!$P$2:$P$400),SUMIF('Colar PACKET'!$A$2:$P$400,BA78,'Colar PACKET'!$P$2:$P$400))</f>
        <v>0</v>
      </c>
      <c r="AD78" s="208">
        <f ca="1">SUM(SUMIFS('Colar PRIME'!$G:$G,'Colar PRIME'!$C:$C,Relatorio!B78,'Colar PRIME'!$D:$D,Relatorio!$AD$102),SUMIFS('Colar PRIME'!$G:$G,'Colar PRIME'!$C:$C,Relatorio!D78,'Colar PRIME'!$D:$D,Relatorio!$AD$102))</f>
        <v>0</v>
      </c>
      <c r="AE78" s="408">
        <f ca="1">SUM(SUMIF('Colar PACKET'!$A$2:$Q$400,C78,'Colar PACKET'!$Q$2:$Q$400),SUMIF('Colar PACKET'!$A$2:$Q$400,BA78,'Colar PACKET'!$Q$2:$Q$400))</f>
        <v>0</v>
      </c>
      <c r="AF78" s="408">
        <f ca="1">SUM(SUMIFS('Colar PRIME'!$G:$G,'Colar PRIME'!$C:$C,Relatorio!B78,'Colar PRIME'!$D:$D,Relatorio!$AF$102),SUMIFS('Colar PRIME'!$G:$G,'Colar PRIME'!$C:$C,Relatorio!D78,'Colar PRIME'!$D:$D,Relatorio!$AF$102))</f>
        <v>0</v>
      </c>
      <c r="AG78" s="207">
        <f ca="1">SUM(SUMIF('Colar PACKET'!$A$2:$R$400,C78,'Colar PACKET'!$R$2:$R$400),SUMIF('Colar PACKET'!$A$2:$R$400,BA78,'Colar PACKET'!$R$2:$R$400))</f>
        <v>0</v>
      </c>
      <c r="AH78" s="408">
        <f ca="1">SUM(SUMIFS('Colar PRIME'!$G:$G,'Colar PRIME'!$C:$C,Relatorio!B78,'Colar PRIME'!$D:$D,Relatorio!$AH$102),SUMIFS('Colar PRIME'!$G:$G,'Colar PRIME'!$C:$C,Relatorio!D78,'Colar PRIME'!$D:$D,Relatorio!$AH$102))</f>
        <v>0</v>
      </c>
      <c r="AI78" s="209">
        <f ca="1">SUM(SUMIF('Colar PACKET'!$A$2:$S$400,C78,'Colar PACKET'!$S$2:$S$400),SUMIF('Colar PACKET'!$A$2:$S$400,BA78,'Colar PACKET'!$S$2:$S$400))</f>
        <v>0</v>
      </c>
      <c r="AJ78" s="409">
        <f ca="1">SUM(SUMIFS('Colar PRIME'!$G:$G,'Colar PRIME'!$C:$C,Relatorio!B78,'Colar PRIME'!$D:$D,Relatorio!$AJ$102),SUMIFS('Colar PRIME'!$G:$G,'Colar PRIME'!$C:$C,Relatorio!D78,'Colar PRIME'!$D:$D,Relatorio!$AJ$102))</f>
        <v>0</v>
      </c>
      <c r="AK78" s="408">
        <f ca="1">SUM(SUMIF('Colar PACKET'!$A$2:$T$400,C78,'Colar PACKET'!$T$2:$T$400),SUMIF('Colar PACKET'!$A$2:$T$400,BA78,'Colar PACKET'!$T$2:$T$400))</f>
        <v>0</v>
      </c>
      <c r="AL78" s="408">
        <f ca="1">SUM(SUMIFS('Colar PRIME'!$G:$G,'Colar PRIME'!$C:$C,Relatorio!B78,'Colar PRIME'!$D:$D,Relatorio!$AL$102),SUMIFS('Colar PRIME'!$G:$G,'Colar PRIME'!$C:$C,Relatorio!D78,'Colar PRIME'!$D:$D,Relatorio!$AL$102))</f>
        <v>0</v>
      </c>
      <c r="AM78" s="209">
        <f ca="1">SUM(SUMIF('Colar PACKET'!$A$2:$U$400,C78,'Colar PACKET'!$U$2:$U$400),SUMIF('Colar PACKET'!$A$2:$U$400,BA78,'Colar PACKET'!$U$2:$U$400))</f>
        <v>0</v>
      </c>
      <c r="AN78" s="409">
        <f ca="1">SUM(SUMIFS('Colar PRIME'!$G:$G,'Colar PRIME'!$C:$C,Relatorio!B78,'Colar PRIME'!$D:$D,Relatorio!$AJ$102),SUMIFS('Colar PRIME'!$G:$G,'Colar PRIME'!$C:$C,Relatorio!D78,'Colar PRIME'!$D:$D,Relatorio!$AN$102))</f>
        <v>0</v>
      </c>
      <c r="AO78" s="408">
        <f ca="1">SUM(SUMIF('Colar PACKET'!$A$2:$V$400,C78,'Colar PACKET'!$V$2:$V$400),SUMIF('Colar PACKET'!$A$2:$V$400,BA78,'Colar PACKET'!$V$2:$V$400))</f>
        <v>0</v>
      </c>
      <c r="AP78" s="408">
        <f ca="1">SUM(SUMIFS('Colar PRIME'!$G:$G,'Colar PRIME'!$C:$C,Relatorio!B78,'Colar PRIME'!$D:$D,Relatorio!$AP$102),SUMIFS('Colar PRIME'!$G:$G,'Colar PRIME'!$C:$C,Relatorio!D78,'Colar PRIME'!$D:$D,Relatorio!$AP$102))</f>
        <v>0</v>
      </c>
      <c r="AQ78" s="209">
        <f ca="1">SUM(SUMIF('Colar PACKET'!$A$2:$W$400,C78,'Colar PACKET'!$W$2:$W$400),SUMIF('Colar PACKET'!$A$2:$W$400,BA78,'Colar PACKET'!$W$2:$W$400))</f>
        <v>0</v>
      </c>
      <c r="AR78" s="409">
        <f ca="1">SUM(SUMIFS('Colar PRIME'!$G:$G,'Colar PRIME'!$C:$C,Relatorio!B78,'Colar PRIME'!$D:$D,Relatorio!$AR$102),SUMIFS('Colar PRIME'!$G:$G,'Colar PRIME'!$C:$C,Relatorio!D78,'Colar PRIME'!$D:$D,Relatorio!$AR$102))</f>
        <v>0</v>
      </c>
      <c r="AS78" s="408">
        <f ca="1">SUM(SUMIF('Colar PACKET'!$A$2:$X$400,C78,'Colar PACKET'!$X$2:$X$400),SUMIF('Colar PACKET'!$A$2:$X$400,BA78,'Colar PACKET'!$X$2:$X$400))</f>
        <v>0</v>
      </c>
      <c r="AT78" s="408">
        <f ca="1">SUM(SUMIFS('Colar PRIME'!$G:$G,'Colar PRIME'!$C:$C,Relatorio!B78,'Colar PRIME'!$D:$D,Relatorio!$AT$102),SUMIFS('Colar PRIME'!$G:$G,'Colar PRIME'!$C:$C,Relatorio!D78,'Colar PRIME'!$D:$D,Relatorio!$AT$102))</f>
        <v>0</v>
      </c>
      <c r="AU78" s="209">
        <f ca="1">SUM(SUMIF('Colar PACKET'!$A$2:$Y$400,C78,'Colar PACKET'!$Y$2:$Y$400),SUMIF('Colar PACKET'!$A$2:$Y$400,BA78,'Colar PACKET'!$Y$2:$Y$400))</f>
        <v>0</v>
      </c>
      <c r="AV78" s="409">
        <f ca="1">SUM(SUMIFS('Colar PRIME'!$G:$G,'Colar PRIME'!$C:$C,Relatorio!B78,'Colar PRIME'!$D:$D,Relatorio!$AV$102),SUMIFS('Colar PRIME'!$G:$G,'Colar PRIME'!$C:$C,Relatorio!D78,'Colar PRIME'!$D:$D,Relatorio!$AV$102))</f>
        <v>0</v>
      </c>
      <c r="AW78" s="408">
        <f ca="1">SUM(SUMIF('Colar PACKET'!$A$2:$Z$400,C78,'Colar PACKET'!$Z$2:$Z$400),SUMIF('Colar PACKET'!$A$2:$Z$400,BA78,'Colar PACKET'!$Z$2:$Z$400))</f>
        <v>0</v>
      </c>
      <c r="AX78" s="408">
        <f ca="1">SUM(SUMIFS('Colar PRIME'!$G:$G,'Colar PRIME'!$C:$C,Relatorio!B78,'Colar PRIME'!$D:$D,Relatorio!$AX$102),SUMIFS('Colar PRIME'!$G:$G,'Colar PRIME'!$C:$C,Relatorio!D78,'Colar PRIME'!$D:$D,Relatorio!$AX$102))</f>
        <v>0</v>
      </c>
      <c r="AY78" s="209">
        <f ca="1">SUM(SUMIF('Colar PACKET'!$A$2:$AA$400,C78,'Colar PACKET'!$AA$2:$AA$400),SUMIF('Colar PACKET'!$A$2:$AA$400,BA78,'Colar PACKET'!$AA$2:$AA$400))</f>
        <v>0</v>
      </c>
      <c r="AZ78" s="409">
        <f ca="1">SUM(SUMIFS('Colar PRIME'!$G:$G,'Colar PRIME'!$C:$C,Relatorio!B78,'Colar PRIME'!$D:$D,Relatorio!$AZ$102),SUMIFS('Colar PRIME'!$G:$G,'Colar PRIME'!$C:$C,Relatorio!D78,'Colar PRIME'!$D:$D,Relatorio!$AZ$102))</f>
        <v>0</v>
      </c>
      <c r="BA78" s="210" t="s">
        <v>403</v>
      </c>
      <c r="BB78" s="408">
        <v>7</v>
      </c>
    </row>
    <row r="79" spans="1:54" x14ac:dyDescent="0.25">
      <c r="A79" s="226" t="s">
        <v>153</v>
      </c>
      <c r="B79" s="419" t="s">
        <v>404</v>
      </c>
      <c r="C79" s="217">
        <v>10150158112</v>
      </c>
      <c r="D79" s="218"/>
      <c r="E79" s="207">
        <f ca="1">SUM(SUMIF('Colar PACKET'!$A$2:$D$400,C79,'Colar PACKET'!$D$2:$D$400),SUMIF('Colar PACKET'!$A$2:$D505,BA79,'Colar PACKET'!$D$2:$D$400))</f>
        <v>0</v>
      </c>
      <c r="F79" s="208">
        <f ca="1">SUM(SUMIFS('Colar PRIME'!$G:$G,'Colar PRIME'!$C:$C,Relatorio!B79,'Colar PRIME'!$D:$D,Relatorio!$F$102),SUMIFS('Colar PRIME'!$G:$G,'Colar PRIME'!$C:$C,Relatorio!D79,'Colar PRIME'!$D:$D,Relatorio!$F$102))</f>
        <v>0</v>
      </c>
      <c r="G79" s="408">
        <f ca="1">SUM(SUMIF('Colar PACKET'!$A$2:$E$400,C79,'Colar PACKET'!$E$2:$E$400),SUMIF('Colar PACKET'!$A$2:$E$400,BA79,'Colar PACKET'!$E$2:$E$400))</f>
        <v>0</v>
      </c>
      <c r="H79" s="408">
        <f ca="1">SUM(SUMIFS('Colar PRIME'!$G:$G,'Colar PRIME'!$C:$C,Relatorio!B79,'Colar PRIME'!$D:$D,Relatorio!$H$102),SUMIFS('Colar PRIME'!$G:$G,'Colar PRIME'!$C:$C,Relatorio!D79,'Colar PRIME'!$D:$D,Relatorio!$H$102))</f>
        <v>0</v>
      </c>
      <c r="I79" s="207">
        <f ca="1">SUM(SUMIF('Colar PACKET'!$A$2:$F$400,C79,'Colar PACKET'!$F$2:$F$400),SUMIF('Colar PACKET'!$A$2:$F$400,BA79,'Colar PACKET'!$F$2:$F$400))</f>
        <v>0</v>
      </c>
      <c r="J79" s="208">
        <f ca="1">SUM(SUMIFS('Colar PRIME'!$G:$G,'Colar PRIME'!$C:$C,Relatorio!B79,'Colar PRIME'!$D:$D,Relatorio!$J$102),SUMIFS('Colar PRIME'!$G:$G,'Colar PRIME'!$C:$C,Relatorio!D79,'Colar PRIME'!$D:$D,Relatorio!$J$102))</f>
        <v>0</v>
      </c>
      <c r="K79" s="408">
        <f ca="1">SUM(SUMIF('Colar PACKET'!$A$2:$G$400,C79,'Colar PACKET'!$G$2:$G$400),SUMIF('Colar PACKET'!$A$2:$G$400,BA79,'Colar PACKET'!$G$2:$G$400))</f>
        <v>0</v>
      </c>
      <c r="L79" s="408">
        <f ca="1">SUM(SUMIFS('Colar PRIME'!$G:$G,'Colar PRIME'!$C:$C,Relatorio!B79,'Colar PRIME'!$D:$D,Relatorio!$L$102),SUMIFS('Colar PRIME'!$G:$G,'Colar PRIME'!$C:$C,Relatorio!D79,'Colar PRIME'!$D:$D,Relatorio!$L$102))</f>
        <v>0</v>
      </c>
      <c r="M79" s="207">
        <f ca="1">SUM(SUMIF('Colar PACKET'!$A$2:$H$400,C79,'Colar PACKET'!$H$2:$H$400),SUMIF('Colar PACKET'!$A$2:$H$400,BA79,'Colar PACKET'!$H$2:$H$400))</f>
        <v>0</v>
      </c>
      <c r="N79" s="208">
        <f ca="1">SUM(SUMIFS('Colar PRIME'!$G:$G,'Colar PRIME'!$C:$C,Relatorio!B79,'Colar PRIME'!$D:$D,Relatorio!$N$102),SUMIFS('Colar PRIME'!$G:$G,'Colar PRIME'!$C:$C,Relatorio!D79,'Colar PRIME'!$D:$D,Relatorio!$N$102))</f>
        <v>0</v>
      </c>
      <c r="O79" s="408">
        <f ca="1">SUM(SUMIF('Colar PACKET'!$A$2:$I$400,C79,'Colar PACKET'!$I$2:$I$400),SUMIF('Colar PACKET'!$A$2:$I$400,BA79,'Colar PACKET'!$I$2:$I$400))</f>
        <v>0</v>
      </c>
      <c r="P79" s="408">
        <f ca="1">SUM(SUMIFS('Colar PRIME'!$G:$G,'Colar PRIME'!$C:$C,Relatorio!B79,'Colar PRIME'!$D:$D,Relatorio!$P$102),SUMIFS('Colar PRIME'!$G:$G,'Colar PRIME'!$C:$C,Relatorio!D79,'Colar PRIME'!$D:$D,Relatorio!$P$102))</f>
        <v>0</v>
      </c>
      <c r="Q79" s="207">
        <f ca="1">SUM(SUMIF('Colar PACKET'!$A$2:$J$400,C79,'Colar PACKET'!$J$2:$J$400),SUMIF('Colar PACKET'!$A$2:$J$400,BA79,'Colar PACKET'!$J$2:$J$400))</f>
        <v>0</v>
      </c>
      <c r="R79" s="208">
        <f ca="1">SUM(SUMIFS('Colar PRIME'!$G:$G,'Colar PRIME'!$C:$C,Relatorio!B79,'Colar PRIME'!$D:$D,Relatorio!$R$102),SUMIFS('Colar PRIME'!$G:$G,'Colar PRIME'!$C:$C,Relatorio!D79,'Colar PRIME'!$D:$D,Relatorio!$R$102))</f>
        <v>0</v>
      </c>
      <c r="S79" s="408">
        <f ca="1">SUM(SUMIF('Colar PACKET'!$A$2:$K$400,C79,'Colar PACKET'!$K$2:$K$400),SUMIF('Colar PACKET'!$A$2:$K$400,BA79,'Colar PACKET'!$K$2:$K$400))</f>
        <v>0</v>
      </c>
      <c r="T79" s="408">
        <f ca="1">SUM(SUMIFS('Colar PRIME'!$G:$G,'Colar PRIME'!$C:$C,Relatorio!B79,'Colar PRIME'!$D:$D,Relatorio!$T$102),SUMIFS('Colar PRIME'!$G:$G,'Colar PRIME'!$C:$C,Relatorio!D79,'Colar PRIME'!$D:$D,Relatorio!$T$102))</f>
        <v>0</v>
      </c>
      <c r="U79" s="207">
        <f ca="1">SUM(SUMIF('Colar PACKET'!$A$2:$L$400,C79,'Colar PACKET'!$L$2:$L$400),SUMIF('Colar PACKET'!$A$2:$L$400,BA79,'Colar PACKET'!$L$2:$L$400))</f>
        <v>0</v>
      </c>
      <c r="V79" s="208">
        <f ca="1">SUM(SUMIFS('Colar PRIME'!$G:$G,'Colar PRIME'!$C:$C,Relatorio!B79,'Colar PRIME'!$D:$D,Relatorio!$V$102),SUMIFS('Colar PRIME'!$G:$G,'Colar PRIME'!$C:$C,Relatorio!D79,'Colar PRIME'!$D:$D,Relatorio!$V$102))</f>
        <v>0</v>
      </c>
      <c r="W79" s="408">
        <f ca="1">SUM(SUMIF('Colar PACKET'!$A$2:$M$400,C79,'Colar PACKET'!$M$2:$M$400),SUMIF('Colar PACKET'!$A$2:$M$400,BA79,'Colar PACKET'!$M$2:$M$400))</f>
        <v>0</v>
      </c>
      <c r="X79" s="408">
        <f ca="1">SUM(SUMIFS('Colar PRIME'!$G:$G,'Colar PRIME'!$C:$C,Relatorio!B79,'Colar PRIME'!$D:$D,Relatorio!$X$102),SUMIFS('Colar PRIME'!$G:$G,'Colar PRIME'!$C:$C,Relatorio!D79,'Colar PRIME'!$D:$D,Relatorio!$X$102))</f>
        <v>0</v>
      </c>
      <c r="Y79" s="207">
        <f ca="1">SUM(SUMIF('Colar PACKET'!$A$2:$N$400,C79,'Colar PACKET'!$N$2:$N$400),SUMIF('Colar PACKET'!$A$2:$N$400,BA79,'Colar PACKET'!$N$2:$N$400))</f>
        <v>0</v>
      </c>
      <c r="Z79" s="208">
        <f ca="1">SUM(SUMIFS('Colar PRIME'!$G:$G,'Colar PRIME'!$C:$C,Relatorio!B79,'Colar PRIME'!$D:$D,Relatorio!$Z$102),SUMIFS('Colar PRIME'!$G:$G,'Colar PRIME'!$C:$C,Relatorio!D79,'Colar PRIME'!$D:$D,Relatorio!$Z$102))</f>
        <v>0</v>
      </c>
      <c r="AA79" s="408">
        <f ca="1">SUM(SUMIF('Colar PACKET'!$A$2:$O$400,C79,'Colar PACKET'!$O$2:$O$400),SUMIF('Colar PACKET'!$A$2:$O$400,BA79,'Colar PACKET'!$O$2:$O$400))</f>
        <v>0</v>
      </c>
      <c r="AB79" s="408">
        <f ca="1">SUM(SUMIFS('Colar PRIME'!$G:$G,'Colar PRIME'!$C:$C,Relatorio!B79,'Colar PRIME'!$D:$D,Relatorio!$AB$102),SUMIFS('Colar PRIME'!$G:$G,'Colar PRIME'!$C:$C,Relatorio!D79,'Colar PRIME'!$D:$D,Relatorio!$AB$102))</f>
        <v>0</v>
      </c>
      <c r="AC79" s="207">
        <f ca="1">SUM(SUMIF('Colar PACKET'!$A$2:$P$400,C79,'Colar PACKET'!$P$2:$P$400),SUMIF('Colar PACKET'!$A$2:$P$400,BA79,'Colar PACKET'!$P$2:$P$400))</f>
        <v>0</v>
      </c>
      <c r="AD79" s="208">
        <f ca="1">SUM(SUMIFS('Colar PRIME'!$G:$G,'Colar PRIME'!$C:$C,Relatorio!B79,'Colar PRIME'!$D:$D,Relatorio!$AD$102),SUMIFS('Colar PRIME'!$G:$G,'Colar PRIME'!$C:$C,Relatorio!D79,'Colar PRIME'!$D:$D,Relatorio!$AD$102))</f>
        <v>0</v>
      </c>
      <c r="AE79" s="408">
        <f ca="1">SUM(SUMIF('Colar PACKET'!$A$2:$Q$400,C79,'Colar PACKET'!$Q$2:$Q$400),SUMIF('Colar PACKET'!$A$2:$Q$400,BA79,'Colar PACKET'!$Q$2:$Q$400))</f>
        <v>0</v>
      </c>
      <c r="AF79" s="408">
        <f ca="1">SUM(SUMIFS('Colar PRIME'!$G:$G,'Colar PRIME'!$C:$C,Relatorio!B79,'Colar PRIME'!$D:$D,Relatorio!$AF$102),SUMIFS('Colar PRIME'!$G:$G,'Colar PRIME'!$C:$C,Relatorio!D79,'Colar PRIME'!$D:$D,Relatorio!$AF$102))</f>
        <v>0</v>
      </c>
      <c r="AG79" s="207">
        <f ca="1">SUM(SUMIF('Colar PACKET'!$A$2:$R$400,C79,'Colar PACKET'!$R$2:$R$400),SUMIF('Colar PACKET'!$A$2:$R$400,BA79,'Colar PACKET'!$R$2:$R$400))</f>
        <v>0</v>
      </c>
      <c r="AH79" s="408">
        <f ca="1">SUM(SUMIFS('Colar PRIME'!$G:$G,'Colar PRIME'!$C:$C,Relatorio!B79,'Colar PRIME'!$D:$D,Relatorio!$AH$102),SUMIFS('Colar PRIME'!$G:$G,'Colar PRIME'!$C:$C,Relatorio!D79,'Colar PRIME'!$D:$D,Relatorio!$AH$102))</f>
        <v>0</v>
      </c>
      <c r="AI79" s="209">
        <f ca="1">SUM(SUMIF('Colar PACKET'!$A$2:$S$400,C79,'Colar PACKET'!$S$2:$S$400),SUMIF('Colar PACKET'!$A$2:$S$400,BA79,'Colar PACKET'!$S$2:$S$400))</f>
        <v>0</v>
      </c>
      <c r="AJ79" s="409">
        <f ca="1">SUM(SUMIFS('Colar PRIME'!$G:$G,'Colar PRIME'!$C:$C,Relatorio!B79,'Colar PRIME'!$D:$D,Relatorio!$AJ$102),SUMIFS('Colar PRIME'!$G:$G,'Colar PRIME'!$C:$C,Relatorio!D79,'Colar PRIME'!$D:$D,Relatorio!$AJ$102))</f>
        <v>0</v>
      </c>
      <c r="AK79" s="408">
        <f ca="1">SUM(SUMIF('Colar PACKET'!$A$2:$T$400,C79,'Colar PACKET'!$T$2:$T$400),SUMIF('Colar PACKET'!$A$2:$T$400,BA79,'Colar PACKET'!$T$2:$T$400))</f>
        <v>0</v>
      </c>
      <c r="AL79" s="408">
        <f ca="1">SUM(SUMIFS('Colar PRIME'!$G:$G,'Colar PRIME'!$C:$C,Relatorio!B79,'Colar PRIME'!$D:$D,Relatorio!$AL$102),SUMIFS('Colar PRIME'!$G:$G,'Colar PRIME'!$C:$C,Relatorio!D79,'Colar PRIME'!$D:$D,Relatorio!$AL$102))</f>
        <v>0</v>
      </c>
      <c r="AM79" s="209">
        <f ca="1">SUM(SUMIF('Colar PACKET'!$A$2:$U$400,C79,'Colar PACKET'!$U$2:$U$400),SUMIF('Colar PACKET'!$A$2:$U$400,BA79,'Colar PACKET'!$U$2:$U$400))</f>
        <v>0</v>
      </c>
      <c r="AN79" s="409">
        <f ca="1">SUM(SUMIFS('Colar PRIME'!$G:$G,'Colar PRIME'!$C:$C,Relatorio!B79,'Colar PRIME'!$D:$D,Relatorio!$AJ$102),SUMIFS('Colar PRIME'!$G:$G,'Colar PRIME'!$C:$C,Relatorio!D79,'Colar PRIME'!$D:$D,Relatorio!$AN$102))</f>
        <v>0</v>
      </c>
      <c r="AO79" s="408">
        <f ca="1">SUM(SUMIF('Colar PACKET'!$A$2:$V$400,C79,'Colar PACKET'!$V$2:$V$400),SUMIF('Colar PACKET'!$A$2:$V$400,BA79,'Colar PACKET'!$V$2:$V$400))</f>
        <v>0</v>
      </c>
      <c r="AP79" s="408">
        <f ca="1">SUM(SUMIFS('Colar PRIME'!$G:$G,'Colar PRIME'!$C:$C,Relatorio!B79,'Colar PRIME'!$D:$D,Relatorio!$AP$102),SUMIFS('Colar PRIME'!$G:$G,'Colar PRIME'!$C:$C,Relatorio!D79,'Colar PRIME'!$D:$D,Relatorio!$AP$102))</f>
        <v>0</v>
      </c>
      <c r="AQ79" s="209">
        <f ca="1">SUM(SUMIF('Colar PACKET'!$A$2:$W$400,C79,'Colar PACKET'!$W$2:$W$400),SUMIF('Colar PACKET'!$A$2:$W$400,BA79,'Colar PACKET'!$W$2:$W$400))</f>
        <v>0</v>
      </c>
      <c r="AR79" s="409">
        <f ca="1">SUM(SUMIFS('Colar PRIME'!$G:$G,'Colar PRIME'!$C:$C,Relatorio!B79,'Colar PRIME'!$D:$D,Relatorio!$AR$102),SUMIFS('Colar PRIME'!$G:$G,'Colar PRIME'!$C:$C,Relatorio!D79,'Colar PRIME'!$D:$D,Relatorio!$AR$102))</f>
        <v>0</v>
      </c>
      <c r="AS79" s="408">
        <f ca="1">SUM(SUMIF('Colar PACKET'!$A$2:$X$400,C79,'Colar PACKET'!$X$2:$X$400),SUMIF('Colar PACKET'!$A$2:$X$400,BA79,'Colar PACKET'!$X$2:$X$400))</f>
        <v>0</v>
      </c>
      <c r="AT79" s="408">
        <f ca="1">SUM(SUMIFS('Colar PRIME'!$G:$G,'Colar PRIME'!$C:$C,Relatorio!B79,'Colar PRIME'!$D:$D,Relatorio!$AT$102),SUMIFS('Colar PRIME'!$G:$G,'Colar PRIME'!$C:$C,Relatorio!D79,'Colar PRIME'!$D:$D,Relatorio!$AT$102))</f>
        <v>0</v>
      </c>
      <c r="AU79" s="209">
        <f ca="1">SUM(SUMIF('Colar PACKET'!$A$2:$Y$400,C79,'Colar PACKET'!$Y$2:$Y$400),SUMIF('Colar PACKET'!$A$2:$Y$400,BA79,'Colar PACKET'!$Y$2:$Y$400))</f>
        <v>0</v>
      </c>
      <c r="AV79" s="409">
        <f ca="1">SUM(SUMIFS('Colar PRIME'!$G:$G,'Colar PRIME'!$C:$C,Relatorio!B79,'Colar PRIME'!$D:$D,Relatorio!$AV$102),SUMIFS('Colar PRIME'!$G:$G,'Colar PRIME'!$C:$C,Relatorio!D79,'Colar PRIME'!$D:$D,Relatorio!$AV$102))</f>
        <v>0</v>
      </c>
      <c r="AW79" s="408">
        <f ca="1">SUM(SUMIF('Colar PACKET'!$A$2:$Z$400,C79,'Colar PACKET'!$Z$2:$Z$400),SUMIF('Colar PACKET'!$A$2:$Z$400,BA79,'Colar PACKET'!$Z$2:$Z$400))</f>
        <v>0</v>
      </c>
      <c r="AX79" s="408">
        <f ca="1">SUM(SUMIFS('Colar PRIME'!$G:$G,'Colar PRIME'!$C:$C,Relatorio!B79,'Colar PRIME'!$D:$D,Relatorio!$AX$102),SUMIFS('Colar PRIME'!$G:$G,'Colar PRIME'!$C:$C,Relatorio!D79,'Colar PRIME'!$D:$D,Relatorio!$AX$102))</f>
        <v>0</v>
      </c>
      <c r="AY79" s="209">
        <f ca="1">SUM(SUMIF('Colar PACKET'!$A$2:$AA$400,C79,'Colar PACKET'!$AA$2:$AA$400),SUMIF('Colar PACKET'!$A$2:$AA$400,BA79,'Colar PACKET'!$AA$2:$AA$400))</f>
        <v>0</v>
      </c>
      <c r="AZ79" s="409">
        <f ca="1">SUM(SUMIFS('Colar PRIME'!$G:$G,'Colar PRIME'!$C:$C,Relatorio!B79,'Colar PRIME'!$D:$D,Relatorio!$AZ$102),SUMIFS('Colar PRIME'!$G:$G,'Colar PRIME'!$C:$C,Relatorio!D79,'Colar PRIME'!$D:$D,Relatorio!$AZ$102))</f>
        <v>0</v>
      </c>
      <c r="BA79" s="210" t="s">
        <v>405</v>
      </c>
      <c r="BB79" s="408">
        <v>7</v>
      </c>
    </row>
    <row r="80" spans="1:54" x14ac:dyDescent="0.25">
      <c r="A80" s="226" t="s">
        <v>154</v>
      </c>
      <c r="B80" s="419" t="s">
        <v>406</v>
      </c>
      <c r="C80" s="217">
        <v>10150158121</v>
      </c>
      <c r="D80" s="218"/>
      <c r="E80" s="207">
        <f ca="1">SUM(SUMIF('Colar PACKET'!$A$2:$D$400,C80,'Colar PACKET'!$D$2:$D$400),SUMIF('Colar PACKET'!$A$2:$D506,BA80,'Colar PACKET'!$D$2:$D$400))</f>
        <v>0</v>
      </c>
      <c r="F80" s="208">
        <f ca="1">SUM(SUMIFS('Colar PRIME'!$G:$G,'Colar PRIME'!$C:$C,Relatorio!B80,'Colar PRIME'!$D:$D,Relatorio!$F$102),SUMIFS('Colar PRIME'!$G:$G,'Colar PRIME'!$C:$C,Relatorio!D80,'Colar PRIME'!$D:$D,Relatorio!$F$102))</f>
        <v>0</v>
      </c>
      <c r="G80" s="408">
        <f ca="1">SUM(SUMIF('Colar PACKET'!$A$2:$E$400,C80,'Colar PACKET'!$E$2:$E$400),SUMIF('Colar PACKET'!$A$2:$E$400,BA80,'Colar PACKET'!$E$2:$E$400))</f>
        <v>0</v>
      </c>
      <c r="H80" s="408">
        <f ca="1">SUM(SUMIFS('Colar PRIME'!$G:$G,'Colar PRIME'!$C:$C,Relatorio!B80,'Colar PRIME'!$D:$D,Relatorio!$H$102),SUMIFS('Colar PRIME'!$G:$G,'Colar PRIME'!$C:$C,Relatorio!D80,'Colar PRIME'!$D:$D,Relatorio!$H$102))</f>
        <v>0</v>
      </c>
      <c r="I80" s="207">
        <f ca="1">SUM(SUMIF('Colar PACKET'!$A$2:$F$400,C80,'Colar PACKET'!$F$2:$F$400),SUMIF('Colar PACKET'!$A$2:$F$400,BA80,'Colar PACKET'!$F$2:$F$400))</f>
        <v>0</v>
      </c>
      <c r="J80" s="208">
        <f ca="1">SUM(SUMIFS('Colar PRIME'!$G:$G,'Colar PRIME'!$C:$C,Relatorio!B80,'Colar PRIME'!$D:$D,Relatorio!$J$102),SUMIFS('Colar PRIME'!$G:$G,'Colar PRIME'!$C:$C,Relatorio!D80,'Colar PRIME'!$D:$D,Relatorio!$J$102))</f>
        <v>0</v>
      </c>
      <c r="K80" s="408">
        <f ca="1">SUM(SUMIF('Colar PACKET'!$A$2:$G$400,C80,'Colar PACKET'!$G$2:$G$400),SUMIF('Colar PACKET'!$A$2:$G$400,BA80,'Colar PACKET'!$G$2:$G$400))</f>
        <v>0</v>
      </c>
      <c r="L80" s="408">
        <f ca="1">SUM(SUMIFS('Colar PRIME'!$G:$G,'Colar PRIME'!$C:$C,Relatorio!B80,'Colar PRIME'!$D:$D,Relatorio!$L$102),SUMIFS('Colar PRIME'!$G:$G,'Colar PRIME'!$C:$C,Relatorio!D80,'Colar PRIME'!$D:$D,Relatorio!$L$102))</f>
        <v>0</v>
      </c>
      <c r="M80" s="207">
        <f ca="1">SUM(SUMIF('Colar PACKET'!$A$2:$H$400,C80,'Colar PACKET'!$H$2:$H$400),SUMIF('Colar PACKET'!$A$2:$H$400,BA80,'Colar PACKET'!$H$2:$H$400))</f>
        <v>0</v>
      </c>
      <c r="N80" s="208">
        <f ca="1">SUM(SUMIFS('Colar PRIME'!$G:$G,'Colar PRIME'!$C:$C,Relatorio!B80,'Colar PRIME'!$D:$D,Relatorio!$N$102),SUMIFS('Colar PRIME'!$G:$G,'Colar PRIME'!$C:$C,Relatorio!D80,'Colar PRIME'!$D:$D,Relatorio!$N$102))</f>
        <v>0</v>
      </c>
      <c r="O80" s="408">
        <f ca="1">SUM(SUMIF('Colar PACKET'!$A$2:$I$400,C80,'Colar PACKET'!$I$2:$I$400),SUMIF('Colar PACKET'!$A$2:$I$400,BA80,'Colar PACKET'!$I$2:$I$400))</f>
        <v>0</v>
      </c>
      <c r="P80" s="408">
        <f ca="1">SUM(SUMIFS('Colar PRIME'!$G:$G,'Colar PRIME'!$C:$C,Relatorio!B80,'Colar PRIME'!$D:$D,Relatorio!$P$102),SUMIFS('Colar PRIME'!$G:$G,'Colar PRIME'!$C:$C,Relatorio!D80,'Colar PRIME'!$D:$D,Relatorio!$P$102))</f>
        <v>0</v>
      </c>
      <c r="Q80" s="207">
        <f ca="1">SUM(SUMIF('Colar PACKET'!$A$2:$J$400,C80,'Colar PACKET'!$J$2:$J$400),SUMIF('Colar PACKET'!$A$2:$J$400,BA80,'Colar PACKET'!$J$2:$J$400))</f>
        <v>0</v>
      </c>
      <c r="R80" s="208">
        <f ca="1">SUM(SUMIFS('Colar PRIME'!$G:$G,'Colar PRIME'!$C:$C,Relatorio!B80,'Colar PRIME'!$D:$D,Relatorio!$R$102),SUMIFS('Colar PRIME'!$G:$G,'Colar PRIME'!$C:$C,Relatorio!D80,'Colar PRIME'!$D:$D,Relatorio!$R$102))</f>
        <v>0</v>
      </c>
      <c r="S80" s="408">
        <f ca="1">SUM(SUMIF('Colar PACKET'!$A$2:$K$400,C80,'Colar PACKET'!$K$2:$K$400),SUMIF('Colar PACKET'!$A$2:$K$400,BA80,'Colar PACKET'!$K$2:$K$400))</f>
        <v>0</v>
      </c>
      <c r="T80" s="408">
        <f ca="1">SUM(SUMIFS('Colar PRIME'!$G:$G,'Colar PRIME'!$C:$C,Relatorio!B80,'Colar PRIME'!$D:$D,Relatorio!$T$102),SUMIFS('Colar PRIME'!$G:$G,'Colar PRIME'!$C:$C,Relatorio!D80,'Colar PRIME'!$D:$D,Relatorio!$T$102))</f>
        <v>0</v>
      </c>
      <c r="U80" s="207">
        <f ca="1">SUM(SUMIF('Colar PACKET'!$A$2:$L$400,C80,'Colar PACKET'!$L$2:$L$400),SUMIF('Colar PACKET'!$A$2:$L$400,BA80,'Colar PACKET'!$L$2:$L$400))</f>
        <v>0</v>
      </c>
      <c r="V80" s="208">
        <f ca="1">SUM(SUMIFS('Colar PRIME'!$G:$G,'Colar PRIME'!$C:$C,Relatorio!B80,'Colar PRIME'!$D:$D,Relatorio!$V$102),SUMIFS('Colar PRIME'!$G:$G,'Colar PRIME'!$C:$C,Relatorio!D80,'Colar PRIME'!$D:$D,Relatorio!$V$102))</f>
        <v>0</v>
      </c>
      <c r="W80" s="408">
        <f ca="1">SUM(SUMIF('Colar PACKET'!$A$2:$M$400,C80,'Colar PACKET'!$M$2:$M$400),SUMIF('Colar PACKET'!$A$2:$M$400,BA80,'Colar PACKET'!$M$2:$M$400))</f>
        <v>0</v>
      </c>
      <c r="X80" s="408">
        <f ca="1">SUM(SUMIFS('Colar PRIME'!$G:$G,'Colar PRIME'!$C:$C,Relatorio!B80,'Colar PRIME'!$D:$D,Relatorio!$X$102),SUMIFS('Colar PRIME'!$G:$G,'Colar PRIME'!$C:$C,Relatorio!D80,'Colar PRIME'!$D:$D,Relatorio!$X$102))</f>
        <v>0</v>
      </c>
      <c r="Y80" s="207">
        <f ca="1">SUM(SUMIF('Colar PACKET'!$A$2:$N$400,C80,'Colar PACKET'!$N$2:$N$400),SUMIF('Colar PACKET'!$A$2:$N$400,BA80,'Colar PACKET'!$N$2:$N$400))</f>
        <v>0</v>
      </c>
      <c r="Z80" s="208">
        <f ca="1">SUM(SUMIFS('Colar PRIME'!$G:$G,'Colar PRIME'!$C:$C,Relatorio!B80,'Colar PRIME'!$D:$D,Relatorio!$Z$102),SUMIFS('Colar PRIME'!$G:$G,'Colar PRIME'!$C:$C,Relatorio!D80,'Colar PRIME'!$D:$D,Relatorio!$Z$102))</f>
        <v>0</v>
      </c>
      <c r="AA80" s="408">
        <f ca="1">SUM(SUMIF('Colar PACKET'!$A$2:$O$400,C80,'Colar PACKET'!$O$2:$O$400),SUMIF('Colar PACKET'!$A$2:$O$400,BA80,'Colar PACKET'!$O$2:$O$400))</f>
        <v>0</v>
      </c>
      <c r="AB80" s="408">
        <f ca="1">SUM(SUMIFS('Colar PRIME'!$G:$G,'Colar PRIME'!$C:$C,Relatorio!B80,'Colar PRIME'!$D:$D,Relatorio!$AB$102),SUMIFS('Colar PRIME'!$G:$G,'Colar PRIME'!$C:$C,Relatorio!D80,'Colar PRIME'!$D:$D,Relatorio!$AB$102))</f>
        <v>0</v>
      </c>
      <c r="AC80" s="207">
        <f ca="1">SUM(SUMIF('Colar PACKET'!$A$2:$P$400,C80,'Colar PACKET'!$P$2:$P$400),SUMIF('Colar PACKET'!$A$2:$P$400,BA80,'Colar PACKET'!$P$2:$P$400))</f>
        <v>0</v>
      </c>
      <c r="AD80" s="208">
        <f ca="1">SUM(SUMIFS('Colar PRIME'!$G:$G,'Colar PRIME'!$C:$C,Relatorio!B80,'Colar PRIME'!$D:$D,Relatorio!$AD$102),SUMIFS('Colar PRIME'!$G:$G,'Colar PRIME'!$C:$C,Relatorio!D80,'Colar PRIME'!$D:$D,Relatorio!$AD$102))</f>
        <v>0</v>
      </c>
      <c r="AE80" s="408">
        <f ca="1">SUM(SUMIF('Colar PACKET'!$A$2:$Q$400,C80,'Colar PACKET'!$Q$2:$Q$400),SUMIF('Colar PACKET'!$A$2:$Q$400,BA80,'Colar PACKET'!$Q$2:$Q$400))</f>
        <v>0</v>
      </c>
      <c r="AF80" s="408">
        <f ca="1">SUM(SUMIFS('Colar PRIME'!$G:$G,'Colar PRIME'!$C:$C,Relatorio!B80,'Colar PRIME'!$D:$D,Relatorio!$AF$102),SUMIFS('Colar PRIME'!$G:$G,'Colar PRIME'!$C:$C,Relatorio!D80,'Colar PRIME'!$D:$D,Relatorio!$AF$102))</f>
        <v>0</v>
      </c>
      <c r="AG80" s="207">
        <f ca="1">SUM(SUMIF('Colar PACKET'!$A$2:$R$400,C80,'Colar PACKET'!$R$2:$R$400),SUMIF('Colar PACKET'!$A$2:$R$400,BA80,'Colar PACKET'!$R$2:$R$400))</f>
        <v>0</v>
      </c>
      <c r="AH80" s="408">
        <f ca="1">SUM(SUMIFS('Colar PRIME'!$G:$G,'Colar PRIME'!$C:$C,Relatorio!B80,'Colar PRIME'!$D:$D,Relatorio!$AH$102),SUMIFS('Colar PRIME'!$G:$G,'Colar PRIME'!$C:$C,Relatorio!D80,'Colar PRIME'!$D:$D,Relatorio!$AH$102))</f>
        <v>0</v>
      </c>
      <c r="AI80" s="209">
        <f ca="1">SUM(SUMIF('Colar PACKET'!$A$2:$S$400,C80,'Colar PACKET'!$S$2:$S$400),SUMIF('Colar PACKET'!$A$2:$S$400,BA80,'Colar PACKET'!$S$2:$S$400))</f>
        <v>0</v>
      </c>
      <c r="AJ80" s="409">
        <f ca="1">SUM(SUMIFS('Colar PRIME'!$G:$G,'Colar PRIME'!$C:$C,Relatorio!B80,'Colar PRIME'!$D:$D,Relatorio!$AJ$102),SUMIFS('Colar PRIME'!$G:$G,'Colar PRIME'!$C:$C,Relatorio!D80,'Colar PRIME'!$D:$D,Relatorio!$AJ$102))</f>
        <v>0</v>
      </c>
      <c r="AK80" s="408">
        <f ca="1">SUM(SUMIF('Colar PACKET'!$A$2:$T$400,C80,'Colar PACKET'!$T$2:$T$400),SUMIF('Colar PACKET'!$A$2:$T$400,BA80,'Colar PACKET'!$T$2:$T$400))</f>
        <v>0</v>
      </c>
      <c r="AL80" s="408">
        <f ca="1">SUM(SUMIFS('Colar PRIME'!$G:$G,'Colar PRIME'!$C:$C,Relatorio!B80,'Colar PRIME'!$D:$D,Relatorio!$AL$102),SUMIFS('Colar PRIME'!$G:$G,'Colar PRIME'!$C:$C,Relatorio!D80,'Colar PRIME'!$D:$D,Relatorio!$AL$102))</f>
        <v>0</v>
      </c>
      <c r="AM80" s="209">
        <f ca="1">SUM(SUMIF('Colar PACKET'!$A$2:$U$400,C80,'Colar PACKET'!$U$2:$U$400),SUMIF('Colar PACKET'!$A$2:$U$400,BA80,'Colar PACKET'!$U$2:$U$400))</f>
        <v>0</v>
      </c>
      <c r="AN80" s="409">
        <f ca="1">SUM(SUMIFS('Colar PRIME'!$G:$G,'Colar PRIME'!$C:$C,Relatorio!B80,'Colar PRIME'!$D:$D,Relatorio!$AJ$102),SUMIFS('Colar PRIME'!$G:$G,'Colar PRIME'!$C:$C,Relatorio!D80,'Colar PRIME'!$D:$D,Relatorio!$AN$102))</f>
        <v>0</v>
      </c>
      <c r="AO80" s="408">
        <f ca="1">SUM(SUMIF('Colar PACKET'!$A$2:$V$400,C80,'Colar PACKET'!$V$2:$V$400),SUMIF('Colar PACKET'!$A$2:$V$400,BA80,'Colar PACKET'!$V$2:$V$400))</f>
        <v>0</v>
      </c>
      <c r="AP80" s="408">
        <f ca="1">SUM(SUMIFS('Colar PRIME'!$G:$G,'Colar PRIME'!$C:$C,Relatorio!B80,'Colar PRIME'!$D:$D,Relatorio!$AP$102),SUMIFS('Colar PRIME'!$G:$G,'Colar PRIME'!$C:$C,Relatorio!D80,'Colar PRIME'!$D:$D,Relatorio!$AP$102))</f>
        <v>0</v>
      </c>
      <c r="AQ80" s="209">
        <f ca="1">SUM(SUMIF('Colar PACKET'!$A$2:$W$400,C80,'Colar PACKET'!$W$2:$W$400),SUMIF('Colar PACKET'!$A$2:$W$400,BA80,'Colar PACKET'!$W$2:$W$400))</f>
        <v>0</v>
      </c>
      <c r="AR80" s="409">
        <f ca="1">SUM(SUMIFS('Colar PRIME'!$G:$G,'Colar PRIME'!$C:$C,Relatorio!B80,'Colar PRIME'!$D:$D,Relatorio!$AR$102),SUMIFS('Colar PRIME'!$G:$G,'Colar PRIME'!$C:$C,Relatorio!D80,'Colar PRIME'!$D:$D,Relatorio!$AR$102))</f>
        <v>0</v>
      </c>
      <c r="AS80" s="408">
        <f ca="1">SUM(SUMIF('Colar PACKET'!$A$2:$X$400,C80,'Colar PACKET'!$X$2:$X$400),SUMIF('Colar PACKET'!$A$2:$X$400,BA80,'Colar PACKET'!$X$2:$X$400))</f>
        <v>0</v>
      </c>
      <c r="AT80" s="408">
        <f ca="1">SUM(SUMIFS('Colar PRIME'!$G:$G,'Colar PRIME'!$C:$C,Relatorio!B80,'Colar PRIME'!$D:$D,Relatorio!$AT$102),SUMIFS('Colar PRIME'!$G:$G,'Colar PRIME'!$C:$C,Relatorio!D80,'Colar PRIME'!$D:$D,Relatorio!$AT$102))</f>
        <v>0</v>
      </c>
      <c r="AU80" s="209">
        <f ca="1">SUM(SUMIF('Colar PACKET'!$A$2:$Y$400,C80,'Colar PACKET'!$Y$2:$Y$400),SUMIF('Colar PACKET'!$A$2:$Y$400,BA80,'Colar PACKET'!$Y$2:$Y$400))</f>
        <v>0</v>
      </c>
      <c r="AV80" s="409">
        <f ca="1">SUM(SUMIFS('Colar PRIME'!$G:$G,'Colar PRIME'!$C:$C,Relatorio!B80,'Colar PRIME'!$D:$D,Relatorio!$AV$102),SUMIFS('Colar PRIME'!$G:$G,'Colar PRIME'!$C:$C,Relatorio!D80,'Colar PRIME'!$D:$D,Relatorio!$AV$102))</f>
        <v>0</v>
      </c>
      <c r="AW80" s="408">
        <f ca="1">SUM(SUMIF('Colar PACKET'!$A$2:$Z$400,C80,'Colar PACKET'!$Z$2:$Z$400),SUMIF('Colar PACKET'!$A$2:$Z$400,BA80,'Colar PACKET'!$Z$2:$Z$400))</f>
        <v>0</v>
      </c>
      <c r="AX80" s="408">
        <f ca="1">SUM(SUMIFS('Colar PRIME'!$G:$G,'Colar PRIME'!$C:$C,Relatorio!B80,'Colar PRIME'!$D:$D,Relatorio!$AX$102),SUMIFS('Colar PRIME'!$G:$G,'Colar PRIME'!$C:$C,Relatorio!D80,'Colar PRIME'!$D:$D,Relatorio!$AX$102))</f>
        <v>0</v>
      </c>
      <c r="AY80" s="209">
        <f ca="1">SUM(SUMIF('Colar PACKET'!$A$2:$AA$400,C80,'Colar PACKET'!$AA$2:$AA$400),SUMIF('Colar PACKET'!$A$2:$AA$400,BA80,'Colar PACKET'!$AA$2:$AA$400))</f>
        <v>0</v>
      </c>
      <c r="AZ80" s="409">
        <f ca="1">SUM(SUMIFS('Colar PRIME'!$G:$G,'Colar PRIME'!$C:$C,Relatorio!B80,'Colar PRIME'!$D:$D,Relatorio!$AZ$102),SUMIFS('Colar PRIME'!$G:$G,'Colar PRIME'!$C:$C,Relatorio!D80,'Colar PRIME'!$D:$D,Relatorio!$AZ$102))</f>
        <v>0</v>
      </c>
      <c r="BA80" s="210" t="s">
        <v>407</v>
      </c>
      <c r="BB80" s="408">
        <v>7</v>
      </c>
    </row>
    <row r="81" spans="1:54" x14ac:dyDescent="0.25">
      <c r="A81" s="226" t="s">
        <v>155</v>
      </c>
      <c r="B81" s="419" t="s">
        <v>408</v>
      </c>
      <c r="C81" s="217" t="s">
        <v>409</v>
      </c>
      <c r="D81" s="218"/>
      <c r="E81" s="207">
        <f ca="1">SUM(SUMIF('Colar PACKET'!$A$2:$D$400,C81,'Colar PACKET'!$D$2:$D$400),SUMIF('Colar PACKET'!$A$2:$D507,BA81,'Colar PACKET'!$D$2:$D$400))</f>
        <v>0</v>
      </c>
      <c r="F81" s="208">
        <f ca="1">SUM(SUMIFS('Colar PRIME'!$G:$G,'Colar PRIME'!$C:$C,Relatorio!B81,'Colar PRIME'!$D:$D,Relatorio!$F$102),SUMIFS('Colar PRIME'!$G:$G,'Colar PRIME'!$C:$C,Relatorio!D81,'Colar PRIME'!$D:$D,Relatorio!$F$102))</f>
        <v>0</v>
      </c>
      <c r="G81" s="408">
        <f ca="1">SUM(SUMIF('Colar PACKET'!$A$2:$E$400,C81,'Colar PACKET'!$E$2:$E$400),SUMIF('Colar PACKET'!$A$2:$E$400,BA81,'Colar PACKET'!$E$2:$E$400))</f>
        <v>0</v>
      </c>
      <c r="H81" s="408">
        <f ca="1">SUM(SUMIFS('Colar PRIME'!$G:$G,'Colar PRIME'!$C:$C,Relatorio!B81,'Colar PRIME'!$D:$D,Relatorio!$H$102),SUMIFS('Colar PRIME'!$G:$G,'Colar PRIME'!$C:$C,Relatorio!D81,'Colar PRIME'!$D:$D,Relatorio!$H$102))</f>
        <v>0</v>
      </c>
      <c r="I81" s="207">
        <f ca="1">SUM(SUMIF('Colar PACKET'!$A$2:$F$400,C81,'Colar PACKET'!$F$2:$F$400),SUMIF('Colar PACKET'!$A$2:$F$400,BA81,'Colar PACKET'!$F$2:$F$400))</f>
        <v>0</v>
      </c>
      <c r="J81" s="208">
        <f ca="1">SUM(SUMIFS('Colar PRIME'!$G:$G,'Colar PRIME'!$C:$C,Relatorio!B81,'Colar PRIME'!$D:$D,Relatorio!$J$102),SUMIFS('Colar PRIME'!$G:$G,'Colar PRIME'!$C:$C,Relatorio!D81,'Colar PRIME'!$D:$D,Relatorio!$J$102))</f>
        <v>0</v>
      </c>
      <c r="K81" s="408">
        <f ca="1">SUM(SUMIF('Colar PACKET'!$A$2:$G$400,C81,'Colar PACKET'!$G$2:$G$400),SUMIF('Colar PACKET'!$A$2:$G$400,BA81,'Colar PACKET'!$G$2:$G$400))</f>
        <v>0</v>
      </c>
      <c r="L81" s="408">
        <f ca="1">SUM(SUMIFS('Colar PRIME'!$G:$G,'Colar PRIME'!$C:$C,Relatorio!B81,'Colar PRIME'!$D:$D,Relatorio!$L$102),SUMIFS('Colar PRIME'!$G:$G,'Colar PRIME'!$C:$C,Relatorio!D81,'Colar PRIME'!$D:$D,Relatorio!$L$102))</f>
        <v>0</v>
      </c>
      <c r="M81" s="207">
        <f ca="1">SUM(SUMIF('Colar PACKET'!$A$2:$H$400,C81,'Colar PACKET'!$H$2:$H$400),SUMIF('Colar PACKET'!$A$2:$H$400,BA81,'Colar PACKET'!$H$2:$H$400))</f>
        <v>0</v>
      </c>
      <c r="N81" s="208">
        <f ca="1">SUM(SUMIFS('Colar PRIME'!$G:$G,'Colar PRIME'!$C:$C,Relatorio!B81,'Colar PRIME'!$D:$D,Relatorio!$N$102),SUMIFS('Colar PRIME'!$G:$G,'Colar PRIME'!$C:$C,Relatorio!D81,'Colar PRIME'!$D:$D,Relatorio!$N$102))</f>
        <v>0</v>
      </c>
      <c r="O81" s="408">
        <f ca="1">SUM(SUMIF('Colar PACKET'!$A$2:$I$400,C81,'Colar PACKET'!$I$2:$I$400),SUMIF('Colar PACKET'!$A$2:$I$400,BA81,'Colar PACKET'!$I$2:$I$400))</f>
        <v>0</v>
      </c>
      <c r="P81" s="408">
        <f ca="1">SUM(SUMIFS('Colar PRIME'!$G:$G,'Colar PRIME'!$C:$C,Relatorio!B81,'Colar PRIME'!$D:$D,Relatorio!$P$102),SUMIFS('Colar PRIME'!$G:$G,'Colar PRIME'!$C:$C,Relatorio!D81,'Colar PRIME'!$D:$D,Relatorio!$P$102))</f>
        <v>0</v>
      </c>
      <c r="Q81" s="207">
        <f ca="1">SUM(SUMIF('Colar PACKET'!$A$2:$J$400,C81,'Colar PACKET'!$J$2:$J$400),SUMIF('Colar PACKET'!$A$2:$J$400,BA81,'Colar PACKET'!$J$2:$J$400))</f>
        <v>0</v>
      </c>
      <c r="R81" s="208">
        <f ca="1">SUM(SUMIFS('Colar PRIME'!$G:$G,'Colar PRIME'!$C:$C,Relatorio!B81,'Colar PRIME'!$D:$D,Relatorio!$R$102),SUMIFS('Colar PRIME'!$G:$G,'Colar PRIME'!$C:$C,Relatorio!D81,'Colar PRIME'!$D:$D,Relatorio!$R$102))</f>
        <v>0</v>
      </c>
      <c r="S81" s="408">
        <f ca="1">SUM(SUMIF('Colar PACKET'!$A$2:$K$400,C81,'Colar PACKET'!$K$2:$K$400),SUMIF('Colar PACKET'!$A$2:$K$400,BA81,'Colar PACKET'!$K$2:$K$400))</f>
        <v>0</v>
      </c>
      <c r="T81" s="408">
        <f ca="1">SUM(SUMIFS('Colar PRIME'!$G:$G,'Colar PRIME'!$C:$C,Relatorio!B81,'Colar PRIME'!$D:$D,Relatorio!$T$102),SUMIFS('Colar PRIME'!$G:$G,'Colar PRIME'!$C:$C,Relatorio!D81,'Colar PRIME'!$D:$D,Relatorio!$T$102))</f>
        <v>0</v>
      </c>
      <c r="U81" s="207">
        <f ca="1">SUM(SUMIF('Colar PACKET'!$A$2:$L$400,C81,'Colar PACKET'!$L$2:$L$400),SUMIF('Colar PACKET'!$A$2:$L$400,BA81,'Colar PACKET'!$L$2:$L$400))</f>
        <v>0</v>
      </c>
      <c r="V81" s="208">
        <f ca="1">SUM(SUMIFS('Colar PRIME'!$G:$G,'Colar PRIME'!$C:$C,Relatorio!B81,'Colar PRIME'!$D:$D,Relatorio!$V$102),SUMIFS('Colar PRIME'!$G:$G,'Colar PRIME'!$C:$C,Relatorio!D81,'Colar PRIME'!$D:$D,Relatorio!$V$102))</f>
        <v>0</v>
      </c>
      <c r="W81" s="408">
        <f ca="1">SUM(SUMIF('Colar PACKET'!$A$2:$M$400,C81,'Colar PACKET'!$M$2:$M$400),SUMIF('Colar PACKET'!$A$2:$M$400,BA81,'Colar PACKET'!$M$2:$M$400))</f>
        <v>0</v>
      </c>
      <c r="X81" s="408">
        <f ca="1">SUM(SUMIFS('Colar PRIME'!$G:$G,'Colar PRIME'!$C:$C,Relatorio!B81,'Colar PRIME'!$D:$D,Relatorio!$X$102),SUMIFS('Colar PRIME'!$G:$G,'Colar PRIME'!$C:$C,Relatorio!D81,'Colar PRIME'!$D:$D,Relatorio!$X$102))</f>
        <v>0</v>
      </c>
      <c r="Y81" s="207">
        <f ca="1">SUM(SUMIF('Colar PACKET'!$A$2:$N$400,C81,'Colar PACKET'!$N$2:$N$400),SUMIF('Colar PACKET'!$A$2:$N$400,BA81,'Colar PACKET'!$N$2:$N$400))</f>
        <v>0</v>
      </c>
      <c r="Z81" s="208">
        <f ca="1">SUM(SUMIFS('Colar PRIME'!$G:$G,'Colar PRIME'!$C:$C,Relatorio!B81,'Colar PRIME'!$D:$D,Relatorio!$Z$102),SUMIFS('Colar PRIME'!$G:$G,'Colar PRIME'!$C:$C,Relatorio!D81,'Colar PRIME'!$D:$D,Relatorio!$Z$102))</f>
        <v>0</v>
      </c>
      <c r="AA81" s="408">
        <f ca="1">SUM(SUMIF('Colar PACKET'!$A$2:$O$400,C81,'Colar PACKET'!$O$2:$O$400),SUMIF('Colar PACKET'!$A$2:$O$400,BA81,'Colar PACKET'!$O$2:$O$400))</f>
        <v>0</v>
      </c>
      <c r="AB81" s="408">
        <f ca="1">SUM(SUMIFS('Colar PRIME'!$G:$G,'Colar PRIME'!$C:$C,Relatorio!B81,'Colar PRIME'!$D:$D,Relatorio!$AB$102),SUMIFS('Colar PRIME'!$G:$G,'Colar PRIME'!$C:$C,Relatorio!D81,'Colar PRIME'!$D:$D,Relatorio!$AB$102))</f>
        <v>0</v>
      </c>
      <c r="AC81" s="207">
        <f ca="1">SUM(SUMIF('Colar PACKET'!$A$2:$P$400,C81,'Colar PACKET'!$P$2:$P$400),SUMIF('Colar PACKET'!$A$2:$P$400,BA81,'Colar PACKET'!$P$2:$P$400))</f>
        <v>0</v>
      </c>
      <c r="AD81" s="208">
        <f ca="1">SUM(SUMIFS('Colar PRIME'!$G:$G,'Colar PRIME'!$C:$C,Relatorio!B81,'Colar PRIME'!$D:$D,Relatorio!$AD$102),SUMIFS('Colar PRIME'!$G:$G,'Colar PRIME'!$C:$C,Relatorio!D81,'Colar PRIME'!$D:$D,Relatorio!$AD$102))</f>
        <v>0</v>
      </c>
      <c r="AE81" s="408">
        <f ca="1">SUM(SUMIF('Colar PACKET'!$A$2:$Q$400,C81,'Colar PACKET'!$Q$2:$Q$400),SUMIF('Colar PACKET'!$A$2:$Q$400,BA81,'Colar PACKET'!$Q$2:$Q$400))</f>
        <v>0</v>
      </c>
      <c r="AF81" s="408">
        <f ca="1">SUM(SUMIFS('Colar PRIME'!$G:$G,'Colar PRIME'!$C:$C,Relatorio!B81,'Colar PRIME'!$D:$D,Relatorio!$AF$102),SUMIFS('Colar PRIME'!$G:$G,'Colar PRIME'!$C:$C,Relatorio!D81,'Colar PRIME'!$D:$D,Relatorio!$AF$102))</f>
        <v>0</v>
      </c>
      <c r="AG81" s="207">
        <f ca="1">SUM(SUMIF('Colar PACKET'!$A$2:$R$400,C81,'Colar PACKET'!$R$2:$R$400),SUMIF('Colar PACKET'!$A$2:$R$400,BA81,'Colar PACKET'!$R$2:$R$400))</f>
        <v>0</v>
      </c>
      <c r="AH81" s="408">
        <f ca="1">SUM(SUMIFS('Colar PRIME'!$G:$G,'Colar PRIME'!$C:$C,Relatorio!B81,'Colar PRIME'!$D:$D,Relatorio!$AH$102),SUMIFS('Colar PRIME'!$G:$G,'Colar PRIME'!$C:$C,Relatorio!D81,'Colar PRIME'!$D:$D,Relatorio!$AH$102))</f>
        <v>0</v>
      </c>
      <c r="AI81" s="209">
        <f ca="1">SUM(SUMIF('Colar PACKET'!$A$2:$S$400,C81,'Colar PACKET'!$S$2:$S$400),SUMIF('Colar PACKET'!$A$2:$S$400,BA81,'Colar PACKET'!$S$2:$S$400))</f>
        <v>0</v>
      </c>
      <c r="AJ81" s="409">
        <f ca="1">SUM(SUMIFS('Colar PRIME'!$G:$G,'Colar PRIME'!$C:$C,Relatorio!B81,'Colar PRIME'!$D:$D,Relatorio!$AJ$102),SUMIFS('Colar PRIME'!$G:$G,'Colar PRIME'!$C:$C,Relatorio!D81,'Colar PRIME'!$D:$D,Relatorio!$AJ$102))</f>
        <v>0</v>
      </c>
      <c r="AK81" s="408">
        <f ca="1">SUM(SUMIF('Colar PACKET'!$A$2:$T$400,C81,'Colar PACKET'!$T$2:$T$400),SUMIF('Colar PACKET'!$A$2:$T$400,BA81,'Colar PACKET'!$T$2:$T$400))</f>
        <v>0</v>
      </c>
      <c r="AL81" s="408">
        <f ca="1">SUM(SUMIFS('Colar PRIME'!$G:$G,'Colar PRIME'!$C:$C,Relatorio!B81,'Colar PRIME'!$D:$D,Relatorio!$AL$102),SUMIFS('Colar PRIME'!$G:$G,'Colar PRIME'!$C:$C,Relatorio!D81,'Colar PRIME'!$D:$D,Relatorio!$AL$102))</f>
        <v>0</v>
      </c>
      <c r="AM81" s="209">
        <f ca="1">SUM(SUMIF('Colar PACKET'!$A$2:$U$400,C81,'Colar PACKET'!$U$2:$U$400),SUMIF('Colar PACKET'!$A$2:$U$400,BA81,'Colar PACKET'!$U$2:$U$400))</f>
        <v>0</v>
      </c>
      <c r="AN81" s="409">
        <f ca="1">SUM(SUMIFS('Colar PRIME'!$G:$G,'Colar PRIME'!$C:$C,Relatorio!B81,'Colar PRIME'!$D:$D,Relatorio!$AJ$102),SUMIFS('Colar PRIME'!$G:$G,'Colar PRIME'!$C:$C,Relatorio!D81,'Colar PRIME'!$D:$D,Relatorio!$AN$102))</f>
        <v>0</v>
      </c>
      <c r="AO81" s="408">
        <f ca="1">SUM(SUMIF('Colar PACKET'!$A$2:$V$400,C81,'Colar PACKET'!$V$2:$V$400),SUMIF('Colar PACKET'!$A$2:$V$400,BA81,'Colar PACKET'!$V$2:$V$400))</f>
        <v>0</v>
      </c>
      <c r="AP81" s="408">
        <f ca="1">SUM(SUMIFS('Colar PRIME'!$G:$G,'Colar PRIME'!$C:$C,Relatorio!B81,'Colar PRIME'!$D:$D,Relatorio!$AP$102),SUMIFS('Colar PRIME'!$G:$G,'Colar PRIME'!$C:$C,Relatorio!D81,'Colar PRIME'!$D:$D,Relatorio!$AP$102))</f>
        <v>0</v>
      </c>
      <c r="AQ81" s="209">
        <f ca="1">SUM(SUMIF('Colar PACKET'!$A$2:$W$400,C81,'Colar PACKET'!$W$2:$W$400),SUMIF('Colar PACKET'!$A$2:$W$400,BA81,'Colar PACKET'!$W$2:$W$400))</f>
        <v>0</v>
      </c>
      <c r="AR81" s="409">
        <f ca="1">SUM(SUMIFS('Colar PRIME'!$G:$G,'Colar PRIME'!$C:$C,Relatorio!B81,'Colar PRIME'!$D:$D,Relatorio!$AR$102),SUMIFS('Colar PRIME'!$G:$G,'Colar PRIME'!$C:$C,Relatorio!D81,'Colar PRIME'!$D:$D,Relatorio!$AR$102))</f>
        <v>0</v>
      </c>
      <c r="AS81" s="408">
        <f ca="1">SUM(SUMIF('Colar PACKET'!$A$2:$X$400,C81,'Colar PACKET'!$X$2:$X$400),SUMIF('Colar PACKET'!$A$2:$X$400,BA81,'Colar PACKET'!$X$2:$X$400))</f>
        <v>0</v>
      </c>
      <c r="AT81" s="408">
        <f ca="1">SUM(SUMIFS('Colar PRIME'!$G:$G,'Colar PRIME'!$C:$C,Relatorio!B81,'Colar PRIME'!$D:$D,Relatorio!$AT$102),SUMIFS('Colar PRIME'!$G:$G,'Colar PRIME'!$C:$C,Relatorio!D81,'Colar PRIME'!$D:$D,Relatorio!$AT$102))</f>
        <v>0</v>
      </c>
      <c r="AU81" s="209">
        <f ca="1">SUM(SUMIF('Colar PACKET'!$A$2:$Y$400,C81,'Colar PACKET'!$Y$2:$Y$400),SUMIF('Colar PACKET'!$A$2:$Y$400,BA81,'Colar PACKET'!$Y$2:$Y$400))</f>
        <v>0</v>
      </c>
      <c r="AV81" s="409">
        <f ca="1">SUM(SUMIFS('Colar PRIME'!$G:$G,'Colar PRIME'!$C:$C,Relatorio!B81,'Colar PRIME'!$D:$D,Relatorio!$AV$102),SUMIFS('Colar PRIME'!$G:$G,'Colar PRIME'!$C:$C,Relatorio!D81,'Colar PRIME'!$D:$D,Relatorio!$AV$102))</f>
        <v>0</v>
      </c>
      <c r="AW81" s="408">
        <f ca="1">SUM(SUMIF('Colar PACKET'!$A$2:$Z$400,C81,'Colar PACKET'!$Z$2:$Z$400),SUMIF('Colar PACKET'!$A$2:$Z$400,BA81,'Colar PACKET'!$Z$2:$Z$400))</f>
        <v>0</v>
      </c>
      <c r="AX81" s="408">
        <f ca="1">SUM(SUMIFS('Colar PRIME'!$G:$G,'Colar PRIME'!$C:$C,Relatorio!B81,'Colar PRIME'!$D:$D,Relatorio!$AX$102),SUMIFS('Colar PRIME'!$G:$G,'Colar PRIME'!$C:$C,Relatorio!D81,'Colar PRIME'!$D:$D,Relatorio!$AX$102))</f>
        <v>0</v>
      </c>
      <c r="AY81" s="209">
        <f ca="1">SUM(SUMIF('Colar PACKET'!$A$2:$AA$400,C81,'Colar PACKET'!$AA$2:$AA$400),SUMIF('Colar PACKET'!$A$2:$AA$400,BA81,'Colar PACKET'!$AA$2:$AA$400))</f>
        <v>0</v>
      </c>
      <c r="AZ81" s="409">
        <f ca="1">SUM(SUMIFS('Colar PRIME'!$G:$G,'Colar PRIME'!$C:$C,Relatorio!B81,'Colar PRIME'!$D:$D,Relatorio!$AZ$102),SUMIFS('Colar PRIME'!$G:$G,'Colar PRIME'!$C:$C,Relatorio!D81,'Colar PRIME'!$D:$D,Relatorio!$AZ$102))</f>
        <v>0</v>
      </c>
      <c r="BA81" s="210" t="s">
        <v>410</v>
      </c>
      <c r="BB81" s="408">
        <v>7</v>
      </c>
    </row>
    <row r="82" spans="1:54" x14ac:dyDescent="0.25">
      <c r="A82" s="226" t="s">
        <v>156</v>
      </c>
      <c r="B82" s="419" t="s">
        <v>411</v>
      </c>
      <c r="C82" s="217">
        <v>10150162212</v>
      </c>
      <c r="D82" s="218"/>
      <c r="E82" s="207">
        <f ca="1">SUM(SUMIF('Colar PACKET'!$A$2:$D$400,C82,'Colar PACKET'!$D$2:$D$400),SUMIF('Colar PACKET'!$A$2:$D508,BA82,'Colar PACKET'!$D$2:$D$400))</f>
        <v>0</v>
      </c>
      <c r="F82" s="208">
        <f ca="1">SUM(SUMIFS('Colar PRIME'!$G:$G,'Colar PRIME'!$C:$C,Relatorio!B82,'Colar PRIME'!$D:$D,Relatorio!$F$102),SUMIFS('Colar PRIME'!$G:$G,'Colar PRIME'!$C:$C,Relatorio!D82,'Colar PRIME'!$D:$D,Relatorio!$F$102))</f>
        <v>0</v>
      </c>
      <c r="G82" s="408">
        <f ca="1">SUM(SUMIF('Colar PACKET'!$A$2:$E$400,C82,'Colar PACKET'!$E$2:$E$400),SUMIF('Colar PACKET'!$A$2:$E$400,BA82,'Colar PACKET'!$E$2:$E$400))</f>
        <v>0</v>
      </c>
      <c r="H82" s="408">
        <f ca="1">SUM(SUMIFS('Colar PRIME'!$G:$G,'Colar PRIME'!$C:$C,Relatorio!B82,'Colar PRIME'!$D:$D,Relatorio!$H$102),SUMIFS('Colar PRIME'!$G:$G,'Colar PRIME'!$C:$C,Relatorio!D82,'Colar PRIME'!$D:$D,Relatorio!$H$102))</f>
        <v>0</v>
      </c>
      <c r="I82" s="207">
        <f ca="1">SUM(SUMIF('Colar PACKET'!$A$2:$F$400,C82,'Colar PACKET'!$F$2:$F$400),SUMIF('Colar PACKET'!$A$2:$F$400,BA82,'Colar PACKET'!$F$2:$F$400))</f>
        <v>0</v>
      </c>
      <c r="J82" s="208">
        <f ca="1">SUM(SUMIFS('Colar PRIME'!$G:$G,'Colar PRIME'!$C:$C,Relatorio!B82,'Colar PRIME'!$D:$D,Relatorio!$J$102),SUMIFS('Colar PRIME'!$G:$G,'Colar PRIME'!$C:$C,Relatorio!D82,'Colar PRIME'!$D:$D,Relatorio!$J$102))</f>
        <v>0</v>
      </c>
      <c r="K82" s="408">
        <f ca="1">SUM(SUMIF('Colar PACKET'!$A$2:$G$400,C82,'Colar PACKET'!$G$2:$G$400),SUMIF('Colar PACKET'!$A$2:$G$400,BA82,'Colar PACKET'!$G$2:$G$400))</f>
        <v>0</v>
      </c>
      <c r="L82" s="408">
        <f ca="1">SUM(SUMIFS('Colar PRIME'!$G:$G,'Colar PRIME'!$C:$C,Relatorio!B82,'Colar PRIME'!$D:$D,Relatorio!$L$102),SUMIFS('Colar PRIME'!$G:$G,'Colar PRIME'!$C:$C,Relatorio!D82,'Colar PRIME'!$D:$D,Relatorio!$L$102))</f>
        <v>0</v>
      </c>
      <c r="M82" s="207">
        <f ca="1">SUM(SUMIF('Colar PACKET'!$A$2:$H$400,C82,'Colar PACKET'!$H$2:$H$400),SUMIF('Colar PACKET'!$A$2:$H$400,BA82,'Colar PACKET'!$H$2:$H$400))</f>
        <v>0</v>
      </c>
      <c r="N82" s="208">
        <f ca="1">SUM(SUMIFS('Colar PRIME'!$G:$G,'Colar PRIME'!$C:$C,Relatorio!B82,'Colar PRIME'!$D:$D,Relatorio!$N$102),SUMIFS('Colar PRIME'!$G:$G,'Colar PRIME'!$C:$C,Relatorio!D82,'Colar PRIME'!$D:$D,Relatorio!$N$102))</f>
        <v>0</v>
      </c>
      <c r="O82" s="408">
        <f ca="1">SUM(SUMIF('Colar PACKET'!$A$2:$I$400,C82,'Colar PACKET'!$I$2:$I$400),SUMIF('Colar PACKET'!$A$2:$I$400,BA82,'Colar PACKET'!$I$2:$I$400))</f>
        <v>0</v>
      </c>
      <c r="P82" s="408">
        <f ca="1">SUM(SUMIFS('Colar PRIME'!$G:$G,'Colar PRIME'!$C:$C,Relatorio!B82,'Colar PRIME'!$D:$D,Relatorio!$P$102),SUMIFS('Colar PRIME'!$G:$G,'Colar PRIME'!$C:$C,Relatorio!D82,'Colar PRIME'!$D:$D,Relatorio!$P$102))</f>
        <v>0</v>
      </c>
      <c r="Q82" s="207">
        <f ca="1">SUM(SUMIF('Colar PACKET'!$A$2:$J$400,C82,'Colar PACKET'!$J$2:$J$400),SUMIF('Colar PACKET'!$A$2:$J$400,BA82,'Colar PACKET'!$J$2:$J$400))</f>
        <v>0</v>
      </c>
      <c r="R82" s="208">
        <f ca="1">SUM(SUMIFS('Colar PRIME'!$G:$G,'Colar PRIME'!$C:$C,Relatorio!B82,'Colar PRIME'!$D:$D,Relatorio!$R$102),SUMIFS('Colar PRIME'!$G:$G,'Colar PRIME'!$C:$C,Relatorio!D82,'Colar PRIME'!$D:$D,Relatorio!$R$102))</f>
        <v>0</v>
      </c>
      <c r="S82" s="408">
        <f ca="1">SUM(SUMIF('Colar PACKET'!$A$2:$K$400,C82,'Colar PACKET'!$K$2:$K$400),SUMIF('Colar PACKET'!$A$2:$K$400,BA82,'Colar PACKET'!$K$2:$K$400))</f>
        <v>0</v>
      </c>
      <c r="T82" s="408">
        <f ca="1">SUM(SUMIFS('Colar PRIME'!$G:$G,'Colar PRIME'!$C:$C,Relatorio!B82,'Colar PRIME'!$D:$D,Relatorio!$T$102),SUMIFS('Colar PRIME'!$G:$G,'Colar PRIME'!$C:$C,Relatorio!D82,'Colar PRIME'!$D:$D,Relatorio!$T$102))</f>
        <v>0</v>
      </c>
      <c r="U82" s="207">
        <f ca="1">SUM(SUMIF('Colar PACKET'!$A$2:$L$400,C82,'Colar PACKET'!$L$2:$L$400),SUMIF('Colar PACKET'!$A$2:$L$400,BA82,'Colar PACKET'!$L$2:$L$400))</f>
        <v>0</v>
      </c>
      <c r="V82" s="208">
        <f ca="1">SUM(SUMIFS('Colar PRIME'!$G:$G,'Colar PRIME'!$C:$C,Relatorio!B82,'Colar PRIME'!$D:$D,Relatorio!$V$102),SUMIFS('Colar PRIME'!$G:$G,'Colar PRIME'!$C:$C,Relatorio!D82,'Colar PRIME'!$D:$D,Relatorio!$V$102))</f>
        <v>0</v>
      </c>
      <c r="W82" s="408">
        <f ca="1">SUM(SUMIF('Colar PACKET'!$A$2:$M$400,C82,'Colar PACKET'!$M$2:$M$400),SUMIF('Colar PACKET'!$A$2:$M$400,BA82,'Colar PACKET'!$M$2:$M$400))</f>
        <v>0</v>
      </c>
      <c r="X82" s="408">
        <f ca="1">SUM(SUMIFS('Colar PRIME'!$G:$G,'Colar PRIME'!$C:$C,Relatorio!B82,'Colar PRIME'!$D:$D,Relatorio!$X$102),SUMIFS('Colar PRIME'!$G:$G,'Colar PRIME'!$C:$C,Relatorio!D82,'Colar PRIME'!$D:$D,Relatorio!$X$102))</f>
        <v>0</v>
      </c>
      <c r="Y82" s="207">
        <f ca="1">SUM(SUMIF('Colar PACKET'!$A$2:$N$400,C82,'Colar PACKET'!$N$2:$N$400),SUMIF('Colar PACKET'!$A$2:$N$400,BA82,'Colar PACKET'!$N$2:$N$400))</f>
        <v>0</v>
      </c>
      <c r="Z82" s="208">
        <f ca="1">SUM(SUMIFS('Colar PRIME'!$G:$G,'Colar PRIME'!$C:$C,Relatorio!B82,'Colar PRIME'!$D:$D,Relatorio!$Z$102),SUMIFS('Colar PRIME'!$G:$G,'Colar PRIME'!$C:$C,Relatorio!D82,'Colar PRIME'!$D:$D,Relatorio!$Z$102))</f>
        <v>0</v>
      </c>
      <c r="AA82" s="408">
        <f ca="1">SUM(SUMIF('Colar PACKET'!$A$2:$O$400,C82,'Colar PACKET'!$O$2:$O$400),SUMIF('Colar PACKET'!$A$2:$O$400,BA82,'Colar PACKET'!$O$2:$O$400))</f>
        <v>0</v>
      </c>
      <c r="AB82" s="408">
        <f ca="1">SUM(SUMIFS('Colar PRIME'!$G:$G,'Colar PRIME'!$C:$C,Relatorio!B82,'Colar PRIME'!$D:$D,Relatorio!$AB$102),SUMIFS('Colar PRIME'!$G:$G,'Colar PRIME'!$C:$C,Relatorio!D82,'Colar PRIME'!$D:$D,Relatorio!$AB$102))</f>
        <v>0</v>
      </c>
      <c r="AC82" s="207">
        <f ca="1">SUM(SUMIF('Colar PACKET'!$A$2:$P$400,C82,'Colar PACKET'!$P$2:$P$400),SUMIF('Colar PACKET'!$A$2:$P$400,BA82,'Colar PACKET'!$P$2:$P$400))</f>
        <v>0</v>
      </c>
      <c r="AD82" s="208">
        <f ca="1">SUM(SUMIFS('Colar PRIME'!$G:$G,'Colar PRIME'!$C:$C,Relatorio!B82,'Colar PRIME'!$D:$D,Relatorio!$AD$102),SUMIFS('Colar PRIME'!$G:$G,'Colar PRIME'!$C:$C,Relatorio!D82,'Colar PRIME'!$D:$D,Relatorio!$AD$102))</f>
        <v>0</v>
      </c>
      <c r="AE82" s="408">
        <f ca="1">SUM(SUMIF('Colar PACKET'!$A$2:$Q$400,C82,'Colar PACKET'!$Q$2:$Q$400),SUMIF('Colar PACKET'!$A$2:$Q$400,BA82,'Colar PACKET'!$Q$2:$Q$400))</f>
        <v>0</v>
      </c>
      <c r="AF82" s="408">
        <f ca="1">SUM(SUMIFS('Colar PRIME'!$G:$G,'Colar PRIME'!$C:$C,Relatorio!B82,'Colar PRIME'!$D:$D,Relatorio!$AF$102),SUMIFS('Colar PRIME'!$G:$G,'Colar PRIME'!$C:$C,Relatorio!D82,'Colar PRIME'!$D:$D,Relatorio!$AF$102))</f>
        <v>0</v>
      </c>
      <c r="AG82" s="207">
        <f ca="1">SUM(SUMIF('Colar PACKET'!$A$2:$R$400,C82,'Colar PACKET'!$R$2:$R$400),SUMIF('Colar PACKET'!$A$2:$R$400,BA82,'Colar PACKET'!$R$2:$R$400))</f>
        <v>0</v>
      </c>
      <c r="AH82" s="408">
        <f ca="1">SUM(SUMIFS('Colar PRIME'!$G:$G,'Colar PRIME'!$C:$C,Relatorio!B82,'Colar PRIME'!$D:$D,Relatorio!$AH$102),SUMIFS('Colar PRIME'!$G:$G,'Colar PRIME'!$C:$C,Relatorio!D82,'Colar PRIME'!$D:$D,Relatorio!$AH$102))</f>
        <v>0</v>
      </c>
      <c r="AI82" s="209">
        <f ca="1">SUM(SUMIF('Colar PACKET'!$A$2:$S$400,C82,'Colar PACKET'!$S$2:$S$400),SUMIF('Colar PACKET'!$A$2:$S$400,BA82,'Colar PACKET'!$S$2:$S$400))</f>
        <v>0</v>
      </c>
      <c r="AJ82" s="409">
        <f ca="1">SUM(SUMIFS('Colar PRIME'!$G:$G,'Colar PRIME'!$C:$C,Relatorio!B82,'Colar PRIME'!$D:$D,Relatorio!$AJ$102),SUMIFS('Colar PRIME'!$G:$G,'Colar PRIME'!$C:$C,Relatorio!D82,'Colar PRIME'!$D:$D,Relatorio!$AJ$102))</f>
        <v>0</v>
      </c>
      <c r="AK82" s="408">
        <f ca="1">SUM(SUMIF('Colar PACKET'!$A$2:$T$400,C82,'Colar PACKET'!$T$2:$T$400),SUMIF('Colar PACKET'!$A$2:$T$400,BA82,'Colar PACKET'!$T$2:$T$400))</f>
        <v>0</v>
      </c>
      <c r="AL82" s="408">
        <f ca="1">SUM(SUMIFS('Colar PRIME'!$G:$G,'Colar PRIME'!$C:$C,Relatorio!B82,'Colar PRIME'!$D:$D,Relatorio!$AL$102),SUMIFS('Colar PRIME'!$G:$G,'Colar PRIME'!$C:$C,Relatorio!D82,'Colar PRIME'!$D:$D,Relatorio!$AL$102))</f>
        <v>0</v>
      </c>
      <c r="AM82" s="209">
        <f ca="1">SUM(SUMIF('Colar PACKET'!$A$2:$U$400,C82,'Colar PACKET'!$U$2:$U$400),SUMIF('Colar PACKET'!$A$2:$U$400,BA82,'Colar PACKET'!$U$2:$U$400))</f>
        <v>0</v>
      </c>
      <c r="AN82" s="409">
        <f ca="1">SUM(SUMIFS('Colar PRIME'!$G:$G,'Colar PRIME'!$C:$C,Relatorio!B82,'Colar PRIME'!$D:$D,Relatorio!$AJ$102),SUMIFS('Colar PRIME'!$G:$G,'Colar PRIME'!$C:$C,Relatorio!D82,'Colar PRIME'!$D:$D,Relatorio!$AN$102))</f>
        <v>0</v>
      </c>
      <c r="AO82" s="408">
        <f ca="1">SUM(SUMIF('Colar PACKET'!$A$2:$V$400,C82,'Colar PACKET'!$V$2:$V$400),SUMIF('Colar PACKET'!$A$2:$V$400,BA82,'Colar PACKET'!$V$2:$V$400))</f>
        <v>0</v>
      </c>
      <c r="AP82" s="408">
        <f ca="1">SUM(SUMIFS('Colar PRIME'!$G:$G,'Colar PRIME'!$C:$C,Relatorio!B82,'Colar PRIME'!$D:$D,Relatorio!$AP$102),SUMIFS('Colar PRIME'!$G:$G,'Colar PRIME'!$C:$C,Relatorio!D82,'Colar PRIME'!$D:$D,Relatorio!$AP$102))</f>
        <v>0</v>
      </c>
      <c r="AQ82" s="209">
        <f ca="1">SUM(SUMIF('Colar PACKET'!$A$2:$W$400,C82,'Colar PACKET'!$W$2:$W$400),SUMIF('Colar PACKET'!$A$2:$W$400,BA82,'Colar PACKET'!$W$2:$W$400))</f>
        <v>0</v>
      </c>
      <c r="AR82" s="409">
        <f ca="1">SUM(SUMIFS('Colar PRIME'!$G:$G,'Colar PRIME'!$C:$C,Relatorio!B82,'Colar PRIME'!$D:$D,Relatorio!$AR$102),SUMIFS('Colar PRIME'!$G:$G,'Colar PRIME'!$C:$C,Relatorio!D82,'Colar PRIME'!$D:$D,Relatorio!$AR$102))</f>
        <v>0</v>
      </c>
      <c r="AS82" s="408">
        <f ca="1">SUM(SUMIF('Colar PACKET'!$A$2:$X$400,C82,'Colar PACKET'!$X$2:$X$400),SUMIF('Colar PACKET'!$A$2:$X$400,BA82,'Colar PACKET'!$X$2:$X$400))</f>
        <v>0</v>
      </c>
      <c r="AT82" s="408">
        <f ca="1">SUM(SUMIFS('Colar PRIME'!$G:$G,'Colar PRIME'!$C:$C,Relatorio!B82,'Colar PRIME'!$D:$D,Relatorio!$AT$102),SUMIFS('Colar PRIME'!$G:$G,'Colar PRIME'!$C:$C,Relatorio!D82,'Colar PRIME'!$D:$D,Relatorio!$AT$102))</f>
        <v>0</v>
      </c>
      <c r="AU82" s="209">
        <f ca="1">SUM(SUMIF('Colar PACKET'!$A$2:$Y$400,C82,'Colar PACKET'!$Y$2:$Y$400),SUMIF('Colar PACKET'!$A$2:$Y$400,BA82,'Colar PACKET'!$Y$2:$Y$400))</f>
        <v>0</v>
      </c>
      <c r="AV82" s="409">
        <f ca="1">SUM(SUMIFS('Colar PRIME'!$G:$G,'Colar PRIME'!$C:$C,Relatorio!B82,'Colar PRIME'!$D:$D,Relatorio!$AV$102),SUMIFS('Colar PRIME'!$G:$G,'Colar PRIME'!$C:$C,Relatorio!D82,'Colar PRIME'!$D:$D,Relatorio!$AV$102))</f>
        <v>0</v>
      </c>
      <c r="AW82" s="408">
        <f ca="1">SUM(SUMIF('Colar PACKET'!$A$2:$Z$400,C82,'Colar PACKET'!$Z$2:$Z$400),SUMIF('Colar PACKET'!$A$2:$Z$400,BA82,'Colar PACKET'!$Z$2:$Z$400))</f>
        <v>0</v>
      </c>
      <c r="AX82" s="408">
        <f ca="1">SUM(SUMIFS('Colar PRIME'!$G:$G,'Colar PRIME'!$C:$C,Relatorio!B82,'Colar PRIME'!$D:$D,Relatorio!$AX$102),SUMIFS('Colar PRIME'!$G:$G,'Colar PRIME'!$C:$C,Relatorio!D82,'Colar PRIME'!$D:$D,Relatorio!$AX$102))</f>
        <v>0</v>
      </c>
      <c r="AY82" s="209">
        <f ca="1">SUM(SUMIF('Colar PACKET'!$A$2:$AA$400,C82,'Colar PACKET'!$AA$2:$AA$400),SUMIF('Colar PACKET'!$A$2:$AA$400,BA82,'Colar PACKET'!$AA$2:$AA$400))</f>
        <v>0</v>
      </c>
      <c r="AZ82" s="409">
        <f ca="1">SUM(SUMIFS('Colar PRIME'!$G:$G,'Colar PRIME'!$C:$C,Relatorio!B82,'Colar PRIME'!$D:$D,Relatorio!$AZ$102),SUMIFS('Colar PRIME'!$G:$G,'Colar PRIME'!$C:$C,Relatorio!D82,'Colar PRIME'!$D:$D,Relatorio!$AZ$102))</f>
        <v>0</v>
      </c>
      <c r="BA82" s="210" t="s">
        <v>412</v>
      </c>
      <c r="BB82" s="408">
        <v>7</v>
      </c>
    </row>
    <row r="83" spans="1:54" x14ac:dyDescent="0.25">
      <c r="A83" s="226" t="s">
        <v>157</v>
      </c>
      <c r="B83" s="419" t="s">
        <v>413</v>
      </c>
      <c r="C83" s="217">
        <v>10150158116</v>
      </c>
      <c r="D83" s="218"/>
      <c r="E83" s="207">
        <f ca="1">SUM(SUMIF('Colar PACKET'!$A$2:$D$400,C83,'Colar PACKET'!$D$2:$D$400),SUMIF('Colar PACKET'!$A$2:$D509,BA83,'Colar PACKET'!$D$2:$D$400))</f>
        <v>0</v>
      </c>
      <c r="F83" s="208">
        <f ca="1">SUM(SUMIFS('Colar PRIME'!$G:$G,'Colar PRIME'!$C:$C,Relatorio!B83,'Colar PRIME'!$D:$D,Relatorio!$F$102),SUMIFS('Colar PRIME'!$G:$G,'Colar PRIME'!$C:$C,Relatorio!D83,'Colar PRIME'!$D:$D,Relatorio!$F$102))</f>
        <v>0</v>
      </c>
      <c r="G83" s="408">
        <f ca="1">SUM(SUMIF('Colar PACKET'!$A$2:$E$400,C83,'Colar PACKET'!$E$2:$E$400),SUMIF('Colar PACKET'!$A$2:$E$400,BA83,'Colar PACKET'!$E$2:$E$400))</f>
        <v>0</v>
      </c>
      <c r="H83" s="408">
        <f ca="1">SUM(SUMIFS('Colar PRIME'!$G:$G,'Colar PRIME'!$C:$C,Relatorio!B83,'Colar PRIME'!$D:$D,Relatorio!$H$102),SUMIFS('Colar PRIME'!$G:$G,'Colar PRIME'!$C:$C,Relatorio!D83,'Colar PRIME'!$D:$D,Relatorio!$H$102))</f>
        <v>0</v>
      </c>
      <c r="I83" s="207">
        <f ca="1">SUM(SUMIF('Colar PACKET'!$A$2:$F$400,C83,'Colar PACKET'!$F$2:$F$400),SUMIF('Colar PACKET'!$A$2:$F$400,BA83,'Colar PACKET'!$F$2:$F$400))</f>
        <v>0</v>
      </c>
      <c r="J83" s="208">
        <f ca="1">SUM(SUMIFS('Colar PRIME'!$G:$G,'Colar PRIME'!$C:$C,Relatorio!B83,'Colar PRIME'!$D:$D,Relatorio!$J$102),SUMIFS('Colar PRIME'!$G:$G,'Colar PRIME'!$C:$C,Relatorio!D83,'Colar PRIME'!$D:$D,Relatorio!$J$102))</f>
        <v>0</v>
      </c>
      <c r="K83" s="408">
        <f ca="1">SUM(SUMIF('Colar PACKET'!$A$2:$G$400,C83,'Colar PACKET'!$G$2:$G$400),SUMIF('Colar PACKET'!$A$2:$G$400,BA83,'Colar PACKET'!$G$2:$G$400))</f>
        <v>0</v>
      </c>
      <c r="L83" s="408">
        <f ca="1">SUM(SUMIFS('Colar PRIME'!$G:$G,'Colar PRIME'!$C:$C,Relatorio!B83,'Colar PRIME'!$D:$D,Relatorio!$L$102),SUMIFS('Colar PRIME'!$G:$G,'Colar PRIME'!$C:$C,Relatorio!D83,'Colar PRIME'!$D:$D,Relatorio!$L$102))</f>
        <v>0</v>
      </c>
      <c r="M83" s="207">
        <f ca="1">SUM(SUMIF('Colar PACKET'!$A$2:$H$400,C83,'Colar PACKET'!$H$2:$H$400),SUMIF('Colar PACKET'!$A$2:$H$400,BA83,'Colar PACKET'!$H$2:$H$400))</f>
        <v>0</v>
      </c>
      <c r="N83" s="208">
        <f ca="1">SUM(SUMIFS('Colar PRIME'!$G:$G,'Colar PRIME'!$C:$C,Relatorio!B83,'Colar PRIME'!$D:$D,Relatorio!$N$102),SUMIFS('Colar PRIME'!$G:$G,'Colar PRIME'!$C:$C,Relatorio!D83,'Colar PRIME'!$D:$D,Relatorio!$N$102))</f>
        <v>0</v>
      </c>
      <c r="O83" s="408">
        <f ca="1">SUM(SUMIF('Colar PACKET'!$A$2:$I$400,C83,'Colar PACKET'!$I$2:$I$400),SUMIF('Colar PACKET'!$A$2:$I$400,BA83,'Colar PACKET'!$I$2:$I$400))</f>
        <v>0</v>
      </c>
      <c r="P83" s="408">
        <f ca="1">SUM(SUMIFS('Colar PRIME'!$G:$G,'Colar PRIME'!$C:$C,Relatorio!B83,'Colar PRIME'!$D:$D,Relatorio!$P$102),SUMIFS('Colar PRIME'!$G:$G,'Colar PRIME'!$C:$C,Relatorio!D83,'Colar PRIME'!$D:$D,Relatorio!$P$102))</f>
        <v>0</v>
      </c>
      <c r="Q83" s="207">
        <f ca="1">SUM(SUMIF('Colar PACKET'!$A$2:$J$400,C83,'Colar PACKET'!$J$2:$J$400),SUMIF('Colar PACKET'!$A$2:$J$400,BA83,'Colar PACKET'!$J$2:$J$400))</f>
        <v>0</v>
      </c>
      <c r="R83" s="208">
        <f ca="1">SUM(SUMIFS('Colar PRIME'!$G:$G,'Colar PRIME'!$C:$C,Relatorio!B83,'Colar PRIME'!$D:$D,Relatorio!$R$102),SUMIFS('Colar PRIME'!$G:$G,'Colar PRIME'!$C:$C,Relatorio!D83,'Colar PRIME'!$D:$D,Relatorio!$R$102))</f>
        <v>0</v>
      </c>
      <c r="S83" s="408">
        <f ca="1">SUM(SUMIF('Colar PACKET'!$A$2:$K$400,C83,'Colar PACKET'!$K$2:$K$400),SUMIF('Colar PACKET'!$A$2:$K$400,BA83,'Colar PACKET'!$K$2:$K$400))</f>
        <v>0</v>
      </c>
      <c r="T83" s="408">
        <f ca="1">SUM(SUMIFS('Colar PRIME'!$G:$G,'Colar PRIME'!$C:$C,Relatorio!B83,'Colar PRIME'!$D:$D,Relatorio!$T$102),SUMIFS('Colar PRIME'!$G:$G,'Colar PRIME'!$C:$C,Relatorio!D83,'Colar PRIME'!$D:$D,Relatorio!$T$102))</f>
        <v>0</v>
      </c>
      <c r="U83" s="207">
        <f ca="1">SUM(SUMIF('Colar PACKET'!$A$2:$L$400,C83,'Colar PACKET'!$L$2:$L$400),SUMIF('Colar PACKET'!$A$2:$L$400,BA83,'Colar PACKET'!$L$2:$L$400))</f>
        <v>0</v>
      </c>
      <c r="V83" s="208">
        <f ca="1">SUM(SUMIFS('Colar PRIME'!$G:$G,'Colar PRIME'!$C:$C,Relatorio!B83,'Colar PRIME'!$D:$D,Relatorio!$V$102),SUMIFS('Colar PRIME'!$G:$G,'Colar PRIME'!$C:$C,Relatorio!D83,'Colar PRIME'!$D:$D,Relatorio!$V$102))</f>
        <v>0</v>
      </c>
      <c r="W83" s="408">
        <f ca="1">SUM(SUMIF('Colar PACKET'!$A$2:$M$400,C83,'Colar PACKET'!$M$2:$M$400),SUMIF('Colar PACKET'!$A$2:$M$400,BA83,'Colar PACKET'!$M$2:$M$400))</f>
        <v>0</v>
      </c>
      <c r="X83" s="408">
        <f ca="1">SUM(SUMIFS('Colar PRIME'!$G:$G,'Colar PRIME'!$C:$C,Relatorio!B83,'Colar PRIME'!$D:$D,Relatorio!$X$102),SUMIFS('Colar PRIME'!$G:$G,'Colar PRIME'!$C:$C,Relatorio!D83,'Colar PRIME'!$D:$D,Relatorio!$X$102))</f>
        <v>0</v>
      </c>
      <c r="Y83" s="207">
        <f ca="1">SUM(SUMIF('Colar PACKET'!$A$2:$N$400,C83,'Colar PACKET'!$N$2:$N$400),SUMIF('Colar PACKET'!$A$2:$N$400,BA83,'Colar PACKET'!$N$2:$N$400))</f>
        <v>0</v>
      </c>
      <c r="Z83" s="208">
        <f ca="1">SUM(SUMIFS('Colar PRIME'!$G:$G,'Colar PRIME'!$C:$C,Relatorio!B83,'Colar PRIME'!$D:$D,Relatorio!$Z$102),SUMIFS('Colar PRIME'!$G:$G,'Colar PRIME'!$C:$C,Relatorio!D83,'Colar PRIME'!$D:$D,Relatorio!$Z$102))</f>
        <v>0</v>
      </c>
      <c r="AA83" s="408">
        <f ca="1">SUM(SUMIF('Colar PACKET'!$A$2:$O$400,C83,'Colar PACKET'!$O$2:$O$400),SUMIF('Colar PACKET'!$A$2:$O$400,BA83,'Colar PACKET'!$O$2:$O$400))</f>
        <v>0</v>
      </c>
      <c r="AB83" s="408">
        <f ca="1">SUM(SUMIFS('Colar PRIME'!$G:$G,'Colar PRIME'!$C:$C,Relatorio!B83,'Colar PRIME'!$D:$D,Relatorio!$AB$102),SUMIFS('Colar PRIME'!$G:$G,'Colar PRIME'!$C:$C,Relatorio!D83,'Colar PRIME'!$D:$D,Relatorio!$AB$102))</f>
        <v>0</v>
      </c>
      <c r="AC83" s="207">
        <f ca="1">SUM(SUMIF('Colar PACKET'!$A$2:$P$400,C83,'Colar PACKET'!$P$2:$P$400),SUMIF('Colar PACKET'!$A$2:$P$400,BA83,'Colar PACKET'!$P$2:$P$400))</f>
        <v>0</v>
      </c>
      <c r="AD83" s="208">
        <f ca="1">SUM(SUMIFS('Colar PRIME'!$G:$G,'Colar PRIME'!$C:$C,Relatorio!B83,'Colar PRIME'!$D:$D,Relatorio!$AD$102),SUMIFS('Colar PRIME'!$G:$G,'Colar PRIME'!$C:$C,Relatorio!D83,'Colar PRIME'!$D:$D,Relatorio!$AD$102))</f>
        <v>0</v>
      </c>
      <c r="AE83" s="408">
        <f ca="1">SUM(SUMIF('Colar PACKET'!$A$2:$Q$400,C83,'Colar PACKET'!$Q$2:$Q$400),SUMIF('Colar PACKET'!$A$2:$Q$400,BA83,'Colar PACKET'!$Q$2:$Q$400))</f>
        <v>0</v>
      </c>
      <c r="AF83" s="408">
        <f ca="1">SUM(SUMIFS('Colar PRIME'!$G:$G,'Colar PRIME'!$C:$C,Relatorio!B83,'Colar PRIME'!$D:$D,Relatorio!$AF$102),SUMIFS('Colar PRIME'!$G:$G,'Colar PRIME'!$C:$C,Relatorio!D83,'Colar PRIME'!$D:$D,Relatorio!$AF$102))</f>
        <v>0</v>
      </c>
      <c r="AG83" s="207">
        <f ca="1">SUM(SUMIF('Colar PACKET'!$A$2:$R$400,C83,'Colar PACKET'!$R$2:$R$400),SUMIF('Colar PACKET'!$A$2:$R$400,BA83,'Colar PACKET'!$R$2:$R$400))</f>
        <v>0</v>
      </c>
      <c r="AH83" s="408">
        <f ca="1">SUM(SUMIFS('Colar PRIME'!$G:$G,'Colar PRIME'!$C:$C,Relatorio!B83,'Colar PRIME'!$D:$D,Relatorio!$AH$102),SUMIFS('Colar PRIME'!$G:$G,'Colar PRIME'!$C:$C,Relatorio!D83,'Colar PRIME'!$D:$D,Relatorio!$AH$102))</f>
        <v>0</v>
      </c>
      <c r="AI83" s="209">
        <f ca="1">SUM(SUMIF('Colar PACKET'!$A$2:$S$400,C83,'Colar PACKET'!$S$2:$S$400),SUMIF('Colar PACKET'!$A$2:$S$400,BA83,'Colar PACKET'!$S$2:$S$400))</f>
        <v>0</v>
      </c>
      <c r="AJ83" s="409">
        <f ca="1">SUM(SUMIFS('Colar PRIME'!$G:$G,'Colar PRIME'!$C:$C,Relatorio!B83,'Colar PRIME'!$D:$D,Relatorio!$AJ$102),SUMIFS('Colar PRIME'!$G:$G,'Colar PRIME'!$C:$C,Relatorio!D83,'Colar PRIME'!$D:$D,Relatorio!$AJ$102))</f>
        <v>0</v>
      </c>
      <c r="AK83" s="408">
        <f ca="1">SUM(SUMIF('Colar PACKET'!$A$2:$T$400,C83,'Colar PACKET'!$T$2:$T$400),SUMIF('Colar PACKET'!$A$2:$T$400,BA83,'Colar PACKET'!$T$2:$T$400))</f>
        <v>0</v>
      </c>
      <c r="AL83" s="408">
        <f ca="1">SUM(SUMIFS('Colar PRIME'!$G:$G,'Colar PRIME'!$C:$C,Relatorio!B83,'Colar PRIME'!$D:$D,Relatorio!$AL$102),SUMIFS('Colar PRIME'!$G:$G,'Colar PRIME'!$C:$C,Relatorio!D83,'Colar PRIME'!$D:$D,Relatorio!$AL$102))</f>
        <v>0</v>
      </c>
      <c r="AM83" s="209">
        <f ca="1">SUM(SUMIF('Colar PACKET'!$A$2:$U$400,C83,'Colar PACKET'!$U$2:$U$400),SUMIF('Colar PACKET'!$A$2:$U$400,BA83,'Colar PACKET'!$U$2:$U$400))</f>
        <v>0</v>
      </c>
      <c r="AN83" s="409">
        <f ca="1">SUM(SUMIFS('Colar PRIME'!$G:$G,'Colar PRIME'!$C:$C,Relatorio!B83,'Colar PRIME'!$D:$D,Relatorio!$AJ$102),SUMIFS('Colar PRIME'!$G:$G,'Colar PRIME'!$C:$C,Relatorio!D83,'Colar PRIME'!$D:$D,Relatorio!$AN$102))</f>
        <v>0</v>
      </c>
      <c r="AO83" s="408">
        <f ca="1">SUM(SUMIF('Colar PACKET'!$A$2:$V$400,C83,'Colar PACKET'!$V$2:$V$400),SUMIF('Colar PACKET'!$A$2:$V$400,BA83,'Colar PACKET'!$V$2:$V$400))</f>
        <v>0</v>
      </c>
      <c r="AP83" s="408">
        <f ca="1">SUM(SUMIFS('Colar PRIME'!$G:$G,'Colar PRIME'!$C:$C,Relatorio!B83,'Colar PRIME'!$D:$D,Relatorio!$AP$102),SUMIFS('Colar PRIME'!$G:$G,'Colar PRIME'!$C:$C,Relatorio!D83,'Colar PRIME'!$D:$D,Relatorio!$AP$102))</f>
        <v>0</v>
      </c>
      <c r="AQ83" s="209">
        <f ca="1">SUM(SUMIF('Colar PACKET'!$A$2:$W$400,C83,'Colar PACKET'!$W$2:$W$400),SUMIF('Colar PACKET'!$A$2:$W$400,BA83,'Colar PACKET'!$W$2:$W$400))</f>
        <v>0</v>
      </c>
      <c r="AR83" s="409">
        <f ca="1">SUM(SUMIFS('Colar PRIME'!$G:$G,'Colar PRIME'!$C:$C,Relatorio!B83,'Colar PRIME'!$D:$D,Relatorio!$AR$102),SUMIFS('Colar PRIME'!$G:$G,'Colar PRIME'!$C:$C,Relatorio!D83,'Colar PRIME'!$D:$D,Relatorio!$AR$102))</f>
        <v>0</v>
      </c>
      <c r="AS83" s="408">
        <f ca="1">SUM(SUMIF('Colar PACKET'!$A$2:$X$400,C83,'Colar PACKET'!$X$2:$X$400),SUMIF('Colar PACKET'!$A$2:$X$400,BA83,'Colar PACKET'!$X$2:$X$400))</f>
        <v>0</v>
      </c>
      <c r="AT83" s="408">
        <f ca="1">SUM(SUMIFS('Colar PRIME'!$G:$G,'Colar PRIME'!$C:$C,Relatorio!B83,'Colar PRIME'!$D:$D,Relatorio!$AT$102),SUMIFS('Colar PRIME'!$G:$G,'Colar PRIME'!$C:$C,Relatorio!D83,'Colar PRIME'!$D:$D,Relatorio!$AT$102))</f>
        <v>0</v>
      </c>
      <c r="AU83" s="209">
        <f ca="1">SUM(SUMIF('Colar PACKET'!$A$2:$Y$400,C83,'Colar PACKET'!$Y$2:$Y$400),SUMIF('Colar PACKET'!$A$2:$Y$400,BA83,'Colar PACKET'!$Y$2:$Y$400))</f>
        <v>0</v>
      </c>
      <c r="AV83" s="409">
        <f ca="1">SUM(SUMIFS('Colar PRIME'!$G:$G,'Colar PRIME'!$C:$C,Relatorio!B83,'Colar PRIME'!$D:$D,Relatorio!$AV$102),SUMIFS('Colar PRIME'!$G:$G,'Colar PRIME'!$C:$C,Relatorio!D83,'Colar PRIME'!$D:$D,Relatorio!$AV$102))</f>
        <v>0</v>
      </c>
      <c r="AW83" s="408">
        <f ca="1">SUM(SUMIF('Colar PACKET'!$A$2:$Z$400,C83,'Colar PACKET'!$Z$2:$Z$400),SUMIF('Colar PACKET'!$A$2:$Z$400,BA83,'Colar PACKET'!$Z$2:$Z$400))</f>
        <v>0</v>
      </c>
      <c r="AX83" s="408">
        <f ca="1">SUM(SUMIFS('Colar PRIME'!$G:$G,'Colar PRIME'!$C:$C,Relatorio!B83,'Colar PRIME'!$D:$D,Relatorio!$AX$102),SUMIFS('Colar PRIME'!$G:$G,'Colar PRIME'!$C:$C,Relatorio!D83,'Colar PRIME'!$D:$D,Relatorio!$AX$102))</f>
        <v>0</v>
      </c>
      <c r="AY83" s="209">
        <f ca="1">SUM(SUMIF('Colar PACKET'!$A$2:$AA$400,C83,'Colar PACKET'!$AA$2:$AA$400),SUMIF('Colar PACKET'!$A$2:$AA$400,BA83,'Colar PACKET'!$AA$2:$AA$400))</f>
        <v>0</v>
      </c>
      <c r="AZ83" s="409">
        <f ca="1">SUM(SUMIFS('Colar PRIME'!$G:$G,'Colar PRIME'!$C:$C,Relatorio!B83,'Colar PRIME'!$D:$D,Relatorio!$AZ$102),SUMIFS('Colar PRIME'!$G:$G,'Colar PRIME'!$C:$C,Relatorio!D83,'Colar PRIME'!$D:$D,Relatorio!$AZ$102))</f>
        <v>0</v>
      </c>
      <c r="BA83" s="210" t="s">
        <v>414</v>
      </c>
      <c r="BB83" s="408">
        <v>7</v>
      </c>
    </row>
    <row r="84" spans="1:54" x14ac:dyDescent="0.25">
      <c r="A84" s="226" t="s">
        <v>158</v>
      </c>
      <c r="B84" s="419" t="s">
        <v>415</v>
      </c>
      <c r="C84" s="217">
        <v>10150158117</v>
      </c>
      <c r="D84" s="218"/>
      <c r="E84" s="207">
        <f ca="1">SUM(SUMIF('Colar PACKET'!$A$2:$D$400,C84,'Colar PACKET'!$D$2:$D$400),SUMIF('Colar PACKET'!$A$2:$D510,BA84,'Colar PACKET'!$D$2:$D$400))</f>
        <v>0</v>
      </c>
      <c r="F84" s="208">
        <f ca="1">SUM(SUMIFS('Colar PRIME'!$G:$G,'Colar PRIME'!$C:$C,Relatorio!B84,'Colar PRIME'!$D:$D,Relatorio!$F$102),SUMIFS('Colar PRIME'!$G:$G,'Colar PRIME'!$C:$C,Relatorio!D84,'Colar PRIME'!$D:$D,Relatorio!$F$102))</f>
        <v>0</v>
      </c>
      <c r="G84" s="408">
        <f ca="1">SUM(SUMIF('Colar PACKET'!$A$2:$E$400,C84,'Colar PACKET'!$E$2:$E$400),SUMIF('Colar PACKET'!$A$2:$E$400,BA84,'Colar PACKET'!$E$2:$E$400))</f>
        <v>0</v>
      </c>
      <c r="H84" s="408">
        <f ca="1">SUM(SUMIFS('Colar PRIME'!$G:$G,'Colar PRIME'!$C:$C,Relatorio!B84,'Colar PRIME'!$D:$D,Relatorio!$H$102),SUMIFS('Colar PRIME'!$G:$G,'Colar PRIME'!$C:$C,Relatorio!D84,'Colar PRIME'!$D:$D,Relatorio!$H$102))</f>
        <v>0</v>
      </c>
      <c r="I84" s="207">
        <f ca="1">SUM(SUMIF('Colar PACKET'!$A$2:$F$400,C84,'Colar PACKET'!$F$2:$F$400),SUMIF('Colar PACKET'!$A$2:$F$400,BA84,'Colar PACKET'!$F$2:$F$400))</f>
        <v>0</v>
      </c>
      <c r="J84" s="208">
        <f ca="1">SUM(SUMIFS('Colar PRIME'!$G:$G,'Colar PRIME'!$C:$C,Relatorio!B84,'Colar PRIME'!$D:$D,Relatorio!$J$102),SUMIFS('Colar PRIME'!$G:$G,'Colar PRIME'!$C:$C,Relatorio!D84,'Colar PRIME'!$D:$D,Relatorio!$J$102))</f>
        <v>0</v>
      </c>
      <c r="K84" s="408">
        <f ca="1">SUM(SUMIF('Colar PACKET'!$A$2:$G$400,C84,'Colar PACKET'!$G$2:$G$400),SUMIF('Colar PACKET'!$A$2:$G$400,BA84,'Colar PACKET'!$G$2:$G$400))</f>
        <v>0</v>
      </c>
      <c r="L84" s="408">
        <f ca="1">SUM(SUMIFS('Colar PRIME'!$G:$G,'Colar PRIME'!$C:$C,Relatorio!B84,'Colar PRIME'!$D:$D,Relatorio!$L$102),SUMIFS('Colar PRIME'!$G:$G,'Colar PRIME'!$C:$C,Relatorio!D84,'Colar PRIME'!$D:$D,Relatorio!$L$102))</f>
        <v>0</v>
      </c>
      <c r="M84" s="207">
        <f ca="1">SUM(SUMIF('Colar PACKET'!$A$2:$H$400,C84,'Colar PACKET'!$H$2:$H$400),SUMIF('Colar PACKET'!$A$2:$H$400,BA84,'Colar PACKET'!$H$2:$H$400))</f>
        <v>0</v>
      </c>
      <c r="N84" s="208">
        <f ca="1">SUM(SUMIFS('Colar PRIME'!$G:$G,'Colar PRIME'!$C:$C,Relatorio!B84,'Colar PRIME'!$D:$D,Relatorio!$N$102),SUMIFS('Colar PRIME'!$G:$G,'Colar PRIME'!$C:$C,Relatorio!D84,'Colar PRIME'!$D:$D,Relatorio!$N$102))</f>
        <v>0</v>
      </c>
      <c r="O84" s="408">
        <f ca="1">SUM(SUMIF('Colar PACKET'!$A$2:$I$400,C84,'Colar PACKET'!$I$2:$I$400),SUMIF('Colar PACKET'!$A$2:$I$400,BA84,'Colar PACKET'!$I$2:$I$400))</f>
        <v>0</v>
      </c>
      <c r="P84" s="408">
        <f ca="1">SUM(SUMIFS('Colar PRIME'!$G:$G,'Colar PRIME'!$C:$C,Relatorio!B84,'Colar PRIME'!$D:$D,Relatorio!$P$102),SUMIFS('Colar PRIME'!$G:$G,'Colar PRIME'!$C:$C,Relatorio!D84,'Colar PRIME'!$D:$D,Relatorio!$P$102))</f>
        <v>0</v>
      </c>
      <c r="Q84" s="207">
        <f ca="1">SUM(SUMIF('Colar PACKET'!$A$2:$J$400,C84,'Colar PACKET'!$J$2:$J$400),SUMIF('Colar PACKET'!$A$2:$J$400,BA84,'Colar PACKET'!$J$2:$J$400))</f>
        <v>0</v>
      </c>
      <c r="R84" s="208">
        <f ca="1">SUM(SUMIFS('Colar PRIME'!$G:$G,'Colar PRIME'!$C:$C,Relatorio!B84,'Colar PRIME'!$D:$D,Relatorio!$R$102),SUMIFS('Colar PRIME'!$G:$G,'Colar PRIME'!$C:$C,Relatorio!D84,'Colar PRIME'!$D:$D,Relatorio!$R$102))</f>
        <v>0</v>
      </c>
      <c r="S84" s="408">
        <f ca="1">SUM(SUMIF('Colar PACKET'!$A$2:$K$400,C84,'Colar PACKET'!$K$2:$K$400),SUMIF('Colar PACKET'!$A$2:$K$400,BA84,'Colar PACKET'!$K$2:$K$400))</f>
        <v>0</v>
      </c>
      <c r="T84" s="408">
        <f ca="1">SUM(SUMIFS('Colar PRIME'!$G:$G,'Colar PRIME'!$C:$C,Relatorio!B84,'Colar PRIME'!$D:$D,Relatorio!$T$102),SUMIFS('Colar PRIME'!$G:$G,'Colar PRIME'!$C:$C,Relatorio!D84,'Colar PRIME'!$D:$D,Relatorio!$T$102))</f>
        <v>0</v>
      </c>
      <c r="U84" s="207">
        <f ca="1">SUM(SUMIF('Colar PACKET'!$A$2:$L$400,C84,'Colar PACKET'!$L$2:$L$400),SUMIF('Colar PACKET'!$A$2:$L$400,BA84,'Colar PACKET'!$L$2:$L$400))</f>
        <v>0</v>
      </c>
      <c r="V84" s="208">
        <f ca="1">SUM(SUMIFS('Colar PRIME'!$G:$G,'Colar PRIME'!$C:$C,Relatorio!B84,'Colar PRIME'!$D:$D,Relatorio!$V$102),SUMIFS('Colar PRIME'!$G:$G,'Colar PRIME'!$C:$C,Relatorio!D84,'Colar PRIME'!$D:$D,Relatorio!$V$102))</f>
        <v>0</v>
      </c>
      <c r="W84" s="408">
        <f ca="1">SUM(SUMIF('Colar PACKET'!$A$2:$M$400,C84,'Colar PACKET'!$M$2:$M$400),SUMIF('Colar PACKET'!$A$2:$M$400,BA84,'Colar PACKET'!$M$2:$M$400))</f>
        <v>0</v>
      </c>
      <c r="X84" s="408">
        <f ca="1">SUM(SUMIFS('Colar PRIME'!$G:$G,'Colar PRIME'!$C:$C,Relatorio!B84,'Colar PRIME'!$D:$D,Relatorio!$X$102),SUMIFS('Colar PRIME'!$G:$G,'Colar PRIME'!$C:$C,Relatorio!D84,'Colar PRIME'!$D:$D,Relatorio!$X$102))</f>
        <v>0</v>
      </c>
      <c r="Y84" s="207">
        <f ca="1">SUM(SUMIF('Colar PACKET'!$A$2:$N$400,C84,'Colar PACKET'!$N$2:$N$400),SUMIF('Colar PACKET'!$A$2:$N$400,BA84,'Colar PACKET'!$N$2:$N$400))</f>
        <v>0</v>
      </c>
      <c r="Z84" s="208">
        <f ca="1">SUM(SUMIFS('Colar PRIME'!$G:$G,'Colar PRIME'!$C:$C,Relatorio!B84,'Colar PRIME'!$D:$D,Relatorio!$Z$102),SUMIFS('Colar PRIME'!$G:$G,'Colar PRIME'!$C:$C,Relatorio!D84,'Colar PRIME'!$D:$D,Relatorio!$Z$102))</f>
        <v>0</v>
      </c>
      <c r="AA84" s="408">
        <f ca="1">SUM(SUMIF('Colar PACKET'!$A$2:$O$400,C84,'Colar PACKET'!$O$2:$O$400),SUMIF('Colar PACKET'!$A$2:$O$400,BA84,'Colar PACKET'!$O$2:$O$400))</f>
        <v>0</v>
      </c>
      <c r="AB84" s="408">
        <f ca="1">SUM(SUMIFS('Colar PRIME'!$G:$G,'Colar PRIME'!$C:$C,Relatorio!B84,'Colar PRIME'!$D:$D,Relatorio!$AB$102),SUMIFS('Colar PRIME'!$G:$G,'Colar PRIME'!$C:$C,Relatorio!D84,'Colar PRIME'!$D:$D,Relatorio!$AB$102))</f>
        <v>0</v>
      </c>
      <c r="AC84" s="207">
        <f ca="1">SUM(SUMIF('Colar PACKET'!$A$2:$P$400,C84,'Colar PACKET'!$P$2:$P$400),SUMIF('Colar PACKET'!$A$2:$P$400,BA84,'Colar PACKET'!$P$2:$P$400))</f>
        <v>0</v>
      </c>
      <c r="AD84" s="208">
        <f ca="1">SUM(SUMIFS('Colar PRIME'!$G:$G,'Colar PRIME'!$C:$C,Relatorio!B84,'Colar PRIME'!$D:$D,Relatorio!$AD$102),SUMIFS('Colar PRIME'!$G:$G,'Colar PRIME'!$C:$C,Relatorio!D84,'Colar PRIME'!$D:$D,Relatorio!$AD$102))</f>
        <v>0</v>
      </c>
      <c r="AE84" s="408">
        <f ca="1">SUM(SUMIF('Colar PACKET'!$A$2:$Q$400,C84,'Colar PACKET'!$Q$2:$Q$400),SUMIF('Colar PACKET'!$A$2:$Q$400,BA84,'Colar PACKET'!$Q$2:$Q$400))</f>
        <v>0</v>
      </c>
      <c r="AF84" s="408">
        <f ca="1">SUM(SUMIFS('Colar PRIME'!$G:$G,'Colar PRIME'!$C:$C,Relatorio!B84,'Colar PRIME'!$D:$D,Relatorio!$AF$102),SUMIFS('Colar PRIME'!$G:$G,'Colar PRIME'!$C:$C,Relatorio!D84,'Colar PRIME'!$D:$D,Relatorio!$AF$102))</f>
        <v>0</v>
      </c>
      <c r="AG84" s="207">
        <f ca="1">SUM(SUMIF('Colar PACKET'!$A$2:$R$400,C84,'Colar PACKET'!$R$2:$R$400),SUMIF('Colar PACKET'!$A$2:$R$400,BA84,'Colar PACKET'!$R$2:$R$400))</f>
        <v>0</v>
      </c>
      <c r="AH84" s="408">
        <f ca="1">SUM(SUMIFS('Colar PRIME'!$G:$G,'Colar PRIME'!$C:$C,Relatorio!B84,'Colar PRIME'!$D:$D,Relatorio!$AH$102),SUMIFS('Colar PRIME'!$G:$G,'Colar PRIME'!$C:$C,Relatorio!D84,'Colar PRIME'!$D:$D,Relatorio!$AH$102))</f>
        <v>0</v>
      </c>
      <c r="AI84" s="209">
        <f ca="1">SUM(SUMIF('Colar PACKET'!$A$2:$S$400,C84,'Colar PACKET'!$S$2:$S$400),SUMIF('Colar PACKET'!$A$2:$S$400,BA84,'Colar PACKET'!$S$2:$S$400))</f>
        <v>0</v>
      </c>
      <c r="AJ84" s="409">
        <f ca="1">SUM(SUMIFS('Colar PRIME'!$G:$G,'Colar PRIME'!$C:$C,Relatorio!B84,'Colar PRIME'!$D:$D,Relatorio!$AJ$102),SUMIFS('Colar PRIME'!$G:$G,'Colar PRIME'!$C:$C,Relatorio!D84,'Colar PRIME'!$D:$D,Relatorio!$AJ$102))</f>
        <v>0</v>
      </c>
      <c r="AK84" s="408">
        <f ca="1">SUM(SUMIF('Colar PACKET'!$A$2:$T$400,C84,'Colar PACKET'!$T$2:$T$400),SUMIF('Colar PACKET'!$A$2:$T$400,BA84,'Colar PACKET'!$T$2:$T$400))</f>
        <v>0</v>
      </c>
      <c r="AL84" s="408">
        <f ca="1">SUM(SUMIFS('Colar PRIME'!$G:$G,'Colar PRIME'!$C:$C,Relatorio!B84,'Colar PRIME'!$D:$D,Relatorio!$AL$102),SUMIFS('Colar PRIME'!$G:$G,'Colar PRIME'!$C:$C,Relatorio!D84,'Colar PRIME'!$D:$D,Relatorio!$AL$102))</f>
        <v>0</v>
      </c>
      <c r="AM84" s="209">
        <f ca="1">SUM(SUMIF('Colar PACKET'!$A$2:$U$400,C84,'Colar PACKET'!$U$2:$U$400),SUMIF('Colar PACKET'!$A$2:$U$400,BA84,'Colar PACKET'!$U$2:$U$400))</f>
        <v>0</v>
      </c>
      <c r="AN84" s="409">
        <f ca="1">SUM(SUMIFS('Colar PRIME'!$G:$G,'Colar PRIME'!$C:$C,Relatorio!B84,'Colar PRIME'!$D:$D,Relatorio!$AJ$102),SUMIFS('Colar PRIME'!$G:$G,'Colar PRIME'!$C:$C,Relatorio!D84,'Colar PRIME'!$D:$D,Relatorio!$AN$102))</f>
        <v>0</v>
      </c>
      <c r="AO84" s="408">
        <f ca="1">SUM(SUMIF('Colar PACKET'!$A$2:$V$400,C84,'Colar PACKET'!$V$2:$V$400),SUMIF('Colar PACKET'!$A$2:$V$400,BA84,'Colar PACKET'!$V$2:$V$400))</f>
        <v>0</v>
      </c>
      <c r="AP84" s="408">
        <f ca="1">SUM(SUMIFS('Colar PRIME'!$G:$G,'Colar PRIME'!$C:$C,Relatorio!B84,'Colar PRIME'!$D:$D,Relatorio!$AP$102),SUMIFS('Colar PRIME'!$G:$G,'Colar PRIME'!$C:$C,Relatorio!D84,'Colar PRIME'!$D:$D,Relatorio!$AP$102))</f>
        <v>0</v>
      </c>
      <c r="AQ84" s="209">
        <f ca="1">SUM(SUMIF('Colar PACKET'!$A$2:$W$400,C84,'Colar PACKET'!$W$2:$W$400),SUMIF('Colar PACKET'!$A$2:$W$400,BA84,'Colar PACKET'!$W$2:$W$400))</f>
        <v>0</v>
      </c>
      <c r="AR84" s="409">
        <f ca="1">SUM(SUMIFS('Colar PRIME'!$G:$G,'Colar PRIME'!$C:$C,Relatorio!B84,'Colar PRIME'!$D:$D,Relatorio!$AR$102),SUMIFS('Colar PRIME'!$G:$G,'Colar PRIME'!$C:$C,Relatorio!D84,'Colar PRIME'!$D:$D,Relatorio!$AR$102))</f>
        <v>0</v>
      </c>
      <c r="AS84" s="408">
        <f ca="1">SUM(SUMIF('Colar PACKET'!$A$2:$X$400,C84,'Colar PACKET'!$X$2:$X$400),SUMIF('Colar PACKET'!$A$2:$X$400,BA84,'Colar PACKET'!$X$2:$X$400))</f>
        <v>0</v>
      </c>
      <c r="AT84" s="408">
        <f ca="1">SUM(SUMIFS('Colar PRIME'!$G:$G,'Colar PRIME'!$C:$C,Relatorio!B84,'Colar PRIME'!$D:$D,Relatorio!$AT$102),SUMIFS('Colar PRIME'!$G:$G,'Colar PRIME'!$C:$C,Relatorio!D84,'Colar PRIME'!$D:$D,Relatorio!$AT$102))</f>
        <v>0</v>
      </c>
      <c r="AU84" s="209">
        <f ca="1">SUM(SUMIF('Colar PACKET'!$A$2:$Y$400,C84,'Colar PACKET'!$Y$2:$Y$400),SUMIF('Colar PACKET'!$A$2:$Y$400,BA84,'Colar PACKET'!$Y$2:$Y$400))</f>
        <v>0</v>
      </c>
      <c r="AV84" s="409">
        <f ca="1">SUM(SUMIFS('Colar PRIME'!$G:$G,'Colar PRIME'!$C:$C,Relatorio!B84,'Colar PRIME'!$D:$D,Relatorio!$AV$102),SUMIFS('Colar PRIME'!$G:$G,'Colar PRIME'!$C:$C,Relatorio!D84,'Colar PRIME'!$D:$D,Relatorio!$AV$102))</f>
        <v>0</v>
      </c>
      <c r="AW84" s="408">
        <f ca="1">SUM(SUMIF('Colar PACKET'!$A$2:$Z$400,C84,'Colar PACKET'!$Z$2:$Z$400),SUMIF('Colar PACKET'!$A$2:$Z$400,BA84,'Colar PACKET'!$Z$2:$Z$400))</f>
        <v>0</v>
      </c>
      <c r="AX84" s="408">
        <f ca="1">SUM(SUMIFS('Colar PRIME'!$G:$G,'Colar PRIME'!$C:$C,Relatorio!B84,'Colar PRIME'!$D:$D,Relatorio!$AX$102),SUMIFS('Colar PRIME'!$G:$G,'Colar PRIME'!$C:$C,Relatorio!D84,'Colar PRIME'!$D:$D,Relatorio!$AX$102))</f>
        <v>0</v>
      </c>
      <c r="AY84" s="209">
        <f ca="1">SUM(SUMIF('Colar PACKET'!$A$2:$AA$400,C84,'Colar PACKET'!$AA$2:$AA$400),SUMIF('Colar PACKET'!$A$2:$AA$400,BA84,'Colar PACKET'!$AA$2:$AA$400))</f>
        <v>0</v>
      </c>
      <c r="AZ84" s="409">
        <f ca="1">SUM(SUMIFS('Colar PRIME'!$G:$G,'Colar PRIME'!$C:$C,Relatorio!B84,'Colar PRIME'!$D:$D,Relatorio!$AZ$102),SUMIFS('Colar PRIME'!$G:$G,'Colar PRIME'!$C:$C,Relatorio!D84,'Colar PRIME'!$D:$D,Relatorio!$AZ$102))</f>
        <v>0</v>
      </c>
      <c r="BA84" s="210"/>
      <c r="BB84" s="408">
        <v>7</v>
      </c>
    </row>
    <row r="85" spans="1:54" x14ac:dyDescent="0.25">
      <c r="A85" s="226" t="s">
        <v>159</v>
      </c>
      <c r="B85" s="419" t="s">
        <v>416</v>
      </c>
      <c r="C85" s="217">
        <v>10150158118</v>
      </c>
      <c r="D85" s="218"/>
      <c r="E85" s="207">
        <f ca="1">SUM(SUMIF('Colar PACKET'!$A$2:$D$400,C85,'Colar PACKET'!$D$2:$D$400),SUMIF('Colar PACKET'!$A$2:$D511,BA85,'Colar PACKET'!$D$2:$D$400))</f>
        <v>0</v>
      </c>
      <c r="F85" s="208">
        <f ca="1">SUM(SUMIFS('Colar PRIME'!$G:$G,'Colar PRIME'!$C:$C,Relatorio!B85,'Colar PRIME'!$D:$D,Relatorio!$F$102),SUMIFS('Colar PRIME'!$G:$G,'Colar PRIME'!$C:$C,Relatorio!D85,'Colar PRIME'!$D:$D,Relatorio!$F$102))</f>
        <v>0</v>
      </c>
      <c r="G85" s="408">
        <f ca="1">SUM(SUMIF('Colar PACKET'!$A$2:$E$400,C85,'Colar PACKET'!$E$2:$E$400),SUMIF('Colar PACKET'!$A$2:$E$400,BA85,'Colar PACKET'!$E$2:$E$400))</f>
        <v>0</v>
      </c>
      <c r="H85" s="408">
        <f ca="1">SUM(SUMIFS('Colar PRIME'!$G:$G,'Colar PRIME'!$C:$C,Relatorio!B85,'Colar PRIME'!$D:$D,Relatorio!$H$102),SUMIFS('Colar PRIME'!$G:$G,'Colar PRIME'!$C:$C,Relatorio!D85,'Colar PRIME'!$D:$D,Relatorio!$H$102))</f>
        <v>0</v>
      </c>
      <c r="I85" s="207">
        <f ca="1">SUM(SUMIF('Colar PACKET'!$A$2:$F$400,C85,'Colar PACKET'!$F$2:$F$400),SUMIF('Colar PACKET'!$A$2:$F$400,BA85,'Colar PACKET'!$F$2:$F$400))</f>
        <v>0</v>
      </c>
      <c r="J85" s="208">
        <f ca="1">SUM(SUMIFS('Colar PRIME'!$G:$G,'Colar PRIME'!$C:$C,Relatorio!B85,'Colar PRIME'!$D:$D,Relatorio!$J$102),SUMIFS('Colar PRIME'!$G:$G,'Colar PRIME'!$C:$C,Relatorio!D85,'Colar PRIME'!$D:$D,Relatorio!$J$102))</f>
        <v>0</v>
      </c>
      <c r="K85" s="408">
        <f ca="1">SUM(SUMIF('Colar PACKET'!$A$2:$G$400,C85,'Colar PACKET'!$G$2:$G$400),SUMIF('Colar PACKET'!$A$2:$G$400,BA85,'Colar PACKET'!$G$2:$G$400))</f>
        <v>0</v>
      </c>
      <c r="L85" s="408">
        <f ca="1">SUM(SUMIFS('Colar PRIME'!$G:$G,'Colar PRIME'!$C:$C,Relatorio!B85,'Colar PRIME'!$D:$D,Relatorio!$L$102),SUMIFS('Colar PRIME'!$G:$G,'Colar PRIME'!$C:$C,Relatorio!D85,'Colar PRIME'!$D:$D,Relatorio!$L$102))</f>
        <v>0</v>
      </c>
      <c r="M85" s="207">
        <f ca="1">SUM(SUMIF('Colar PACKET'!$A$2:$H$400,C85,'Colar PACKET'!$H$2:$H$400),SUMIF('Colar PACKET'!$A$2:$H$400,BA85,'Colar PACKET'!$H$2:$H$400))</f>
        <v>0</v>
      </c>
      <c r="N85" s="208">
        <f ca="1">SUM(SUMIFS('Colar PRIME'!$G:$G,'Colar PRIME'!$C:$C,Relatorio!B85,'Colar PRIME'!$D:$D,Relatorio!$N$102),SUMIFS('Colar PRIME'!$G:$G,'Colar PRIME'!$C:$C,Relatorio!D85,'Colar PRIME'!$D:$D,Relatorio!$N$102))</f>
        <v>0</v>
      </c>
      <c r="O85" s="408">
        <f ca="1">SUM(SUMIF('Colar PACKET'!$A$2:$I$400,C85,'Colar PACKET'!$I$2:$I$400),SUMIF('Colar PACKET'!$A$2:$I$400,BA85,'Colar PACKET'!$I$2:$I$400))</f>
        <v>0</v>
      </c>
      <c r="P85" s="408">
        <f ca="1">SUM(SUMIFS('Colar PRIME'!$G:$G,'Colar PRIME'!$C:$C,Relatorio!B85,'Colar PRIME'!$D:$D,Relatorio!$P$102),SUMIFS('Colar PRIME'!$G:$G,'Colar PRIME'!$C:$C,Relatorio!D85,'Colar PRIME'!$D:$D,Relatorio!$P$102))</f>
        <v>0</v>
      </c>
      <c r="Q85" s="207">
        <f ca="1">SUM(SUMIF('Colar PACKET'!$A$2:$J$400,C85,'Colar PACKET'!$J$2:$J$400),SUMIF('Colar PACKET'!$A$2:$J$400,BA85,'Colar PACKET'!$J$2:$J$400))</f>
        <v>0</v>
      </c>
      <c r="R85" s="208">
        <f ca="1">SUM(SUMIFS('Colar PRIME'!$G:$G,'Colar PRIME'!$C:$C,Relatorio!B85,'Colar PRIME'!$D:$D,Relatorio!$R$102),SUMIFS('Colar PRIME'!$G:$G,'Colar PRIME'!$C:$C,Relatorio!D85,'Colar PRIME'!$D:$D,Relatorio!$R$102))</f>
        <v>0</v>
      </c>
      <c r="S85" s="408">
        <f ca="1">SUM(SUMIF('Colar PACKET'!$A$2:$K$400,C85,'Colar PACKET'!$K$2:$K$400),SUMIF('Colar PACKET'!$A$2:$K$400,BA85,'Colar PACKET'!$K$2:$K$400))</f>
        <v>0</v>
      </c>
      <c r="T85" s="408">
        <f ca="1">SUM(SUMIFS('Colar PRIME'!$G:$G,'Colar PRIME'!$C:$C,Relatorio!B85,'Colar PRIME'!$D:$D,Relatorio!$T$102),SUMIFS('Colar PRIME'!$G:$G,'Colar PRIME'!$C:$C,Relatorio!D85,'Colar PRIME'!$D:$D,Relatorio!$T$102))</f>
        <v>0</v>
      </c>
      <c r="U85" s="207">
        <f ca="1">SUM(SUMIF('Colar PACKET'!$A$2:$L$400,C85,'Colar PACKET'!$L$2:$L$400),SUMIF('Colar PACKET'!$A$2:$L$400,BA85,'Colar PACKET'!$L$2:$L$400))</f>
        <v>0</v>
      </c>
      <c r="V85" s="208">
        <f ca="1">SUM(SUMIFS('Colar PRIME'!$G:$G,'Colar PRIME'!$C:$C,Relatorio!B85,'Colar PRIME'!$D:$D,Relatorio!$V$102),SUMIFS('Colar PRIME'!$G:$G,'Colar PRIME'!$C:$C,Relatorio!D85,'Colar PRIME'!$D:$D,Relatorio!$V$102))</f>
        <v>0</v>
      </c>
      <c r="W85" s="408">
        <f ca="1">SUM(SUMIF('Colar PACKET'!$A$2:$M$400,C85,'Colar PACKET'!$M$2:$M$400),SUMIF('Colar PACKET'!$A$2:$M$400,BA85,'Colar PACKET'!$M$2:$M$400))</f>
        <v>0</v>
      </c>
      <c r="X85" s="408">
        <f ca="1">SUM(SUMIFS('Colar PRIME'!$G:$G,'Colar PRIME'!$C:$C,Relatorio!B85,'Colar PRIME'!$D:$D,Relatorio!$X$102),SUMIFS('Colar PRIME'!$G:$G,'Colar PRIME'!$C:$C,Relatorio!D85,'Colar PRIME'!$D:$D,Relatorio!$X$102))</f>
        <v>0</v>
      </c>
      <c r="Y85" s="207">
        <f ca="1">SUM(SUMIF('Colar PACKET'!$A$2:$N$400,C85,'Colar PACKET'!$N$2:$N$400),SUMIF('Colar PACKET'!$A$2:$N$400,BA85,'Colar PACKET'!$N$2:$N$400))</f>
        <v>0</v>
      </c>
      <c r="Z85" s="208">
        <f ca="1">SUM(SUMIFS('Colar PRIME'!$G:$G,'Colar PRIME'!$C:$C,Relatorio!B85,'Colar PRIME'!$D:$D,Relatorio!$Z$102),SUMIFS('Colar PRIME'!$G:$G,'Colar PRIME'!$C:$C,Relatorio!D85,'Colar PRIME'!$D:$D,Relatorio!$Z$102))</f>
        <v>0</v>
      </c>
      <c r="AA85" s="408">
        <f ca="1">SUM(SUMIF('Colar PACKET'!$A$2:$O$400,C85,'Colar PACKET'!$O$2:$O$400),SUMIF('Colar PACKET'!$A$2:$O$400,BA85,'Colar PACKET'!$O$2:$O$400))</f>
        <v>0</v>
      </c>
      <c r="AB85" s="408">
        <f ca="1">SUM(SUMIFS('Colar PRIME'!$G:$G,'Colar PRIME'!$C:$C,Relatorio!B85,'Colar PRIME'!$D:$D,Relatorio!$AB$102),SUMIFS('Colar PRIME'!$G:$G,'Colar PRIME'!$C:$C,Relatorio!D85,'Colar PRIME'!$D:$D,Relatorio!$AB$102))</f>
        <v>0</v>
      </c>
      <c r="AC85" s="207">
        <f ca="1">SUM(SUMIF('Colar PACKET'!$A$2:$P$400,C85,'Colar PACKET'!$P$2:$P$400),SUMIF('Colar PACKET'!$A$2:$P$400,BA85,'Colar PACKET'!$P$2:$P$400))</f>
        <v>0</v>
      </c>
      <c r="AD85" s="208">
        <f ca="1">SUM(SUMIFS('Colar PRIME'!$G:$G,'Colar PRIME'!$C:$C,Relatorio!B85,'Colar PRIME'!$D:$D,Relatorio!$AD$102),SUMIFS('Colar PRIME'!$G:$G,'Colar PRIME'!$C:$C,Relatorio!D85,'Colar PRIME'!$D:$D,Relatorio!$AD$102))</f>
        <v>0</v>
      </c>
      <c r="AE85" s="408">
        <f ca="1">SUM(SUMIF('Colar PACKET'!$A$2:$Q$400,C85,'Colar PACKET'!$Q$2:$Q$400),SUMIF('Colar PACKET'!$A$2:$Q$400,BA85,'Colar PACKET'!$Q$2:$Q$400))</f>
        <v>0</v>
      </c>
      <c r="AF85" s="408">
        <f ca="1">SUM(SUMIFS('Colar PRIME'!$G:$G,'Colar PRIME'!$C:$C,Relatorio!B85,'Colar PRIME'!$D:$D,Relatorio!$AF$102),SUMIFS('Colar PRIME'!$G:$G,'Colar PRIME'!$C:$C,Relatorio!D85,'Colar PRIME'!$D:$D,Relatorio!$AF$102))</f>
        <v>0</v>
      </c>
      <c r="AG85" s="207">
        <f ca="1">SUM(SUMIF('Colar PACKET'!$A$2:$R$400,C85,'Colar PACKET'!$R$2:$R$400),SUMIF('Colar PACKET'!$A$2:$R$400,BA85,'Colar PACKET'!$R$2:$R$400))</f>
        <v>0</v>
      </c>
      <c r="AH85" s="408">
        <f ca="1">SUM(SUMIFS('Colar PRIME'!$G:$G,'Colar PRIME'!$C:$C,Relatorio!B85,'Colar PRIME'!$D:$D,Relatorio!$AH$102),SUMIFS('Colar PRIME'!$G:$G,'Colar PRIME'!$C:$C,Relatorio!D85,'Colar PRIME'!$D:$D,Relatorio!$AH$102))</f>
        <v>0</v>
      </c>
      <c r="AI85" s="209">
        <f ca="1">SUM(SUMIF('Colar PACKET'!$A$2:$S$400,C85,'Colar PACKET'!$S$2:$S$400),SUMIF('Colar PACKET'!$A$2:$S$400,BA85,'Colar PACKET'!$S$2:$S$400))</f>
        <v>0</v>
      </c>
      <c r="AJ85" s="409">
        <f ca="1">SUM(SUMIFS('Colar PRIME'!$G:$G,'Colar PRIME'!$C:$C,Relatorio!B85,'Colar PRIME'!$D:$D,Relatorio!$AJ$102),SUMIFS('Colar PRIME'!$G:$G,'Colar PRIME'!$C:$C,Relatorio!D85,'Colar PRIME'!$D:$D,Relatorio!$AJ$102))</f>
        <v>0</v>
      </c>
      <c r="AK85" s="408">
        <f ca="1">SUM(SUMIF('Colar PACKET'!$A$2:$T$400,C85,'Colar PACKET'!$T$2:$T$400),SUMIF('Colar PACKET'!$A$2:$T$400,BA85,'Colar PACKET'!$T$2:$T$400))</f>
        <v>0</v>
      </c>
      <c r="AL85" s="408">
        <f ca="1">SUM(SUMIFS('Colar PRIME'!$G:$G,'Colar PRIME'!$C:$C,Relatorio!B85,'Colar PRIME'!$D:$D,Relatorio!$AL$102),SUMIFS('Colar PRIME'!$G:$G,'Colar PRIME'!$C:$C,Relatorio!D85,'Colar PRIME'!$D:$D,Relatorio!$AL$102))</f>
        <v>0</v>
      </c>
      <c r="AM85" s="209">
        <f ca="1">SUM(SUMIF('Colar PACKET'!$A$2:$U$400,C85,'Colar PACKET'!$U$2:$U$400),SUMIF('Colar PACKET'!$A$2:$U$400,BA85,'Colar PACKET'!$U$2:$U$400))</f>
        <v>0</v>
      </c>
      <c r="AN85" s="409">
        <f ca="1">SUM(SUMIFS('Colar PRIME'!$G:$G,'Colar PRIME'!$C:$C,Relatorio!B85,'Colar PRIME'!$D:$D,Relatorio!$AJ$102),SUMIFS('Colar PRIME'!$G:$G,'Colar PRIME'!$C:$C,Relatorio!D85,'Colar PRIME'!$D:$D,Relatorio!$AN$102))</f>
        <v>0</v>
      </c>
      <c r="AO85" s="408">
        <f ca="1">SUM(SUMIF('Colar PACKET'!$A$2:$V$400,C85,'Colar PACKET'!$V$2:$V$400),SUMIF('Colar PACKET'!$A$2:$V$400,BA85,'Colar PACKET'!$V$2:$V$400))</f>
        <v>0</v>
      </c>
      <c r="AP85" s="408">
        <f ca="1">SUM(SUMIFS('Colar PRIME'!$G:$G,'Colar PRIME'!$C:$C,Relatorio!B85,'Colar PRIME'!$D:$D,Relatorio!$AP$102),SUMIFS('Colar PRIME'!$G:$G,'Colar PRIME'!$C:$C,Relatorio!D85,'Colar PRIME'!$D:$D,Relatorio!$AP$102))</f>
        <v>0</v>
      </c>
      <c r="AQ85" s="209">
        <f ca="1">SUM(SUMIF('Colar PACKET'!$A$2:$W$400,C85,'Colar PACKET'!$W$2:$W$400),SUMIF('Colar PACKET'!$A$2:$W$400,BA85,'Colar PACKET'!$W$2:$W$400))</f>
        <v>0</v>
      </c>
      <c r="AR85" s="409">
        <f ca="1">SUM(SUMIFS('Colar PRIME'!$G:$G,'Colar PRIME'!$C:$C,Relatorio!B85,'Colar PRIME'!$D:$D,Relatorio!$AR$102),SUMIFS('Colar PRIME'!$G:$G,'Colar PRIME'!$C:$C,Relatorio!D85,'Colar PRIME'!$D:$D,Relatorio!$AR$102))</f>
        <v>0</v>
      </c>
      <c r="AS85" s="408">
        <f ca="1">SUM(SUMIF('Colar PACKET'!$A$2:$X$400,C85,'Colar PACKET'!$X$2:$X$400),SUMIF('Colar PACKET'!$A$2:$X$400,BA85,'Colar PACKET'!$X$2:$X$400))</f>
        <v>0</v>
      </c>
      <c r="AT85" s="408">
        <f ca="1">SUM(SUMIFS('Colar PRIME'!$G:$G,'Colar PRIME'!$C:$C,Relatorio!B85,'Colar PRIME'!$D:$D,Relatorio!$AT$102),SUMIFS('Colar PRIME'!$G:$G,'Colar PRIME'!$C:$C,Relatorio!D85,'Colar PRIME'!$D:$D,Relatorio!$AT$102))</f>
        <v>0</v>
      </c>
      <c r="AU85" s="209">
        <f ca="1">SUM(SUMIF('Colar PACKET'!$A$2:$Y$400,C85,'Colar PACKET'!$Y$2:$Y$400),SUMIF('Colar PACKET'!$A$2:$Y$400,BA85,'Colar PACKET'!$Y$2:$Y$400))</f>
        <v>0</v>
      </c>
      <c r="AV85" s="409">
        <f ca="1">SUM(SUMIFS('Colar PRIME'!$G:$G,'Colar PRIME'!$C:$C,Relatorio!B85,'Colar PRIME'!$D:$D,Relatorio!$AV$102),SUMIFS('Colar PRIME'!$G:$G,'Colar PRIME'!$C:$C,Relatorio!D85,'Colar PRIME'!$D:$D,Relatorio!$AV$102))</f>
        <v>0</v>
      </c>
      <c r="AW85" s="408">
        <f ca="1">SUM(SUMIF('Colar PACKET'!$A$2:$Z$400,C85,'Colar PACKET'!$Z$2:$Z$400),SUMIF('Colar PACKET'!$A$2:$Z$400,BA85,'Colar PACKET'!$Z$2:$Z$400))</f>
        <v>0</v>
      </c>
      <c r="AX85" s="408">
        <f ca="1">SUM(SUMIFS('Colar PRIME'!$G:$G,'Colar PRIME'!$C:$C,Relatorio!B85,'Colar PRIME'!$D:$D,Relatorio!$AX$102),SUMIFS('Colar PRIME'!$G:$G,'Colar PRIME'!$C:$C,Relatorio!D85,'Colar PRIME'!$D:$D,Relatorio!$AX$102))</f>
        <v>0</v>
      </c>
      <c r="AY85" s="209">
        <f ca="1">SUM(SUMIF('Colar PACKET'!$A$2:$AA$400,C85,'Colar PACKET'!$AA$2:$AA$400),SUMIF('Colar PACKET'!$A$2:$AA$400,BA85,'Colar PACKET'!$AA$2:$AA$400))</f>
        <v>0</v>
      </c>
      <c r="AZ85" s="409">
        <f ca="1">SUM(SUMIFS('Colar PRIME'!$G:$G,'Colar PRIME'!$C:$C,Relatorio!B85,'Colar PRIME'!$D:$D,Relatorio!$AZ$102),SUMIFS('Colar PRIME'!$G:$G,'Colar PRIME'!$C:$C,Relatorio!D85,'Colar PRIME'!$D:$D,Relatorio!$AZ$102))</f>
        <v>0</v>
      </c>
      <c r="BA85" s="210"/>
      <c r="BB85" s="408">
        <v>7</v>
      </c>
    </row>
    <row r="86" spans="1:54" x14ac:dyDescent="0.25">
      <c r="A86" s="226" t="s">
        <v>160</v>
      </c>
      <c r="B86" s="419" t="s">
        <v>417</v>
      </c>
      <c r="C86" s="217">
        <v>10150158119</v>
      </c>
      <c r="D86" s="218"/>
      <c r="E86" s="207">
        <f ca="1">SUM(SUMIF('Colar PACKET'!$A$2:$D$400,C86,'Colar PACKET'!$D$2:$D$400),SUMIF('Colar PACKET'!$A$2:$D512,BA86,'Colar PACKET'!$D$2:$D$400))</f>
        <v>0</v>
      </c>
      <c r="F86" s="208">
        <f ca="1">SUM(SUMIFS('Colar PRIME'!$G:$G,'Colar PRIME'!$C:$C,Relatorio!B86,'Colar PRIME'!$D:$D,Relatorio!$F$102),SUMIFS('Colar PRIME'!$G:$G,'Colar PRIME'!$C:$C,Relatorio!D86,'Colar PRIME'!$D:$D,Relatorio!$F$102))</f>
        <v>0</v>
      </c>
      <c r="G86" s="408">
        <f ca="1">SUM(SUMIF('Colar PACKET'!$A$2:$E$400,C86,'Colar PACKET'!$E$2:$E$400),SUMIF('Colar PACKET'!$A$2:$E$400,BA86,'Colar PACKET'!$E$2:$E$400))</f>
        <v>0</v>
      </c>
      <c r="H86" s="408">
        <f ca="1">SUM(SUMIFS('Colar PRIME'!$G:$G,'Colar PRIME'!$C:$C,Relatorio!B86,'Colar PRIME'!$D:$D,Relatorio!$H$102),SUMIFS('Colar PRIME'!$G:$G,'Colar PRIME'!$C:$C,Relatorio!D86,'Colar PRIME'!$D:$D,Relatorio!$H$102))</f>
        <v>0</v>
      </c>
      <c r="I86" s="207">
        <f ca="1">SUM(SUMIF('Colar PACKET'!$A$2:$F$400,C86,'Colar PACKET'!$F$2:$F$400),SUMIF('Colar PACKET'!$A$2:$F$400,BA86,'Colar PACKET'!$F$2:$F$400))</f>
        <v>0</v>
      </c>
      <c r="J86" s="208">
        <f ca="1">SUM(SUMIFS('Colar PRIME'!$G:$G,'Colar PRIME'!$C:$C,Relatorio!B86,'Colar PRIME'!$D:$D,Relatorio!$J$102),SUMIFS('Colar PRIME'!$G:$G,'Colar PRIME'!$C:$C,Relatorio!D86,'Colar PRIME'!$D:$D,Relatorio!$J$102))</f>
        <v>0</v>
      </c>
      <c r="K86" s="408">
        <f ca="1">SUM(SUMIF('Colar PACKET'!$A$2:$G$400,C86,'Colar PACKET'!$G$2:$G$400),SUMIF('Colar PACKET'!$A$2:$G$400,BA86,'Colar PACKET'!$G$2:$G$400))</f>
        <v>0</v>
      </c>
      <c r="L86" s="408">
        <f ca="1">SUM(SUMIFS('Colar PRIME'!$G:$G,'Colar PRIME'!$C:$C,Relatorio!B86,'Colar PRIME'!$D:$D,Relatorio!$L$102),SUMIFS('Colar PRIME'!$G:$G,'Colar PRIME'!$C:$C,Relatorio!D86,'Colar PRIME'!$D:$D,Relatorio!$L$102))</f>
        <v>0</v>
      </c>
      <c r="M86" s="207">
        <f ca="1">SUM(SUMIF('Colar PACKET'!$A$2:$H$400,C86,'Colar PACKET'!$H$2:$H$400),SUMIF('Colar PACKET'!$A$2:$H$400,BA86,'Colar PACKET'!$H$2:$H$400))</f>
        <v>0</v>
      </c>
      <c r="N86" s="208">
        <f ca="1">SUM(SUMIFS('Colar PRIME'!$G:$G,'Colar PRIME'!$C:$C,Relatorio!B86,'Colar PRIME'!$D:$D,Relatorio!$N$102),SUMIFS('Colar PRIME'!$G:$G,'Colar PRIME'!$C:$C,Relatorio!D86,'Colar PRIME'!$D:$D,Relatorio!$N$102))</f>
        <v>0</v>
      </c>
      <c r="O86" s="408">
        <f ca="1">SUM(SUMIF('Colar PACKET'!$A$2:$I$400,C86,'Colar PACKET'!$I$2:$I$400),SUMIF('Colar PACKET'!$A$2:$I$400,BA86,'Colar PACKET'!$I$2:$I$400))</f>
        <v>0</v>
      </c>
      <c r="P86" s="408">
        <f ca="1">SUM(SUMIFS('Colar PRIME'!$G:$G,'Colar PRIME'!$C:$C,Relatorio!B86,'Colar PRIME'!$D:$D,Relatorio!$P$102),SUMIFS('Colar PRIME'!$G:$G,'Colar PRIME'!$C:$C,Relatorio!D86,'Colar PRIME'!$D:$D,Relatorio!$P$102))</f>
        <v>0</v>
      </c>
      <c r="Q86" s="207">
        <f ca="1">SUM(SUMIF('Colar PACKET'!$A$2:$J$400,C86,'Colar PACKET'!$J$2:$J$400),SUMIF('Colar PACKET'!$A$2:$J$400,BA86,'Colar PACKET'!$J$2:$J$400))</f>
        <v>0</v>
      </c>
      <c r="R86" s="208">
        <f ca="1">SUM(SUMIFS('Colar PRIME'!$G:$G,'Colar PRIME'!$C:$C,Relatorio!B86,'Colar PRIME'!$D:$D,Relatorio!$R$102),SUMIFS('Colar PRIME'!$G:$G,'Colar PRIME'!$C:$C,Relatorio!D86,'Colar PRIME'!$D:$D,Relatorio!$R$102))</f>
        <v>0</v>
      </c>
      <c r="S86" s="408">
        <f ca="1">SUM(SUMIF('Colar PACKET'!$A$2:$K$400,C86,'Colar PACKET'!$K$2:$K$400),SUMIF('Colar PACKET'!$A$2:$K$400,BA86,'Colar PACKET'!$K$2:$K$400))</f>
        <v>0</v>
      </c>
      <c r="T86" s="408">
        <f ca="1">SUM(SUMIFS('Colar PRIME'!$G:$G,'Colar PRIME'!$C:$C,Relatorio!B86,'Colar PRIME'!$D:$D,Relatorio!$T$102),SUMIFS('Colar PRIME'!$G:$G,'Colar PRIME'!$C:$C,Relatorio!D86,'Colar PRIME'!$D:$D,Relatorio!$T$102))</f>
        <v>0</v>
      </c>
      <c r="U86" s="207">
        <f ca="1">SUM(SUMIF('Colar PACKET'!$A$2:$L$400,C86,'Colar PACKET'!$L$2:$L$400),SUMIF('Colar PACKET'!$A$2:$L$400,BA86,'Colar PACKET'!$L$2:$L$400))</f>
        <v>0</v>
      </c>
      <c r="V86" s="208">
        <f ca="1">SUM(SUMIFS('Colar PRIME'!$G:$G,'Colar PRIME'!$C:$C,Relatorio!B86,'Colar PRIME'!$D:$D,Relatorio!$V$102),SUMIFS('Colar PRIME'!$G:$G,'Colar PRIME'!$C:$C,Relatorio!D86,'Colar PRIME'!$D:$D,Relatorio!$V$102))</f>
        <v>0</v>
      </c>
      <c r="W86" s="408">
        <f ca="1">SUM(SUMIF('Colar PACKET'!$A$2:$M$400,C86,'Colar PACKET'!$M$2:$M$400),SUMIF('Colar PACKET'!$A$2:$M$400,BA86,'Colar PACKET'!$M$2:$M$400))</f>
        <v>0</v>
      </c>
      <c r="X86" s="408">
        <f ca="1">SUM(SUMIFS('Colar PRIME'!$G:$G,'Colar PRIME'!$C:$C,Relatorio!B86,'Colar PRIME'!$D:$D,Relatorio!$X$102),SUMIFS('Colar PRIME'!$G:$G,'Colar PRIME'!$C:$C,Relatorio!D86,'Colar PRIME'!$D:$D,Relatorio!$X$102))</f>
        <v>0</v>
      </c>
      <c r="Y86" s="207">
        <f ca="1">SUM(SUMIF('Colar PACKET'!$A$2:$N$400,C86,'Colar PACKET'!$N$2:$N$400),SUMIF('Colar PACKET'!$A$2:$N$400,BA86,'Colar PACKET'!$N$2:$N$400))</f>
        <v>0</v>
      </c>
      <c r="Z86" s="208">
        <f ca="1">SUM(SUMIFS('Colar PRIME'!$G:$G,'Colar PRIME'!$C:$C,Relatorio!B86,'Colar PRIME'!$D:$D,Relatorio!$Z$102),SUMIFS('Colar PRIME'!$G:$G,'Colar PRIME'!$C:$C,Relatorio!D86,'Colar PRIME'!$D:$D,Relatorio!$Z$102))</f>
        <v>0</v>
      </c>
      <c r="AA86" s="408">
        <f ca="1">SUM(SUMIF('Colar PACKET'!$A$2:$O$400,C86,'Colar PACKET'!$O$2:$O$400),SUMIF('Colar PACKET'!$A$2:$O$400,BA86,'Colar PACKET'!$O$2:$O$400))</f>
        <v>0</v>
      </c>
      <c r="AB86" s="408">
        <f ca="1">SUM(SUMIFS('Colar PRIME'!$G:$G,'Colar PRIME'!$C:$C,Relatorio!B86,'Colar PRIME'!$D:$D,Relatorio!$AB$102),SUMIFS('Colar PRIME'!$G:$G,'Colar PRIME'!$C:$C,Relatorio!D86,'Colar PRIME'!$D:$D,Relatorio!$AB$102))</f>
        <v>0</v>
      </c>
      <c r="AC86" s="207">
        <f ca="1">SUM(SUMIF('Colar PACKET'!$A$2:$P$400,C86,'Colar PACKET'!$P$2:$P$400),SUMIF('Colar PACKET'!$A$2:$P$400,BA86,'Colar PACKET'!$P$2:$P$400))</f>
        <v>0</v>
      </c>
      <c r="AD86" s="208">
        <f ca="1">SUM(SUMIFS('Colar PRIME'!$G:$G,'Colar PRIME'!$C:$C,Relatorio!B86,'Colar PRIME'!$D:$D,Relatorio!$AD$102),SUMIFS('Colar PRIME'!$G:$G,'Colar PRIME'!$C:$C,Relatorio!D86,'Colar PRIME'!$D:$D,Relatorio!$AD$102))</f>
        <v>0</v>
      </c>
      <c r="AE86" s="408">
        <f ca="1">SUM(SUMIF('Colar PACKET'!$A$2:$Q$400,C86,'Colar PACKET'!$Q$2:$Q$400),SUMIF('Colar PACKET'!$A$2:$Q$400,BA86,'Colar PACKET'!$Q$2:$Q$400))</f>
        <v>0</v>
      </c>
      <c r="AF86" s="408">
        <f ca="1">SUM(SUMIFS('Colar PRIME'!$G:$G,'Colar PRIME'!$C:$C,Relatorio!B86,'Colar PRIME'!$D:$D,Relatorio!$AF$102),SUMIFS('Colar PRIME'!$G:$G,'Colar PRIME'!$C:$C,Relatorio!D86,'Colar PRIME'!$D:$D,Relatorio!$AF$102))</f>
        <v>0</v>
      </c>
      <c r="AG86" s="207">
        <f ca="1">SUM(SUMIF('Colar PACKET'!$A$2:$R$400,C86,'Colar PACKET'!$R$2:$R$400),SUMIF('Colar PACKET'!$A$2:$R$400,BA86,'Colar PACKET'!$R$2:$R$400))</f>
        <v>0</v>
      </c>
      <c r="AH86" s="408">
        <f ca="1">SUM(SUMIFS('Colar PRIME'!$G:$G,'Colar PRIME'!$C:$C,Relatorio!B86,'Colar PRIME'!$D:$D,Relatorio!$AH$102),SUMIFS('Colar PRIME'!$G:$G,'Colar PRIME'!$C:$C,Relatorio!D86,'Colar PRIME'!$D:$D,Relatorio!$AH$102))</f>
        <v>0</v>
      </c>
      <c r="AI86" s="209">
        <f ca="1">SUM(SUMIF('Colar PACKET'!$A$2:$S$400,C86,'Colar PACKET'!$S$2:$S$400),SUMIF('Colar PACKET'!$A$2:$S$400,BA86,'Colar PACKET'!$S$2:$S$400))</f>
        <v>0</v>
      </c>
      <c r="AJ86" s="409">
        <f ca="1">SUM(SUMIFS('Colar PRIME'!$G:$G,'Colar PRIME'!$C:$C,Relatorio!B86,'Colar PRIME'!$D:$D,Relatorio!$AJ$102),SUMIFS('Colar PRIME'!$G:$G,'Colar PRIME'!$C:$C,Relatorio!D86,'Colar PRIME'!$D:$D,Relatorio!$AJ$102))</f>
        <v>0</v>
      </c>
      <c r="AK86" s="408">
        <f ca="1">SUM(SUMIF('Colar PACKET'!$A$2:$T$400,C86,'Colar PACKET'!$T$2:$T$400),SUMIF('Colar PACKET'!$A$2:$T$400,BA86,'Colar PACKET'!$T$2:$T$400))</f>
        <v>0</v>
      </c>
      <c r="AL86" s="408">
        <f ca="1">SUM(SUMIFS('Colar PRIME'!$G:$G,'Colar PRIME'!$C:$C,Relatorio!B86,'Colar PRIME'!$D:$D,Relatorio!$AL$102),SUMIFS('Colar PRIME'!$G:$G,'Colar PRIME'!$C:$C,Relatorio!D86,'Colar PRIME'!$D:$D,Relatorio!$AL$102))</f>
        <v>0</v>
      </c>
      <c r="AM86" s="209">
        <f ca="1">SUM(SUMIF('Colar PACKET'!$A$2:$U$400,C86,'Colar PACKET'!$U$2:$U$400),SUMIF('Colar PACKET'!$A$2:$U$400,BA86,'Colar PACKET'!$U$2:$U$400))</f>
        <v>0</v>
      </c>
      <c r="AN86" s="409">
        <f ca="1">SUM(SUMIFS('Colar PRIME'!$G:$G,'Colar PRIME'!$C:$C,Relatorio!B86,'Colar PRIME'!$D:$D,Relatorio!$AJ$102),SUMIFS('Colar PRIME'!$G:$G,'Colar PRIME'!$C:$C,Relatorio!D86,'Colar PRIME'!$D:$D,Relatorio!$AN$102))</f>
        <v>0</v>
      </c>
      <c r="AO86" s="408">
        <f ca="1">SUM(SUMIF('Colar PACKET'!$A$2:$V$400,C86,'Colar PACKET'!$V$2:$V$400),SUMIF('Colar PACKET'!$A$2:$V$400,BA86,'Colar PACKET'!$V$2:$V$400))</f>
        <v>0</v>
      </c>
      <c r="AP86" s="408">
        <f ca="1">SUM(SUMIFS('Colar PRIME'!$G:$G,'Colar PRIME'!$C:$C,Relatorio!B86,'Colar PRIME'!$D:$D,Relatorio!$AP$102),SUMIFS('Colar PRIME'!$G:$G,'Colar PRIME'!$C:$C,Relatorio!D86,'Colar PRIME'!$D:$D,Relatorio!$AP$102))</f>
        <v>0</v>
      </c>
      <c r="AQ86" s="209">
        <f ca="1">SUM(SUMIF('Colar PACKET'!$A$2:$W$400,C86,'Colar PACKET'!$W$2:$W$400),SUMIF('Colar PACKET'!$A$2:$W$400,BA86,'Colar PACKET'!$W$2:$W$400))</f>
        <v>0</v>
      </c>
      <c r="AR86" s="409">
        <f ca="1">SUM(SUMIFS('Colar PRIME'!$G:$G,'Colar PRIME'!$C:$C,Relatorio!B86,'Colar PRIME'!$D:$D,Relatorio!$AR$102),SUMIFS('Colar PRIME'!$G:$G,'Colar PRIME'!$C:$C,Relatorio!D86,'Colar PRIME'!$D:$D,Relatorio!$AR$102))</f>
        <v>0</v>
      </c>
      <c r="AS86" s="408">
        <f ca="1">SUM(SUMIF('Colar PACKET'!$A$2:$X$400,C86,'Colar PACKET'!$X$2:$X$400),SUMIF('Colar PACKET'!$A$2:$X$400,BA86,'Colar PACKET'!$X$2:$X$400))</f>
        <v>0</v>
      </c>
      <c r="AT86" s="408">
        <f ca="1">SUM(SUMIFS('Colar PRIME'!$G:$G,'Colar PRIME'!$C:$C,Relatorio!B86,'Colar PRIME'!$D:$D,Relatorio!$AT$102),SUMIFS('Colar PRIME'!$G:$G,'Colar PRIME'!$C:$C,Relatorio!D86,'Colar PRIME'!$D:$D,Relatorio!$AT$102))</f>
        <v>0</v>
      </c>
      <c r="AU86" s="209">
        <f ca="1">SUM(SUMIF('Colar PACKET'!$A$2:$Y$400,C86,'Colar PACKET'!$Y$2:$Y$400),SUMIF('Colar PACKET'!$A$2:$Y$400,BA86,'Colar PACKET'!$Y$2:$Y$400))</f>
        <v>0</v>
      </c>
      <c r="AV86" s="409">
        <f ca="1">SUM(SUMIFS('Colar PRIME'!$G:$G,'Colar PRIME'!$C:$C,Relatorio!B86,'Colar PRIME'!$D:$D,Relatorio!$AV$102),SUMIFS('Colar PRIME'!$G:$G,'Colar PRIME'!$C:$C,Relatorio!D86,'Colar PRIME'!$D:$D,Relatorio!$AV$102))</f>
        <v>0</v>
      </c>
      <c r="AW86" s="408">
        <f ca="1">SUM(SUMIF('Colar PACKET'!$A$2:$Z$400,C86,'Colar PACKET'!$Z$2:$Z$400),SUMIF('Colar PACKET'!$A$2:$Z$400,BA86,'Colar PACKET'!$Z$2:$Z$400))</f>
        <v>0</v>
      </c>
      <c r="AX86" s="408">
        <f ca="1">SUM(SUMIFS('Colar PRIME'!$G:$G,'Colar PRIME'!$C:$C,Relatorio!B86,'Colar PRIME'!$D:$D,Relatorio!$AX$102),SUMIFS('Colar PRIME'!$G:$G,'Colar PRIME'!$C:$C,Relatorio!D86,'Colar PRIME'!$D:$D,Relatorio!$AX$102))</f>
        <v>0</v>
      </c>
      <c r="AY86" s="209">
        <f ca="1">SUM(SUMIF('Colar PACKET'!$A$2:$AA$400,C86,'Colar PACKET'!$AA$2:$AA$400),SUMIF('Colar PACKET'!$A$2:$AA$400,BA86,'Colar PACKET'!$AA$2:$AA$400))</f>
        <v>0</v>
      </c>
      <c r="AZ86" s="409">
        <f ca="1">SUM(SUMIFS('Colar PRIME'!$G:$G,'Colar PRIME'!$C:$C,Relatorio!B86,'Colar PRIME'!$D:$D,Relatorio!$AZ$102),SUMIFS('Colar PRIME'!$G:$G,'Colar PRIME'!$C:$C,Relatorio!D86,'Colar PRIME'!$D:$D,Relatorio!$AZ$102))</f>
        <v>0</v>
      </c>
      <c r="BA86" s="210"/>
      <c r="BB86" s="408">
        <v>7</v>
      </c>
    </row>
    <row r="87" spans="1:54" x14ac:dyDescent="0.25">
      <c r="A87" s="226" t="s">
        <v>161</v>
      </c>
      <c r="B87" s="418" t="s">
        <v>418</v>
      </c>
      <c r="C87" s="217" t="s">
        <v>419</v>
      </c>
      <c r="D87" s="218"/>
      <c r="E87" s="207">
        <f ca="1">SUM(SUMIF('Colar PACKET'!$A$2:$D$400,C87,'Colar PACKET'!$D$2:$D$400),SUMIF('Colar PACKET'!$A$2:$D513,BA87,'Colar PACKET'!$D$2:$D$400))</f>
        <v>0</v>
      </c>
      <c r="F87" s="208">
        <f ca="1">SUM(SUMIFS('Colar PRIME'!$G:$G,'Colar PRIME'!$C:$C,Relatorio!B87,'Colar PRIME'!$D:$D,Relatorio!$F$102),SUMIFS('Colar PRIME'!$G:$G,'Colar PRIME'!$C:$C,Relatorio!D87,'Colar PRIME'!$D:$D,Relatorio!$F$102))</f>
        <v>0</v>
      </c>
      <c r="G87" s="408">
        <f ca="1">SUM(SUMIF('Colar PACKET'!$A$2:$E$400,C87,'Colar PACKET'!$E$2:$E$400),SUMIF('Colar PACKET'!$A$2:$E$400,BA87,'Colar PACKET'!$E$2:$E$400))</f>
        <v>0</v>
      </c>
      <c r="H87" s="408">
        <f ca="1">SUM(SUMIFS('Colar PRIME'!$G:$G,'Colar PRIME'!$C:$C,Relatorio!B87,'Colar PRIME'!$D:$D,Relatorio!$H$102),SUMIFS('Colar PRIME'!$G:$G,'Colar PRIME'!$C:$C,Relatorio!D87,'Colar PRIME'!$D:$D,Relatorio!$H$102))</f>
        <v>0</v>
      </c>
      <c r="I87" s="207">
        <f ca="1">SUM(SUMIF('Colar PACKET'!$A$2:$F$400,C87,'Colar PACKET'!$F$2:$F$400),SUMIF('Colar PACKET'!$A$2:$F$400,BA87,'Colar PACKET'!$F$2:$F$400))</f>
        <v>0</v>
      </c>
      <c r="J87" s="208">
        <f ca="1">SUM(SUMIFS('Colar PRIME'!$G:$G,'Colar PRIME'!$C:$C,Relatorio!B87,'Colar PRIME'!$D:$D,Relatorio!$J$102),SUMIFS('Colar PRIME'!$G:$G,'Colar PRIME'!$C:$C,Relatorio!D87,'Colar PRIME'!$D:$D,Relatorio!$J$102))</f>
        <v>0</v>
      </c>
      <c r="K87" s="408">
        <f ca="1">SUM(SUMIF('Colar PACKET'!$A$2:$G$400,C87,'Colar PACKET'!$G$2:$G$400),SUMIF('Colar PACKET'!$A$2:$G$400,BA87,'Colar PACKET'!$G$2:$G$400))</f>
        <v>0</v>
      </c>
      <c r="L87" s="408">
        <f ca="1">SUM(SUMIFS('Colar PRIME'!$G:$G,'Colar PRIME'!$C:$C,Relatorio!B87,'Colar PRIME'!$D:$D,Relatorio!$L$102),SUMIFS('Colar PRIME'!$G:$G,'Colar PRIME'!$C:$C,Relatorio!D87,'Colar PRIME'!$D:$D,Relatorio!$L$102))</f>
        <v>0</v>
      </c>
      <c r="M87" s="207">
        <f ca="1">SUM(SUMIF('Colar PACKET'!$A$2:$H$400,C87,'Colar PACKET'!$H$2:$H$400),SUMIF('Colar PACKET'!$A$2:$H$400,BA87,'Colar PACKET'!$H$2:$H$400))</f>
        <v>0</v>
      </c>
      <c r="N87" s="208">
        <f ca="1">SUM(SUMIFS('Colar PRIME'!$G:$G,'Colar PRIME'!$C:$C,Relatorio!B87,'Colar PRIME'!$D:$D,Relatorio!$N$102),SUMIFS('Colar PRIME'!$G:$G,'Colar PRIME'!$C:$C,Relatorio!D87,'Colar PRIME'!$D:$D,Relatorio!$N$102))</f>
        <v>0</v>
      </c>
      <c r="O87" s="408">
        <f ca="1">SUM(SUMIF('Colar PACKET'!$A$2:$I$400,C87,'Colar PACKET'!$I$2:$I$400),SUMIF('Colar PACKET'!$A$2:$I$400,BA87,'Colar PACKET'!$I$2:$I$400))</f>
        <v>0</v>
      </c>
      <c r="P87" s="408">
        <f ca="1">SUM(SUMIFS('Colar PRIME'!$G:$G,'Colar PRIME'!$C:$C,Relatorio!B87,'Colar PRIME'!$D:$D,Relatorio!$P$102),SUMIFS('Colar PRIME'!$G:$G,'Colar PRIME'!$C:$C,Relatorio!D87,'Colar PRIME'!$D:$D,Relatorio!$P$102))</f>
        <v>0</v>
      </c>
      <c r="Q87" s="207">
        <f ca="1">SUM(SUMIF('Colar PACKET'!$A$2:$J$400,C87,'Colar PACKET'!$J$2:$J$400),SUMIF('Colar PACKET'!$A$2:$J$400,BA87,'Colar PACKET'!$J$2:$J$400))</f>
        <v>0</v>
      </c>
      <c r="R87" s="208">
        <f ca="1">SUM(SUMIFS('Colar PRIME'!$G:$G,'Colar PRIME'!$C:$C,Relatorio!B87,'Colar PRIME'!$D:$D,Relatorio!$R$102),SUMIFS('Colar PRIME'!$G:$G,'Colar PRIME'!$C:$C,Relatorio!D87,'Colar PRIME'!$D:$D,Relatorio!$R$102))</f>
        <v>0</v>
      </c>
      <c r="S87" s="408">
        <f ca="1">SUM(SUMIF('Colar PACKET'!$A$2:$K$400,C87,'Colar PACKET'!$K$2:$K$400),SUMIF('Colar PACKET'!$A$2:$K$400,BA87,'Colar PACKET'!$K$2:$K$400))</f>
        <v>0</v>
      </c>
      <c r="T87" s="408">
        <f ca="1">SUM(SUMIFS('Colar PRIME'!$G:$G,'Colar PRIME'!$C:$C,Relatorio!B87,'Colar PRIME'!$D:$D,Relatorio!$T$102),SUMIFS('Colar PRIME'!$G:$G,'Colar PRIME'!$C:$C,Relatorio!D87,'Colar PRIME'!$D:$D,Relatorio!$T$102))</f>
        <v>0</v>
      </c>
      <c r="U87" s="207">
        <f ca="1">SUM(SUMIF('Colar PACKET'!$A$2:$L$400,C87,'Colar PACKET'!$L$2:$L$400),SUMIF('Colar PACKET'!$A$2:$L$400,BA87,'Colar PACKET'!$L$2:$L$400))</f>
        <v>0</v>
      </c>
      <c r="V87" s="208">
        <f ca="1">SUM(SUMIFS('Colar PRIME'!$G:$G,'Colar PRIME'!$C:$C,Relatorio!B87,'Colar PRIME'!$D:$D,Relatorio!$V$102),SUMIFS('Colar PRIME'!$G:$G,'Colar PRIME'!$C:$C,Relatorio!D87,'Colar PRIME'!$D:$D,Relatorio!$V$102))</f>
        <v>0</v>
      </c>
      <c r="W87" s="408">
        <f ca="1">SUM(SUMIF('Colar PACKET'!$A$2:$M$400,C87,'Colar PACKET'!$M$2:$M$400),SUMIF('Colar PACKET'!$A$2:$M$400,BA87,'Colar PACKET'!$M$2:$M$400))</f>
        <v>0</v>
      </c>
      <c r="X87" s="408">
        <f ca="1">SUM(SUMIFS('Colar PRIME'!$G:$G,'Colar PRIME'!$C:$C,Relatorio!B87,'Colar PRIME'!$D:$D,Relatorio!$X$102),SUMIFS('Colar PRIME'!$G:$G,'Colar PRIME'!$C:$C,Relatorio!D87,'Colar PRIME'!$D:$D,Relatorio!$X$102))</f>
        <v>0</v>
      </c>
      <c r="Y87" s="207">
        <f ca="1">SUM(SUMIF('Colar PACKET'!$A$2:$N$400,C87,'Colar PACKET'!$N$2:$N$400),SUMIF('Colar PACKET'!$A$2:$N$400,BA87,'Colar PACKET'!$N$2:$N$400))</f>
        <v>0</v>
      </c>
      <c r="Z87" s="208">
        <f ca="1">SUM(SUMIFS('Colar PRIME'!$G:$G,'Colar PRIME'!$C:$C,Relatorio!B87,'Colar PRIME'!$D:$D,Relatorio!$Z$102),SUMIFS('Colar PRIME'!$G:$G,'Colar PRIME'!$C:$C,Relatorio!D87,'Colar PRIME'!$D:$D,Relatorio!$Z$102))</f>
        <v>0</v>
      </c>
      <c r="AA87" s="408">
        <f ca="1">SUM(SUMIF('Colar PACKET'!$A$2:$O$400,C87,'Colar PACKET'!$O$2:$O$400),SUMIF('Colar PACKET'!$A$2:$O$400,BA87,'Colar PACKET'!$O$2:$O$400))</f>
        <v>0</v>
      </c>
      <c r="AB87" s="408">
        <f ca="1">SUM(SUMIFS('Colar PRIME'!$G:$G,'Colar PRIME'!$C:$C,Relatorio!B87,'Colar PRIME'!$D:$D,Relatorio!$AB$102),SUMIFS('Colar PRIME'!$G:$G,'Colar PRIME'!$C:$C,Relatorio!D87,'Colar PRIME'!$D:$D,Relatorio!$AB$102))</f>
        <v>0</v>
      </c>
      <c r="AC87" s="207">
        <f ca="1">SUM(SUMIF('Colar PACKET'!$A$2:$P$400,C87,'Colar PACKET'!$P$2:$P$400),SUMIF('Colar PACKET'!$A$2:$P$400,BA87,'Colar PACKET'!$P$2:$P$400))</f>
        <v>0</v>
      </c>
      <c r="AD87" s="208">
        <f ca="1">SUM(SUMIFS('Colar PRIME'!$G:$G,'Colar PRIME'!$C:$C,Relatorio!B87,'Colar PRIME'!$D:$D,Relatorio!$AD$102),SUMIFS('Colar PRIME'!$G:$G,'Colar PRIME'!$C:$C,Relatorio!D87,'Colar PRIME'!$D:$D,Relatorio!$AD$102))</f>
        <v>0</v>
      </c>
      <c r="AE87" s="408">
        <f ca="1">SUM(SUMIF('Colar PACKET'!$A$2:$Q$400,C87,'Colar PACKET'!$Q$2:$Q$400),SUMIF('Colar PACKET'!$A$2:$Q$400,BA87,'Colar PACKET'!$Q$2:$Q$400))</f>
        <v>0</v>
      </c>
      <c r="AF87" s="408">
        <f ca="1">SUM(SUMIFS('Colar PRIME'!$G:$G,'Colar PRIME'!$C:$C,Relatorio!B87,'Colar PRIME'!$D:$D,Relatorio!$AF$102),SUMIFS('Colar PRIME'!$G:$G,'Colar PRIME'!$C:$C,Relatorio!D87,'Colar PRIME'!$D:$D,Relatorio!$AF$102))</f>
        <v>0</v>
      </c>
      <c r="AG87" s="207">
        <f ca="1">SUM(SUMIF('Colar PACKET'!$A$2:$R$400,C87,'Colar PACKET'!$R$2:$R$400),SUMIF('Colar PACKET'!$A$2:$R$400,BA87,'Colar PACKET'!$R$2:$R$400))</f>
        <v>0</v>
      </c>
      <c r="AH87" s="408">
        <f ca="1">SUM(SUMIFS('Colar PRIME'!$G:$G,'Colar PRIME'!$C:$C,Relatorio!B87,'Colar PRIME'!$D:$D,Relatorio!$AH$102),SUMIFS('Colar PRIME'!$G:$G,'Colar PRIME'!$C:$C,Relatorio!D87,'Colar PRIME'!$D:$D,Relatorio!$AH$102))</f>
        <v>0</v>
      </c>
      <c r="AI87" s="209">
        <f ca="1">SUM(SUMIF('Colar PACKET'!$A$2:$S$400,C87,'Colar PACKET'!$S$2:$S$400),SUMIF('Colar PACKET'!$A$2:$S$400,BA87,'Colar PACKET'!$S$2:$S$400))</f>
        <v>0</v>
      </c>
      <c r="AJ87" s="409">
        <f ca="1">SUM(SUMIFS('Colar PRIME'!$G:$G,'Colar PRIME'!$C:$C,Relatorio!B87,'Colar PRIME'!$D:$D,Relatorio!$AJ$102),SUMIFS('Colar PRIME'!$G:$G,'Colar PRIME'!$C:$C,Relatorio!D87,'Colar PRIME'!$D:$D,Relatorio!$AJ$102))</f>
        <v>0</v>
      </c>
      <c r="AK87" s="408">
        <f ca="1">SUM(SUMIF('Colar PACKET'!$A$2:$T$400,C87,'Colar PACKET'!$T$2:$T$400),SUMIF('Colar PACKET'!$A$2:$T$400,BA87,'Colar PACKET'!$T$2:$T$400))</f>
        <v>0</v>
      </c>
      <c r="AL87" s="408">
        <f ca="1">SUM(SUMIFS('Colar PRIME'!$G:$G,'Colar PRIME'!$C:$C,Relatorio!B87,'Colar PRIME'!$D:$D,Relatorio!$AL$102),SUMIFS('Colar PRIME'!$G:$G,'Colar PRIME'!$C:$C,Relatorio!D87,'Colar PRIME'!$D:$D,Relatorio!$AL$102))</f>
        <v>0</v>
      </c>
      <c r="AM87" s="209">
        <f ca="1">SUM(SUMIF('Colar PACKET'!$A$2:$U$400,C87,'Colar PACKET'!$U$2:$U$400),SUMIF('Colar PACKET'!$A$2:$U$400,BA87,'Colar PACKET'!$U$2:$U$400))</f>
        <v>0</v>
      </c>
      <c r="AN87" s="409">
        <f ca="1">SUM(SUMIFS('Colar PRIME'!$G:$G,'Colar PRIME'!$C:$C,Relatorio!B87,'Colar PRIME'!$D:$D,Relatorio!$AJ$102),SUMIFS('Colar PRIME'!$G:$G,'Colar PRIME'!$C:$C,Relatorio!D87,'Colar PRIME'!$D:$D,Relatorio!$AN$102))</f>
        <v>0</v>
      </c>
      <c r="AO87" s="408">
        <f ca="1">SUM(SUMIF('Colar PACKET'!$A$2:$V$400,C87,'Colar PACKET'!$V$2:$V$400),SUMIF('Colar PACKET'!$A$2:$V$400,BA87,'Colar PACKET'!$V$2:$V$400))</f>
        <v>0</v>
      </c>
      <c r="AP87" s="408">
        <f ca="1">SUM(SUMIFS('Colar PRIME'!$G:$G,'Colar PRIME'!$C:$C,Relatorio!B87,'Colar PRIME'!$D:$D,Relatorio!$AP$102),SUMIFS('Colar PRIME'!$G:$G,'Colar PRIME'!$C:$C,Relatorio!D87,'Colar PRIME'!$D:$D,Relatorio!$AP$102))</f>
        <v>0</v>
      </c>
      <c r="AQ87" s="209">
        <f ca="1">SUM(SUMIF('Colar PACKET'!$A$2:$W$400,C87,'Colar PACKET'!$W$2:$W$400),SUMIF('Colar PACKET'!$A$2:$W$400,BA87,'Colar PACKET'!$W$2:$W$400))</f>
        <v>0</v>
      </c>
      <c r="AR87" s="409">
        <f ca="1">SUM(SUMIFS('Colar PRIME'!$G:$G,'Colar PRIME'!$C:$C,Relatorio!B87,'Colar PRIME'!$D:$D,Relatorio!$AR$102),SUMIFS('Colar PRIME'!$G:$G,'Colar PRIME'!$C:$C,Relatorio!D87,'Colar PRIME'!$D:$D,Relatorio!$AR$102))</f>
        <v>0</v>
      </c>
      <c r="AS87" s="408">
        <f ca="1">SUM(SUMIF('Colar PACKET'!$A$2:$X$400,C87,'Colar PACKET'!$X$2:$X$400),SUMIF('Colar PACKET'!$A$2:$X$400,BA87,'Colar PACKET'!$X$2:$X$400))</f>
        <v>0</v>
      </c>
      <c r="AT87" s="408">
        <f ca="1">SUM(SUMIFS('Colar PRIME'!$G:$G,'Colar PRIME'!$C:$C,Relatorio!B87,'Colar PRIME'!$D:$D,Relatorio!$AT$102),SUMIFS('Colar PRIME'!$G:$G,'Colar PRIME'!$C:$C,Relatorio!D87,'Colar PRIME'!$D:$D,Relatorio!$AT$102))</f>
        <v>0</v>
      </c>
      <c r="AU87" s="209">
        <f ca="1">SUM(SUMIF('Colar PACKET'!$A$2:$Y$400,C87,'Colar PACKET'!$Y$2:$Y$400),SUMIF('Colar PACKET'!$A$2:$Y$400,BA87,'Colar PACKET'!$Y$2:$Y$400))</f>
        <v>0</v>
      </c>
      <c r="AV87" s="409">
        <f ca="1">SUM(SUMIFS('Colar PRIME'!$G:$G,'Colar PRIME'!$C:$C,Relatorio!B87,'Colar PRIME'!$D:$D,Relatorio!$AV$102),SUMIFS('Colar PRIME'!$G:$G,'Colar PRIME'!$C:$C,Relatorio!D87,'Colar PRIME'!$D:$D,Relatorio!$AV$102))</f>
        <v>0</v>
      </c>
      <c r="AW87" s="408">
        <f ca="1">SUM(SUMIF('Colar PACKET'!$A$2:$Z$400,C87,'Colar PACKET'!$Z$2:$Z$400),SUMIF('Colar PACKET'!$A$2:$Z$400,BA87,'Colar PACKET'!$Z$2:$Z$400))</f>
        <v>0</v>
      </c>
      <c r="AX87" s="408">
        <f ca="1">SUM(SUMIFS('Colar PRIME'!$G:$G,'Colar PRIME'!$C:$C,Relatorio!B87,'Colar PRIME'!$D:$D,Relatorio!$AX$102),SUMIFS('Colar PRIME'!$G:$G,'Colar PRIME'!$C:$C,Relatorio!D87,'Colar PRIME'!$D:$D,Relatorio!$AX$102))</f>
        <v>0</v>
      </c>
      <c r="AY87" s="209">
        <f ca="1">SUM(SUMIF('Colar PACKET'!$A$2:$AA$400,C87,'Colar PACKET'!$AA$2:$AA$400),SUMIF('Colar PACKET'!$A$2:$AA$400,BA87,'Colar PACKET'!$AA$2:$AA$400))</f>
        <v>0</v>
      </c>
      <c r="AZ87" s="409">
        <f ca="1">SUM(SUMIFS('Colar PRIME'!$G:$G,'Colar PRIME'!$C:$C,Relatorio!B87,'Colar PRIME'!$D:$D,Relatorio!$AZ$102),SUMIFS('Colar PRIME'!$G:$G,'Colar PRIME'!$C:$C,Relatorio!D87,'Colar PRIME'!$D:$D,Relatorio!$AZ$102))</f>
        <v>0</v>
      </c>
      <c r="BA87" s="210"/>
      <c r="BB87" s="408">
        <v>8</v>
      </c>
    </row>
    <row r="88" spans="1:54" x14ac:dyDescent="0.25">
      <c r="A88" s="226" t="s">
        <v>162</v>
      </c>
      <c r="B88" s="419" t="s">
        <v>420</v>
      </c>
      <c r="C88" s="217">
        <v>10150158244</v>
      </c>
      <c r="D88" s="218"/>
      <c r="E88" s="207">
        <f ca="1">SUM(SUMIF('Colar PACKET'!$A$2:$D$400,C88,'Colar PACKET'!$D$2:$D$400),SUMIF('Colar PACKET'!$A$2:$D514,BA88,'Colar PACKET'!$D$2:$D$400))</f>
        <v>0</v>
      </c>
      <c r="F88" s="208">
        <f ca="1">SUM(SUMIFS('Colar PRIME'!$G:$G,'Colar PRIME'!$C:$C,Relatorio!B88,'Colar PRIME'!$D:$D,Relatorio!$F$102),SUMIFS('Colar PRIME'!$G:$G,'Colar PRIME'!$C:$C,Relatorio!D88,'Colar PRIME'!$D:$D,Relatorio!$F$102))</f>
        <v>0</v>
      </c>
      <c r="G88" s="408">
        <f ca="1">SUM(SUMIF('Colar PACKET'!$A$2:$E$400,C88,'Colar PACKET'!$E$2:$E$400),SUMIF('Colar PACKET'!$A$2:$E$400,BA88,'Colar PACKET'!$E$2:$E$400))</f>
        <v>0</v>
      </c>
      <c r="H88" s="408">
        <f ca="1">SUM(SUMIFS('Colar PRIME'!$G:$G,'Colar PRIME'!$C:$C,Relatorio!B88,'Colar PRIME'!$D:$D,Relatorio!$H$102),SUMIFS('Colar PRIME'!$G:$G,'Colar PRIME'!$C:$C,Relatorio!D88,'Colar PRIME'!$D:$D,Relatorio!$H$102))</f>
        <v>0</v>
      </c>
      <c r="I88" s="207">
        <f ca="1">SUM(SUMIF('Colar PACKET'!$A$2:$F$400,C88,'Colar PACKET'!$F$2:$F$400),SUMIF('Colar PACKET'!$A$2:$F$400,BA88,'Colar PACKET'!$F$2:$F$400))</f>
        <v>0</v>
      </c>
      <c r="J88" s="208">
        <f ca="1">SUM(SUMIFS('Colar PRIME'!$G:$G,'Colar PRIME'!$C:$C,Relatorio!B88,'Colar PRIME'!$D:$D,Relatorio!$J$102),SUMIFS('Colar PRIME'!$G:$G,'Colar PRIME'!$C:$C,Relatorio!D88,'Colar PRIME'!$D:$D,Relatorio!$J$102))</f>
        <v>0</v>
      </c>
      <c r="K88" s="408">
        <f ca="1">SUM(SUMIF('Colar PACKET'!$A$2:$G$400,C88,'Colar PACKET'!$G$2:$G$400),SUMIF('Colar PACKET'!$A$2:$G$400,BA88,'Colar PACKET'!$G$2:$G$400))</f>
        <v>0</v>
      </c>
      <c r="L88" s="408">
        <f ca="1">SUM(SUMIFS('Colar PRIME'!$G:$G,'Colar PRIME'!$C:$C,Relatorio!B88,'Colar PRIME'!$D:$D,Relatorio!$L$102),SUMIFS('Colar PRIME'!$G:$G,'Colar PRIME'!$C:$C,Relatorio!D88,'Colar PRIME'!$D:$D,Relatorio!$L$102))</f>
        <v>0</v>
      </c>
      <c r="M88" s="207">
        <f ca="1">SUM(SUMIF('Colar PACKET'!$A$2:$H$400,C88,'Colar PACKET'!$H$2:$H$400),SUMIF('Colar PACKET'!$A$2:$H$400,BA88,'Colar PACKET'!$H$2:$H$400))</f>
        <v>0</v>
      </c>
      <c r="N88" s="208">
        <f ca="1">SUM(SUMIFS('Colar PRIME'!$G:$G,'Colar PRIME'!$C:$C,Relatorio!B88,'Colar PRIME'!$D:$D,Relatorio!$N$102),SUMIFS('Colar PRIME'!$G:$G,'Colar PRIME'!$C:$C,Relatorio!D88,'Colar PRIME'!$D:$D,Relatorio!$N$102))</f>
        <v>0</v>
      </c>
      <c r="O88" s="408">
        <f ca="1">SUM(SUMIF('Colar PACKET'!$A$2:$I$400,C88,'Colar PACKET'!$I$2:$I$400),SUMIF('Colar PACKET'!$A$2:$I$400,BA88,'Colar PACKET'!$I$2:$I$400))</f>
        <v>0</v>
      </c>
      <c r="P88" s="408">
        <f ca="1">SUM(SUMIFS('Colar PRIME'!$G:$G,'Colar PRIME'!$C:$C,Relatorio!B88,'Colar PRIME'!$D:$D,Relatorio!$P$102),SUMIFS('Colar PRIME'!$G:$G,'Colar PRIME'!$C:$C,Relatorio!D88,'Colar PRIME'!$D:$D,Relatorio!$P$102))</f>
        <v>0</v>
      </c>
      <c r="Q88" s="207">
        <f ca="1">SUM(SUMIF('Colar PACKET'!$A$2:$J$400,C88,'Colar PACKET'!$J$2:$J$400),SUMIF('Colar PACKET'!$A$2:$J$400,BA88,'Colar PACKET'!$J$2:$J$400))</f>
        <v>0</v>
      </c>
      <c r="R88" s="208">
        <f ca="1">SUM(SUMIFS('Colar PRIME'!$G:$G,'Colar PRIME'!$C:$C,Relatorio!B88,'Colar PRIME'!$D:$D,Relatorio!$R$102),SUMIFS('Colar PRIME'!$G:$G,'Colar PRIME'!$C:$C,Relatorio!D88,'Colar PRIME'!$D:$D,Relatorio!$R$102))</f>
        <v>0</v>
      </c>
      <c r="S88" s="408">
        <f ca="1">SUM(SUMIF('Colar PACKET'!$A$2:$K$400,C88,'Colar PACKET'!$K$2:$K$400),SUMIF('Colar PACKET'!$A$2:$K$400,BA88,'Colar PACKET'!$K$2:$K$400))</f>
        <v>0</v>
      </c>
      <c r="T88" s="408">
        <f ca="1">SUM(SUMIFS('Colar PRIME'!$G:$G,'Colar PRIME'!$C:$C,Relatorio!B88,'Colar PRIME'!$D:$D,Relatorio!$T$102),SUMIFS('Colar PRIME'!$G:$G,'Colar PRIME'!$C:$C,Relatorio!D88,'Colar PRIME'!$D:$D,Relatorio!$T$102))</f>
        <v>0</v>
      </c>
      <c r="U88" s="207">
        <f ca="1">SUM(SUMIF('Colar PACKET'!$A$2:$L$400,C88,'Colar PACKET'!$L$2:$L$400),SUMIF('Colar PACKET'!$A$2:$L$400,BA88,'Colar PACKET'!$L$2:$L$400))</f>
        <v>0</v>
      </c>
      <c r="V88" s="208">
        <f ca="1">SUM(SUMIFS('Colar PRIME'!$G:$G,'Colar PRIME'!$C:$C,Relatorio!B88,'Colar PRIME'!$D:$D,Relatorio!$V$102),SUMIFS('Colar PRIME'!$G:$G,'Colar PRIME'!$C:$C,Relatorio!D88,'Colar PRIME'!$D:$D,Relatorio!$V$102))</f>
        <v>0</v>
      </c>
      <c r="W88" s="408">
        <f ca="1">SUM(SUMIF('Colar PACKET'!$A$2:$M$400,C88,'Colar PACKET'!$M$2:$M$400),SUMIF('Colar PACKET'!$A$2:$M$400,BA88,'Colar PACKET'!$M$2:$M$400))</f>
        <v>0</v>
      </c>
      <c r="X88" s="408">
        <f ca="1">SUM(SUMIFS('Colar PRIME'!$G:$G,'Colar PRIME'!$C:$C,Relatorio!B88,'Colar PRIME'!$D:$D,Relatorio!$X$102),SUMIFS('Colar PRIME'!$G:$G,'Colar PRIME'!$C:$C,Relatorio!D88,'Colar PRIME'!$D:$D,Relatorio!$X$102))</f>
        <v>0</v>
      </c>
      <c r="Y88" s="207">
        <f ca="1">SUM(SUMIF('Colar PACKET'!$A$2:$N$400,C88,'Colar PACKET'!$N$2:$N$400),SUMIF('Colar PACKET'!$A$2:$N$400,BA88,'Colar PACKET'!$N$2:$N$400))</f>
        <v>0</v>
      </c>
      <c r="Z88" s="208">
        <f ca="1">SUM(SUMIFS('Colar PRIME'!$G:$G,'Colar PRIME'!$C:$C,Relatorio!B88,'Colar PRIME'!$D:$D,Relatorio!$Z$102),SUMIFS('Colar PRIME'!$G:$G,'Colar PRIME'!$C:$C,Relatorio!D88,'Colar PRIME'!$D:$D,Relatorio!$Z$102))</f>
        <v>0</v>
      </c>
      <c r="AA88" s="408">
        <f ca="1">SUM(SUMIF('Colar PACKET'!$A$2:$O$400,C88,'Colar PACKET'!$O$2:$O$400),SUMIF('Colar PACKET'!$A$2:$O$400,BA88,'Colar PACKET'!$O$2:$O$400))</f>
        <v>0</v>
      </c>
      <c r="AB88" s="408">
        <f ca="1">SUM(SUMIFS('Colar PRIME'!$G:$G,'Colar PRIME'!$C:$C,Relatorio!B88,'Colar PRIME'!$D:$D,Relatorio!$AB$102),SUMIFS('Colar PRIME'!$G:$G,'Colar PRIME'!$C:$C,Relatorio!D88,'Colar PRIME'!$D:$D,Relatorio!$AB$102))</f>
        <v>0</v>
      </c>
      <c r="AC88" s="207">
        <f ca="1">SUM(SUMIF('Colar PACKET'!$A$2:$P$400,C88,'Colar PACKET'!$P$2:$P$400),SUMIF('Colar PACKET'!$A$2:$P$400,BA88,'Colar PACKET'!$P$2:$P$400))</f>
        <v>0</v>
      </c>
      <c r="AD88" s="208">
        <f ca="1">SUM(SUMIFS('Colar PRIME'!$G:$G,'Colar PRIME'!$C:$C,Relatorio!B88,'Colar PRIME'!$D:$D,Relatorio!$AD$102),SUMIFS('Colar PRIME'!$G:$G,'Colar PRIME'!$C:$C,Relatorio!D88,'Colar PRIME'!$D:$D,Relatorio!$AD$102))</f>
        <v>0</v>
      </c>
      <c r="AE88" s="408">
        <f ca="1">SUM(SUMIF('Colar PACKET'!$A$2:$Q$400,C88,'Colar PACKET'!$Q$2:$Q$400),SUMIF('Colar PACKET'!$A$2:$Q$400,BA88,'Colar PACKET'!$Q$2:$Q$400))</f>
        <v>0</v>
      </c>
      <c r="AF88" s="408">
        <f ca="1">SUM(SUMIFS('Colar PRIME'!$G:$G,'Colar PRIME'!$C:$C,Relatorio!B88,'Colar PRIME'!$D:$D,Relatorio!$AF$102),SUMIFS('Colar PRIME'!$G:$G,'Colar PRIME'!$C:$C,Relatorio!D88,'Colar PRIME'!$D:$D,Relatorio!$AF$102))</f>
        <v>0</v>
      </c>
      <c r="AG88" s="207">
        <f ca="1">SUM(SUMIF('Colar PACKET'!$A$2:$R$400,C88,'Colar PACKET'!$R$2:$R$400),SUMIF('Colar PACKET'!$A$2:$R$400,BA88,'Colar PACKET'!$R$2:$R$400))</f>
        <v>0</v>
      </c>
      <c r="AH88" s="408">
        <f ca="1">SUM(SUMIFS('Colar PRIME'!$G:$G,'Colar PRIME'!$C:$C,Relatorio!B88,'Colar PRIME'!$D:$D,Relatorio!$AH$102),SUMIFS('Colar PRIME'!$G:$G,'Colar PRIME'!$C:$C,Relatorio!D88,'Colar PRIME'!$D:$D,Relatorio!$AH$102))</f>
        <v>0</v>
      </c>
      <c r="AI88" s="209">
        <f ca="1">SUM(SUMIF('Colar PACKET'!$A$2:$S$400,C88,'Colar PACKET'!$S$2:$S$400),SUMIF('Colar PACKET'!$A$2:$S$400,BA88,'Colar PACKET'!$S$2:$S$400))</f>
        <v>0</v>
      </c>
      <c r="AJ88" s="409">
        <f ca="1">SUM(SUMIFS('Colar PRIME'!$G:$G,'Colar PRIME'!$C:$C,Relatorio!B88,'Colar PRIME'!$D:$D,Relatorio!$AJ$102),SUMIFS('Colar PRIME'!$G:$G,'Colar PRIME'!$C:$C,Relatorio!D88,'Colar PRIME'!$D:$D,Relatorio!$AJ$102))</f>
        <v>0</v>
      </c>
      <c r="AK88" s="408">
        <f ca="1">SUM(SUMIF('Colar PACKET'!$A$2:$T$400,C88,'Colar PACKET'!$T$2:$T$400),SUMIF('Colar PACKET'!$A$2:$T$400,BA88,'Colar PACKET'!$T$2:$T$400))</f>
        <v>0</v>
      </c>
      <c r="AL88" s="408">
        <f ca="1">SUM(SUMIFS('Colar PRIME'!$G:$G,'Colar PRIME'!$C:$C,Relatorio!B88,'Colar PRIME'!$D:$D,Relatorio!$AL$102),SUMIFS('Colar PRIME'!$G:$G,'Colar PRIME'!$C:$C,Relatorio!D88,'Colar PRIME'!$D:$D,Relatorio!$AL$102))</f>
        <v>0</v>
      </c>
      <c r="AM88" s="209">
        <f ca="1">SUM(SUMIF('Colar PACKET'!$A$2:$U$400,C88,'Colar PACKET'!$U$2:$U$400),SUMIF('Colar PACKET'!$A$2:$U$400,BA88,'Colar PACKET'!$U$2:$U$400))</f>
        <v>0</v>
      </c>
      <c r="AN88" s="409">
        <f ca="1">SUM(SUMIFS('Colar PRIME'!$G:$G,'Colar PRIME'!$C:$C,Relatorio!B88,'Colar PRIME'!$D:$D,Relatorio!$AJ$102),SUMIFS('Colar PRIME'!$G:$G,'Colar PRIME'!$C:$C,Relatorio!D88,'Colar PRIME'!$D:$D,Relatorio!$AN$102))</f>
        <v>0</v>
      </c>
      <c r="AO88" s="408">
        <f ca="1">SUM(SUMIF('Colar PACKET'!$A$2:$V$400,C88,'Colar PACKET'!$V$2:$V$400),SUMIF('Colar PACKET'!$A$2:$V$400,BA88,'Colar PACKET'!$V$2:$V$400))</f>
        <v>0</v>
      </c>
      <c r="AP88" s="408">
        <f ca="1">SUM(SUMIFS('Colar PRIME'!$G:$G,'Colar PRIME'!$C:$C,Relatorio!B88,'Colar PRIME'!$D:$D,Relatorio!$AP$102),SUMIFS('Colar PRIME'!$G:$G,'Colar PRIME'!$C:$C,Relatorio!D88,'Colar PRIME'!$D:$D,Relatorio!$AP$102))</f>
        <v>0</v>
      </c>
      <c r="AQ88" s="209">
        <f ca="1">SUM(SUMIF('Colar PACKET'!$A$2:$W$400,C88,'Colar PACKET'!$W$2:$W$400),SUMIF('Colar PACKET'!$A$2:$W$400,BA88,'Colar PACKET'!$W$2:$W$400))</f>
        <v>0</v>
      </c>
      <c r="AR88" s="409">
        <f ca="1">SUM(SUMIFS('Colar PRIME'!$G:$G,'Colar PRIME'!$C:$C,Relatorio!B88,'Colar PRIME'!$D:$D,Relatorio!$AR$102),SUMIFS('Colar PRIME'!$G:$G,'Colar PRIME'!$C:$C,Relatorio!D88,'Colar PRIME'!$D:$D,Relatorio!$AR$102))</f>
        <v>0</v>
      </c>
      <c r="AS88" s="408">
        <f ca="1">SUM(SUMIF('Colar PACKET'!$A$2:$X$400,C88,'Colar PACKET'!$X$2:$X$400),SUMIF('Colar PACKET'!$A$2:$X$400,BA88,'Colar PACKET'!$X$2:$X$400))</f>
        <v>0</v>
      </c>
      <c r="AT88" s="408">
        <f ca="1">SUM(SUMIFS('Colar PRIME'!$G:$G,'Colar PRIME'!$C:$C,Relatorio!B88,'Colar PRIME'!$D:$D,Relatorio!$AT$102),SUMIFS('Colar PRIME'!$G:$G,'Colar PRIME'!$C:$C,Relatorio!D88,'Colar PRIME'!$D:$D,Relatorio!$AT$102))</f>
        <v>0</v>
      </c>
      <c r="AU88" s="209">
        <f ca="1">SUM(SUMIF('Colar PACKET'!$A$2:$Y$400,C88,'Colar PACKET'!$Y$2:$Y$400),SUMIF('Colar PACKET'!$A$2:$Y$400,BA88,'Colar PACKET'!$Y$2:$Y$400))</f>
        <v>0</v>
      </c>
      <c r="AV88" s="409">
        <f ca="1">SUM(SUMIFS('Colar PRIME'!$G:$G,'Colar PRIME'!$C:$C,Relatorio!B88,'Colar PRIME'!$D:$D,Relatorio!$AV$102),SUMIFS('Colar PRIME'!$G:$G,'Colar PRIME'!$C:$C,Relatorio!D88,'Colar PRIME'!$D:$D,Relatorio!$AV$102))</f>
        <v>0</v>
      </c>
      <c r="AW88" s="408">
        <f ca="1">SUM(SUMIF('Colar PACKET'!$A$2:$Z$400,C88,'Colar PACKET'!$Z$2:$Z$400),SUMIF('Colar PACKET'!$A$2:$Z$400,BA88,'Colar PACKET'!$Z$2:$Z$400))</f>
        <v>0</v>
      </c>
      <c r="AX88" s="408">
        <f ca="1">SUM(SUMIFS('Colar PRIME'!$G:$G,'Colar PRIME'!$C:$C,Relatorio!B88,'Colar PRIME'!$D:$D,Relatorio!$AX$102),SUMIFS('Colar PRIME'!$G:$G,'Colar PRIME'!$C:$C,Relatorio!D88,'Colar PRIME'!$D:$D,Relatorio!$AX$102))</f>
        <v>0</v>
      </c>
      <c r="AY88" s="209">
        <f ca="1">SUM(SUMIF('Colar PACKET'!$A$2:$AA$400,C88,'Colar PACKET'!$AA$2:$AA$400),SUMIF('Colar PACKET'!$A$2:$AA$400,BA88,'Colar PACKET'!$AA$2:$AA$400))</f>
        <v>0</v>
      </c>
      <c r="AZ88" s="409">
        <f ca="1">SUM(SUMIFS('Colar PRIME'!$G:$G,'Colar PRIME'!$C:$C,Relatorio!B88,'Colar PRIME'!$D:$D,Relatorio!$AZ$102),SUMIFS('Colar PRIME'!$G:$G,'Colar PRIME'!$C:$C,Relatorio!D88,'Colar PRIME'!$D:$D,Relatorio!$AZ$102))</f>
        <v>0</v>
      </c>
      <c r="BA88" s="210"/>
      <c r="BB88" s="408">
        <v>8</v>
      </c>
    </row>
    <row r="89" spans="1:54" x14ac:dyDescent="0.25">
      <c r="A89" s="226" t="s">
        <v>163</v>
      </c>
      <c r="B89" s="419" t="s">
        <v>421</v>
      </c>
      <c r="C89" s="217">
        <v>10150162206</v>
      </c>
      <c r="D89" s="218"/>
      <c r="E89" s="207">
        <f ca="1">SUM(SUMIF('Colar PACKET'!$A$2:$D$400,C89,'Colar PACKET'!$D$2:$D$400),SUMIF('Colar PACKET'!$A$2:$D515,BA89,'Colar PACKET'!$D$2:$D$400))</f>
        <v>0</v>
      </c>
      <c r="F89" s="208">
        <f ca="1">SUM(SUMIFS('Colar PRIME'!$G:$G,'Colar PRIME'!$C:$C,Relatorio!B89,'Colar PRIME'!$D:$D,Relatorio!$F$102),SUMIFS('Colar PRIME'!$G:$G,'Colar PRIME'!$C:$C,Relatorio!D89,'Colar PRIME'!$D:$D,Relatorio!$F$102))</f>
        <v>0</v>
      </c>
      <c r="G89" s="408">
        <f ca="1">SUM(SUMIF('Colar PACKET'!$A$2:$E$400,C89,'Colar PACKET'!$E$2:$E$400),SUMIF('Colar PACKET'!$A$2:$E$400,BA89,'Colar PACKET'!$E$2:$E$400))</f>
        <v>0</v>
      </c>
      <c r="H89" s="408">
        <f ca="1">SUM(SUMIFS('Colar PRIME'!$G:$G,'Colar PRIME'!$C:$C,Relatorio!B89,'Colar PRIME'!$D:$D,Relatorio!$H$102),SUMIFS('Colar PRIME'!$G:$G,'Colar PRIME'!$C:$C,Relatorio!D89,'Colar PRIME'!$D:$D,Relatorio!$H$102))</f>
        <v>0</v>
      </c>
      <c r="I89" s="207">
        <f ca="1">SUM(SUMIF('Colar PACKET'!$A$2:$F$400,C89,'Colar PACKET'!$F$2:$F$400),SUMIF('Colar PACKET'!$A$2:$F$400,BA89,'Colar PACKET'!$F$2:$F$400))</f>
        <v>0</v>
      </c>
      <c r="J89" s="208">
        <f ca="1">SUM(SUMIFS('Colar PRIME'!$G:$G,'Colar PRIME'!$C:$C,Relatorio!B89,'Colar PRIME'!$D:$D,Relatorio!$J$102),SUMIFS('Colar PRIME'!$G:$G,'Colar PRIME'!$C:$C,Relatorio!D89,'Colar PRIME'!$D:$D,Relatorio!$J$102))</f>
        <v>0</v>
      </c>
      <c r="K89" s="408">
        <f ca="1">SUM(SUMIF('Colar PACKET'!$A$2:$G$400,C89,'Colar PACKET'!$G$2:$G$400),SUMIF('Colar PACKET'!$A$2:$G$400,BA89,'Colar PACKET'!$G$2:$G$400))</f>
        <v>0</v>
      </c>
      <c r="L89" s="408">
        <f ca="1">SUM(SUMIFS('Colar PRIME'!$G:$G,'Colar PRIME'!$C:$C,Relatorio!B89,'Colar PRIME'!$D:$D,Relatorio!$L$102),SUMIFS('Colar PRIME'!$G:$G,'Colar PRIME'!$C:$C,Relatorio!D89,'Colar PRIME'!$D:$D,Relatorio!$L$102))</f>
        <v>0</v>
      </c>
      <c r="M89" s="207">
        <f ca="1">SUM(SUMIF('Colar PACKET'!$A$2:$H$400,C89,'Colar PACKET'!$H$2:$H$400),SUMIF('Colar PACKET'!$A$2:$H$400,BA89,'Colar PACKET'!$H$2:$H$400))</f>
        <v>0</v>
      </c>
      <c r="N89" s="208">
        <f ca="1">SUM(SUMIFS('Colar PRIME'!$G:$G,'Colar PRIME'!$C:$C,Relatorio!B89,'Colar PRIME'!$D:$D,Relatorio!$N$102),SUMIFS('Colar PRIME'!$G:$G,'Colar PRIME'!$C:$C,Relatorio!D89,'Colar PRIME'!$D:$D,Relatorio!$N$102))</f>
        <v>0</v>
      </c>
      <c r="O89" s="408">
        <f ca="1">SUM(SUMIF('Colar PACKET'!$A$2:$I$400,C89,'Colar PACKET'!$I$2:$I$400),SUMIF('Colar PACKET'!$A$2:$I$400,BA89,'Colar PACKET'!$I$2:$I$400))</f>
        <v>0</v>
      </c>
      <c r="P89" s="408">
        <f ca="1">SUM(SUMIFS('Colar PRIME'!$G:$G,'Colar PRIME'!$C:$C,Relatorio!B89,'Colar PRIME'!$D:$D,Relatorio!$P$102),SUMIFS('Colar PRIME'!$G:$G,'Colar PRIME'!$C:$C,Relatorio!D89,'Colar PRIME'!$D:$D,Relatorio!$P$102))</f>
        <v>0</v>
      </c>
      <c r="Q89" s="207">
        <f ca="1">SUM(SUMIF('Colar PACKET'!$A$2:$J$400,C89,'Colar PACKET'!$J$2:$J$400),SUMIF('Colar PACKET'!$A$2:$J$400,BA89,'Colar PACKET'!$J$2:$J$400))</f>
        <v>0</v>
      </c>
      <c r="R89" s="208">
        <f ca="1">SUM(SUMIFS('Colar PRIME'!$G:$G,'Colar PRIME'!$C:$C,Relatorio!B89,'Colar PRIME'!$D:$D,Relatorio!$R$102),SUMIFS('Colar PRIME'!$G:$G,'Colar PRIME'!$C:$C,Relatorio!D89,'Colar PRIME'!$D:$D,Relatorio!$R$102))</f>
        <v>0</v>
      </c>
      <c r="S89" s="408">
        <f ca="1">SUM(SUMIF('Colar PACKET'!$A$2:$K$400,C89,'Colar PACKET'!$K$2:$K$400),SUMIF('Colar PACKET'!$A$2:$K$400,BA89,'Colar PACKET'!$K$2:$K$400))</f>
        <v>0</v>
      </c>
      <c r="T89" s="408">
        <f ca="1">SUM(SUMIFS('Colar PRIME'!$G:$G,'Colar PRIME'!$C:$C,Relatorio!B89,'Colar PRIME'!$D:$D,Relatorio!$T$102),SUMIFS('Colar PRIME'!$G:$G,'Colar PRIME'!$C:$C,Relatorio!D89,'Colar PRIME'!$D:$D,Relatorio!$T$102))</f>
        <v>0</v>
      </c>
      <c r="U89" s="207">
        <f ca="1">SUM(SUMIF('Colar PACKET'!$A$2:$L$400,C89,'Colar PACKET'!$L$2:$L$400),SUMIF('Colar PACKET'!$A$2:$L$400,BA89,'Colar PACKET'!$L$2:$L$400))</f>
        <v>0</v>
      </c>
      <c r="V89" s="208">
        <f ca="1">SUM(SUMIFS('Colar PRIME'!$G:$G,'Colar PRIME'!$C:$C,Relatorio!B89,'Colar PRIME'!$D:$D,Relatorio!$V$102),SUMIFS('Colar PRIME'!$G:$G,'Colar PRIME'!$C:$C,Relatorio!D89,'Colar PRIME'!$D:$D,Relatorio!$V$102))</f>
        <v>0</v>
      </c>
      <c r="W89" s="408">
        <f ca="1">SUM(SUMIF('Colar PACKET'!$A$2:$M$400,C89,'Colar PACKET'!$M$2:$M$400),SUMIF('Colar PACKET'!$A$2:$M$400,BA89,'Colar PACKET'!$M$2:$M$400))</f>
        <v>0</v>
      </c>
      <c r="X89" s="408">
        <f ca="1">SUM(SUMIFS('Colar PRIME'!$G:$G,'Colar PRIME'!$C:$C,Relatorio!B89,'Colar PRIME'!$D:$D,Relatorio!$X$102),SUMIFS('Colar PRIME'!$G:$G,'Colar PRIME'!$C:$C,Relatorio!D89,'Colar PRIME'!$D:$D,Relatorio!$X$102))</f>
        <v>0</v>
      </c>
      <c r="Y89" s="207">
        <f ca="1">SUM(SUMIF('Colar PACKET'!$A$2:$N$400,C89,'Colar PACKET'!$N$2:$N$400),SUMIF('Colar PACKET'!$A$2:$N$400,BA89,'Colar PACKET'!$N$2:$N$400))</f>
        <v>0</v>
      </c>
      <c r="Z89" s="208">
        <f ca="1">SUM(SUMIFS('Colar PRIME'!$G:$G,'Colar PRIME'!$C:$C,Relatorio!B89,'Colar PRIME'!$D:$D,Relatorio!$Z$102),SUMIFS('Colar PRIME'!$G:$G,'Colar PRIME'!$C:$C,Relatorio!D89,'Colar PRIME'!$D:$D,Relatorio!$Z$102))</f>
        <v>0</v>
      </c>
      <c r="AA89" s="408">
        <f ca="1">SUM(SUMIF('Colar PACKET'!$A$2:$O$400,C89,'Colar PACKET'!$O$2:$O$400),SUMIF('Colar PACKET'!$A$2:$O$400,BA89,'Colar PACKET'!$O$2:$O$400))</f>
        <v>0</v>
      </c>
      <c r="AB89" s="408">
        <f ca="1">SUM(SUMIFS('Colar PRIME'!$G:$G,'Colar PRIME'!$C:$C,Relatorio!B89,'Colar PRIME'!$D:$D,Relatorio!$AB$102),SUMIFS('Colar PRIME'!$G:$G,'Colar PRIME'!$C:$C,Relatorio!D89,'Colar PRIME'!$D:$D,Relatorio!$AB$102))</f>
        <v>0</v>
      </c>
      <c r="AC89" s="207">
        <f ca="1">SUM(SUMIF('Colar PACKET'!$A$2:$P$400,C89,'Colar PACKET'!$P$2:$P$400),SUMIF('Colar PACKET'!$A$2:$P$400,BA89,'Colar PACKET'!$P$2:$P$400))</f>
        <v>0</v>
      </c>
      <c r="AD89" s="208">
        <f ca="1">SUM(SUMIFS('Colar PRIME'!$G:$G,'Colar PRIME'!$C:$C,Relatorio!B89,'Colar PRIME'!$D:$D,Relatorio!$AD$102),SUMIFS('Colar PRIME'!$G:$G,'Colar PRIME'!$C:$C,Relatorio!D89,'Colar PRIME'!$D:$D,Relatorio!$AD$102))</f>
        <v>0</v>
      </c>
      <c r="AE89" s="408">
        <f ca="1">SUM(SUMIF('Colar PACKET'!$A$2:$Q$400,C89,'Colar PACKET'!$Q$2:$Q$400),SUMIF('Colar PACKET'!$A$2:$Q$400,BA89,'Colar PACKET'!$Q$2:$Q$400))</f>
        <v>0</v>
      </c>
      <c r="AF89" s="408">
        <f ca="1">SUM(SUMIFS('Colar PRIME'!$G:$G,'Colar PRIME'!$C:$C,Relatorio!B89,'Colar PRIME'!$D:$D,Relatorio!$AF$102),SUMIFS('Colar PRIME'!$G:$G,'Colar PRIME'!$C:$C,Relatorio!D89,'Colar PRIME'!$D:$D,Relatorio!$AF$102))</f>
        <v>0</v>
      </c>
      <c r="AG89" s="207">
        <f ca="1">SUM(SUMIF('Colar PACKET'!$A$2:$R$400,C89,'Colar PACKET'!$R$2:$R$400),SUMIF('Colar PACKET'!$A$2:$R$400,BA89,'Colar PACKET'!$R$2:$R$400))</f>
        <v>0</v>
      </c>
      <c r="AH89" s="408">
        <f ca="1">SUM(SUMIFS('Colar PRIME'!$G:$G,'Colar PRIME'!$C:$C,Relatorio!B89,'Colar PRIME'!$D:$D,Relatorio!$AH$102),SUMIFS('Colar PRIME'!$G:$G,'Colar PRIME'!$C:$C,Relatorio!D89,'Colar PRIME'!$D:$D,Relatorio!$AH$102))</f>
        <v>0</v>
      </c>
      <c r="AI89" s="209">
        <f ca="1">SUM(SUMIF('Colar PACKET'!$A$2:$S$400,C89,'Colar PACKET'!$S$2:$S$400),SUMIF('Colar PACKET'!$A$2:$S$400,BA89,'Colar PACKET'!$S$2:$S$400))</f>
        <v>0</v>
      </c>
      <c r="AJ89" s="409">
        <f ca="1">SUM(SUMIFS('Colar PRIME'!$G:$G,'Colar PRIME'!$C:$C,Relatorio!B89,'Colar PRIME'!$D:$D,Relatorio!$AJ$102),SUMIFS('Colar PRIME'!$G:$G,'Colar PRIME'!$C:$C,Relatorio!D89,'Colar PRIME'!$D:$D,Relatorio!$AJ$102))</f>
        <v>0</v>
      </c>
      <c r="AK89" s="408">
        <f ca="1">SUM(SUMIF('Colar PACKET'!$A$2:$T$400,C89,'Colar PACKET'!$T$2:$T$400),SUMIF('Colar PACKET'!$A$2:$T$400,BA89,'Colar PACKET'!$T$2:$T$400))</f>
        <v>0</v>
      </c>
      <c r="AL89" s="408">
        <f ca="1">SUM(SUMIFS('Colar PRIME'!$G:$G,'Colar PRIME'!$C:$C,Relatorio!B89,'Colar PRIME'!$D:$D,Relatorio!$AL$102),SUMIFS('Colar PRIME'!$G:$G,'Colar PRIME'!$C:$C,Relatorio!D89,'Colar PRIME'!$D:$D,Relatorio!$AL$102))</f>
        <v>0</v>
      </c>
      <c r="AM89" s="209">
        <f ca="1">SUM(SUMIF('Colar PACKET'!$A$2:$U$400,C89,'Colar PACKET'!$U$2:$U$400),SUMIF('Colar PACKET'!$A$2:$U$400,BA89,'Colar PACKET'!$U$2:$U$400))</f>
        <v>0</v>
      </c>
      <c r="AN89" s="409">
        <f ca="1">SUM(SUMIFS('Colar PRIME'!$G:$G,'Colar PRIME'!$C:$C,Relatorio!B89,'Colar PRIME'!$D:$D,Relatorio!$AJ$102),SUMIFS('Colar PRIME'!$G:$G,'Colar PRIME'!$C:$C,Relatorio!D89,'Colar PRIME'!$D:$D,Relatorio!$AN$102))</f>
        <v>0</v>
      </c>
      <c r="AO89" s="408">
        <f ca="1">SUM(SUMIF('Colar PACKET'!$A$2:$V$400,C89,'Colar PACKET'!$V$2:$V$400),SUMIF('Colar PACKET'!$A$2:$V$400,BA89,'Colar PACKET'!$V$2:$V$400))</f>
        <v>0</v>
      </c>
      <c r="AP89" s="408">
        <f ca="1">SUM(SUMIFS('Colar PRIME'!$G:$G,'Colar PRIME'!$C:$C,Relatorio!B89,'Colar PRIME'!$D:$D,Relatorio!$AP$102),SUMIFS('Colar PRIME'!$G:$G,'Colar PRIME'!$C:$C,Relatorio!D89,'Colar PRIME'!$D:$D,Relatorio!$AP$102))</f>
        <v>0</v>
      </c>
      <c r="AQ89" s="209">
        <f ca="1">SUM(SUMIF('Colar PACKET'!$A$2:$W$400,C89,'Colar PACKET'!$W$2:$W$400),SUMIF('Colar PACKET'!$A$2:$W$400,BA89,'Colar PACKET'!$W$2:$W$400))</f>
        <v>0</v>
      </c>
      <c r="AR89" s="409">
        <f ca="1">SUM(SUMIFS('Colar PRIME'!$G:$G,'Colar PRIME'!$C:$C,Relatorio!B89,'Colar PRIME'!$D:$D,Relatorio!$AR$102),SUMIFS('Colar PRIME'!$G:$G,'Colar PRIME'!$C:$C,Relatorio!D89,'Colar PRIME'!$D:$D,Relatorio!$AR$102))</f>
        <v>0</v>
      </c>
      <c r="AS89" s="408">
        <f ca="1">SUM(SUMIF('Colar PACKET'!$A$2:$X$400,C89,'Colar PACKET'!$X$2:$X$400),SUMIF('Colar PACKET'!$A$2:$X$400,BA89,'Colar PACKET'!$X$2:$X$400))</f>
        <v>0</v>
      </c>
      <c r="AT89" s="408">
        <f ca="1">SUM(SUMIFS('Colar PRIME'!$G:$G,'Colar PRIME'!$C:$C,Relatorio!B89,'Colar PRIME'!$D:$D,Relatorio!$AT$102),SUMIFS('Colar PRIME'!$G:$G,'Colar PRIME'!$C:$C,Relatorio!D89,'Colar PRIME'!$D:$D,Relatorio!$AT$102))</f>
        <v>0</v>
      </c>
      <c r="AU89" s="209">
        <f ca="1">SUM(SUMIF('Colar PACKET'!$A$2:$Y$400,C89,'Colar PACKET'!$Y$2:$Y$400),SUMIF('Colar PACKET'!$A$2:$Y$400,BA89,'Colar PACKET'!$Y$2:$Y$400))</f>
        <v>0</v>
      </c>
      <c r="AV89" s="409">
        <f ca="1">SUM(SUMIFS('Colar PRIME'!$G:$G,'Colar PRIME'!$C:$C,Relatorio!B89,'Colar PRIME'!$D:$D,Relatorio!$AV$102),SUMIFS('Colar PRIME'!$G:$G,'Colar PRIME'!$C:$C,Relatorio!D89,'Colar PRIME'!$D:$D,Relatorio!$AV$102))</f>
        <v>0</v>
      </c>
      <c r="AW89" s="408">
        <f ca="1">SUM(SUMIF('Colar PACKET'!$A$2:$Z$400,C89,'Colar PACKET'!$Z$2:$Z$400),SUMIF('Colar PACKET'!$A$2:$Z$400,BA89,'Colar PACKET'!$Z$2:$Z$400))</f>
        <v>0</v>
      </c>
      <c r="AX89" s="408">
        <f ca="1">SUM(SUMIFS('Colar PRIME'!$G:$G,'Colar PRIME'!$C:$C,Relatorio!B89,'Colar PRIME'!$D:$D,Relatorio!$AX$102),SUMIFS('Colar PRIME'!$G:$G,'Colar PRIME'!$C:$C,Relatorio!D89,'Colar PRIME'!$D:$D,Relatorio!$AX$102))</f>
        <v>0</v>
      </c>
      <c r="AY89" s="209">
        <f ca="1">SUM(SUMIF('Colar PACKET'!$A$2:$AA$400,C89,'Colar PACKET'!$AA$2:$AA$400),SUMIF('Colar PACKET'!$A$2:$AA$400,BA89,'Colar PACKET'!$AA$2:$AA$400))</f>
        <v>0</v>
      </c>
      <c r="AZ89" s="409">
        <f ca="1">SUM(SUMIFS('Colar PRIME'!$G:$G,'Colar PRIME'!$C:$C,Relatorio!B89,'Colar PRIME'!$D:$D,Relatorio!$AZ$102),SUMIFS('Colar PRIME'!$G:$G,'Colar PRIME'!$C:$C,Relatorio!D89,'Colar PRIME'!$D:$D,Relatorio!$AZ$102))</f>
        <v>0</v>
      </c>
      <c r="BA89" s="210"/>
      <c r="BB89" s="408">
        <v>8</v>
      </c>
    </row>
    <row r="90" spans="1:54" x14ac:dyDescent="0.25">
      <c r="A90" s="226" t="s">
        <v>164</v>
      </c>
      <c r="B90" s="419" t="s">
        <v>422</v>
      </c>
      <c r="C90" s="217">
        <v>10150158237</v>
      </c>
      <c r="D90" s="218"/>
      <c r="E90" s="207">
        <f ca="1">SUM(SUMIF('Colar PACKET'!$A$2:$D$400,C90,'Colar PACKET'!$D$2:$D$400),SUMIF('Colar PACKET'!$A$2:$D516,BA90,'Colar PACKET'!$D$2:$D$400))</f>
        <v>0</v>
      </c>
      <c r="F90" s="208">
        <f ca="1">SUM(SUMIFS('Colar PRIME'!$G:$G,'Colar PRIME'!$C:$C,Relatorio!B90,'Colar PRIME'!$D:$D,Relatorio!$F$102),SUMIFS('Colar PRIME'!$G:$G,'Colar PRIME'!$C:$C,Relatorio!D90,'Colar PRIME'!$D:$D,Relatorio!$F$102))</f>
        <v>0</v>
      </c>
      <c r="G90" s="408">
        <f ca="1">SUM(SUMIF('Colar PACKET'!$A$2:$E$400,C90,'Colar PACKET'!$E$2:$E$400),SUMIF('Colar PACKET'!$A$2:$E$400,BA90,'Colar PACKET'!$E$2:$E$400))</f>
        <v>0</v>
      </c>
      <c r="H90" s="408">
        <f ca="1">SUM(SUMIFS('Colar PRIME'!$G:$G,'Colar PRIME'!$C:$C,Relatorio!B90,'Colar PRIME'!$D:$D,Relatorio!$H$102),SUMIFS('Colar PRIME'!$G:$G,'Colar PRIME'!$C:$C,Relatorio!D90,'Colar PRIME'!$D:$D,Relatorio!$H$102))</f>
        <v>0</v>
      </c>
      <c r="I90" s="207">
        <f ca="1">SUM(SUMIF('Colar PACKET'!$A$2:$F$400,C90,'Colar PACKET'!$F$2:$F$400),SUMIF('Colar PACKET'!$A$2:$F$400,BA90,'Colar PACKET'!$F$2:$F$400))</f>
        <v>0</v>
      </c>
      <c r="J90" s="208">
        <f ca="1">SUM(SUMIFS('Colar PRIME'!$G:$G,'Colar PRIME'!$C:$C,Relatorio!B90,'Colar PRIME'!$D:$D,Relatorio!$J$102),SUMIFS('Colar PRIME'!$G:$G,'Colar PRIME'!$C:$C,Relatorio!D90,'Colar PRIME'!$D:$D,Relatorio!$J$102))</f>
        <v>0</v>
      </c>
      <c r="K90" s="408">
        <f ca="1">SUM(SUMIF('Colar PACKET'!$A$2:$G$400,C90,'Colar PACKET'!$G$2:$G$400),SUMIF('Colar PACKET'!$A$2:$G$400,BA90,'Colar PACKET'!$G$2:$G$400))</f>
        <v>0</v>
      </c>
      <c r="L90" s="408">
        <f ca="1">SUM(SUMIFS('Colar PRIME'!$G:$G,'Colar PRIME'!$C:$C,Relatorio!B90,'Colar PRIME'!$D:$D,Relatorio!$L$102),SUMIFS('Colar PRIME'!$G:$G,'Colar PRIME'!$C:$C,Relatorio!D90,'Colar PRIME'!$D:$D,Relatorio!$L$102))</f>
        <v>0</v>
      </c>
      <c r="M90" s="207">
        <f ca="1">SUM(SUMIF('Colar PACKET'!$A$2:$H$400,C90,'Colar PACKET'!$H$2:$H$400),SUMIF('Colar PACKET'!$A$2:$H$400,BA90,'Colar PACKET'!$H$2:$H$400))</f>
        <v>0</v>
      </c>
      <c r="N90" s="208">
        <f ca="1">SUM(SUMIFS('Colar PRIME'!$G:$G,'Colar PRIME'!$C:$C,Relatorio!B90,'Colar PRIME'!$D:$D,Relatorio!$N$102),SUMIFS('Colar PRIME'!$G:$G,'Colar PRIME'!$C:$C,Relatorio!D90,'Colar PRIME'!$D:$D,Relatorio!$N$102))</f>
        <v>0</v>
      </c>
      <c r="O90" s="408">
        <f ca="1">SUM(SUMIF('Colar PACKET'!$A$2:$I$400,C90,'Colar PACKET'!$I$2:$I$400),SUMIF('Colar PACKET'!$A$2:$I$400,BA90,'Colar PACKET'!$I$2:$I$400))</f>
        <v>0</v>
      </c>
      <c r="P90" s="408">
        <f ca="1">SUM(SUMIFS('Colar PRIME'!$G:$G,'Colar PRIME'!$C:$C,Relatorio!B90,'Colar PRIME'!$D:$D,Relatorio!$P$102),SUMIFS('Colar PRIME'!$G:$G,'Colar PRIME'!$C:$C,Relatorio!D90,'Colar PRIME'!$D:$D,Relatorio!$P$102))</f>
        <v>0</v>
      </c>
      <c r="Q90" s="207">
        <f ca="1">SUM(SUMIF('Colar PACKET'!$A$2:$J$400,C90,'Colar PACKET'!$J$2:$J$400),SUMIF('Colar PACKET'!$A$2:$J$400,BA90,'Colar PACKET'!$J$2:$J$400))</f>
        <v>0</v>
      </c>
      <c r="R90" s="208">
        <f ca="1">SUM(SUMIFS('Colar PRIME'!$G:$G,'Colar PRIME'!$C:$C,Relatorio!B90,'Colar PRIME'!$D:$D,Relatorio!$R$102),SUMIFS('Colar PRIME'!$G:$G,'Colar PRIME'!$C:$C,Relatorio!D90,'Colar PRIME'!$D:$D,Relatorio!$R$102))</f>
        <v>0</v>
      </c>
      <c r="S90" s="408">
        <f ca="1">SUM(SUMIF('Colar PACKET'!$A$2:$K$400,C90,'Colar PACKET'!$K$2:$K$400),SUMIF('Colar PACKET'!$A$2:$K$400,BA90,'Colar PACKET'!$K$2:$K$400))</f>
        <v>0</v>
      </c>
      <c r="T90" s="408">
        <f ca="1">SUM(SUMIFS('Colar PRIME'!$G:$G,'Colar PRIME'!$C:$C,Relatorio!B90,'Colar PRIME'!$D:$D,Relatorio!$T$102),SUMIFS('Colar PRIME'!$G:$G,'Colar PRIME'!$C:$C,Relatorio!D90,'Colar PRIME'!$D:$D,Relatorio!$T$102))</f>
        <v>0</v>
      </c>
      <c r="U90" s="207">
        <f ca="1">SUM(SUMIF('Colar PACKET'!$A$2:$L$400,C90,'Colar PACKET'!$L$2:$L$400),SUMIF('Colar PACKET'!$A$2:$L$400,BA90,'Colar PACKET'!$L$2:$L$400))</f>
        <v>0</v>
      </c>
      <c r="V90" s="208">
        <f ca="1">SUM(SUMIFS('Colar PRIME'!$G:$G,'Colar PRIME'!$C:$C,Relatorio!B90,'Colar PRIME'!$D:$D,Relatorio!$V$102),SUMIFS('Colar PRIME'!$G:$G,'Colar PRIME'!$C:$C,Relatorio!D90,'Colar PRIME'!$D:$D,Relatorio!$V$102))</f>
        <v>0</v>
      </c>
      <c r="W90" s="408">
        <f ca="1">SUM(SUMIF('Colar PACKET'!$A$2:$M$400,C90,'Colar PACKET'!$M$2:$M$400),SUMIF('Colar PACKET'!$A$2:$M$400,BA90,'Colar PACKET'!$M$2:$M$400))</f>
        <v>0</v>
      </c>
      <c r="X90" s="408">
        <f ca="1">SUM(SUMIFS('Colar PRIME'!$G:$G,'Colar PRIME'!$C:$C,Relatorio!B90,'Colar PRIME'!$D:$D,Relatorio!$X$102),SUMIFS('Colar PRIME'!$G:$G,'Colar PRIME'!$C:$C,Relatorio!D90,'Colar PRIME'!$D:$D,Relatorio!$X$102))</f>
        <v>0</v>
      </c>
      <c r="Y90" s="207">
        <f ca="1">SUM(SUMIF('Colar PACKET'!$A$2:$N$400,C90,'Colar PACKET'!$N$2:$N$400),SUMIF('Colar PACKET'!$A$2:$N$400,BA90,'Colar PACKET'!$N$2:$N$400))</f>
        <v>0</v>
      </c>
      <c r="Z90" s="208">
        <f ca="1">SUM(SUMIFS('Colar PRIME'!$G:$G,'Colar PRIME'!$C:$C,Relatorio!B90,'Colar PRIME'!$D:$D,Relatorio!$Z$102),SUMIFS('Colar PRIME'!$G:$G,'Colar PRIME'!$C:$C,Relatorio!D90,'Colar PRIME'!$D:$D,Relatorio!$Z$102))</f>
        <v>0</v>
      </c>
      <c r="AA90" s="408">
        <f ca="1">SUM(SUMIF('Colar PACKET'!$A$2:$O$400,C90,'Colar PACKET'!$O$2:$O$400),SUMIF('Colar PACKET'!$A$2:$O$400,BA90,'Colar PACKET'!$O$2:$O$400))</f>
        <v>0</v>
      </c>
      <c r="AB90" s="408">
        <f ca="1">SUM(SUMIFS('Colar PRIME'!$G:$G,'Colar PRIME'!$C:$C,Relatorio!B90,'Colar PRIME'!$D:$D,Relatorio!$AB$102),SUMIFS('Colar PRIME'!$G:$G,'Colar PRIME'!$C:$C,Relatorio!D90,'Colar PRIME'!$D:$D,Relatorio!$AB$102))</f>
        <v>0</v>
      </c>
      <c r="AC90" s="207">
        <f ca="1">SUM(SUMIF('Colar PACKET'!$A$2:$P$400,C90,'Colar PACKET'!$P$2:$P$400),SUMIF('Colar PACKET'!$A$2:$P$400,BA90,'Colar PACKET'!$P$2:$P$400))</f>
        <v>0</v>
      </c>
      <c r="AD90" s="208">
        <f ca="1">SUM(SUMIFS('Colar PRIME'!$G:$G,'Colar PRIME'!$C:$C,Relatorio!B90,'Colar PRIME'!$D:$D,Relatorio!$AD$102),SUMIFS('Colar PRIME'!$G:$G,'Colar PRIME'!$C:$C,Relatorio!D90,'Colar PRIME'!$D:$D,Relatorio!$AD$102))</f>
        <v>0</v>
      </c>
      <c r="AE90" s="408">
        <f ca="1">SUM(SUMIF('Colar PACKET'!$A$2:$Q$400,C90,'Colar PACKET'!$Q$2:$Q$400),SUMIF('Colar PACKET'!$A$2:$Q$400,BA90,'Colar PACKET'!$Q$2:$Q$400))</f>
        <v>0</v>
      </c>
      <c r="AF90" s="408">
        <f ca="1">SUM(SUMIFS('Colar PRIME'!$G:$G,'Colar PRIME'!$C:$C,Relatorio!B90,'Colar PRIME'!$D:$D,Relatorio!$AF$102),SUMIFS('Colar PRIME'!$G:$G,'Colar PRIME'!$C:$C,Relatorio!D90,'Colar PRIME'!$D:$D,Relatorio!$AF$102))</f>
        <v>0</v>
      </c>
      <c r="AG90" s="207">
        <f ca="1">SUM(SUMIF('Colar PACKET'!$A$2:$R$400,C90,'Colar PACKET'!$R$2:$R$400),SUMIF('Colar PACKET'!$A$2:$R$400,BA90,'Colar PACKET'!$R$2:$R$400))</f>
        <v>0</v>
      </c>
      <c r="AH90" s="408">
        <f ca="1">SUM(SUMIFS('Colar PRIME'!$G:$G,'Colar PRIME'!$C:$C,Relatorio!B90,'Colar PRIME'!$D:$D,Relatorio!$AH$102),SUMIFS('Colar PRIME'!$G:$G,'Colar PRIME'!$C:$C,Relatorio!D90,'Colar PRIME'!$D:$D,Relatorio!$AH$102))</f>
        <v>0</v>
      </c>
      <c r="AI90" s="209">
        <f ca="1">SUM(SUMIF('Colar PACKET'!$A$2:$S$400,C90,'Colar PACKET'!$S$2:$S$400),SUMIF('Colar PACKET'!$A$2:$S$400,BA90,'Colar PACKET'!$S$2:$S$400))</f>
        <v>0</v>
      </c>
      <c r="AJ90" s="409">
        <f ca="1">SUM(SUMIFS('Colar PRIME'!$G:$G,'Colar PRIME'!$C:$C,Relatorio!B90,'Colar PRIME'!$D:$D,Relatorio!$AJ$102),SUMIFS('Colar PRIME'!$G:$G,'Colar PRIME'!$C:$C,Relatorio!D90,'Colar PRIME'!$D:$D,Relatorio!$AJ$102))</f>
        <v>0</v>
      </c>
      <c r="AK90" s="408">
        <f ca="1">SUM(SUMIF('Colar PACKET'!$A$2:$T$400,C90,'Colar PACKET'!$T$2:$T$400),SUMIF('Colar PACKET'!$A$2:$T$400,BA90,'Colar PACKET'!$T$2:$T$400))</f>
        <v>0</v>
      </c>
      <c r="AL90" s="408">
        <f ca="1">SUM(SUMIFS('Colar PRIME'!$G:$G,'Colar PRIME'!$C:$C,Relatorio!B90,'Colar PRIME'!$D:$D,Relatorio!$AL$102),SUMIFS('Colar PRIME'!$G:$G,'Colar PRIME'!$C:$C,Relatorio!D90,'Colar PRIME'!$D:$D,Relatorio!$AL$102))</f>
        <v>0</v>
      </c>
      <c r="AM90" s="209">
        <f ca="1">SUM(SUMIF('Colar PACKET'!$A$2:$U$400,C90,'Colar PACKET'!$U$2:$U$400),SUMIF('Colar PACKET'!$A$2:$U$400,BA90,'Colar PACKET'!$U$2:$U$400))</f>
        <v>0</v>
      </c>
      <c r="AN90" s="409">
        <f ca="1">SUM(SUMIFS('Colar PRIME'!$G:$G,'Colar PRIME'!$C:$C,Relatorio!B90,'Colar PRIME'!$D:$D,Relatorio!$AJ$102),SUMIFS('Colar PRIME'!$G:$G,'Colar PRIME'!$C:$C,Relatorio!D90,'Colar PRIME'!$D:$D,Relatorio!$AN$102))</f>
        <v>0</v>
      </c>
      <c r="AO90" s="408">
        <f ca="1">SUM(SUMIF('Colar PACKET'!$A$2:$V$400,C90,'Colar PACKET'!$V$2:$V$400),SUMIF('Colar PACKET'!$A$2:$V$400,BA90,'Colar PACKET'!$V$2:$V$400))</f>
        <v>0</v>
      </c>
      <c r="AP90" s="408">
        <f ca="1">SUM(SUMIFS('Colar PRIME'!$G:$G,'Colar PRIME'!$C:$C,Relatorio!B90,'Colar PRIME'!$D:$D,Relatorio!$AP$102),SUMIFS('Colar PRIME'!$G:$G,'Colar PRIME'!$C:$C,Relatorio!D90,'Colar PRIME'!$D:$D,Relatorio!$AP$102))</f>
        <v>0</v>
      </c>
      <c r="AQ90" s="209">
        <f ca="1">SUM(SUMIF('Colar PACKET'!$A$2:$W$400,C90,'Colar PACKET'!$W$2:$W$400),SUMIF('Colar PACKET'!$A$2:$W$400,BA90,'Colar PACKET'!$W$2:$W$400))</f>
        <v>0</v>
      </c>
      <c r="AR90" s="409">
        <f ca="1">SUM(SUMIFS('Colar PRIME'!$G:$G,'Colar PRIME'!$C:$C,Relatorio!B90,'Colar PRIME'!$D:$D,Relatorio!$AR$102),SUMIFS('Colar PRIME'!$G:$G,'Colar PRIME'!$C:$C,Relatorio!D90,'Colar PRIME'!$D:$D,Relatorio!$AR$102))</f>
        <v>0</v>
      </c>
      <c r="AS90" s="408">
        <f ca="1">SUM(SUMIF('Colar PACKET'!$A$2:$X$400,C90,'Colar PACKET'!$X$2:$X$400),SUMIF('Colar PACKET'!$A$2:$X$400,BA90,'Colar PACKET'!$X$2:$X$400))</f>
        <v>0</v>
      </c>
      <c r="AT90" s="408">
        <f ca="1">SUM(SUMIFS('Colar PRIME'!$G:$G,'Colar PRIME'!$C:$C,Relatorio!B90,'Colar PRIME'!$D:$D,Relatorio!$AT$102),SUMIFS('Colar PRIME'!$G:$G,'Colar PRIME'!$C:$C,Relatorio!D90,'Colar PRIME'!$D:$D,Relatorio!$AT$102))</f>
        <v>0</v>
      </c>
      <c r="AU90" s="209">
        <f ca="1">SUM(SUMIF('Colar PACKET'!$A$2:$Y$400,C90,'Colar PACKET'!$Y$2:$Y$400),SUMIF('Colar PACKET'!$A$2:$Y$400,BA90,'Colar PACKET'!$Y$2:$Y$400))</f>
        <v>0</v>
      </c>
      <c r="AV90" s="409">
        <f ca="1">SUM(SUMIFS('Colar PRIME'!$G:$G,'Colar PRIME'!$C:$C,Relatorio!B90,'Colar PRIME'!$D:$D,Relatorio!$AV$102),SUMIFS('Colar PRIME'!$G:$G,'Colar PRIME'!$C:$C,Relatorio!D90,'Colar PRIME'!$D:$D,Relatorio!$AV$102))</f>
        <v>0</v>
      </c>
      <c r="AW90" s="408">
        <f ca="1">SUM(SUMIF('Colar PACKET'!$A$2:$Z$400,C90,'Colar PACKET'!$Z$2:$Z$400),SUMIF('Colar PACKET'!$A$2:$Z$400,BA90,'Colar PACKET'!$Z$2:$Z$400))</f>
        <v>0</v>
      </c>
      <c r="AX90" s="408">
        <f ca="1">SUM(SUMIFS('Colar PRIME'!$G:$G,'Colar PRIME'!$C:$C,Relatorio!B90,'Colar PRIME'!$D:$D,Relatorio!$AX$102),SUMIFS('Colar PRIME'!$G:$G,'Colar PRIME'!$C:$C,Relatorio!D90,'Colar PRIME'!$D:$D,Relatorio!$AX$102))</f>
        <v>0</v>
      </c>
      <c r="AY90" s="209">
        <f ca="1">SUM(SUMIF('Colar PACKET'!$A$2:$AA$400,C90,'Colar PACKET'!$AA$2:$AA$400),SUMIF('Colar PACKET'!$A$2:$AA$400,BA90,'Colar PACKET'!$AA$2:$AA$400))</f>
        <v>0</v>
      </c>
      <c r="AZ90" s="409">
        <f ca="1">SUM(SUMIFS('Colar PRIME'!$G:$G,'Colar PRIME'!$C:$C,Relatorio!B90,'Colar PRIME'!$D:$D,Relatorio!$AZ$102),SUMIFS('Colar PRIME'!$G:$G,'Colar PRIME'!$C:$C,Relatorio!D90,'Colar PRIME'!$D:$D,Relatorio!$AZ$102))</f>
        <v>0</v>
      </c>
      <c r="BA90" s="210"/>
      <c r="BB90" s="408">
        <v>8</v>
      </c>
    </row>
    <row r="91" spans="1:54" x14ac:dyDescent="0.25">
      <c r="A91" s="226" t="s">
        <v>165</v>
      </c>
      <c r="B91" s="419" t="s">
        <v>423</v>
      </c>
      <c r="C91" s="217">
        <v>10150162219</v>
      </c>
      <c r="D91" s="218"/>
      <c r="E91" s="207">
        <f ca="1">SUM(SUMIF('Colar PACKET'!$A$2:$D$400,C91,'Colar PACKET'!$D$2:$D$400),SUMIF('Colar PACKET'!$A$2:$D517,BA91,'Colar PACKET'!$D$2:$D$400))</f>
        <v>0</v>
      </c>
      <c r="F91" s="208">
        <f ca="1">SUM(SUMIFS('Colar PRIME'!$G:$G,'Colar PRIME'!$C:$C,Relatorio!B91,'Colar PRIME'!$D:$D,Relatorio!$F$102),SUMIFS('Colar PRIME'!$G:$G,'Colar PRIME'!$C:$C,Relatorio!D91,'Colar PRIME'!$D:$D,Relatorio!$F$102))</f>
        <v>0</v>
      </c>
      <c r="G91" s="408">
        <f ca="1">SUM(SUMIF('Colar PACKET'!$A$2:$E$400,C91,'Colar PACKET'!$E$2:$E$400),SUMIF('Colar PACKET'!$A$2:$E$400,BA91,'Colar PACKET'!$E$2:$E$400))</f>
        <v>0</v>
      </c>
      <c r="H91" s="408">
        <f ca="1">SUM(SUMIFS('Colar PRIME'!$G:$G,'Colar PRIME'!$C:$C,Relatorio!B91,'Colar PRIME'!$D:$D,Relatorio!$H$102),SUMIFS('Colar PRIME'!$G:$G,'Colar PRIME'!$C:$C,Relatorio!D91,'Colar PRIME'!$D:$D,Relatorio!$H$102))</f>
        <v>0</v>
      </c>
      <c r="I91" s="207">
        <f ca="1">SUM(SUMIF('Colar PACKET'!$A$2:$F$400,C91,'Colar PACKET'!$F$2:$F$400),SUMIF('Colar PACKET'!$A$2:$F$400,BA91,'Colar PACKET'!$F$2:$F$400))</f>
        <v>0</v>
      </c>
      <c r="J91" s="208">
        <f ca="1">SUM(SUMIFS('Colar PRIME'!$G:$G,'Colar PRIME'!$C:$C,Relatorio!B91,'Colar PRIME'!$D:$D,Relatorio!$J$102),SUMIFS('Colar PRIME'!$G:$G,'Colar PRIME'!$C:$C,Relatorio!D91,'Colar PRIME'!$D:$D,Relatorio!$J$102))</f>
        <v>0</v>
      </c>
      <c r="K91" s="408">
        <f ca="1">SUM(SUMIF('Colar PACKET'!$A$2:$G$400,C91,'Colar PACKET'!$G$2:$G$400),SUMIF('Colar PACKET'!$A$2:$G$400,BA91,'Colar PACKET'!$G$2:$G$400))</f>
        <v>0</v>
      </c>
      <c r="L91" s="408">
        <f ca="1">SUM(SUMIFS('Colar PRIME'!$G:$G,'Colar PRIME'!$C:$C,Relatorio!B91,'Colar PRIME'!$D:$D,Relatorio!$L$102),SUMIFS('Colar PRIME'!$G:$G,'Colar PRIME'!$C:$C,Relatorio!D91,'Colar PRIME'!$D:$D,Relatorio!$L$102))</f>
        <v>0</v>
      </c>
      <c r="M91" s="207">
        <f ca="1">SUM(SUMIF('Colar PACKET'!$A$2:$H$400,C91,'Colar PACKET'!$H$2:$H$400),SUMIF('Colar PACKET'!$A$2:$H$400,BA91,'Colar PACKET'!$H$2:$H$400))</f>
        <v>0</v>
      </c>
      <c r="N91" s="208">
        <f ca="1">SUM(SUMIFS('Colar PRIME'!$G:$G,'Colar PRIME'!$C:$C,Relatorio!B91,'Colar PRIME'!$D:$D,Relatorio!$N$102),SUMIFS('Colar PRIME'!$G:$G,'Colar PRIME'!$C:$C,Relatorio!D91,'Colar PRIME'!$D:$D,Relatorio!$N$102))</f>
        <v>0</v>
      </c>
      <c r="O91" s="408">
        <f ca="1">SUM(SUMIF('Colar PACKET'!$A$2:$I$400,C91,'Colar PACKET'!$I$2:$I$400),SUMIF('Colar PACKET'!$A$2:$I$400,BA91,'Colar PACKET'!$I$2:$I$400))</f>
        <v>0</v>
      </c>
      <c r="P91" s="408">
        <f ca="1">SUM(SUMIFS('Colar PRIME'!$G:$G,'Colar PRIME'!$C:$C,Relatorio!B91,'Colar PRIME'!$D:$D,Relatorio!$P$102),SUMIFS('Colar PRIME'!$G:$G,'Colar PRIME'!$C:$C,Relatorio!D91,'Colar PRIME'!$D:$D,Relatorio!$P$102))</f>
        <v>0</v>
      </c>
      <c r="Q91" s="207">
        <f ca="1">SUM(SUMIF('Colar PACKET'!$A$2:$J$400,C91,'Colar PACKET'!$J$2:$J$400),SUMIF('Colar PACKET'!$A$2:$J$400,BA91,'Colar PACKET'!$J$2:$J$400))</f>
        <v>0</v>
      </c>
      <c r="R91" s="208">
        <f ca="1">SUM(SUMIFS('Colar PRIME'!$G:$G,'Colar PRIME'!$C:$C,Relatorio!B91,'Colar PRIME'!$D:$D,Relatorio!$R$102),SUMIFS('Colar PRIME'!$G:$G,'Colar PRIME'!$C:$C,Relatorio!D91,'Colar PRIME'!$D:$D,Relatorio!$R$102))</f>
        <v>0</v>
      </c>
      <c r="S91" s="408">
        <f ca="1">SUM(SUMIF('Colar PACKET'!$A$2:$K$400,C91,'Colar PACKET'!$K$2:$K$400),SUMIF('Colar PACKET'!$A$2:$K$400,BA91,'Colar PACKET'!$K$2:$K$400))</f>
        <v>0</v>
      </c>
      <c r="T91" s="408">
        <f ca="1">SUM(SUMIFS('Colar PRIME'!$G:$G,'Colar PRIME'!$C:$C,Relatorio!B91,'Colar PRIME'!$D:$D,Relatorio!$T$102),SUMIFS('Colar PRIME'!$G:$G,'Colar PRIME'!$C:$C,Relatorio!D91,'Colar PRIME'!$D:$D,Relatorio!$T$102))</f>
        <v>0</v>
      </c>
      <c r="U91" s="207">
        <f ca="1">SUM(SUMIF('Colar PACKET'!$A$2:$L$400,C91,'Colar PACKET'!$L$2:$L$400),SUMIF('Colar PACKET'!$A$2:$L$400,BA91,'Colar PACKET'!$L$2:$L$400))</f>
        <v>0</v>
      </c>
      <c r="V91" s="208">
        <f ca="1">SUM(SUMIFS('Colar PRIME'!$G:$G,'Colar PRIME'!$C:$C,Relatorio!B91,'Colar PRIME'!$D:$D,Relatorio!$V$102),SUMIFS('Colar PRIME'!$G:$G,'Colar PRIME'!$C:$C,Relatorio!D91,'Colar PRIME'!$D:$D,Relatorio!$V$102))</f>
        <v>0</v>
      </c>
      <c r="W91" s="408">
        <f ca="1">SUM(SUMIF('Colar PACKET'!$A$2:$M$400,C91,'Colar PACKET'!$M$2:$M$400),SUMIF('Colar PACKET'!$A$2:$M$400,BA91,'Colar PACKET'!$M$2:$M$400))</f>
        <v>0</v>
      </c>
      <c r="X91" s="408">
        <f ca="1">SUM(SUMIFS('Colar PRIME'!$G:$G,'Colar PRIME'!$C:$C,Relatorio!B91,'Colar PRIME'!$D:$D,Relatorio!$X$102),SUMIFS('Colar PRIME'!$G:$G,'Colar PRIME'!$C:$C,Relatorio!D91,'Colar PRIME'!$D:$D,Relatorio!$X$102))</f>
        <v>0</v>
      </c>
      <c r="Y91" s="207">
        <f ca="1">SUM(SUMIF('Colar PACKET'!$A$2:$N$400,C91,'Colar PACKET'!$N$2:$N$400),SUMIF('Colar PACKET'!$A$2:$N$400,BA91,'Colar PACKET'!$N$2:$N$400))</f>
        <v>0</v>
      </c>
      <c r="Z91" s="208">
        <f ca="1">SUM(SUMIFS('Colar PRIME'!$G:$G,'Colar PRIME'!$C:$C,Relatorio!B91,'Colar PRIME'!$D:$D,Relatorio!$Z$102),SUMIFS('Colar PRIME'!$G:$G,'Colar PRIME'!$C:$C,Relatorio!D91,'Colar PRIME'!$D:$D,Relatorio!$Z$102))</f>
        <v>0</v>
      </c>
      <c r="AA91" s="408">
        <f ca="1">SUM(SUMIF('Colar PACKET'!$A$2:$O$400,C91,'Colar PACKET'!$O$2:$O$400),SUMIF('Colar PACKET'!$A$2:$O$400,BA91,'Colar PACKET'!$O$2:$O$400))</f>
        <v>0</v>
      </c>
      <c r="AB91" s="408">
        <f ca="1">SUM(SUMIFS('Colar PRIME'!$G:$G,'Colar PRIME'!$C:$C,Relatorio!B91,'Colar PRIME'!$D:$D,Relatorio!$AB$102),SUMIFS('Colar PRIME'!$G:$G,'Colar PRIME'!$C:$C,Relatorio!D91,'Colar PRIME'!$D:$D,Relatorio!$AB$102))</f>
        <v>0</v>
      </c>
      <c r="AC91" s="207">
        <f ca="1">SUM(SUMIF('Colar PACKET'!$A$2:$P$400,C91,'Colar PACKET'!$P$2:$P$400),SUMIF('Colar PACKET'!$A$2:$P$400,BA91,'Colar PACKET'!$P$2:$P$400))</f>
        <v>0</v>
      </c>
      <c r="AD91" s="208">
        <f ca="1">SUM(SUMIFS('Colar PRIME'!$G:$G,'Colar PRIME'!$C:$C,Relatorio!B91,'Colar PRIME'!$D:$D,Relatorio!$AD$102),SUMIFS('Colar PRIME'!$G:$G,'Colar PRIME'!$C:$C,Relatorio!D91,'Colar PRIME'!$D:$D,Relatorio!$AD$102))</f>
        <v>0</v>
      </c>
      <c r="AE91" s="408">
        <f ca="1">SUM(SUMIF('Colar PACKET'!$A$2:$Q$400,C91,'Colar PACKET'!$Q$2:$Q$400),SUMIF('Colar PACKET'!$A$2:$Q$400,BA91,'Colar PACKET'!$Q$2:$Q$400))</f>
        <v>0</v>
      </c>
      <c r="AF91" s="408">
        <f ca="1">SUM(SUMIFS('Colar PRIME'!$G:$G,'Colar PRIME'!$C:$C,Relatorio!B91,'Colar PRIME'!$D:$D,Relatorio!$AF$102),SUMIFS('Colar PRIME'!$G:$G,'Colar PRIME'!$C:$C,Relatorio!D91,'Colar PRIME'!$D:$D,Relatorio!$AF$102))</f>
        <v>0</v>
      </c>
      <c r="AG91" s="207">
        <f ca="1">SUM(SUMIF('Colar PACKET'!$A$2:$R$400,C91,'Colar PACKET'!$R$2:$R$400),SUMIF('Colar PACKET'!$A$2:$R$400,BA91,'Colar PACKET'!$R$2:$R$400))</f>
        <v>0</v>
      </c>
      <c r="AH91" s="408">
        <f ca="1">SUM(SUMIFS('Colar PRIME'!$G:$G,'Colar PRIME'!$C:$C,Relatorio!B91,'Colar PRIME'!$D:$D,Relatorio!$AH$102),SUMIFS('Colar PRIME'!$G:$G,'Colar PRIME'!$C:$C,Relatorio!D91,'Colar PRIME'!$D:$D,Relatorio!$AH$102))</f>
        <v>0</v>
      </c>
      <c r="AI91" s="209">
        <f ca="1">SUM(SUMIF('Colar PACKET'!$A$2:$S$400,C91,'Colar PACKET'!$S$2:$S$400),SUMIF('Colar PACKET'!$A$2:$S$400,BA91,'Colar PACKET'!$S$2:$S$400))</f>
        <v>0</v>
      </c>
      <c r="AJ91" s="409">
        <f ca="1">SUM(SUMIFS('Colar PRIME'!$G:$G,'Colar PRIME'!$C:$C,Relatorio!B91,'Colar PRIME'!$D:$D,Relatorio!$AJ$102),SUMIFS('Colar PRIME'!$G:$G,'Colar PRIME'!$C:$C,Relatorio!D91,'Colar PRIME'!$D:$D,Relatorio!$AJ$102))</f>
        <v>0</v>
      </c>
      <c r="AK91" s="408">
        <f ca="1">SUM(SUMIF('Colar PACKET'!$A$2:$T$400,C91,'Colar PACKET'!$T$2:$T$400),SUMIF('Colar PACKET'!$A$2:$T$400,BA91,'Colar PACKET'!$T$2:$T$400))</f>
        <v>0</v>
      </c>
      <c r="AL91" s="408">
        <f ca="1">SUM(SUMIFS('Colar PRIME'!$G:$G,'Colar PRIME'!$C:$C,Relatorio!B91,'Colar PRIME'!$D:$D,Relatorio!$AL$102),SUMIFS('Colar PRIME'!$G:$G,'Colar PRIME'!$C:$C,Relatorio!D91,'Colar PRIME'!$D:$D,Relatorio!$AL$102))</f>
        <v>0</v>
      </c>
      <c r="AM91" s="209">
        <f ca="1">SUM(SUMIF('Colar PACKET'!$A$2:$U$400,C91,'Colar PACKET'!$U$2:$U$400),SUMIF('Colar PACKET'!$A$2:$U$400,BA91,'Colar PACKET'!$U$2:$U$400))</f>
        <v>0</v>
      </c>
      <c r="AN91" s="409">
        <f ca="1">SUM(SUMIFS('Colar PRIME'!$G:$G,'Colar PRIME'!$C:$C,Relatorio!B91,'Colar PRIME'!$D:$D,Relatorio!$AJ$102),SUMIFS('Colar PRIME'!$G:$G,'Colar PRIME'!$C:$C,Relatorio!D91,'Colar PRIME'!$D:$D,Relatorio!$AN$102))</f>
        <v>0</v>
      </c>
      <c r="AO91" s="408">
        <f ca="1">SUM(SUMIF('Colar PACKET'!$A$2:$V$400,C91,'Colar PACKET'!$V$2:$V$400),SUMIF('Colar PACKET'!$A$2:$V$400,BA91,'Colar PACKET'!$V$2:$V$400))</f>
        <v>0</v>
      </c>
      <c r="AP91" s="408">
        <f ca="1">SUM(SUMIFS('Colar PRIME'!$G:$G,'Colar PRIME'!$C:$C,Relatorio!B91,'Colar PRIME'!$D:$D,Relatorio!$AP$102),SUMIFS('Colar PRIME'!$G:$G,'Colar PRIME'!$C:$C,Relatorio!D91,'Colar PRIME'!$D:$D,Relatorio!$AP$102))</f>
        <v>0</v>
      </c>
      <c r="AQ91" s="209">
        <f ca="1">SUM(SUMIF('Colar PACKET'!$A$2:$W$400,C91,'Colar PACKET'!$W$2:$W$400),SUMIF('Colar PACKET'!$A$2:$W$400,BA91,'Colar PACKET'!$W$2:$W$400))</f>
        <v>0</v>
      </c>
      <c r="AR91" s="409">
        <f ca="1">SUM(SUMIFS('Colar PRIME'!$G:$G,'Colar PRIME'!$C:$C,Relatorio!B91,'Colar PRIME'!$D:$D,Relatorio!$AR$102),SUMIFS('Colar PRIME'!$G:$G,'Colar PRIME'!$C:$C,Relatorio!D91,'Colar PRIME'!$D:$D,Relatorio!$AR$102))</f>
        <v>0</v>
      </c>
      <c r="AS91" s="408">
        <f ca="1">SUM(SUMIF('Colar PACKET'!$A$2:$X$400,C91,'Colar PACKET'!$X$2:$X$400),SUMIF('Colar PACKET'!$A$2:$X$400,BA91,'Colar PACKET'!$X$2:$X$400))</f>
        <v>0</v>
      </c>
      <c r="AT91" s="408">
        <f ca="1">SUM(SUMIFS('Colar PRIME'!$G:$G,'Colar PRIME'!$C:$C,Relatorio!B91,'Colar PRIME'!$D:$D,Relatorio!$AT$102),SUMIFS('Colar PRIME'!$G:$G,'Colar PRIME'!$C:$C,Relatorio!D91,'Colar PRIME'!$D:$D,Relatorio!$AT$102))</f>
        <v>0</v>
      </c>
      <c r="AU91" s="209">
        <f ca="1">SUM(SUMIF('Colar PACKET'!$A$2:$Y$400,C91,'Colar PACKET'!$Y$2:$Y$400),SUMIF('Colar PACKET'!$A$2:$Y$400,BA91,'Colar PACKET'!$Y$2:$Y$400))</f>
        <v>0</v>
      </c>
      <c r="AV91" s="409">
        <f ca="1">SUM(SUMIFS('Colar PRIME'!$G:$G,'Colar PRIME'!$C:$C,Relatorio!B91,'Colar PRIME'!$D:$D,Relatorio!$AV$102),SUMIFS('Colar PRIME'!$G:$G,'Colar PRIME'!$C:$C,Relatorio!D91,'Colar PRIME'!$D:$D,Relatorio!$AV$102))</f>
        <v>0</v>
      </c>
      <c r="AW91" s="408">
        <f ca="1">SUM(SUMIF('Colar PACKET'!$A$2:$Z$400,C91,'Colar PACKET'!$Z$2:$Z$400),SUMIF('Colar PACKET'!$A$2:$Z$400,BA91,'Colar PACKET'!$Z$2:$Z$400))</f>
        <v>0</v>
      </c>
      <c r="AX91" s="408">
        <f ca="1">SUM(SUMIFS('Colar PRIME'!$G:$G,'Colar PRIME'!$C:$C,Relatorio!B91,'Colar PRIME'!$D:$D,Relatorio!$AX$102),SUMIFS('Colar PRIME'!$G:$G,'Colar PRIME'!$C:$C,Relatorio!D91,'Colar PRIME'!$D:$D,Relatorio!$AX$102))</f>
        <v>0</v>
      </c>
      <c r="AY91" s="209">
        <f ca="1">SUM(SUMIF('Colar PACKET'!$A$2:$AA$400,C91,'Colar PACKET'!$AA$2:$AA$400),SUMIF('Colar PACKET'!$A$2:$AA$400,BA91,'Colar PACKET'!$AA$2:$AA$400))</f>
        <v>0</v>
      </c>
      <c r="AZ91" s="409">
        <f ca="1">SUM(SUMIFS('Colar PRIME'!$G:$G,'Colar PRIME'!$C:$C,Relatorio!B91,'Colar PRIME'!$D:$D,Relatorio!$AZ$102),SUMIFS('Colar PRIME'!$G:$G,'Colar PRIME'!$C:$C,Relatorio!D91,'Colar PRIME'!$D:$D,Relatorio!$AZ$102))</f>
        <v>0</v>
      </c>
      <c r="BA91" s="210"/>
      <c r="BB91" s="408">
        <v>8</v>
      </c>
    </row>
    <row r="92" spans="1:54" x14ac:dyDescent="0.25">
      <c r="A92" s="226" t="s">
        <v>166</v>
      </c>
      <c r="B92" s="419" t="s">
        <v>424</v>
      </c>
      <c r="C92" s="217">
        <v>10150162203</v>
      </c>
      <c r="D92" s="218"/>
      <c r="E92" s="207">
        <f ca="1">SUM(SUMIF('Colar PACKET'!$A$2:$D$400,C92,'Colar PACKET'!$D$2:$D$400),SUMIF('Colar PACKET'!$A$2:$D518,BA92,'Colar PACKET'!$D$2:$D$400))</f>
        <v>0</v>
      </c>
      <c r="F92" s="208">
        <f ca="1">SUM(SUMIFS('Colar PRIME'!$G:$G,'Colar PRIME'!$C:$C,Relatorio!B92,'Colar PRIME'!$D:$D,Relatorio!$F$102),SUMIFS('Colar PRIME'!$G:$G,'Colar PRIME'!$C:$C,Relatorio!D92,'Colar PRIME'!$D:$D,Relatorio!$F$102))</f>
        <v>0</v>
      </c>
      <c r="G92" s="408">
        <f ca="1">SUM(SUMIF('Colar PACKET'!$A$2:$E$400,C92,'Colar PACKET'!$E$2:$E$400),SUMIF('Colar PACKET'!$A$2:$E$400,BA92,'Colar PACKET'!$E$2:$E$400))</f>
        <v>0</v>
      </c>
      <c r="H92" s="408">
        <f ca="1">SUM(SUMIFS('Colar PRIME'!$G:$G,'Colar PRIME'!$C:$C,Relatorio!B92,'Colar PRIME'!$D:$D,Relatorio!$H$102),SUMIFS('Colar PRIME'!$G:$G,'Colar PRIME'!$C:$C,Relatorio!D92,'Colar PRIME'!$D:$D,Relatorio!$H$102))</f>
        <v>0</v>
      </c>
      <c r="I92" s="207">
        <f ca="1">SUM(SUMIF('Colar PACKET'!$A$2:$F$400,C92,'Colar PACKET'!$F$2:$F$400),SUMIF('Colar PACKET'!$A$2:$F$400,BA92,'Colar PACKET'!$F$2:$F$400))</f>
        <v>0</v>
      </c>
      <c r="J92" s="208">
        <f ca="1">SUM(SUMIFS('Colar PRIME'!$G:$G,'Colar PRIME'!$C:$C,Relatorio!B92,'Colar PRIME'!$D:$D,Relatorio!$J$102),SUMIFS('Colar PRIME'!$G:$G,'Colar PRIME'!$C:$C,Relatorio!D92,'Colar PRIME'!$D:$D,Relatorio!$J$102))</f>
        <v>0</v>
      </c>
      <c r="K92" s="408">
        <f ca="1">SUM(SUMIF('Colar PACKET'!$A$2:$G$400,C92,'Colar PACKET'!$G$2:$G$400),SUMIF('Colar PACKET'!$A$2:$G$400,BA92,'Colar PACKET'!$G$2:$G$400))</f>
        <v>0</v>
      </c>
      <c r="L92" s="408">
        <f ca="1">SUM(SUMIFS('Colar PRIME'!$G:$G,'Colar PRIME'!$C:$C,Relatorio!B92,'Colar PRIME'!$D:$D,Relatorio!$L$102),SUMIFS('Colar PRIME'!$G:$G,'Colar PRIME'!$C:$C,Relatorio!D92,'Colar PRIME'!$D:$D,Relatorio!$L$102))</f>
        <v>0</v>
      </c>
      <c r="M92" s="207">
        <f ca="1">SUM(SUMIF('Colar PACKET'!$A$2:$H$400,C92,'Colar PACKET'!$H$2:$H$400),SUMIF('Colar PACKET'!$A$2:$H$400,BA92,'Colar PACKET'!$H$2:$H$400))</f>
        <v>0</v>
      </c>
      <c r="N92" s="208">
        <f ca="1">SUM(SUMIFS('Colar PRIME'!$G:$G,'Colar PRIME'!$C:$C,Relatorio!B92,'Colar PRIME'!$D:$D,Relatorio!$N$102),SUMIFS('Colar PRIME'!$G:$G,'Colar PRIME'!$C:$C,Relatorio!D92,'Colar PRIME'!$D:$D,Relatorio!$N$102))</f>
        <v>0</v>
      </c>
      <c r="O92" s="408">
        <f ca="1">SUM(SUMIF('Colar PACKET'!$A$2:$I$400,C92,'Colar PACKET'!$I$2:$I$400),SUMIF('Colar PACKET'!$A$2:$I$400,BA92,'Colar PACKET'!$I$2:$I$400))</f>
        <v>0</v>
      </c>
      <c r="P92" s="408">
        <f ca="1">SUM(SUMIFS('Colar PRIME'!$G:$G,'Colar PRIME'!$C:$C,Relatorio!B92,'Colar PRIME'!$D:$D,Relatorio!$P$102),SUMIFS('Colar PRIME'!$G:$G,'Colar PRIME'!$C:$C,Relatorio!D92,'Colar PRIME'!$D:$D,Relatorio!$P$102))</f>
        <v>0</v>
      </c>
      <c r="Q92" s="207">
        <f ca="1">SUM(SUMIF('Colar PACKET'!$A$2:$J$400,C92,'Colar PACKET'!$J$2:$J$400),SUMIF('Colar PACKET'!$A$2:$J$400,BA92,'Colar PACKET'!$J$2:$J$400))</f>
        <v>0</v>
      </c>
      <c r="R92" s="208">
        <f ca="1">SUM(SUMIFS('Colar PRIME'!$G:$G,'Colar PRIME'!$C:$C,Relatorio!B92,'Colar PRIME'!$D:$D,Relatorio!$R$102),SUMIFS('Colar PRIME'!$G:$G,'Colar PRIME'!$C:$C,Relatorio!D92,'Colar PRIME'!$D:$D,Relatorio!$R$102))</f>
        <v>0</v>
      </c>
      <c r="S92" s="408">
        <f ca="1">SUM(SUMIF('Colar PACKET'!$A$2:$K$400,C92,'Colar PACKET'!$K$2:$K$400),SUMIF('Colar PACKET'!$A$2:$K$400,BA92,'Colar PACKET'!$K$2:$K$400))</f>
        <v>0</v>
      </c>
      <c r="T92" s="408">
        <f ca="1">SUM(SUMIFS('Colar PRIME'!$G:$G,'Colar PRIME'!$C:$C,Relatorio!B92,'Colar PRIME'!$D:$D,Relatorio!$T$102),SUMIFS('Colar PRIME'!$G:$G,'Colar PRIME'!$C:$C,Relatorio!D92,'Colar PRIME'!$D:$D,Relatorio!$T$102))</f>
        <v>0</v>
      </c>
      <c r="U92" s="207">
        <f ca="1">SUM(SUMIF('Colar PACKET'!$A$2:$L$400,C92,'Colar PACKET'!$L$2:$L$400),SUMIF('Colar PACKET'!$A$2:$L$400,BA92,'Colar PACKET'!$L$2:$L$400))</f>
        <v>0</v>
      </c>
      <c r="V92" s="208">
        <f ca="1">SUM(SUMIFS('Colar PRIME'!$G:$G,'Colar PRIME'!$C:$C,Relatorio!B92,'Colar PRIME'!$D:$D,Relatorio!$V$102),SUMIFS('Colar PRIME'!$G:$G,'Colar PRIME'!$C:$C,Relatorio!D92,'Colar PRIME'!$D:$D,Relatorio!$V$102))</f>
        <v>0</v>
      </c>
      <c r="W92" s="408">
        <f ca="1">SUM(SUMIF('Colar PACKET'!$A$2:$M$400,C92,'Colar PACKET'!$M$2:$M$400),SUMIF('Colar PACKET'!$A$2:$M$400,BA92,'Colar PACKET'!$M$2:$M$400))</f>
        <v>0</v>
      </c>
      <c r="X92" s="408">
        <f ca="1">SUM(SUMIFS('Colar PRIME'!$G:$G,'Colar PRIME'!$C:$C,Relatorio!B92,'Colar PRIME'!$D:$D,Relatorio!$X$102),SUMIFS('Colar PRIME'!$G:$G,'Colar PRIME'!$C:$C,Relatorio!D92,'Colar PRIME'!$D:$D,Relatorio!$X$102))</f>
        <v>0</v>
      </c>
      <c r="Y92" s="207">
        <f ca="1">SUM(SUMIF('Colar PACKET'!$A$2:$N$400,C92,'Colar PACKET'!$N$2:$N$400),SUMIF('Colar PACKET'!$A$2:$N$400,BA92,'Colar PACKET'!$N$2:$N$400))</f>
        <v>0</v>
      </c>
      <c r="Z92" s="208">
        <f ca="1">SUM(SUMIFS('Colar PRIME'!$G:$G,'Colar PRIME'!$C:$C,Relatorio!B92,'Colar PRIME'!$D:$D,Relatorio!$Z$102),SUMIFS('Colar PRIME'!$G:$G,'Colar PRIME'!$C:$C,Relatorio!D92,'Colar PRIME'!$D:$D,Relatorio!$Z$102))</f>
        <v>0</v>
      </c>
      <c r="AA92" s="408">
        <f ca="1">SUM(SUMIF('Colar PACKET'!$A$2:$O$400,C92,'Colar PACKET'!$O$2:$O$400),SUMIF('Colar PACKET'!$A$2:$O$400,BA92,'Colar PACKET'!$O$2:$O$400))</f>
        <v>0</v>
      </c>
      <c r="AB92" s="408">
        <f ca="1">SUM(SUMIFS('Colar PRIME'!$G:$G,'Colar PRIME'!$C:$C,Relatorio!B92,'Colar PRIME'!$D:$D,Relatorio!$AB$102),SUMIFS('Colar PRIME'!$G:$G,'Colar PRIME'!$C:$C,Relatorio!D92,'Colar PRIME'!$D:$D,Relatorio!$AB$102))</f>
        <v>0</v>
      </c>
      <c r="AC92" s="207">
        <f ca="1">SUM(SUMIF('Colar PACKET'!$A$2:$P$400,C92,'Colar PACKET'!$P$2:$P$400),SUMIF('Colar PACKET'!$A$2:$P$400,BA92,'Colar PACKET'!$P$2:$P$400))</f>
        <v>0</v>
      </c>
      <c r="AD92" s="208">
        <f ca="1">SUM(SUMIFS('Colar PRIME'!$G:$G,'Colar PRIME'!$C:$C,Relatorio!B92,'Colar PRIME'!$D:$D,Relatorio!$AD$102),SUMIFS('Colar PRIME'!$G:$G,'Colar PRIME'!$C:$C,Relatorio!D92,'Colar PRIME'!$D:$D,Relatorio!$AD$102))</f>
        <v>0</v>
      </c>
      <c r="AE92" s="408">
        <f ca="1">SUM(SUMIF('Colar PACKET'!$A$2:$Q$400,C92,'Colar PACKET'!$Q$2:$Q$400),SUMIF('Colar PACKET'!$A$2:$Q$400,BA92,'Colar PACKET'!$Q$2:$Q$400))</f>
        <v>0</v>
      </c>
      <c r="AF92" s="408">
        <f ca="1">SUM(SUMIFS('Colar PRIME'!$G:$G,'Colar PRIME'!$C:$C,Relatorio!B92,'Colar PRIME'!$D:$D,Relatorio!$AF$102),SUMIFS('Colar PRIME'!$G:$G,'Colar PRIME'!$C:$C,Relatorio!D92,'Colar PRIME'!$D:$D,Relatorio!$AF$102))</f>
        <v>0</v>
      </c>
      <c r="AG92" s="207">
        <f ca="1">SUM(SUMIF('Colar PACKET'!$A$2:$R$400,C92,'Colar PACKET'!$R$2:$R$400),SUMIF('Colar PACKET'!$A$2:$R$400,BA92,'Colar PACKET'!$R$2:$R$400))</f>
        <v>0</v>
      </c>
      <c r="AH92" s="408">
        <f ca="1">SUM(SUMIFS('Colar PRIME'!$G:$G,'Colar PRIME'!$C:$C,Relatorio!B92,'Colar PRIME'!$D:$D,Relatorio!$AH$102),SUMIFS('Colar PRIME'!$G:$G,'Colar PRIME'!$C:$C,Relatorio!D92,'Colar PRIME'!$D:$D,Relatorio!$AH$102))</f>
        <v>0</v>
      </c>
      <c r="AI92" s="209">
        <f ca="1">SUM(SUMIF('Colar PACKET'!$A$2:$S$400,C92,'Colar PACKET'!$S$2:$S$400),SUMIF('Colar PACKET'!$A$2:$S$400,BA92,'Colar PACKET'!$S$2:$S$400))</f>
        <v>0</v>
      </c>
      <c r="AJ92" s="409">
        <f ca="1">SUM(SUMIFS('Colar PRIME'!$G:$G,'Colar PRIME'!$C:$C,Relatorio!B92,'Colar PRIME'!$D:$D,Relatorio!$AJ$102),SUMIFS('Colar PRIME'!$G:$G,'Colar PRIME'!$C:$C,Relatorio!D92,'Colar PRIME'!$D:$D,Relatorio!$AJ$102))</f>
        <v>0</v>
      </c>
      <c r="AK92" s="408">
        <f ca="1">SUM(SUMIF('Colar PACKET'!$A$2:$T$400,C92,'Colar PACKET'!$T$2:$T$400),SUMIF('Colar PACKET'!$A$2:$T$400,BA92,'Colar PACKET'!$T$2:$T$400))</f>
        <v>0</v>
      </c>
      <c r="AL92" s="408">
        <f ca="1">SUM(SUMIFS('Colar PRIME'!$G:$G,'Colar PRIME'!$C:$C,Relatorio!B92,'Colar PRIME'!$D:$D,Relatorio!$AL$102),SUMIFS('Colar PRIME'!$G:$G,'Colar PRIME'!$C:$C,Relatorio!D92,'Colar PRIME'!$D:$D,Relatorio!$AL$102))</f>
        <v>0</v>
      </c>
      <c r="AM92" s="209">
        <f ca="1">SUM(SUMIF('Colar PACKET'!$A$2:$U$400,C92,'Colar PACKET'!$U$2:$U$400),SUMIF('Colar PACKET'!$A$2:$U$400,BA92,'Colar PACKET'!$U$2:$U$400))</f>
        <v>0</v>
      </c>
      <c r="AN92" s="409">
        <f ca="1">SUM(SUMIFS('Colar PRIME'!$G:$G,'Colar PRIME'!$C:$C,Relatorio!B92,'Colar PRIME'!$D:$D,Relatorio!$AJ$102),SUMIFS('Colar PRIME'!$G:$G,'Colar PRIME'!$C:$C,Relatorio!D92,'Colar PRIME'!$D:$D,Relatorio!$AN$102))</f>
        <v>0</v>
      </c>
      <c r="AO92" s="408">
        <f ca="1">SUM(SUMIF('Colar PACKET'!$A$2:$V$400,C92,'Colar PACKET'!$V$2:$V$400),SUMIF('Colar PACKET'!$A$2:$V$400,BA92,'Colar PACKET'!$V$2:$V$400))</f>
        <v>0</v>
      </c>
      <c r="AP92" s="408">
        <f ca="1">SUM(SUMIFS('Colar PRIME'!$G:$G,'Colar PRIME'!$C:$C,Relatorio!B92,'Colar PRIME'!$D:$D,Relatorio!$AP$102),SUMIFS('Colar PRIME'!$G:$G,'Colar PRIME'!$C:$C,Relatorio!D92,'Colar PRIME'!$D:$D,Relatorio!$AP$102))</f>
        <v>0</v>
      </c>
      <c r="AQ92" s="209">
        <f ca="1">SUM(SUMIF('Colar PACKET'!$A$2:$W$400,C92,'Colar PACKET'!$W$2:$W$400),SUMIF('Colar PACKET'!$A$2:$W$400,BA92,'Colar PACKET'!$W$2:$W$400))</f>
        <v>0</v>
      </c>
      <c r="AR92" s="409">
        <f ca="1">SUM(SUMIFS('Colar PRIME'!$G:$G,'Colar PRIME'!$C:$C,Relatorio!B92,'Colar PRIME'!$D:$D,Relatorio!$AR$102),SUMIFS('Colar PRIME'!$G:$G,'Colar PRIME'!$C:$C,Relatorio!D92,'Colar PRIME'!$D:$D,Relatorio!$AR$102))</f>
        <v>0</v>
      </c>
      <c r="AS92" s="408">
        <f ca="1">SUM(SUMIF('Colar PACKET'!$A$2:$X$400,C92,'Colar PACKET'!$X$2:$X$400),SUMIF('Colar PACKET'!$A$2:$X$400,BA92,'Colar PACKET'!$X$2:$X$400))</f>
        <v>0</v>
      </c>
      <c r="AT92" s="408">
        <f ca="1">SUM(SUMIFS('Colar PRIME'!$G:$G,'Colar PRIME'!$C:$C,Relatorio!B92,'Colar PRIME'!$D:$D,Relatorio!$AT$102),SUMIFS('Colar PRIME'!$G:$G,'Colar PRIME'!$C:$C,Relatorio!D92,'Colar PRIME'!$D:$D,Relatorio!$AT$102))</f>
        <v>0</v>
      </c>
      <c r="AU92" s="209">
        <f ca="1">SUM(SUMIF('Colar PACKET'!$A$2:$Y$400,C92,'Colar PACKET'!$Y$2:$Y$400),SUMIF('Colar PACKET'!$A$2:$Y$400,BA92,'Colar PACKET'!$Y$2:$Y$400))</f>
        <v>0</v>
      </c>
      <c r="AV92" s="409">
        <f ca="1">SUM(SUMIFS('Colar PRIME'!$G:$G,'Colar PRIME'!$C:$C,Relatorio!B92,'Colar PRIME'!$D:$D,Relatorio!$AV$102),SUMIFS('Colar PRIME'!$G:$G,'Colar PRIME'!$C:$C,Relatorio!D92,'Colar PRIME'!$D:$D,Relatorio!$AV$102))</f>
        <v>0</v>
      </c>
      <c r="AW92" s="408">
        <f ca="1">SUM(SUMIF('Colar PACKET'!$A$2:$Z$400,C92,'Colar PACKET'!$Z$2:$Z$400),SUMIF('Colar PACKET'!$A$2:$Z$400,BA92,'Colar PACKET'!$Z$2:$Z$400))</f>
        <v>0</v>
      </c>
      <c r="AX92" s="408">
        <f ca="1">SUM(SUMIFS('Colar PRIME'!$G:$G,'Colar PRIME'!$C:$C,Relatorio!B92,'Colar PRIME'!$D:$D,Relatorio!$AX$102),SUMIFS('Colar PRIME'!$G:$G,'Colar PRIME'!$C:$C,Relatorio!D92,'Colar PRIME'!$D:$D,Relatorio!$AX$102))</f>
        <v>0</v>
      </c>
      <c r="AY92" s="209">
        <f ca="1">SUM(SUMIF('Colar PACKET'!$A$2:$AA$400,C92,'Colar PACKET'!$AA$2:$AA$400),SUMIF('Colar PACKET'!$A$2:$AA$400,BA92,'Colar PACKET'!$AA$2:$AA$400))</f>
        <v>0</v>
      </c>
      <c r="AZ92" s="409">
        <f ca="1">SUM(SUMIFS('Colar PRIME'!$G:$G,'Colar PRIME'!$C:$C,Relatorio!B92,'Colar PRIME'!$D:$D,Relatorio!$AZ$102),SUMIFS('Colar PRIME'!$G:$G,'Colar PRIME'!$C:$C,Relatorio!D92,'Colar PRIME'!$D:$D,Relatorio!$AZ$102))</f>
        <v>0</v>
      </c>
      <c r="BA92" s="210"/>
      <c r="BB92" s="408">
        <v>8</v>
      </c>
    </row>
    <row r="93" spans="1:54" x14ac:dyDescent="0.25">
      <c r="A93" s="226" t="s">
        <v>167</v>
      </c>
      <c r="B93" s="419" t="s">
        <v>425</v>
      </c>
      <c r="C93" s="217">
        <v>10150162243</v>
      </c>
      <c r="D93" s="218"/>
      <c r="E93" s="207">
        <f ca="1">SUM(SUMIF('Colar PACKET'!$A$2:$D$400,C93,'Colar PACKET'!$D$2:$D$400),SUMIF('Colar PACKET'!$A$2:$D519,BA93,'Colar PACKET'!$D$2:$D$400))</f>
        <v>0</v>
      </c>
      <c r="F93" s="208">
        <f ca="1">SUM(SUMIFS('Colar PRIME'!$G:$G,'Colar PRIME'!$C:$C,Relatorio!B93,'Colar PRIME'!$D:$D,Relatorio!$F$102),SUMIFS('Colar PRIME'!$G:$G,'Colar PRIME'!$C:$C,Relatorio!D93,'Colar PRIME'!$D:$D,Relatorio!$F$102))</f>
        <v>0</v>
      </c>
      <c r="G93" s="408">
        <f ca="1">SUM(SUMIF('Colar PACKET'!$A$2:$E$400,C93,'Colar PACKET'!$E$2:$E$400),SUMIF('Colar PACKET'!$A$2:$E$400,BA93,'Colar PACKET'!$E$2:$E$400))</f>
        <v>0</v>
      </c>
      <c r="H93" s="408">
        <f ca="1">SUM(SUMIFS('Colar PRIME'!$G:$G,'Colar PRIME'!$C:$C,Relatorio!B93,'Colar PRIME'!$D:$D,Relatorio!$H$102),SUMIFS('Colar PRIME'!$G:$G,'Colar PRIME'!$C:$C,Relatorio!D93,'Colar PRIME'!$D:$D,Relatorio!$H$102))</f>
        <v>0</v>
      </c>
      <c r="I93" s="207">
        <f ca="1">SUM(SUMIF('Colar PACKET'!$A$2:$F$400,C93,'Colar PACKET'!$F$2:$F$400),SUMIF('Colar PACKET'!$A$2:$F$400,BA93,'Colar PACKET'!$F$2:$F$400))</f>
        <v>0</v>
      </c>
      <c r="J93" s="208">
        <f ca="1">SUM(SUMIFS('Colar PRIME'!$G:$G,'Colar PRIME'!$C:$C,Relatorio!B93,'Colar PRIME'!$D:$D,Relatorio!$J$102),SUMIFS('Colar PRIME'!$G:$G,'Colar PRIME'!$C:$C,Relatorio!D93,'Colar PRIME'!$D:$D,Relatorio!$J$102))</f>
        <v>0</v>
      </c>
      <c r="K93" s="408">
        <f ca="1">SUM(SUMIF('Colar PACKET'!$A$2:$G$400,C93,'Colar PACKET'!$G$2:$G$400),SUMIF('Colar PACKET'!$A$2:$G$400,BA93,'Colar PACKET'!$G$2:$G$400))</f>
        <v>0</v>
      </c>
      <c r="L93" s="408">
        <f ca="1">SUM(SUMIFS('Colar PRIME'!$G:$G,'Colar PRIME'!$C:$C,Relatorio!B93,'Colar PRIME'!$D:$D,Relatorio!$L$102),SUMIFS('Colar PRIME'!$G:$G,'Colar PRIME'!$C:$C,Relatorio!D93,'Colar PRIME'!$D:$D,Relatorio!$L$102))</f>
        <v>0</v>
      </c>
      <c r="M93" s="207">
        <f ca="1">SUM(SUMIF('Colar PACKET'!$A$2:$H$400,C93,'Colar PACKET'!$H$2:$H$400),SUMIF('Colar PACKET'!$A$2:$H$400,BA93,'Colar PACKET'!$H$2:$H$400))</f>
        <v>0</v>
      </c>
      <c r="N93" s="208">
        <f ca="1">SUM(SUMIFS('Colar PRIME'!$G:$G,'Colar PRIME'!$C:$C,Relatorio!B93,'Colar PRIME'!$D:$D,Relatorio!$N$102),SUMIFS('Colar PRIME'!$G:$G,'Colar PRIME'!$C:$C,Relatorio!D93,'Colar PRIME'!$D:$D,Relatorio!$N$102))</f>
        <v>0</v>
      </c>
      <c r="O93" s="408">
        <f ca="1">SUM(SUMIF('Colar PACKET'!$A$2:$I$400,C93,'Colar PACKET'!$I$2:$I$400),SUMIF('Colar PACKET'!$A$2:$I$400,BA93,'Colar PACKET'!$I$2:$I$400))</f>
        <v>0</v>
      </c>
      <c r="P93" s="408">
        <f ca="1">SUM(SUMIFS('Colar PRIME'!$G:$G,'Colar PRIME'!$C:$C,Relatorio!B93,'Colar PRIME'!$D:$D,Relatorio!$P$102),SUMIFS('Colar PRIME'!$G:$G,'Colar PRIME'!$C:$C,Relatorio!D93,'Colar PRIME'!$D:$D,Relatorio!$P$102))</f>
        <v>0</v>
      </c>
      <c r="Q93" s="207">
        <f ca="1">SUM(SUMIF('Colar PACKET'!$A$2:$J$400,C93,'Colar PACKET'!$J$2:$J$400),SUMIF('Colar PACKET'!$A$2:$J$400,BA93,'Colar PACKET'!$J$2:$J$400))</f>
        <v>0</v>
      </c>
      <c r="R93" s="208">
        <f ca="1">SUM(SUMIFS('Colar PRIME'!$G:$G,'Colar PRIME'!$C:$C,Relatorio!B93,'Colar PRIME'!$D:$D,Relatorio!$R$102),SUMIFS('Colar PRIME'!$G:$G,'Colar PRIME'!$C:$C,Relatorio!D93,'Colar PRIME'!$D:$D,Relatorio!$R$102))</f>
        <v>0</v>
      </c>
      <c r="S93" s="408">
        <f ca="1">SUM(SUMIF('Colar PACKET'!$A$2:$K$400,C93,'Colar PACKET'!$K$2:$K$400),SUMIF('Colar PACKET'!$A$2:$K$400,BA93,'Colar PACKET'!$K$2:$K$400))</f>
        <v>0</v>
      </c>
      <c r="T93" s="408">
        <f ca="1">SUM(SUMIFS('Colar PRIME'!$G:$G,'Colar PRIME'!$C:$C,Relatorio!B93,'Colar PRIME'!$D:$D,Relatorio!$T$102),SUMIFS('Colar PRIME'!$G:$G,'Colar PRIME'!$C:$C,Relatorio!D93,'Colar PRIME'!$D:$D,Relatorio!$T$102))</f>
        <v>0</v>
      </c>
      <c r="U93" s="207">
        <f ca="1">SUM(SUMIF('Colar PACKET'!$A$2:$L$400,C93,'Colar PACKET'!$L$2:$L$400),SUMIF('Colar PACKET'!$A$2:$L$400,BA93,'Colar PACKET'!$L$2:$L$400))</f>
        <v>0</v>
      </c>
      <c r="V93" s="208">
        <f ca="1">SUM(SUMIFS('Colar PRIME'!$G:$G,'Colar PRIME'!$C:$C,Relatorio!B93,'Colar PRIME'!$D:$D,Relatorio!$V$102),SUMIFS('Colar PRIME'!$G:$G,'Colar PRIME'!$C:$C,Relatorio!D93,'Colar PRIME'!$D:$D,Relatorio!$V$102))</f>
        <v>0</v>
      </c>
      <c r="W93" s="408">
        <f ca="1">SUM(SUMIF('Colar PACKET'!$A$2:$M$400,C93,'Colar PACKET'!$M$2:$M$400),SUMIF('Colar PACKET'!$A$2:$M$400,BA93,'Colar PACKET'!$M$2:$M$400))</f>
        <v>0</v>
      </c>
      <c r="X93" s="408">
        <f ca="1">SUM(SUMIFS('Colar PRIME'!$G:$G,'Colar PRIME'!$C:$C,Relatorio!B93,'Colar PRIME'!$D:$D,Relatorio!$X$102),SUMIFS('Colar PRIME'!$G:$G,'Colar PRIME'!$C:$C,Relatorio!D93,'Colar PRIME'!$D:$D,Relatorio!$X$102))</f>
        <v>0</v>
      </c>
      <c r="Y93" s="207">
        <f ca="1">SUM(SUMIF('Colar PACKET'!$A$2:$N$400,C93,'Colar PACKET'!$N$2:$N$400),SUMIF('Colar PACKET'!$A$2:$N$400,BA93,'Colar PACKET'!$N$2:$N$400))</f>
        <v>0</v>
      </c>
      <c r="Z93" s="208">
        <f ca="1">SUM(SUMIFS('Colar PRIME'!$G:$G,'Colar PRIME'!$C:$C,Relatorio!B93,'Colar PRIME'!$D:$D,Relatorio!$Z$102),SUMIFS('Colar PRIME'!$G:$G,'Colar PRIME'!$C:$C,Relatorio!D93,'Colar PRIME'!$D:$D,Relatorio!$Z$102))</f>
        <v>0</v>
      </c>
      <c r="AA93" s="408">
        <f ca="1">SUM(SUMIF('Colar PACKET'!$A$2:$O$400,C93,'Colar PACKET'!$O$2:$O$400),SUMIF('Colar PACKET'!$A$2:$O$400,BA93,'Colar PACKET'!$O$2:$O$400))</f>
        <v>0</v>
      </c>
      <c r="AB93" s="408">
        <f ca="1">SUM(SUMIFS('Colar PRIME'!$G:$G,'Colar PRIME'!$C:$C,Relatorio!B93,'Colar PRIME'!$D:$D,Relatorio!$AB$102),SUMIFS('Colar PRIME'!$G:$G,'Colar PRIME'!$C:$C,Relatorio!D93,'Colar PRIME'!$D:$D,Relatorio!$AB$102))</f>
        <v>0</v>
      </c>
      <c r="AC93" s="207">
        <f ca="1">SUM(SUMIF('Colar PACKET'!$A$2:$P$400,C93,'Colar PACKET'!$P$2:$P$400),SUMIF('Colar PACKET'!$A$2:$P$400,BA93,'Colar PACKET'!$P$2:$P$400))</f>
        <v>0</v>
      </c>
      <c r="AD93" s="208">
        <f ca="1">SUM(SUMIFS('Colar PRIME'!$G:$G,'Colar PRIME'!$C:$C,Relatorio!B93,'Colar PRIME'!$D:$D,Relatorio!$AD$102),SUMIFS('Colar PRIME'!$G:$G,'Colar PRIME'!$C:$C,Relatorio!D93,'Colar PRIME'!$D:$D,Relatorio!$AD$102))</f>
        <v>0</v>
      </c>
      <c r="AE93" s="408">
        <f ca="1">SUM(SUMIF('Colar PACKET'!$A$2:$Q$400,C93,'Colar PACKET'!$Q$2:$Q$400),SUMIF('Colar PACKET'!$A$2:$Q$400,BA93,'Colar PACKET'!$Q$2:$Q$400))</f>
        <v>0</v>
      </c>
      <c r="AF93" s="408">
        <f ca="1">SUM(SUMIFS('Colar PRIME'!$G:$G,'Colar PRIME'!$C:$C,Relatorio!B93,'Colar PRIME'!$D:$D,Relatorio!$AF$102),SUMIFS('Colar PRIME'!$G:$G,'Colar PRIME'!$C:$C,Relatorio!D93,'Colar PRIME'!$D:$D,Relatorio!$AF$102))</f>
        <v>0</v>
      </c>
      <c r="AG93" s="207">
        <f ca="1">SUM(SUMIF('Colar PACKET'!$A$2:$R$400,C93,'Colar PACKET'!$R$2:$R$400),SUMIF('Colar PACKET'!$A$2:$R$400,BA93,'Colar PACKET'!$R$2:$R$400))</f>
        <v>0</v>
      </c>
      <c r="AH93" s="408">
        <f ca="1">SUM(SUMIFS('Colar PRIME'!$G:$G,'Colar PRIME'!$C:$C,Relatorio!B93,'Colar PRIME'!$D:$D,Relatorio!$AH$102),SUMIFS('Colar PRIME'!$G:$G,'Colar PRIME'!$C:$C,Relatorio!D93,'Colar PRIME'!$D:$D,Relatorio!$AH$102))</f>
        <v>0</v>
      </c>
      <c r="AI93" s="209">
        <f ca="1">SUM(SUMIF('Colar PACKET'!$A$2:$S$400,C93,'Colar PACKET'!$S$2:$S$400),SUMIF('Colar PACKET'!$A$2:$S$400,BA93,'Colar PACKET'!$S$2:$S$400))</f>
        <v>0</v>
      </c>
      <c r="AJ93" s="409">
        <f ca="1">SUM(SUMIFS('Colar PRIME'!$G:$G,'Colar PRIME'!$C:$C,Relatorio!B93,'Colar PRIME'!$D:$D,Relatorio!$AJ$102),SUMIFS('Colar PRIME'!$G:$G,'Colar PRIME'!$C:$C,Relatorio!D93,'Colar PRIME'!$D:$D,Relatorio!$AJ$102))</f>
        <v>0</v>
      </c>
      <c r="AK93" s="408">
        <f ca="1">SUM(SUMIF('Colar PACKET'!$A$2:$T$400,C93,'Colar PACKET'!$T$2:$T$400),SUMIF('Colar PACKET'!$A$2:$T$400,BA93,'Colar PACKET'!$T$2:$T$400))</f>
        <v>0</v>
      </c>
      <c r="AL93" s="408">
        <f ca="1">SUM(SUMIFS('Colar PRIME'!$G:$G,'Colar PRIME'!$C:$C,Relatorio!B93,'Colar PRIME'!$D:$D,Relatorio!$AL$102),SUMIFS('Colar PRIME'!$G:$G,'Colar PRIME'!$C:$C,Relatorio!D93,'Colar PRIME'!$D:$D,Relatorio!$AL$102))</f>
        <v>0</v>
      </c>
      <c r="AM93" s="209">
        <f ca="1">SUM(SUMIF('Colar PACKET'!$A$2:$U$400,C93,'Colar PACKET'!$U$2:$U$400),SUMIF('Colar PACKET'!$A$2:$U$400,BA93,'Colar PACKET'!$U$2:$U$400))</f>
        <v>0</v>
      </c>
      <c r="AN93" s="409">
        <f ca="1">SUM(SUMIFS('Colar PRIME'!$G:$G,'Colar PRIME'!$C:$C,Relatorio!B93,'Colar PRIME'!$D:$D,Relatorio!$AJ$102),SUMIFS('Colar PRIME'!$G:$G,'Colar PRIME'!$C:$C,Relatorio!D93,'Colar PRIME'!$D:$D,Relatorio!$AN$102))</f>
        <v>0</v>
      </c>
      <c r="AO93" s="408">
        <f ca="1">SUM(SUMIF('Colar PACKET'!$A$2:$V$400,C93,'Colar PACKET'!$V$2:$V$400),SUMIF('Colar PACKET'!$A$2:$V$400,BA93,'Colar PACKET'!$V$2:$V$400))</f>
        <v>0</v>
      </c>
      <c r="AP93" s="408">
        <f ca="1">SUM(SUMIFS('Colar PRIME'!$G:$G,'Colar PRIME'!$C:$C,Relatorio!B93,'Colar PRIME'!$D:$D,Relatorio!$AP$102),SUMIFS('Colar PRIME'!$G:$G,'Colar PRIME'!$C:$C,Relatorio!D93,'Colar PRIME'!$D:$D,Relatorio!$AP$102))</f>
        <v>0</v>
      </c>
      <c r="AQ93" s="209">
        <f ca="1">SUM(SUMIF('Colar PACKET'!$A$2:$W$400,C93,'Colar PACKET'!$W$2:$W$400),SUMIF('Colar PACKET'!$A$2:$W$400,BA93,'Colar PACKET'!$W$2:$W$400))</f>
        <v>0</v>
      </c>
      <c r="AR93" s="409">
        <f ca="1">SUM(SUMIFS('Colar PRIME'!$G:$G,'Colar PRIME'!$C:$C,Relatorio!B93,'Colar PRIME'!$D:$D,Relatorio!$AR$102),SUMIFS('Colar PRIME'!$G:$G,'Colar PRIME'!$C:$C,Relatorio!D93,'Colar PRIME'!$D:$D,Relatorio!$AR$102))</f>
        <v>0</v>
      </c>
      <c r="AS93" s="408">
        <f ca="1">SUM(SUMIF('Colar PACKET'!$A$2:$X$400,C93,'Colar PACKET'!$X$2:$X$400),SUMIF('Colar PACKET'!$A$2:$X$400,BA93,'Colar PACKET'!$X$2:$X$400))</f>
        <v>0</v>
      </c>
      <c r="AT93" s="408">
        <f ca="1">SUM(SUMIFS('Colar PRIME'!$G:$G,'Colar PRIME'!$C:$C,Relatorio!B93,'Colar PRIME'!$D:$D,Relatorio!$AT$102),SUMIFS('Colar PRIME'!$G:$G,'Colar PRIME'!$C:$C,Relatorio!D93,'Colar PRIME'!$D:$D,Relatorio!$AT$102))</f>
        <v>0</v>
      </c>
      <c r="AU93" s="209">
        <f ca="1">SUM(SUMIF('Colar PACKET'!$A$2:$Y$400,C93,'Colar PACKET'!$Y$2:$Y$400),SUMIF('Colar PACKET'!$A$2:$Y$400,BA93,'Colar PACKET'!$Y$2:$Y$400))</f>
        <v>0</v>
      </c>
      <c r="AV93" s="409">
        <f ca="1">SUM(SUMIFS('Colar PRIME'!$G:$G,'Colar PRIME'!$C:$C,Relatorio!B93,'Colar PRIME'!$D:$D,Relatorio!$AV$102),SUMIFS('Colar PRIME'!$G:$G,'Colar PRIME'!$C:$C,Relatorio!D93,'Colar PRIME'!$D:$D,Relatorio!$AV$102))</f>
        <v>0</v>
      </c>
      <c r="AW93" s="408">
        <f ca="1">SUM(SUMIF('Colar PACKET'!$A$2:$Z$400,C93,'Colar PACKET'!$Z$2:$Z$400),SUMIF('Colar PACKET'!$A$2:$Z$400,BA93,'Colar PACKET'!$Z$2:$Z$400))</f>
        <v>0</v>
      </c>
      <c r="AX93" s="408">
        <f ca="1">SUM(SUMIFS('Colar PRIME'!$G:$G,'Colar PRIME'!$C:$C,Relatorio!B93,'Colar PRIME'!$D:$D,Relatorio!$AX$102),SUMIFS('Colar PRIME'!$G:$G,'Colar PRIME'!$C:$C,Relatorio!D93,'Colar PRIME'!$D:$D,Relatorio!$AX$102))</f>
        <v>0</v>
      </c>
      <c r="AY93" s="209">
        <f ca="1">SUM(SUMIF('Colar PACKET'!$A$2:$AA$400,C93,'Colar PACKET'!$AA$2:$AA$400),SUMIF('Colar PACKET'!$A$2:$AA$400,BA93,'Colar PACKET'!$AA$2:$AA$400))</f>
        <v>0</v>
      </c>
      <c r="AZ93" s="409">
        <f ca="1">SUM(SUMIFS('Colar PRIME'!$G:$G,'Colar PRIME'!$C:$C,Relatorio!B93,'Colar PRIME'!$D:$D,Relatorio!$AZ$102),SUMIFS('Colar PRIME'!$G:$G,'Colar PRIME'!$C:$C,Relatorio!D93,'Colar PRIME'!$D:$D,Relatorio!$AZ$102))</f>
        <v>0</v>
      </c>
      <c r="BA93" s="210"/>
      <c r="BB93" s="408">
        <v>8</v>
      </c>
    </row>
    <row r="94" spans="1:54" x14ac:dyDescent="0.25">
      <c r="A94" s="226" t="s">
        <v>168</v>
      </c>
      <c r="B94" s="419" t="s">
        <v>426</v>
      </c>
      <c r="C94" s="217">
        <v>10150156132</v>
      </c>
      <c r="D94" s="218"/>
      <c r="E94" s="207">
        <f ca="1">SUM(SUMIF('Colar PACKET'!$A$2:$D$400,C94,'Colar PACKET'!$D$2:$D$400),SUMIF('Colar PACKET'!$A$2:$D520,BA94,'Colar PACKET'!$D$2:$D$400))</f>
        <v>0</v>
      </c>
      <c r="F94" s="208">
        <f ca="1">SUM(SUMIFS('Colar PRIME'!$G:$G,'Colar PRIME'!$C:$C,Relatorio!B94,'Colar PRIME'!$D:$D,Relatorio!$F$102),SUMIFS('Colar PRIME'!$G:$G,'Colar PRIME'!$C:$C,Relatorio!D94,'Colar PRIME'!$D:$D,Relatorio!$F$102))</f>
        <v>0</v>
      </c>
      <c r="G94" s="408">
        <f ca="1">SUM(SUMIF('Colar PACKET'!$A$2:$E$400,C94,'Colar PACKET'!$E$2:$E$400),SUMIF('Colar PACKET'!$A$2:$E$400,BA94,'Colar PACKET'!$E$2:$E$400))</f>
        <v>0</v>
      </c>
      <c r="H94" s="408">
        <f ca="1">SUM(SUMIFS('Colar PRIME'!$G:$G,'Colar PRIME'!$C:$C,Relatorio!B94,'Colar PRIME'!$D:$D,Relatorio!$H$102),SUMIFS('Colar PRIME'!$G:$G,'Colar PRIME'!$C:$C,Relatorio!D94,'Colar PRIME'!$D:$D,Relatorio!$H$102))</f>
        <v>0</v>
      </c>
      <c r="I94" s="207">
        <f ca="1">SUM(SUMIF('Colar PACKET'!$A$2:$F$400,C94,'Colar PACKET'!$F$2:$F$400),SUMIF('Colar PACKET'!$A$2:$F$400,BA94,'Colar PACKET'!$F$2:$F$400))</f>
        <v>0</v>
      </c>
      <c r="J94" s="208">
        <f ca="1">SUM(SUMIFS('Colar PRIME'!$G:$G,'Colar PRIME'!$C:$C,Relatorio!B94,'Colar PRIME'!$D:$D,Relatorio!$J$102),SUMIFS('Colar PRIME'!$G:$G,'Colar PRIME'!$C:$C,Relatorio!D94,'Colar PRIME'!$D:$D,Relatorio!$J$102))</f>
        <v>0</v>
      </c>
      <c r="K94" s="408">
        <f ca="1">SUM(SUMIF('Colar PACKET'!$A$2:$G$400,C94,'Colar PACKET'!$G$2:$G$400),SUMIF('Colar PACKET'!$A$2:$G$400,BA94,'Colar PACKET'!$G$2:$G$400))</f>
        <v>0</v>
      </c>
      <c r="L94" s="408">
        <f ca="1">SUM(SUMIFS('Colar PRIME'!$G:$G,'Colar PRIME'!$C:$C,Relatorio!B94,'Colar PRIME'!$D:$D,Relatorio!$L$102),SUMIFS('Colar PRIME'!$G:$G,'Colar PRIME'!$C:$C,Relatorio!D94,'Colar PRIME'!$D:$D,Relatorio!$L$102))</f>
        <v>0</v>
      </c>
      <c r="M94" s="207">
        <f ca="1">SUM(SUMIF('Colar PACKET'!$A$2:$H$400,C94,'Colar PACKET'!$H$2:$H$400),SUMIF('Colar PACKET'!$A$2:$H$400,BA94,'Colar PACKET'!$H$2:$H$400))</f>
        <v>0</v>
      </c>
      <c r="N94" s="208">
        <f ca="1">SUM(SUMIFS('Colar PRIME'!$G:$G,'Colar PRIME'!$C:$C,Relatorio!B94,'Colar PRIME'!$D:$D,Relatorio!$N$102),SUMIFS('Colar PRIME'!$G:$G,'Colar PRIME'!$C:$C,Relatorio!D94,'Colar PRIME'!$D:$D,Relatorio!$N$102))</f>
        <v>0</v>
      </c>
      <c r="O94" s="408">
        <f ca="1">SUM(SUMIF('Colar PACKET'!$A$2:$I$400,C94,'Colar PACKET'!$I$2:$I$400),SUMIF('Colar PACKET'!$A$2:$I$400,BA94,'Colar PACKET'!$I$2:$I$400))</f>
        <v>0</v>
      </c>
      <c r="P94" s="408">
        <f ca="1">SUM(SUMIFS('Colar PRIME'!$G:$G,'Colar PRIME'!$C:$C,Relatorio!B94,'Colar PRIME'!$D:$D,Relatorio!$P$102),SUMIFS('Colar PRIME'!$G:$G,'Colar PRIME'!$C:$C,Relatorio!D94,'Colar PRIME'!$D:$D,Relatorio!$P$102))</f>
        <v>0</v>
      </c>
      <c r="Q94" s="207">
        <f ca="1">SUM(SUMIF('Colar PACKET'!$A$2:$J$400,C94,'Colar PACKET'!$J$2:$J$400),SUMIF('Colar PACKET'!$A$2:$J$400,BA94,'Colar PACKET'!$J$2:$J$400))</f>
        <v>0</v>
      </c>
      <c r="R94" s="208">
        <f ca="1">SUM(SUMIFS('Colar PRIME'!$G:$G,'Colar PRIME'!$C:$C,Relatorio!B94,'Colar PRIME'!$D:$D,Relatorio!$R$102),SUMIFS('Colar PRIME'!$G:$G,'Colar PRIME'!$C:$C,Relatorio!D94,'Colar PRIME'!$D:$D,Relatorio!$R$102))</f>
        <v>0</v>
      </c>
      <c r="S94" s="408">
        <f ca="1">SUM(SUMIF('Colar PACKET'!$A$2:$K$400,C94,'Colar PACKET'!$K$2:$K$400),SUMIF('Colar PACKET'!$A$2:$K$400,BA94,'Colar PACKET'!$K$2:$K$400))</f>
        <v>0</v>
      </c>
      <c r="T94" s="408">
        <f ca="1">SUM(SUMIFS('Colar PRIME'!$G:$G,'Colar PRIME'!$C:$C,Relatorio!B94,'Colar PRIME'!$D:$D,Relatorio!$T$102),SUMIFS('Colar PRIME'!$G:$G,'Colar PRIME'!$C:$C,Relatorio!D94,'Colar PRIME'!$D:$D,Relatorio!$T$102))</f>
        <v>0</v>
      </c>
      <c r="U94" s="207">
        <f ca="1">SUM(SUMIF('Colar PACKET'!$A$2:$L$400,C94,'Colar PACKET'!$L$2:$L$400),SUMIF('Colar PACKET'!$A$2:$L$400,BA94,'Colar PACKET'!$L$2:$L$400))</f>
        <v>0</v>
      </c>
      <c r="V94" s="208">
        <f ca="1">SUM(SUMIFS('Colar PRIME'!$G:$G,'Colar PRIME'!$C:$C,Relatorio!B94,'Colar PRIME'!$D:$D,Relatorio!$V$102),SUMIFS('Colar PRIME'!$G:$G,'Colar PRIME'!$C:$C,Relatorio!D94,'Colar PRIME'!$D:$D,Relatorio!$V$102))</f>
        <v>0</v>
      </c>
      <c r="W94" s="408">
        <f ca="1">SUM(SUMIF('Colar PACKET'!$A$2:$M$400,C94,'Colar PACKET'!$M$2:$M$400),SUMIF('Colar PACKET'!$A$2:$M$400,BA94,'Colar PACKET'!$M$2:$M$400))</f>
        <v>0</v>
      </c>
      <c r="X94" s="408">
        <f ca="1">SUM(SUMIFS('Colar PRIME'!$G:$G,'Colar PRIME'!$C:$C,Relatorio!B94,'Colar PRIME'!$D:$D,Relatorio!$X$102),SUMIFS('Colar PRIME'!$G:$G,'Colar PRIME'!$C:$C,Relatorio!D94,'Colar PRIME'!$D:$D,Relatorio!$X$102))</f>
        <v>0</v>
      </c>
      <c r="Y94" s="207">
        <f ca="1">SUM(SUMIF('Colar PACKET'!$A$2:$N$400,C94,'Colar PACKET'!$N$2:$N$400),SUMIF('Colar PACKET'!$A$2:$N$400,BA94,'Colar PACKET'!$N$2:$N$400))</f>
        <v>0</v>
      </c>
      <c r="Z94" s="208">
        <f ca="1">SUM(SUMIFS('Colar PRIME'!$G:$G,'Colar PRIME'!$C:$C,Relatorio!B94,'Colar PRIME'!$D:$D,Relatorio!$Z$102),SUMIFS('Colar PRIME'!$G:$G,'Colar PRIME'!$C:$C,Relatorio!D94,'Colar PRIME'!$D:$D,Relatorio!$Z$102))</f>
        <v>0</v>
      </c>
      <c r="AA94" s="408">
        <f ca="1">SUM(SUMIF('Colar PACKET'!$A$2:$O$400,C94,'Colar PACKET'!$O$2:$O$400),SUMIF('Colar PACKET'!$A$2:$O$400,BA94,'Colar PACKET'!$O$2:$O$400))</f>
        <v>0</v>
      </c>
      <c r="AB94" s="408">
        <f ca="1">SUM(SUMIFS('Colar PRIME'!$G:$G,'Colar PRIME'!$C:$C,Relatorio!B94,'Colar PRIME'!$D:$D,Relatorio!$AB$102),SUMIFS('Colar PRIME'!$G:$G,'Colar PRIME'!$C:$C,Relatorio!D94,'Colar PRIME'!$D:$D,Relatorio!$AB$102))</f>
        <v>0</v>
      </c>
      <c r="AC94" s="207">
        <f ca="1">SUM(SUMIF('Colar PACKET'!$A$2:$P$400,C94,'Colar PACKET'!$P$2:$P$400),SUMIF('Colar PACKET'!$A$2:$P$400,BA94,'Colar PACKET'!$P$2:$P$400))</f>
        <v>0</v>
      </c>
      <c r="AD94" s="208">
        <f ca="1">SUM(SUMIFS('Colar PRIME'!$G:$G,'Colar PRIME'!$C:$C,Relatorio!B94,'Colar PRIME'!$D:$D,Relatorio!$AD$102),SUMIFS('Colar PRIME'!$G:$G,'Colar PRIME'!$C:$C,Relatorio!D94,'Colar PRIME'!$D:$D,Relatorio!$AD$102))</f>
        <v>0</v>
      </c>
      <c r="AE94" s="408">
        <f ca="1">SUM(SUMIF('Colar PACKET'!$A$2:$Q$400,C94,'Colar PACKET'!$Q$2:$Q$400),SUMIF('Colar PACKET'!$A$2:$Q$400,BA94,'Colar PACKET'!$Q$2:$Q$400))</f>
        <v>0</v>
      </c>
      <c r="AF94" s="408">
        <f ca="1">SUM(SUMIFS('Colar PRIME'!$G:$G,'Colar PRIME'!$C:$C,Relatorio!B94,'Colar PRIME'!$D:$D,Relatorio!$AF$102),SUMIFS('Colar PRIME'!$G:$G,'Colar PRIME'!$C:$C,Relatorio!D94,'Colar PRIME'!$D:$D,Relatorio!$AF$102))</f>
        <v>0</v>
      </c>
      <c r="AG94" s="207">
        <f ca="1">SUM(SUMIF('Colar PACKET'!$A$2:$R$400,C94,'Colar PACKET'!$R$2:$R$400),SUMIF('Colar PACKET'!$A$2:$R$400,BA94,'Colar PACKET'!$R$2:$R$400))</f>
        <v>0</v>
      </c>
      <c r="AH94" s="408">
        <f ca="1">SUM(SUMIFS('Colar PRIME'!$G:$G,'Colar PRIME'!$C:$C,Relatorio!B94,'Colar PRIME'!$D:$D,Relatorio!$AH$102),SUMIFS('Colar PRIME'!$G:$G,'Colar PRIME'!$C:$C,Relatorio!D94,'Colar PRIME'!$D:$D,Relatorio!$AH$102))</f>
        <v>0</v>
      </c>
      <c r="AI94" s="209">
        <f ca="1">SUM(SUMIF('Colar PACKET'!$A$2:$S$400,C94,'Colar PACKET'!$S$2:$S$400),SUMIF('Colar PACKET'!$A$2:$S$400,BA94,'Colar PACKET'!$S$2:$S$400))</f>
        <v>0</v>
      </c>
      <c r="AJ94" s="409">
        <f ca="1">SUM(SUMIFS('Colar PRIME'!$G:$G,'Colar PRIME'!$C:$C,Relatorio!B94,'Colar PRIME'!$D:$D,Relatorio!$AJ$102),SUMIFS('Colar PRIME'!$G:$G,'Colar PRIME'!$C:$C,Relatorio!D94,'Colar PRIME'!$D:$D,Relatorio!$AJ$102))</f>
        <v>0</v>
      </c>
      <c r="AK94" s="408">
        <f ca="1">SUM(SUMIF('Colar PACKET'!$A$2:$T$400,C94,'Colar PACKET'!$T$2:$T$400),SUMIF('Colar PACKET'!$A$2:$T$400,BA94,'Colar PACKET'!$T$2:$T$400))</f>
        <v>0</v>
      </c>
      <c r="AL94" s="408">
        <f ca="1">SUM(SUMIFS('Colar PRIME'!$G:$G,'Colar PRIME'!$C:$C,Relatorio!B94,'Colar PRIME'!$D:$D,Relatorio!$AL$102),SUMIFS('Colar PRIME'!$G:$G,'Colar PRIME'!$C:$C,Relatorio!D94,'Colar PRIME'!$D:$D,Relatorio!$AL$102))</f>
        <v>0</v>
      </c>
      <c r="AM94" s="209">
        <f ca="1">SUM(SUMIF('Colar PACKET'!$A$2:$U$400,C94,'Colar PACKET'!$U$2:$U$400),SUMIF('Colar PACKET'!$A$2:$U$400,BA94,'Colar PACKET'!$U$2:$U$400))</f>
        <v>0</v>
      </c>
      <c r="AN94" s="409">
        <f ca="1">SUM(SUMIFS('Colar PRIME'!$G:$G,'Colar PRIME'!$C:$C,Relatorio!B94,'Colar PRIME'!$D:$D,Relatorio!$AJ$102),SUMIFS('Colar PRIME'!$G:$G,'Colar PRIME'!$C:$C,Relatorio!D94,'Colar PRIME'!$D:$D,Relatorio!$AN$102))</f>
        <v>0</v>
      </c>
      <c r="AO94" s="408">
        <f ca="1">SUM(SUMIF('Colar PACKET'!$A$2:$V$400,C94,'Colar PACKET'!$V$2:$V$400),SUMIF('Colar PACKET'!$A$2:$V$400,BA94,'Colar PACKET'!$V$2:$V$400))</f>
        <v>0</v>
      </c>
      <c r="AP94" s="408">
        <f ca="1">SUM(SUMIFS('Colar PRIME'!$G:$G,'Colar PRIME'!$C:$C,Relatorio!B94,'Colar PRIME'!$D:$D,Relatorio!$AP$102),SUMIFS('Colar PRIME'!$G:$G,'Colar PRIME'!$C:$C,Relatorio!D94,'Colar PRIME'!$D:$D,Relatorio!$AP$102))</f>
        <v>0</v>
      </c>
      <c r="AQ94" s="209">
        <f ca="1">SUM(SUMIF('Colar PACKET'!$A$2:$W$400,C94,'Colar PACKET'!$W$2:$W$400),SUMIF('Colar PACKET'!$A$2:$W$400,BA94,'Colar PACKET'!$W$2:$W$400))</f>
        <v>0</v>
      </c>
      <c r="AR94" s="409">
        <f ca="1">SUM(SUMIFS('Colar PRIME'!$G:$G,'Colar PRIME'!$C:$C,Relatorio!B94,'Colar PRIME'!$D:$D,Relatorio!$AR$102),SUMIFS('Colar PRIME'!$G:$G,'Colar PRIME'!$C:$C,Relatorio!D94,'Colar PRIME'!$D:$D,Relatorio!$AR$102))</f>
        <v>0</v>
      </c>
      <c r="AS94" s="408">
        <f ca="1">SUM(SUMIF('Colar PACKET'!$A$2:$X$400,C94,'Colar PACKET'!$X$2:$X$400),SUMIF('Colar PACKET'!$A$2:$X$400,BA94,'Colar PACKET'!$X$2:$X$400))</f>
        <v>0</v>
      </c>
      <c r="AT94" s="408">
        <f ca="1">SUM(SUMIFS('Colar PRIME'!$G:$G,'Colar PRIME'!$C:$C,Relatorio!B94,'Colar PRIME'!$D:$D,Relatorio!$AT$102),SUMIFS('Colar PRIME'!$G:$G,'Colar PRIME'!$C:$C,Relatorio!D94,'Colar PRIME'!$D:$D,Relatorio!$AT$102))</f>
        <v>0</v>
      </c>
      <c r="AU94" s="209">
        <f ca="1">SUM(SUMIF('Colar PACKET'!$A$2:$Y$400,C94,'Colar PACKET'!$Y$2:$Y$400),SUMIF('Colar PACKET'!$A$2:$Y$400,BA94,'Colar PACKET'!$Y$2:$Y$400))</f>
        <v>0</v>
      </c>
      <c r="AV94" s="409">
        <f ca="1">SUM(SUMIFS('Colar PRIME'!$G:$G,'Colar PRIME'!$C:$C,Relatorio!B94,'Colar PRIME'!$D:$D,Relatorio!$AV$102),SUMIFS('Colar PRIME'!$G:$G,'Colar PRIME'!$C:$C,Relatorio!D94,'Colar PRIME'!$D:$D,Relatorio!$AV$102))</f>
        <v>0</v>
      </c>
      <c r="AW94" s="408">
        <f ca="1">SUM(SUMIF('Colar PACKET'!$A$2:$Z$400,C94,'Colar PACKET'!$Z$2:$Z$400),SUMIF('Colar PACKET'!$A$2:$Z$400,BA94,'Colar PACKET'!$Z$2:$Z$400))</f>
        <v>0</v>
      </c>
      <c r="AX94" s="408">
        <f ca="1">SUM(SUMIFS('Colar PRIME'!$G:$G,'Colar PRIME'!$C:$C,Relatorio!B94,'Colar PRIME'!$D:$D,Relatorio!$AX$102),SUMIFS('Colar PRIME'!$G:$G,'Colar PRIME'!$C:$C,Relatorio!D94,'Colar PRIME'!$D:$D,Relatorio!$AX$102))</f>
        <v>0</v>
      </c>
      <c r="AY94" s="209">
        <f ca="1">SUM(SUMIF('Colar PACKET'!$A$2:$AA$400,C94,'Colar PACKET'!$AA$2:$AA$400),SUMIF('Colar PACKET'!$A$2:$AA$400,BA94,'Colar PACKET'!$AA$2:$AA$400))</f>
        <v>0</v>
      </c>
      <c r="AZ94" s="409">
        <f ca="1">SUM(SUMIFS('Colar PRIME'!$G:$G,'Colar PRIME'!$C:$C,Relatorio!B94,'Colar PRIME'!$D:$D,Relatorio!$AZ$102),SUMIFS('Colar PRIME'!$G:$G,'Colar PRIME'!$C:$C,Relatorio!D94,'Colar PRIME'!$D:$D,Relatorio!$AZ$102))</f>
        <v>0</v>
      </c>
      <c r="BA94" s="210"/>
      <c r="BB94" s="408">
        <v>8</v>
      </c>
    </row>
    <row r="95" spans="1:54" x14ac:dyDescent="0.25">
      <c r="A95" s="226" t="s">
        <v>169</v>
      </c>
      <c r="B95" s="419" t="s">
        <v>427</v>
      </c>
      <c r="C95" s="217">
        <v>10150162170</v>
      </c>
      <c r="D95" s="218"/>
      <c r="E95" s="207">
        <f ca="1">SUM(SUMIF('Colar PACKET'!$A$2:$D$400,C95,'Colar PACKET'!$D$2:$D$400),SUMIF('Colar PACKET'!$A$2:$D521,BA95,'Colar PACKET'!$D$2:$D$400))</f>
        <v>0</v>
      </c>
      <c r="F95" s="208">
        <f ca="1">SUM(SUMIFS('Colar PRIME'!$G:$G,'Colar PRIME'!$C:$C,Relatorio!B95,'Colar PRIME'!$D:$D,Relatorio!$F$102),SUMIFS('Colar PRIME'!$G:$G,'Colar PRIME'!$C:$C,Relatorio!D95,'Colar PRIME'!$D:$D,Relatorio!$F$102))</f>
        <v>0</v>
      </c>
      <c r="G95" s="408">
        <f ca="1">SUM(SUMIF('Colar PACKET'!$A$2:$E$400,C95,'Colar PACKET'!$E$2:$E$400),SUMIF('Colar PACKET'!$A$2:$E$400,BA95,'Colar PACKET'!$E$2:$E$400))</f>
        <v>0</v>
      </c>
      <c r="H95" s="408">
        <f ca="1">SUM(SUMIFS('Colar PRIME'!$G:$G,'Colar PRIME'!$C:$C,Relatorio!B95,'Colar PRIME'!$D:$D,Relatorio!$H$102),SUMIFS('Colar PRIME'!$G:$G,'Colar PRIME'!$C:$C,Relatorio!D95,'Colar PRIME'!$D:$D,Relatorio!$H$102))</f>
        <v>0</v>
      </c>
      <c r="I95" s="207">
        <f ca="1">SUM(SUMIF('Colar PACKET'!$A$2:$F$400,C95,'Colar PACKET'!$F$2:$F$400),SUMIF('Colar PACKET'!$A$2:$F$400,BA95,'Colar PACKET'!$F$2:$F$400))</f>
        <v>0</v>
      </c>
      <c r="J95" s="208">
        <f ca="1">SUM(SUMIFS('Colar PRIME'!$G:$G,'Colar PRIME'!$C:$C,Relatorio!B95,'Colar PRIME'!$D:$D,Relatorio!$J$102),SUMIFS('Colar PRIME'!$G:$G,'Colar PRIME'!$C:$C,Relatorio!D95,'Colar PRIME'!$D:$D,Relatorio!$J$102))</f>
        <v>0</v>
      </c>
      <c r="K95" s="408">
        <f ca="1">SUM(SUMIF('Colar PACKET'!$A$2:$G$400,C95,'Colar PACKET'!$G$2:$G$400),SUMIF('Colar PACKET'!$A$2:$G$400,BA95,'Colar PACKET'!$G$2:$G$400))</f>
        <v>0</v>
      </c>
      <c r="L95" s="408">
        <f ca="1">SUM(SUMIFS('Colar PRIME'!$G:$G,'Colar PRIME'!$C:$C,Relatorio!B95,'Colar PRIME'!$D:$D,Relatorio!$L$102),SUMIFS('Colar PRIME'!$G:$G,'Colar PRIME'!$C:$C,Relatorio!D95,'Colar PRIME'!$D:$D,Relatorio!$L$102))</f>
        <v>0</v>
      </c>
      <c r="M95" s="207">
        <f ca="1">SUM(SUMIF('Colar PACKET'!$A$2:$H$400,C95,'Colar PACKET'!$H$2:$H$400),SUMIF('Colar PACKET'!$A$2:$H$400,BA95,'Colar PACKET'!$H$2:$H$400))</f>
        <v>0</v>
      </c>
      <c r="N95" s="208">
        <f ca="1">SUM(SUMIFS('Colar PRIME'!$G:$G,'Colar PRIME'!$C:$C,Relatorio!B95,'Colar PRIME'!$D:$D,Relatorio!$N$102),SUMIFS('Colar PRIME'!$G:$G,'Colar PRIME'!$C:$C,Relatorio!D95,'Colar PRIME'!$D:$D,Relatorio!$N$102))</f>
        <v>0</v>
      </c>
      <c r="O95" s="408">
        <f ca="1">SUM(SUMIF('Colar PACKET'!$A$2:$I$400,C95,'Colar PACKET'!$I$2:$I$400),SUMIF('Colar PACKET'!$A$2:$I$400,BA95,'Colar PACKET'!$I$2:$I$400))</f>
        <v>0</v>
      </c>
      <c r="P95" s="408">
        <f ca="1">SUM(SUMIFS('Colar PRIME'!$G:$G,'Colar PRIME'!$C:$C,Relatorio!B95,'Colar PRIME'!$D:$D,Relatorio!$P$102),SUMIFS('Colar PRIME'!$G:$G,'Colar PRIME'!$C:$C,Relatorio!D95,'Colar PRIME'!$D:$D,Relatorio!$P$102))</f>
        <v>0</v>
      </c>
      <c r="Q95" s="207">
        <f ca="1">SUM(SUMIF('Colar PACKET'!$A$2:$J$400,C95,'Colar PACKET'!$J$2:$J$400),SUMIF('Colar PACKET'!$A$2:$J$400,BA95,'Colar PACKET'!$J$2:$J$400))</f>
        <v>0</v>
      </c>
      <c r="R95" s="208">
        <f ca="1">SUM(SUMIFS('Colar PRIME'!$G:$G,'Colar PRIME'!$C:$C,Relatorio!B95,'Colar PRIME'!$D:$D,Relatorio!$R$102),SUMIFS('Colar PRIME'!$G:$G,'Colar PRIME'!$C:$C,Relatorio!D95,'Colar PRIME'!$D:$D,Relatorio!$R$102))</f>
        <v>0</v>
      </c>
      <c r="S95" s="408">
        <f ca="1">SUM(SUMIF('Colar PACKET'!$A$2:$K$400,C95,'Colar PACKET'!$K$2:$K$400),SUMIF('Colar PACKET'!$A$2:$K$400,BA95,'Colar PACKET'!$K$2:$K$400))</f>
        <v>0</v>
      </c>
      <c r="T95" s="408">
        <f ca="1">SUM(SUMIFS('Colar PRIME'!$G:$G,'Colar PRIME'!$C:$C,Relatorio!B95,'Colar PRIME'!$D:$D,Relatorio!$T$102),SUMIFS('Colar PRIME'!$G:$G,'Colar PRIME'!$C:$C,Relatorio!D95,'Colar PRIME'!$D:$D,Relatorio!$T$102))</f>
        <v>0</v>
      </c>
      <c r="U95" s="207">
        <f ca="1">SUM(SUMIF('Colar PACKET'!$A$2:$L$400,C95,'Colar PACKET'!$L$2:$L$400),SUMIF('Colar PACKET'!$A$2:$L$400,BA95,'Colar PACKET'!$L$2:$L$400))</f>
        <v>0</v>
      </c>
      <c r="V95" s="208">
        <f ca="1">SUM(SUMIFS('Colar PRIME'!$G:$G,'Colar PRIME'!$C:$C,Relatorio!B95,'Colar PRIME'!$D:$D,Relatorio!$V$102),SUMIFS('Colar PRIME'!$G:$G,'Colar PRIME'!$C:$C,Relatorio!D95,'Colar PRIME'!$D:$D,Relatorio!$V$102))</f>
        <v>0</v>
      </c>
      <c r="W95" s="408">
        <f ca="1">SUM(SUMIF('Colar PACKET'!$A$2:$M$400,C95,'Colar PACKET'!$M$2:$M$400),SUMIF('Colar PACKET'!$A$2:$M$400,BA95,'Colar PACKET'!$M$2:$M$400))</f>
        <v>0</v>
      </c>
      <c r="X95" s="408">
        <f ca="1">SUM(SUMIFS('Colar PRIME'!$G:$G,'Colar PRIME'!$C:$C,Relatorio!B95,'Colar PRIME'!$D:$D,Relatorio!$X$102),SUMIFS('Colar PRIME'!$G:$G,'Colar PRIME'!$C:$C,Relatorio!D95,'Colar PRIME'!$D:$D,Relatorio!$X$102))</f>
        <v>0</v>
      </c>
      <c r="Y95" s="207">
        <f ca="1">SUM(SUMIF('Colar PACKET'!$A$2:$N$400,C95,'Colar PACKET'!$N$2:$N$400),SUMIF('Colar PACKET'!$A$2:$N$400,BA95,'Colar PACKET'!$N$2:$N$400))</f>
        <v>0</v>
      </c>
      <c r="Z95" s="208">
        <f ca="1">SUM(SUMIFS('Colar PRIME'!$G:$G,'Colar PRIME'!$C:$C,Relatorio!B95,'Colar PRIME'!$D:$D,Relatorio!$Z$102),SUMIFS('Colar PRIME'!$G:$G,'Colar PRIME'!$C:$C,Relatorio!D95,'Colar PRIME'!$D:$D,Relatorio!$Z$102))</f>
        <v>0</v>
      </c>
      <c r="AA95" s="408">
        <f ca="1">SUM(SUMIF('Colar PACKET'!$A$2:$O$400,C95,'Colar PACKET'!$O$2:$O$400),SUMIF('Colar PACKET'!$A$2:$O$400,BA95,'Colar PACKET'!$O$2:$O$400))</f>
        <v>0</v>
      </c>
      <c r="AB95" s="408">
        <f ca="1">SUM(SUMIFS('Colar PRIME'!$G:$G,'Colar PRIME'!$C:$C,Relatorio!B95,'Colar PRIME'!$D:$D,Relatorio!$AB$102),SUMIFS('Colar PRIME'!$G:$G,'Colar PRIME'!$C:$C,Relatorio!D95,'Colar PRIME'!$D:$D,Relatorio!$AB$102))</f>
        <v>0</v>
      </c>
      <c r="AC95" s="207">
        <f ca="1">SUM(SUMIF('Colar PACKET'!$A$2:$P$400,C95,'Colar PACKET'!$P$2:$P$400),SUMIF('Colar PACKET'!$A$2:$P$400,BA95,'Colar PACKET'!$P$2:$P$400))</f>
        <v>0</v>
      </c>
      <c r="AD95" s="208">
        <f ca="1">SUM(SUMIFS('Colar PRIME'!$G:$G,'Colar PRIME'!$C:$C,Relatorio!B95,'Colar PRIME'!$D:$D,Relatorio!$AD$102),SUMIFS('Colar PRIME'!$G:$G,'Colar PRIME'!$C:$C,Relatorio!D95,'Colar PRIME'!$D:$D,Relatorio!$AD$102))</f>
        <v>0</v>
      </c>
      <c r="AE95" s="408">
        <f ca="1">SUM(SUMIF('Colar PACKET'!$A$2:$Q$400,C95,'Colar PACKET'!$Q$2:$Q$400),SUMIF('Colar PACKET'!$A$2:$Q$400,BA95,'Colar PACKET'!$Q$2:$Q$400))</f>
        <v>0</v>
      </c>
      <c r="AF95" s="408">
        <f ca="1">SUM(SUMIFS('Colar PRIME'!$G:$G,'Colar PRIME'!$C:$C,Relatorio!B95,'Colar PRIME'!$D:$D,Relatorio!$AF$102),SUMIFS('Colar PRIME'!$G:$G,'Colar PRIME'!$C:$C,Relatorio!D95,'Colar PRIME'!$D:$D,Relatorio!$AF$102))</f>
        <v>0</v>
      </c>
      <c r="AG95" s="207">
        <f ca="1">SUM(SUMIF('Colar PACKET'!$A$2:$R$400,C95,'Colar PACKET'!$R$2:$R$400),SUMIF('Colar PACKET'!$A$2:$R$400,BA95,'Colar PACKET'!$R$2:$R$400))</f>
        <v>0</v>
      </c>
      <c r="AH95" s="408">
        <f ca="1">SUM(SUMIFS('Colar PRIME'!$G:$G,'Colar PRIME'!$C:$C,Relatorio!B95,'Colar PRIME'!$D:$D,Relatorio!$AH$102),SUMIFS('Colar PRIME'!$G:$G,'Colar PRIME'!$C:$C,Relatorio!D95,'Colar PRIME'!$D:$D,Relatorio!$AH$102))</f>
        <v>0</v>
      </c>
      <c r="AI95" s="209">
        <f ca="1">SUM(SUMIF('Colar PACKET'!$A$2:$S$400,C95,'Colar PACKET'!$S$2:$S$400),SUMIF('Colar PACKET'!$A$2:$S$400,BA95,'Colar PACKET'!$S$2:$S$400))</f>
        <v>0</v>
      </c>
      <c r="AJ95" s="409">
        <f ca="1">SUM(SUMIFS('Colar PRIME'!$G:$G,'Colar PRIME'!$C:$C,Relatorio!B95,'Colar PRIME'!$D:$D,Relatorio!$AJ$102),SUMIFS('Colar PRIME'!$G:$G,'Colar PRIME'!$C:$C,Relatorio!D95,'Colar PRIME'!$D:$D,Relatorio!$AJ$102))</f>
        <v>0</v>
      </c>
      <c r="AK95" s="408">
        <f ca="1">SUM(SUMIF('Colar PACKET'!$A$2:$T$400,C95,'Colar PACKET'!$T$2:$T$400),SUMIF('Colar PACKET'!$A$2:$T$400,BA95,'Colar PACKET'!$T$2:$T$400))</f>
        <v>0</v>
      </c>
      <c r="AL95" s="408">
        <f ca="1">SUM(SUMIFS('Colar PRIME'!$G:$G,'Colar PRIME'!$C:$C,Relatorio!B95,'Colar PRIME'!$D:$D,Relatorio!$AL$102),SUMIFS('Colar PRIME'!$G:$G,'Colar PRIME'!$C:$C,Relatorio!D95,'Colar PRIME'!$D:$D,Relatorio!$AL$102))</f>
        <v>0</v>
      </c>
      <c r="AM95" s="209">
        <f ca="1">SUM(SUMIF('Colar PACKET'!$A$2:$U$400,C95,'Colar PACKET'!$U$2:$U$400),SUMIF('Colar PACKET'!$A$2:$U$400,BA95,'Colar PACKET'!$U$2:$U$400))</f>
        <v>0</v>
      </c>
      <c r="AN95" s="409">
        <f ca="1">SUM(SUMIFS('Colar PRIME'!$G:$G,'Colar PRIME'!$C:$C,Relatorio!B95,'Colar PRIME'!$D:$D,Relatorio!$AJ$102),SUMIFS('Colar PRIME'!$G:$G,'Colar PRIME'!$C:$C,Relatorio!D95,'Colar PRIME'!$D:$D,Relatorio!$AN$102))</f>
        <v>0</v>
      </c>
      <c r="AO95" s="408">
        <f ca="1">SUM(SUMIF('Colar PACKET'!$A$2:$V$400,C95,'Colar PACKET'!$V$2:$V$400),SUMIF('Colar PACKET'!$A$2:$V$400,BA95,'Colar PACKET'!$V$2:$V$400))</f>
        <v>0</v>
      </c>
      <c r="AP95" s="408">
        <f ca="1">SUM(SUMIFS('Colar PRIME'!$G:$G,'Colar PRIME'!$C:$C,Relatorio!B95,'Colar PRIME'!$D:$D,Relatorio!$AP$102),SUMIFS('Colar PRIME'!$G:$G,'Colar PRIME'!$C:$C,Relatorio!D95,'Colar PRIME'!$D:$D,Relatorio!$AP$102))</f>
        <v>0</v>
      </c>
      <c r="AQ95" s="209">
        <f ca="1">SUM(SUMIF('Colar PACKET'!$A$2:$W$400,C95,'Colar PACKET'!$W$2:$W$400),SUMIF('Colar PACKET'!$A$2:$W$400,BA95,'Colar PACKET'!$W$2:$W$400))</f>
        <v>0</v>
      </c>
      <c r="AR95" s="409">
        <f ca="1">SUM(SUMIFS('Colar PRIME'!$G:$G,'Colar PRIME'!$C:$C,Relatorio!B95,'Colar PRIME'!$D:$D,Relatorio!$AR$102),SUMIFS('Colar PRIME'!$G:$G,'Colar PRIME'!$C:$C,Relatorio!D95,'Colar PRIME'!$D:$D,Relatorio!$AR$102))</f>
        <v>0</v>
      </c>
      <c r="AS95" s="408">
        <f ca="1">SUM(SUMIF('Colar PACKET'!$A$2:$X$400,C95,'Colar PACKET'!$X$2:$X$400),SUMIF('Colar PACKET'!$A$2:$X$400,BA95,'Colar PACKET'!$X$2:$X$400))</f>
        <v>0</v>
      </c>
      <c r="AT95" s="408">
        <f ca="1">SUM(SUMIFS('Colar PRIME'!$G:$G,'Colar PRIME'!$C:$C,Relatorio!B95,'Colar PRIME'!$D:$D,Relatorio!$AT$102),SUMIFS('Colar PRIME'!$G:$G,'Colar PRIME'!$C:$C,Relatorio!D95,'Colar PRIME'!$D:$D,Relatorio!$AT$102))</f>
        <v>0</v>
      </c>
      <c r="AU95" s="209">
        <f ca="1">SUM(SUMIF('Colar PACKET'!$A$2:$Y$400,C95,'Colar PACKET'!$Y$2:$Y$400),SUMIF('Colar PACKET'!$A$2:$Y$400,BA95,'Colar PACKET'!$Y$2:$Y$400))</f>
        <v>0</v>
      </c>
      <c r="AV95" s="409">
        <f ca="1">SUM(SUMIFS('Colar PRIME'!$G:$G,'Colar PRIME'!$C:$C,Relatorio!B95,'Colar PRIME'!$D:$D,Relatorio!$AV$102),SUMIFS('Colar PRIME'!$G:$G,'Colar PRIME'!$C:$C,Relatorio!D95,'Colar PRIME'!$D:$D,Relatorio!$AV$102))</f>
        <v>0</v>
      </c>
      <c r="AW95" s="408">
        <f ca="1">SUM(SUMIF('Colar PACKET'!$A$2:$Z$400,C95,'Colar PACKET'!$Z$2:$Z$400),SUMIF('Colar PACKET'!$A$2:$Z$400,BA95,'Colar PACKET'!$Z$2:$Z$400))</f>
        <v>0</v>
      </c>
      <c r="AX95" s="408">
        <f ca="1">SUM(SUMIFS('Colar PRIME'!$G:$G,'Colar PRIME'!$C:$C,Relatorio!B95,'Colar PRIME'!$D:$D,Relatorio!$AX$102),SUMIFS('Colar PRIME'!$G:$G,'Colar PRIME'!$C:$C,Relatorio!D95,'Colar PRIME'!$D:$D,Relatorio!$AX$102))</f>
        <v>0</v>
      </c>
      <c r="AY95" s="209">
        <f ca="1">SUM(SUMIF('Colar PACKET'!$A$2:$AA$400,C95,'Colar PACKET'!$AA$2:$AA$400),SUMIF('Colar PACKET'!$A$2:$AA$400,BA95,'Colar PACKET'!$AA$2:$AA$400))</f>
        <v>0</v>
      </c>
      <c r="AZ95" s="409">
        <f ca="1">SUM(SUMIFS('Colar PRIME'!$G:$G,'Colar PRIME'!$C:$C,Relatorio!B95,'Colar PRIME'!$D:$D,Relatorio!$AZ$102),SUMIFS('Colar PRIME'!$G:$G,'Colar PRIME'!$C:$C,Relatorio!D95,'Colar PRIME'!$D:$D,Relatorio!$AZ$102))</f>
        <v>0</v>
      </c>
      <c r="BA95" s="210"/>
      <c r="BB95" s="408">
        <v>8</v>
      </c>
    </row>
    <row r="96" spans="1:54" s="8" customFormat="1" ht="15.75" customHeight="1" thickBot="1" x14ac:dyDescent="0.3">
      <c r="A96" s="226" t="s">
        <v>170</v>
      </c>
      <c r="B96" s="227" t="s">
        <v>295</v>
      </c>
      <c r="C96" s="217" t="s">
        <v>307</v>
      </c>
      <c r="D96" s="218"/>
      <c r="E96" s="207">
        <f ca="1">SUM(SUMIF('Colar PACKET'!$A$2:$D$400,C96,'Colar PACKET'!$D$2:$D$400),SUMIF('Colar PACKET'!$A$2:$D522,BA96,'Colar PACKET'!$D$2:$D$400))</f>
        <v>0</v>
      </c>
      <c r="F96" s="208">
        <f ca="1">SUM(SUMIFS('Colar PRIME'!$G:$G,'Colar PRIME'!$C:$C,Relatorio!B96,'Colar PRIME'!$D:$D,Relatorio!$F$102),SUMIFS('Colar PRIME'!$G:$G,'Colar PRIME'!$C:$C,Relatorio!D96,'Colar PRIME'!$D:$D,Relatorio!$F$102))</f>
        <v>0</v>
      </c>
      <c r="G96" s="408">
        <f ca="1">SUM(SUMIF('Colar PACKET'!$A$2:$E$400,C96,'Colar PACKET'!$E$2:$E$400),SUMIF('Colar PACKET'!$A$2:$E$400,BA96,'Colar PACKET'!$E$2:$E$400))</f>
        <v>0</v>
      </c>
      <c r="H96" s="408">
        <f ca="1">SUM(SUMIFS('Colar PRIME'!$G:$G,'Colar PRIME'!$C:$C,Relatorio!B96,'Colar PRIME'!$D:$D,Relatorio!$H$102),SUMIFS('Colar PRIME'!$G:$G,'Colar PRIME'!$C:$C,Relatorio!D96,'Colar PRIME'!$D:$D,Relatorio!$H$102))</f>
        <v>0</v>
      </c>
      <c r="I96" s="207">
        <f ca="1">SUM(SUMIF('Colar PACKET'!$A$2:$F$400,C96,'Colar PACKET'!$F$2:$F$400),SUMIF('Colar PACKET'!$A$2:$F$400,BA96,'Colar PACKET'!$F$2:$F$400))</f>
        <v>0</v>
      </c>
      <c r="J96" s="208">
        <f ca="1">SUM(SUMIFS('Colar PRIME'!$G:$G,'Colar PRIME'!$C:$C,Relatorio!B96,'Colar PRIME'!$D:$D,Relatorio!$J$102),SUMIFS('Colar PRIME'!$G:$G,'Colar PRIME'!$C:$C,Relatorio!D96,'Colar PRIME'!$D:$D,Relatorio!$J$102))</f>
        <v>0</v>
      </c>
      <c r="K96" s="408">
        <f ca="1">SUM(SUMIF('Colar PACKET'!$A$2:$G$400,C96,'Colar PACKET'!$G$2:$G$400),SUMIF('Colar PACKET'!$A$2:$G$400,BA96,'Colar PACKET'!$G$2:$G$400))</f>
        <v>0</v>
      </c>
      <c r="L96" s="408">
        <f ca="1">SUM(SUMIFS('Colar PRIME'!$G:$G,'Colar PRIME'!$C:$C,Relatorio!B96,'Colar PRIME'!$D:$D,Relatorio!$L$102),SUMIFS('Colar PRIME'!$G:$G,'Colar PRIME'!$C:$C,Relatorio!D96,'Colar PRIME'!$D:$D,Relatorio!$L$102))</f>
        <v>0</v>
      </c>
      <c r="M96" s="207">
        <f ca="1">SUM(SUMIF('Colar PACKET'!$A$2:$H$400,C96,'Colar PACKET'!$H$2:$H$400),SUMIF('Colar PACKET'!$A$2:$H$400,BA96,'Colar PACKET'!$H$2:$H$400))</f>
        <v>0</v>
      </c>
      <c r="N96" s="208">
        <f ca="1">SUM(SUMIFS('Colar PRIME'!$G:$G,'Colar PRIME'!$C:$C,Relatorio!B96,'Colar PRIME'!$D:$D,Relatorio!$N$102),SUMIFS('Colar PRIME'!$G:$G,'Colar PRIME'!$C:$C,Relatorio!D96,'Colar PRIME'!$D:$D,Relatorio!$N$102))</f>
        <v>0</v>
      </c>
      <c r="O96" s="408">
        <f ca="1">SUM(SUMIF('Colar PACKET'!$A$2:$I$400,C96,'Colar PACKET'!$I$2:$I$400),SUMIF('Colar PACKET'!$A$2:$I$400,BA96,'Colar PACKET'!$I$2:$I$400))</f>
        <v>0</v>
      </c>
      <c r="P96" s="408">
        <f ca="1">SUM(SUMIFS('Colar PRIME'!$G:$G,'Colar PRIME'!$C:$C,Relatorio!B96,'Colar PRIME'!$D:$D,Relatorio!$P$102),SUMIFS('Colar PRIME'!$G:$G,'Colar PRIME'!$C:$C,Relatorio!D96,'Colar PRIME'!$D:$D,Relatorio!$P$102))</f>
        <v>0</v>
      </c>
      <c r="Q96" s="207">
        <f ca="1">SUM(SUMIF('Colar PACKET'!$A$2:$J$400,C96,'Colar PACKET'!$J$2:$J$400),SUMIF('Colar PACKET'!$A$2:$J$400,BA96,'Colar PACKET'!$J$2:$J$400))</f>
        <v>0</v>
      </c>
      <c r="R96" s="208">
        <f ca="1">SUM(SUMIFS('Colar PRIME'!$G:$G,'Colar PRIME'!$C:$C,Relatorio!B96,'Colar PRIME'!$D:$D,Relatorio!$R$102),SUMIFS('Colar PRIME'!$G:$G,'Colar PRIME'!$C:$C,Relatorio!D96,'Colar PRIME'!$D:$D,Relatorio!$R$102))</f>
        <v>0</v>
      </c>
      <c r="S96" s="408">
        <f ca="1">SUM(SUMIF('Colar PACKET'!$A$2:$K$400,C96,'Colar PACKET'!$K$2:$K$400),SUMIF('Colar PACKET'!$A$2:$K$400,BA96,'Colar PACKET'!$K$2:$K$400))</f>
        <v>0</v>
      </c>
      <c r="T96" s="408">
        <f ca="1">SUM(SUMIFS('Colar PRIME'!$G:$G,'Colar PRIME'!$C:$C,Relatorio!B96,'Colar PRIME'!$D:$D,Relatorio!$T$102),SUMIFS('Colar PRIME'!$G:$G,'Colar PRIME'!$C:$C,Relatorio!D96,'Colar PRIME'!$D:$D,Relatorio!$T$102))</f>
        <v>0</v>
      </c>
      <c r="U96" s="207">
        <f ca="1">SUM(SUMIF('Colar PACKET'!$A$2:$L$400,C96,'Colar PACKET'!$L$2:$L$400),SUMIF('Colar PACKET'!$A$2:$L$400,BA96,'Colar PACKET'!$L$2:$L$400))</f>
        <v>0</v>
      </c>
      <c r="V96" s="208">
        <f ca="1">SUM(SUMIFS('Colar PRIME'!$G:$G,'Colar PRIME'!$C:$C,Relatorio!B96,'Colar PRIME'!$D:$D,Relatorio!$V$102),SUMIFS('Colar PRIME'!$G:$G,'Colar PRIME'!$C:$C,Relatorio!D96,'Colar PRIME'!$D:$D,Relatorio!$V$102))</f>
        <v>0</v>
      </c>
      <c r="W96" s="408">
        <f ca="1">SUM(SUMIF('Colar PACKET'!$A$2:$M$400,C96,'Colar PACKET'!$M$2:$M$400),SUMIF('Colar PACKET'!$A$2:$M$400,BA96,'Colar PACKET'!$M$2:$M$400))</f>
        <v>0</v>
      </c>
      <c r="X96" s="408">
        <f ca="1">SUM(SUMIFS('Colar PRIME'!$G:$G,'Colar PRIME'!$C:$C,Relatorio!B96,'Colar PRIME'!$D:$D,Relatorio!$X$102),SUMIFS('Colar PRIME'!$G:$G,'Colar PRIME'!$C:$C,Relatorio!D96,'Colar PRIME'!$D:$D,Relatorio!$X$102))</f>
        <v>0</v>
      </c>
      <c r="Y96" s="207">
        <f ca="1">SUM(SUMIF('Colar PACKET'!$A$2:$N$400,C96,'Colar PACKET'!$N$2:$N$400),SUMIF('Colar PACKET'!$A$2:$N$400,BA96,'Colar PACKET'!$N$2:$N$400))</f>
        <v>0</v>
      </c>
      <c r="Z96" s="208">
        <f ca="1">SUM(SUMIFS('Colar PRIME'!$G:$G,'Colar PRIME'!$C:$C,Relatorio!B96,'Colar PRIME'!$D:$D,Relatorio!$Z$102),SUMIFS('Colar PRIME'!$G:$G,'Colar PRIME'!$C:$C,Relatorio!D96,'Colar PRIME'!$D:$D,Relatorio!$Z$102))</f>
        <v>0</v>
      </c>
      <c r="AA96" s="408">
        <f ca="1">SUM(SUMIF('Colar PACKET'!$A$2:$O$400,C96,'Colar PACKET'!$O$2:$O$400),SUMIF('Colar PACKET'!$A$2:$O$400,BA96,'Colar PACKET'!$O$2:$O$400))</f>
        <v>0</v>
      </c>
      <c r="AB96" s="408">
        <f ca="1">SUM(SUMIFS('Colar PRIME'!$G:$G,'Colar PRIME'!$C:$C,Relatorio!B96,'Colar PRIME'!$D:$D,Relatorio!$AB$102),SUMIFS('Colar PRIME'!$G:$G,'Colar PRIME'!$C:$C,Relatorio!D96,'Colar PRIME'!$D:$D,Relatorio!$AB$102))</f>
        <v>0</v>
      </c>
      <c r="AC96" s="207">
        <f ca="1">SUM(SUMIF('Colar PACKET'!$A$2:$P$400,C96,'Colar PACKET'!$P$2:$P$400),SUMIF('Colar PACKET'!$A$2:$P$400,BA96,'Colar PACKET'!$P$2:$P$400))</f>
        <v>0</v>
      </c>
      <c r="AD96" s="208">
        <f ca="1">SUM(SUMIFS('Colar PRIME'!$G:$G,'Colar PRIME'!$C:$C,Relatorio!B96,'Colar PRIME'!$D:$D,Relatorio!$AD$102),SUMIFS('Colar PRIME'!$G:$G,'Colar PRIME'!$C:$C,Relatorio!D96,'Colar PRIME'!$D:$D,Relatorio!$AD$102))</f>
        <v>0</v>
      </c>
      <c r="AE96" s="408">
        <f ca="1">SUM(SUMIF('Colar PACKET'!$A$2:$Q$400,C96,'Colar PACKET'!$Q$2:$Q$400),SUMIF('Colar PACKET'!$A$2:$Q$400,BA96,'Colar PACKET'!$Q$2:$Q$400))</f>
        <v>0</v>
      </c>
      <c r="AF96" s="408">
        <f ca="1">SUM(SUMIFS('Colar PRIME'!$G:$G,'Colar PRIME'!$C:$C,Relatorio!B96,'Colar PRIME'!$D:$D,Relatorio!$AF$102),SUMIFS('Colar PRIME'!$G:$G,'Colar PRIME'!$C:$C,Relatorio!D96,'Colar PRIME'!$D:$D,Relatorio!$AF$102))</f>
        <v>0</v>
      </c>
      <c r="AG96" s="207">
        <f ca="1">SUM(SUMIF('Colar PACKET'!$A$2:$R$400,C96,'Colar PACKET'!$R$2:$R$400),SUMIF('Colar PACKET'!$A$2:$R$400,BA96,'Colar PACKET'!$R$2:$R$400))</f>
        <v>0</v>
      </c>
      <c r="AH96" s="408">
        <f ca="1">SUM(SUMIFS('Colar PRIME'!$G:$G,'Colar PRIME'!$C:$C,Relatorio!B96,'Colar PRIME'!$D:$D,Relatorio!$AH$102),SUMIFS('Colar PRIME'!$G:$G,'Colar PRIME'!$C:$C,Relatorio!D96,'Colar PRIME'!$D:$D,Relatorio!$AH$102))</f>
        <v>0</v>
      </c>
      <c r="AI96" s="209">
        <f ca="1">SUM(SUMIF('Colar PACKET'!$A$2:$S$400,C96,'Colar PACKET'!$S$2:$S$400),SUMIF('Colar PACKET'!$A$2:$S$400,BA96,'Colar PACKET'!$S$2:$S$400))</f>
        <v>0</v>
      </c>
      <c r="AJ96" s="409">
        <f ca="1">SUM(SUMIFS('Colar PRIME'!$G:$G,'Colar PRIME'!$C:$C,Relatorio!B96,'Colar PRIME'!$D:$D,Relatorio!$AJ$102),SUMIFS('Colar PRIME'!$G:$G,'Colar PRIME'!$C:$C,Relatorio!D96,'Colar PRIME'!$D:$D,Relatorio!$AJ$102))</f>
        <v>0</v>
      </c>
      <c r="AK96" s="408">
        <f ca="1">SUM(SUMIF('Colar PACKET'!$A$2:$T$400,C96,'Colar PACKET'!$T$2:$T$400),SUMIF('Colar PACKET'!$A$2:$T$400,BA96,'Colar PACKET'!$T$2:$T$400))</f>
        <v>0</v>
      </c>
      <c r="AL96" s="408">
        <f ca="1">SUM(SUMIFS('Colar PRIME'!$G:$G,'Colar PRIME'!$C:$C,Relatorio!B96,'Colar PRIME'!$D:$D,Relatorio!$AL$102),SUMIFS('Colar PRIME'!$G:$G,'Colar PRIME'!$C:$C,Relatorio!D96,'Colar PRIME'!$D:$D,Relatorio!$AL$102))</f>
        <v>0</v>
      </c>
      <c r="AM96" s="209">
        <f ca="1">SUM(SUMIF('Colar PACKET'!$A$2:$U$400,C96,'Colar PACKET'!$U$2:$U$400),SUMIF('Colar PACKET'!$A$2:$U$400,BA96,'Colar PACKET'!$U$2:$U$400))</f>
        <v>0</v>
      </c>
      <c r="AN96" s="409">
        <f ca="1">SUM(SUMIFS('Colar PRIME'!$G:$G,'Colar PRIME'!$C:$C,Relatorio!B96,'Colar PRIME'!$D:$D,Relatorio!$AJ$102),SUMIFS('Colar PRIME'!$G:$G,'Colar PRIME'!$C:$C,Relatorio!D96,'Colar PRIME'!$D:$D,Relatorio!$AN$102))</f>
        <v>0</v>
      </c>
      <c r="AO96" s="408">
        <f ca="1">SUM(SUMIF('Colar PACKET'!$A$2:$V$400,C96,'Colar PACKET'!$V$2:$V$400),SUMIF('Colar PACKET'!$A$2:$V$400,BA96,'Colar PACKET'!$V$2:$V$400))</f>
        <v>0</v>
      </c>
      <c r="AP96" s="408">
        <f ca="1">SUM(SUMIFS('Colar PRIME'!$G:$G,'Colar PRIME'!$C:$C,Relatorio!B96,'Colar PRIME'!$D:$D,Relatorio!$AP$102),SUMIFS('Colar PRIME'!$G:$G,'Colar PRIME'!$C:$C,Relatorio!D96,'Colar PRIME'!$D:$D,Relatorio!$AP$102))</f>
        <v>0</v>
      </c>
      <c r="AQ96" s="209">
        <f ca="1">SUM(SUMIF('Colar PACKET'!$A$2:$W$400,C96,'Colar PACKET'!$W$2:$W$400),SUMIF('Colar PACKET'!$A$2:$W$400,BA96,'Colar PACKET'!$W$2:$W$400))</f>
        <v>0</v>
      </c>
      <c r="AR96" s="409">
        <f ca="1">SUM(SUMIFS('Colar PRIME'!$G:$G,'Colar PRIME'!$C:$C,Relatorio!B96,'Colar PRIME'!$D:$D,Relatorio!$AR$102),SUMIFS('Colar PRIME'!$G:$G,'Colar PRIME'!$C:$C,Relatorio!D96,'Colar PRIME'!$D:$D,Relatorio!$AR$102))</f>
        <v>0</v>
      </c>
      <c r="AS96" s="408">
        <f ca="1">SUM(SUMIF('Colar PACKET'!$A$2:$X$400,C96,'Colar PACKET'!$X$2:$X$400),SUMIF('Colar PACKET'!$A$2:$X$400,BA96,'Colar PACKET'!$X$2:$X$400))</f>
        <v>0</v>
      </c>
      <c r="AT96" s="408">
        <f ca="1">SUM(SUMIFS('Colar PRIME'!$G:$G,'Colar PRIME'!$C:$C,Relatorio!B96,'Colar PRIME'!$D:$D,Relatorio!$AT$102),SUMIFS('Colar PRIME'!$G:$G,'Colar PRIME'!$C:$C,Relatorio!D96,'Colar PRIME'!$D:$D,Relatorio!$AT$102))</f>
        <v>0</v>
      </c>
      <c r="AU96" s="209">
        <f ca="1">SUM(SUMIF('Colar PACKET'!$A$2:$Y$400,C96,'Colar PACKET'!$Y$2:$Y$400),SUMIF('Colar PACKET'!$A$2:$Y$400,BA96,'Colar PACKET'!$Y$2:$Y$400))</f>
        <v>0</v>
      </c>
      <c r="AV96" s="409">
        <f ca="1">SUM(SUMIFS('Colar PRIME'!$G:$G,'Colar PRIME'!$C:$C,Relatorio!B96,'Colar PRIME'!$D:$D,Relatorio!$AV$102),SUMIFS('Colar PRIME'!$G:$G,'Colar PRIME'!$C:$C,Relatorio!D96,'Colar PRIME'!$D:$D,Relatorio!$AV$102))</f>
        <v>0</v>
      </c>
      <c r="AW96" s="408">
        <f ca="1">SUM(SUMIF('Colar PACKET'!$A$2:$Z$400,C96,'Colar PACKET'!$Z$2:$Z$400),SUMIF('Colar PACKET'!$A$2:$Z$400,BA96,'Colar PACKET'!$Z$2:$Z$400))</f>
        <v>0</v>
      </c>
      <c r="AX96" s="408">
        <f ca="1">SUM(SUMIFS('Colar PRIME'!$G:$G,'Colar PRIME'!$C:$C,Relatorio!B96,'Colar PRIME'!$D:$D,Relatorio!$AX$102),SUMIFS('Colar PRIME'!$G:$G,'Colar PRIME'!$C:$C,Relatorio!D96,'Colar PRIME'!$D:$D,Relatorio!$AX$102))</f>
        <v>0</v>
      </c>
      <c r="AY96" s="209">
        <f ca="1">SUM(SUMIF('Colar PACKET'!$A$2:$AA$400,C96,'Colar PACKET'!$AA$2:$AA$400),SUMIF('Colar PACKET'!$A$2:$AA$400,BA96,'Colar PACKET'!$AA$2:$AA$400))</f>
        <v>0</v>
      </c>
      <c r="AZ96" s="409">
        <f ca="1">SUM(SUMIFS('Colar PRIME'!$G:$G,'Colar PRIME'!$C:$C,Relatorio!B96,'Colar PRIME'!$D:$D,Relatorio!$AZ$102),SUMIFS('Colar PRIME'!$G:$G,'Colar PRIME'!$C:$C,Relatorio!D96,'Colar PRIME'!$D:$D,Relatorio!$AZ$102))</f>
        <v>0</v>
      </c>
      <c r="BA96" s="210"/>
      <c r="BB96" s="225">
        <v>8</v>
      </c>
    </row>
    <row r="97" spans="1:53" ht="15.75" customHeight="1" thickBot="1" x14ac:dyDescent="0.3">
      <c r="A97" s="220"/>
      <c r="B97" s="220"/>
      <c r="C97" s="220"/>
      <c r="D97" s="221" t="s">
        <v>428</v>
      </c>
      <c r="E97" s="211">
        <f t="shared" ref="E97:AG97" ca="1" si="0">SUM(E3:E96)</f>
        <v>0</v>
      </c>
      <c r="F97" s="212">
        <f t="shared" ca="1" si="0"/>
        <v>0</v>
      </c>
      <c r="G97" s="211">
        <f t="shared" ca="1" si="0"/>
        <v>0</v>
      </c>
      <c r="H97" s="212">
        <f t="shared" ca="1" si="0"/>
        <v>0</v>
      </c>
      <c r="I97" s="211">
        <f t="shared" ca="1" si="0"/>
        <v>0</v>
      </c>
      <c r="J97" s="212">
        <f t="shared" ca="1" si="0"/>
        <v>0</v>
      </c>
      <c r="K97" s="211">
        <f t="shared" ca="1" si="0"/>
        <v>0</v>
      </c>
      <c r="L97" s="212">
        <f t="shared" ca="1" si="0"/>
        <v>0</v>
      </c>
      <c r="M97" s="211">
        <f t="shared" ca="1" si="0"/>
        <v>0</v>
      </c>
      <c r="N97" s="212">
        <f t="shared" ca="1" si="0"/>
        <v>0</v>
      </c>
      <c r="O97" s="211">
        <f t="shared" ca="1" si="0"/>
        <v>0</v>
      </c>
      <c r="P97" s="212">
        <f t="shared" ca="1" si="0"/>
        <v>0</v>
      </c>
      <c r="Q97" s="211">
        <f t="shared" ca="1" si="0"/>
        <v>0</v>
      </c>
      <c r="R97" s="212">
        <f t="shared" ca="1" si="0"/>
        <v>0</v>
      </c>
      <c r="S97" s="211">
        <f t="shared" ca="1" si="0"/>
        <v>0</v>
      </c>
      <c r="T97" s="212">
        <f t="shared" ca="1" si="0"/>
        <v>0</v>
      </c>
      <c r="U97" s="211">
        <f t="shared" ca="1" si="0"/>
        <v>0</v>
      </c>
      <c r="V97" s="212">
        <f t="shared" ca="1" si="0"/>
        <v>0</v>
      </c>
      <c r="W97" s="211">
        <f t="shared" ca="1" si="0"/>
        <v>0</v>
      </c>
      <c r="X97" s="212">
        <f t="shared" ca="1" si="0"/>
        <v>0</v>
      </c>
      <c r="Y97" s="211">
        <f t="shared" ca="1" si="0"/>
        <v>0</v>
      </c>
      <c r="Z97" s="212">
        <f t="shared" ca="1" si="0"/>
        <v>0</v>
      </c>
      <c r="AA97" s="211">
        <f t="shared" ca="1" si="0"/>
        <v>0</v>
      </c>
      <c r="AB97" s="212">
        <f t="shared" ca="1" si="0"/>
        <v>0</v>
      </c>
      <c r="AC97" s="211">
        <f t="shared" ca="1" si="0"/>
        <v>0</v>
      </c>
      <c r="AD97" s="212">
        <f t="shared" ca="1" si="0"/>
        <v>0</v>
      </c>
      <c r="AE97" s="211">
        <f t="shared" ca="1" si="0"/>
        <v>0</v>
      </c>
      <c r="AF97" s="212">
        <f t="shared" ca="1" si="0"/>
        <v>0</v>
      </c>
      <c r="AG97" s="211">
        <f t="shared" ca="1" si="0"/>
        <v>0</v>
      </c>
      <c r="AH97" s="212">
        <f ca="1">SUM(SUMIFS('Colar PRIME'!$G:$G,'Colar PRIME'!$C:$C,Relatorio!B97,'Colar PRIME'!$D:$D,Relatorio!$AH$102),SUMIFS('Colar PRIME'!$G:$G,'Colar PRIME'!$C:$C,Relatorio!D97,'Colar PRIME'!$D:$D,Relatorio!$AH$102))</f>
        <v>0</v>
      </c>
      <c r="AI97" s="211">
        <f t="shared" ref="AI97:AZ97" ca="1" si="1">SUM(AI3:AI96)</f>
        <v>0</v>
      </c>
      <c r="AJ97" s="212">
        <f t="shared" ca="1" si="1"/>
        <v>0</v>
      </c>
      <c r="AK97" s="211">
        <f t="shared" ca="1" si="1"/>
        <v>0</v>
      </c>
      <c r="AL97" s="212">
        <f t="shared" ca="1" si="1"/>
        <v>0</v>
      </c>
      <c r="AM97" s="211">
        <f t="shared" ca="1" si="1"/>
        <v>0</v>
      </c>
      <c r="AN97" s="212">
        <f t="shared" ca="1" si="1"/>
        <v>0</v>
      </c>
      <c r="AO97" s="211">
        <f t="shared" ca="1" si="1"/>
        <v>0</v>
      </c>
      <c r="AP97" s="212">
        <f t="shared" ca="1" si="1"/>
        <v>0</v>
      </c>
      <c r="AQ97" s="211">
        <f t="shared" ca="1" si="1"/>
        <v>0</v>
      </c>
      <c r="AR97" s="212">
        <f t="shared" ca="1" si="1"/>
        <v>0</v>
      </c>
      <c r="AS97" s="211">
        <f t="shared" ca="1" si="1"/>
        <v>0</v>
      </c>
      <c r="AT97" s="212">
        <f t="shared" ca="1" si="1"/>
        <v>0</v>
      </c>
      <c r="AU97" s="211">
        <f t="shared" ca="1" si="1"/>
        <v>0</v>
      </c>
      <c r="AV97" s="212">
        <f t="shared" ca="1" si="1"/>
        <v>0</v>
      </c>
      <c r="AW97" s="211">
        <f t="shared" ca="1" si="1"/>
        <v>0</v>
      </c>
      <c r="AX97" s="212">
        <f t="shared" ca="1" si="1"/>
        <v>0</v>
      </c>
      <c r="AY97" s="211">
        <f t="shared" ca="1" si="1"/>
        <v>0</v>
      </c>
      <c r="AZ97" s="212">
        <f t="shared" ca="1" si="1"/>
        <v>0</v>
      </c>
      <c r="BA97" s="213"/>
    </row>
    <row r="98" spans="1:53" ht="18" customHeight="1" thickBot="1" x14ac:dyDescent="0.5">
      <c r="A98" s="228"/>
      <c r="C98" s="2"/>
      <c r="D98" s="222" t="s">
        <v>429</v>
      </c>
      <c r="E98" s="214">
        <f t="shared" ref="E98:AG98" ca="1" si="2">COUNTIF(E3:E96,"&gt;1")</f>
        <v>0</v>
      </c>
      <c r="F98" s="215">
        <f t="shared" ca="1" si="2"/>
        <v>0</v>
      </c>
      <c r="G98" s="214">
        <f t="shared" ca="1" si="2"/>
        <v>0</v>
      </c>
      <c r="H98" s="215">
        <f t="shared" ca="1" si="2"/>
        <v>0</v>
      </c>
      <c r="I98" s="214">
        <f t="shared" ca="1" si="2"/>
        <v>0</v>
      </c>
      <c r="J98" s="215">
        <f t="shared" ca="1" si="2"/>
        <v>0</v>
      </c>
      <c r="K98" s="214">
        <f t="shared" ca="1" si="2"/>
        <v>0</v>
      </c>
      <c r="L98" s="215">
        <f t="shared" ca="1" si="2"/>
        <v>0</v>
      </c>
      <c r="M98" s="214">
        <f t="shared" ca="1" si="2"/>
        <v>0</v>
      </c>
      <c r="N98" s="215">
        <f t="shared" ca="1" si="2"/>
        <v>0</v>
      </c>
      <c r="O98" s="214">
        <f t="shared" ca="1" si="2"/>
        <v>0</v>
      </c>
      <c r="P98" s="215">
        <f t="shared" ca="1" si="2"/>
        <v>0</v>
      </c>
      <c r="Q98" s="214">
        <f t="shared" ca="1" si="2"/>
        <v>0</v>
      </c>
      <c r="R98" s="215">
        <f t="shared" ca="1" si="2"/>
        <v>0</v>
      </c>
      <c r="S98" s="214">
        <f t="shared" ca="1" si="2"/>
        <v>0</v>
      </c>
      <c r="T98" s="215">
        <f t="shared" ca="1" si="2"/>
        <v>0</v>
      </c>
      <c r="U98" s="214">
        <f t="shared" ca="1" si="2"/>
        <v>0</v>
      </c>
      <c r="V98" s="215">
        <f t="shared" ca="1" si="2"/>
        <v>0</v>
      </c>
      <c r="W98" s="214">
        <f t="shared" ca="1" si="2"/>
        <v>0</v>
      </c>
      <c r="X98" s="215">
        <f t="shared" ca="1" si="2"/>
        <v>0</v>
      </c>
      <c r="Y98" s="214">
        <f t="shared" ca="1" si="2"/>
        <v>0</v>
      </c>
      <c r="Z98" s="215">
        <f t="shared" ca="1" si="2"/>
        <v>0</v>
      </c>
      <c r="AA98" s="214">
        <f t="shared" ca="1" si="2"/>
        <v>0</v>
      </c>
      <c r="AB98" s="215">
        <f t="shared" ca="1" si="2"/>
        <v>0</v>
      </c>
      <c r="AC98" s="214">
        <f t="shared" ca="1" si="2"/>
        <v>0</v>
      </c>
      <c r="AD98" s="215">
        <f t="shared" ca="1" si="2"/>
        <v>0</v>
      </c>
      <c r="AE98" s="214">
        <f t="shared" ca="1" si="2"/>
        <v>0</v>
      </c>
      <c r="AF98" s="215">
        <f t="shared" ca="1" si="2"/>
        <v>0</v>
      </c>
      <c r="AG98" s="214">
        <f t="shared" ca="1" si="2"/>
        <v>0</v>
      </c>
      <c r="AH98" s="215">
        <f ca="1">SUM(SUMIFS('Colar PRIME'!$G:$G,'Colar PRIME'!$C:$C,Relatorio!B98,'Colar PRIME'!$D:$D,Relatorio!$AH$102),SUMIFS('Colar PRIME'!$G:$G,'Colar PRIME'!$C:$C,Relatorio!D98,'Colar PRIME'!$D:$D,Relatorio!$AH$102))</f>
        <v>0</v>
      </c>
      <c r="AI98" s="214">
        <f t="shared" ref="AI98:AZ98" ca="1" si="3">COUNTIF(AI3:AI96,"&gt;1")</f>
        <v>0</v>
      </c>
      <c r="AJ98" s="215">
        <f t="shared" ca="1" si="3"/>
        <v>0</v>
      </c>
      <c r="AK98" s="214">
        <f t="shared" ca="1" si="3"/>
        <v>0</v>
      </c>
      <c r="AL98" s="215">
        <f t="shared" ca="1" si="3"/>
        <v>0</v>
      </c>
      <c r="AM98" s="214">
        <f t="shared" ca="1" si="3"/>
        <v>0</v>
      </c>
      <c r="AN98" s="215">
        <f t="shared" ca="1" si="3"/>
        <v>0</v>
      </c>
      <c r="AO98" s="214">
        <f t="shared" ca="1" si="3"/>
        <v>0</v>
      </c>
      <c r="AP98" s="215">
        <f t="shared" ca="1" si="3"/>
        <v>0</v>
      </c>
      <c r="AQ98" s="214">
        <f t="shared" ca="1" si="3"/>
        <v>0</v>
      </c>
      <c r="AR98" s="215">
        <f t="shared" ca="1" si="3"/>
        <v>0</v>
      </c>
      <c r="AS98" s="214">
        <f t="shared" ca="1" si="3"/>
        <v>0</v>
      </c>
      <c r="AT98" s="215">
        <f t="shared" ca="1" si="3"/>
        <v>0</v>
      </c>
      <c r="AU98" s="214">
        <f t="shared" ca="1" si="3"/>
        <v>0</v>
      </c>
      <c r="AV98" s="215">
        <f t="shared" ca="1" si="3"/>
        <v>0</v>
      </c>
      <c r="AW98" s="214">
        <f t="shared" ca="1" si="3"/>
        <v>0</v>
      </c>
      <c r="AX98" s="215">
        <f t="shared" ca="1" si="3"/>
        <v>0</v>
      </c>
      <c r="AY98" s="214">
        <f t="shared" ca="1" si="3"/>
        <v>0</v>
      </c>
      <c r="AZ98" s="215">
        <f t="shared" ca="1" si="3"/>
        <v>0</v>
      </c>
    </row>
    <row r="99" spans="1:53" x14ac:dyDescent="0.25">
      <c r="A99" s="2"/>
      <c r="D99" s="223"/>
    </row>
    <row r="100" spans="1:53" x14ac:dyDescent="0.25">
      <c r="A100" s="2"/>
      <c r="D100" s="223"/>
    </row>
    <row r="101" spans="1:53" x14ac:dyDescent="0.25">
      <c r="A101" s="2"/>
      <c r="B101" s="224"/>
      <c r="C101" s="224"/>
      <c r="D101" s="223"/>
    </row>
    <row r="102" spans="1:53" ht="0.75" customHeight="1" x14ac:dyDescent="0.25">
      <c r="A102" s="2"/>
      <c r="B102" s="224"/>
      <c r="C102" s="224"/>
      <c r="D102" s="223"/>
      <c r="F102">
        <v>24</v>
      </c>
      <c r="H102">
        <v>1</v>
      </c>
      <c r="J102">
        <v>2</v>
      </c>
      <c r="L102">
        <v>3</v>
      </c>
      <c r="N102">
        <v>4</v>
      </c>
      <c r="P102">
        <v>5</v>
      </c>
      <c r="R102">
        <v>6</v>
      </c>
      <c r="T102">
        <v>7</v>
      </c>
      <c r="V102">
        <v>8</v>
      </c>
      <c r="X102">
        <v>9</v>
      </c>
      <c r="Z102">
        <v>10</v>
      </c>
      <c r="AB102">
        <v>11</v>
      </c>
      <c r="AD102">
        <v>12</v>
      </c>
      <c r="AF102">
        <v>13</v>
      </c>
      <c r="AH102">
        <v>14</v>
      </c>
      <c r="AJ102">
        <v>15</v>
      </c>
      <c r="AL102">
        <v>16</v>
      </c>
      <c r="AN102">
        <v>17</v>
      </c>
      <c r="AP102">
        <v>18</v>
      </c>
      <c r="AR102">
        <v>19</v>
      </c>
      <c r="AT102">
        <v>20</v>
      </c>
      <c r="AV102">
        <v>21</v>
      </c>
      <c r="AX102">
        <v>22</v>
      </c>
      <c r="AZ102">
        <v>23</v>
      </c>
    </row>
    <row r="107" spans="1:53" x14ac:dyDescent="0.25">
      <c r="N107" t="s">
        <v>430</v>
      </c>
    </row>
  </sheetData>
  <sheetProtection algorithmName="SHA-512" hashValue="ODDfz0EU7WyGWaiAqH2ISG2X2L+yYYM8HqE+DcAilbQ9oyNxYl7JXxpfcR5V/6L8GIrHrghsOs/3wxYmNpgXqg==" saltValue="WCvbVrU4zmrmRim5o6qw5w==" spinCount="100000" sheet="1" objects="1" scenarios="1" selectLockedCells="1"/>
  <mergeCells count="28">
    <mergeCell ref="A1:A2"/>
    <mergeCell ref="AW1:AX1"/>
    <mergeCell ref="AY1:AZ1"/>
    <mergeCell ref="I1:J1"/>
    <mergeCell ref="G1:H1"/>
    <mergeCell ref="S1:T1"/>
    <mergeCell ref="U1:V1"/>
    <mergeCell ref="B1:B2"/>
    <mergeCell ref="AM1:AN1"/>
    <mergeCell ref="Q1:R1"/>
    <mergeCell ref="AK1:AL1"/>
    <mergeCell ref="AC1:AD1"/>
    <mergeCell ref="AE1:AF1"/>
    <mergeCell ref="D1:D2"/>
    <mergeCell ref="AU1:AV1"/>
    <mergeCell ref="M1:N1"/>
    <mergeCell ref="E1:F1"/>
    <mergeCell ref="K1:L1"/>
    <mergeCell ref="W1:X1"/>
    <mergeCell ref="O1:P1"/>
    <mergeCell ref="Y1:Z1"/>
    <mergeCell ref="AO1:AP1"/>
    <mergeCell ref="AQ1:AR1"/>
    <mergeCell ref="AG1:AH1"/>
    <mergeCell ref="AI1:AJ1"/>
    <mergeCell ref="AA1:AB1"/>
    <mergeCell ref="C1:C2"/>
    <mergeCell ref="AS1:AT1"/>
  </mergeCells>
  <conditionalFormatting sqref="B1">
    <cfRule type="duplicateValues" dxfId="370" priority="1"/>
    <cfRule type="duplicateValues" dxfId="369" priority="2"/>
  </conditionalFormatting>
  <pageMargins left="0.511811024" right="0.511811024" top="0.78740157499999996" bottom="0.78740157499999996" header="0.31496062000000002" footer="0.31496062000000002"/>
  <pageSetup paperSize="9" orientation="portrait"/>
  <headerFooter>
    <oddFooter>&amp;C&amp;"Calibri"&amp;12 &amp;K000000_x000D_# Documento é público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A1:AP99"/>
  <sheetViews>
    <sheetView topLeftCell="E49" zoomScale="91" zoomScaleNormal="91" workbookViewId="0">
      <selection activeCell="E81" sqref="E81"/>
    </sheetView>
  </sheetViews>
  <sheetFormatPr defaultRowHeight="18.75" outlineLevelRow="1" x14ac:dyDescent="0.3"/>
  <cols>
    <col min="1" max="1" width="13.42578125" style="13" customWidth="1"/>
    <col min="2" max="2" width="14.5703125" style="13" customWidth="1"/>
    <col min="3" max="3" width="9.7109375" style="13" hidden="1" customWidth="1"/>
    <col min="4" max="4" width="18" style="82" customWidth="1"/>
    <col min="5" max="12" width="17.42578125" style="13" customWidth="1"/>
    <col min="13" max="14" width="4.5703125" hidden="1" customWidth="1"/>
    <col min="15" max="15" width="4.5703125" customWidth="1"/>
    <col min="16" max="16" width="13.42578125" customWidth="1"/>
    <col min="17" max="17" width="8.5703125" customWidth="1"/>
    <col min="18" max="18" width="15.85546875" customWidth="1"/>
    <col min="19" max="26" width="17.42578125" customWidth="1"/>
    <col min="27" max="27" width="4.42578125" hidden="1" customWidth="1"/>
    <col min="28" max="28" width="4.5703125" hidden="1" customWidth="1"/>
    <col min="29" max="29" width="4.42578125" customWidth="1"/>
    <col min="30" max="30" width="13.42578125" customWidth="1"/>
    <col min="31" max="31" width="10.5703125" customWidth="1"/>
    <col min="32" max="32" width="15.5703125" customWidth="1"/>
    <col min="33" max="33" width="16.28515625" bestFit="1" customWidth="1"/>
    <col min="34" max="40" width="17.42578125" customWidth="1"/>
    <col min="41" max="41" width="8.140625" hidden="1" customWidth="1"/>
    <col min="42" max="42" width="4.5703125" hidden="1" customWidth="1"/>
  </cols>
  <sheetData>
    <row r="1" spans="1:42" ht="19.5" hidden="1" customHeight="1" outlineLevel="1" thickBot="1" x14ac:dyDescent="0.35"/>
    <row r="2" spans="1:42" hidden="1" outlineLevel="1" x14ac:dyDescent="0.3">
      <c r="A2" s="522" t="s">
        <v>431</v>
      </c>
      <c r="B2" s="439"/>
      <c r="C2" s="439"/>
      <c r="D2" s="439"/>
      <c r="E2" s="433"/>
    </row>
    <row r="3" spans="1:42" ht="19.5" hidden="1" customHeight="1" outlineLevel="1" thickBot="1" x14ac:dyDescent="0.4">
      <c r="A3" s="521" t="s">
        <v>432</v>
      </c>
      <c r="B3" s="422"/>
      <c r="C3" s="422"/>
      <c r="D3" s="422"/>
      <c r="E3" s="437"/>
      <c r="F3" s="82"/>
      <c r="H3" s="119"/>
      <c r="O3" s="82"/>
    </row>
    <row r="4" spans="1:42" ht="19.5" hidden="1" customHeight="1" outlineLevel="1" x14ac:dyDescent="0.3">
      <c r="A4" s="509" t="s">
        <v>10</v>
      </c>
      <c r="B4" s="502"/>
      <c r="C4" s="502"/>
      <c r="D4" s="502"/>
      <c r="E4" s="503"/>
      <c r="P4" s="82"/>
    </row>
    <row r="5" spans="1:42" ht="19.5" hidden="1" customHeight="1" outlineLevel="1" thickBot="1" x14ac:dyDescent="0.35">
      <c r="A5" s="518">
        <v>680</v>
      </c>
      <c r="B5" s="519"/>
      <c r="C5" s="519"/>
      <c r="D5" s="519"/>
      <c r="E5" s="520"/>
      <c r="P5" s="117"/>
    </row>
    <row r="6" spans="1:42" hidden="1" outlineLevel="1" x14ac:dyDescent="0.3">
      <c r="A6" s="509" t="s">
        <v>9</v>
      </c>
      <c r="B6" s="502"/>
      <c r="C6" s="502"/>
      <c r="D6" s="502"/>
      <c r="E6" s="503"/>
      <c r="P6" s="13"/>
    </row>
    <row r="7" spans="1:42" ht="19.5" hidden="1" customHeight="1" outlineLevel="1" thickBot="1" x14ac:dyDescent="0.35">
      <c r="A7" s="518">
        <v>500</v>
      </c>
      <c r="B7" s="519"/>
      <c r="C7" s="519"/>
      <c r="D7" s="519"/>
      <c r="E7" s="520"/>
    </row>
    <row r="8" spans="1:42" ht="19.5" hidden="1" customHeight="1" outlineLevel="1" thickBot="1" x14ac:dyDescent="0.35">
      <c r="J8" s="82"/>
    </row>
    <row r="9" spans="1:42" ht="18.600000000000001" customHeight="1" collapsed="1" x14ac:dyDescent="0.25">
      <c r="A9" s="510" t="s">
        <v>433</v>
      </c>
      <c r="B9" s="439"/>
      <c r="C9" s="439"/>
      <c r="D9" s="439"/>
      <c r="E9" s="439"/>
      <c r="F9" s="439"/>
      <c r="G9" s="439"/>
      <c r="H9" s="439"/>
      <c r="I9" s="439"/>
      <c r="J9" s="439"/>
      <c r="K9" s="439"/>
      <c r="L9" s="433"/>
      <c r="M9" t="s">
        <v>434</v>
      </c>
      <c r="P9" s="510" t="s">
        <v>188</v>
      </c>
      <c r="Q9" s="439"/>
      <c r="R9" s="439"/>
      <c r="S9" s="439"/>
      <c r="T9" s="439"/>
      <c r="U9" s="439"/>
      <c r="V9" s="439"/>
      <c r="W9" s="439"/>
      <c r="X9" s="439"/>
      <c r="Y9" s="439"/>
      <c r="Z9" s="433"/>
      <c r="AA9" s="513" t="s">
        <v>435</v>
      </c>
      <c r="AB9" s="435"/>
      <c r="AD9" s="510" t="s">
        <v>189</v>
      </c>
      <c r="AE9" s="439"/>
      <c r="AF9" s="439"/>
      <c r="AG9" s="439"/>
      <c r="AH9" s="439"/>
      <c r="AI9" s="439"/>
      <c r="AJ9" s="439"/>
      <c r="AK9" s="439"/>
      <c r="AL9" s="439"/>
      <c r="AM9" s="439"/>
      <c r="AN9" s="433"/>
      <c r="AO9" t="s">
        <v>436</v>
      </c>
    </row>
    <row r="10" spans="1:42" ht="18.600000000000001" customHeight="1" thickBot="1" x14ac:dyDescent="0.3">
      <c r="A10" s="434"/>
      <c r="B10" s="511"/>
      <c r="C10" s="511"/>
      <c r="D10" s="512"/>
      <c r="E10" s="511"/>
      <c r="F10" s="511"/>
      <c r="G10" s="511"/>
      <c r="H10" s="511"/>
      <c r="I10" s="511"/>
      <c r="J10" s="511"/>
      <c r="K10" s="511"/>
      <c r="L10" s="435"/>
      <c r="M10">
        <f>IF(D12=A4,A5,A7)</f>
        <v>500</v>
      </c>
      <c r="N10" t="s">
        <v>437</v>
      </c>
      <c r="P10" s="434"/>
      <c r="Q10" s="429"/>
      <c r="R10" s="429"/>
      <c r="S10" s="429"/>
      <c r="T10" s="429"/>
      <c r="U10" s="429"/>
      <c r="V10" s="429"/>
      <c r="W10" s="429"/>
      <c r="X10" s="429"/>
      <c r="Y10" s="429"/>
      <c r="Z10" s="435"/>
      <c r="AA10">
        <f>IF(R12=A4,A5,A7)</f>
        <v>500</v>
      </c>
      <c r="AB10" t="s">
        <v>437</v>
      </c>
      <c r="AD10" s="434"/>
      <c r="AE10" s="429"/>
      <c r="AF10" s="429"/>
      <c r="AG10" s="429"/>
      <c r="AH10" s="429"/>
      <c r="AI10" s="429"/>
      <c r="AJ10" s="429"/>
      <c r="AK10" s="429"/>
      <c r="AL10" s="429"/>
      <c r="AM10" s="429"/>
      <c r="AN10" s="435"/>
    </row>
    <row r="11" spans="1:42" ht="18.600000000000001" customHeight="1" thickBot="1" x14ac:dyDescent="0.35">
      <c r="A11" s="504" t="s">
        <v>438</v>
      </c>
      <c r="B11" s="424"/>
      <c r="C11" s="424"/>
      <c r="D11" s="431"/>
      <c r="E11" s="234" t="s">
        <v>439</v>
      </c>
      <c r="F11" s="235" t="s">
        <v>440</v>
      </c>
      <c r="G11" s="235" t="s">
        <v>441</v>
      </c>
      <c r="H11" s="235" t="s">
        <v>442</v>
      </c>
      <c r="I11" s="235" t="s">
        <v>443</v>
      </c>
      <c r="J11" s="235" t="s">
        <v>444</v>
      </c>
      <c r="K11" s="236" t="s">
        <v>445</v>
      </c>
      <c r="L11" s="231"/>
      <c r="M11">
        <f>IF(E12=A4,A5,A7)</f>
        <v>500</v>
      </c>
      <c r="N11" t="s">
        <v>446</v>
      </c>
      <c r="P11" s="504" t="s">
        <v>438</v>
      </c>
      <c r="Q11" s="424"/>
      <c r="R11" s="431"/>
      <c r="S11" s="229" t="s">
        <v>439</v>
      </c>
      <c r="T11" s="230" t="s">
        <v>440</v>
      </c>
      <c r="U11" s="230" t="s">
        <v>441</v>
      </c>
      <c r="V11" s="230" t="s">
        <v>442</v>
      </c>
      <c r="W11" s="230" t="s">
        <v>443</v>
      </c>
      <c r="X11" s="230" t="s">
        <v>444</v>
      </c>
      <c r="Y11" s="122" t="s">
        <v>445</v>
      </c>
      <c r="Z11" s="246" t="str">
        <f>IF(ISERROR(Z14/Z13),"",Z14/Z13)</f>
        <v/>
      </c>
      <c r="AA11">
        <f>IF(S12=A4,A5,A7)</f>
        <v>500</v>
      </c>
      <c r="AB11" t="s">
        <v>446</v>
      </c>
      <c r="AD11" s="504" t="s">
        <v>438</v>
      </c>
      <c r="AE11" s="424"/>
      <c r="AF11" s="431"/>
      <c r="AG11" s="229" t="s">
        <v>439</v>
      </c>
      <c r="AH11" s="230" t="s">
        <v>440</v>
      </c>
      <c r="AI11" s="230" t="s">
        <v>441</v>
      </c>
      <c r="AJ11" s="230" t="s">
        <v>442</v>
      </c>
      <c r="AK11" s="230" t="s">
        <v>443</v>
      </c>
      <c r="AL11" s="230" t="s">
        <v>444</v>
      </c>
      <c r="AM11" s="122" t="s">
        <v>445</v>
      </c>
      <c r="AN11" s="250"/>
      <c r="AP11" s="410" t="s">
        <v>437</v>
      </c>
    </row>
    <row r="12" spans="1:42" ht="18.600000000000001" customHeight="1" thickBot="1" x14ac:dyDescent="0.35">
      <c r="A12" s="504" t="s">
        <v>447</v>
      </c>
      <c r="B12" s="424"/>
      <c r="C12" s="424"/>
      <c r="D12" s="431"/>
      <c r="E12" s="237" t="s">
        <v>9</v>
      </c>
      <c r="F12" s="120" t="s">
        <v>9</v>
      </c>
      <c r="G12" s="120" t="s">
        <v>9</v>
      </c>
      <c r="H12" s="120" t="s">
        <v>9</v>
      </c>
      <c r="I12" s="120" t="s">
        <v>9</v>
      </c>
      <c r="J12" s="120" t="s">
        <v>9</v>
      </c>
      <c r="K12" s="238" t="s">
        <v>9</v>
      </c>
      <c r="L12" s="232"/>
      <c r="M12">
        <f>IF(F12=A4,A5,A7)</f>
        <v>500</v>
      </c>
      <c r="N12" t="s">
        <v>448</v>
      </c>
      <c r="P12" s="504" t="s">
        <v>447</v>
      </c>
      <c r="Q12" s="424"/>
      <c r="R12" s="431"/>
      <c r="S12" s="245" t="s">
        <v>9</v>
      </c>
      <c r="T12" s="142" t="s">
        <v>9</v>
      </c>
      <c r="U12" s="142" t="s">
        <v>9</v>
      </c>
      <c r="V12" s="142" t="s">
        <v>9</v>
      </c>
      <c r="W12" s="142" t="s">
        <v>9</v>
      </c>
      <c r="X12" s="142" t="s">
        <v>9</v>
      </c>
      <c r="Y12" s="143" t="s">
        <v>9</v>
      </c>
      <c r="Z12" s="247"/>
      <c r="AA12">
        <f>IF(T12=A4,A5,A7)</f>
        <v>500</v>
      </c>
      <c r="AB12" t="s">
        <v>448</v>
      </c>
      <c r="AD12" s="504" t="s">
        <v>447</v>
      </c>
      <c r="AE12" s="424"/>
      <c r="AF12" s="431"/>
      <c r="AG12" s="245" t="s">
        <v>9</v>
      </c>
      <c r="AH12" s="142" t="s">
        <v>9</v>
      </c>
      <c r="AI12" s="142" t="s">
        <v>9</v>
      </c>
      <c r="AJ12" s="142" t="s">
        <v>9</v>
      </c>
      <c r="AK12" s="142" t="s">
        <v>9</v>
      </c>
      <c r="AL12" s="142" t="s">
        <v>9</v>
      </c>
      <c r="AM12" s="143" t="s">
        <v>9</v>
      </c>
      <c r="AN12" s="244"/>
      <c r="AO12">
        <f>IF(AF12=A4,A5,A7)</f>
        <v>500</v>
      </c>
      <c r="AP12" s="408" t="s">
        <v>437</v>
      </c>
    </row>
    <row r="13" spans="1:42" ht="18.600000000000001" customHeight="1" thickBot="1" x14ac:dyDescent="0.35">
      <c r="A13" s="504" t="s">
        <v>449</v>
      </c>
      <c r="B13" s="424"/>
      <c r="C13" s="424"/>
      <c r="D13" s="431"/>
      <c r="E13" s="239">
        <f ca="1">IF($E$12=$A$4,COUNTIF(E17:E26,"&gt;30")*A5,COUNTIF(E17:L26,"&gt;30")*$A$7)</f>
        <v>0</v>
      </c>
      <c r="F13" s="240">
        <f ca="1">IF($F$12=$A$4,COUNTIF(E27:L36,"&gt;30")*$A$5,COUNTIF(E27:L36,"&gt;30")*$A$7)</f>
        <v>0</v>
      </c>
      <c r="G13" s="240">
        <f ca="1">IF($L$10=$A$4,COUNTIF(E37:L46,"&gt;30")*$A$5,COUNTIF(E37:L46,"&gt;30")*$A$7)</f>
        <v>0</v>
      </c>
      <c r="H13" s="240">
        <f ca="1">IF($H$12=$A$4,COUNTIF(E47:L56,"&gt;30")*$A$5,COUNTIF(E47:L56,"&gt;30")*$A$7)</f>
        <v>0</v>
      </c>
      <c r="I13" s="240">
        <f ca="1">IF($I$12=$A$4,COUNTIF(E57:L66,"&gt;30")*$A$5,COUNTIF(E57:L66,"&gt;30")*$A$7)</f>
        <v>0</v>
      </c>
      <c r="J13" s="240">
        <f ca="1">IF($J$12=$A$4,COUNTIF(E67:L76,"&gt;30")*A5,COUNTIF(E67:L76,"&gt;30")*A$7)</f>
        <v>0</v>
      </c>
      <c r="K13" s="141">
        <f ca="1">IF($K$12=$A$4,COUNTIF(E77:L85,"&gt;30")*A5,COUNTIF(E77:L85,"&gt;30")*$A$7)</f>
        <v>0</v>
      </c>
      <c r="L13" s="244" t="s">
        <v>450</v>
      </c>
      <c r="M13">
        <f>IF(G12=A4,A5,A7)</f>
        <v>500</v>
      </c>
      <c r="N13" t="s">
        <v>451</v>
      </c>
      <c r="P13" s="504" t="s">
        <v>449</v>
      </c>
      <c r="Q13" s="424"/>
      <c r="R13" s="431"/>
      <c r="S13" s="239">
        <f ca="1">IF($S$12=$A$4,COUNTIF(S17:Z26,"&gt;30")*A5,COUNTIF(S17:Z26,"&gt;30")*$A$7)</f>
        <v>0</v>
      </c>
      <c r="T13" s="240">
        <f ca="1">IF($T$12=$A$4,COUNTIF(S27:Z36,"&gt;30")*A5,COUNTIF(S27:Z36,"&gt;30")*$A$7)</f>
        <v>0</v>
      </c>
      <c r="U13" s="240">
        <f ca="1">IF($U$12=$A$4,COUNTIF(S37:Z46,"&gt;30")*A5,COUNTIF(S37:Z46,"&gt;30")*$A$7)</f>
        <v>0</v>
      </c>
      <c r="V13" s="240">
        <f ca="1">IF($V$12=$A$4,COUNTIF(S47:Z56,"&gt;30")*A5,COUNTIF(S47:Z56,"&gt;30")*$A$7)</f>
        <v>0</v>
      </c>
      <c r="W13" s="240">
        <f ca="1">IF($W$12=$A$4,COUNTIF(S57:Z66,"&gt;30")*A5,COUNTIF(S57:Z66,"&gt;30")*$A$7)</f>
        <v>0</v>
      </c>
      <c r="X13" s="240">
        <f ca="1">IF($X$12=$A$4,COUNTIF(S67:Z76,"&gt;30")*A5,COUNTIF(S67:Z76,"&gt;30")*$A$7)</f>
        <v>0</v>
      </c>
      <c r="Y13" s="141">
        <f ca="1">IF($Y$12=$A$4,COUNTIF(S77:Z85,"&gt;30")*A5,COUNTIF(S77:Z85,"&gt;30")*$A$7)</f>
        <v>0</v>
      </c>
      <c r="Z13" s="249" t="s">
        <v>452</v>
      </c>
      <c r="AA13">
        <f>IF(U12=A4,A5,A7)</f>
        <v>500</v>
      </c>
      <c r="AB13" t="s">
        <v>451</v>
      </c>
      <c r="AD13" s="504" t="s">
        <v>449</v>
      </c>
      <c r="AE13" s="424"/>
      <c r="AF13" s="431"/>
      <c r="AG13" s="239">
        <f ca="1">IF($AG$12=$A$4,COUNTIF(AG17:AN26,"&gt;30")*A5,COUNTIF(AG17:AN26,"&gt;30")*$A$7)</f>
        <v>0</v>
      </c>
      <c r="AH13" s="240">
        <f ca="1">IF($AH$12=$A$4,COUNTIF(AG27:AN36,"&gt;30")*A5,COUNTIF(AG27:AN36,"&gt;30")*$A$7)</f>
        <v>0</v>
      </c>
      <c r="AI13" s="240">
        <f ca="1">IF($AI$12=$A$4,COUNTIF(AG37:AN46,"&gt;30")*A5,COUNTIF(AG37:AN46,"&gt;30")*$A$7)</f>
        <v>0</v>
      </c>
      <c r="AJ13" s="240">
        <f ca="1">IF($AJ$12=$A$4,COUNTIF(AG47:AN56,"&gt;30")*A5,COUNTIF(AG47:AN56,"&gt;30")*$A$7)</f>
        <v>0</v>
      </c>
      <c r="AK13" s="240">
        <f ca="1">IF($AK$12=$A$4,COUNTIF(AG57:AN66,"&gt;30")*A5,COUNTIF(AG57:AN66,"&gt;30")*$A$7)</f>
        <v>0</v>
      </c>
      <c r="AL13" s="240">
        <f ca="1">IF($AL$12=$A$4,COUNTIF(AG67:AN76,"&gt;30")*A5,COUNTIF(AG67:AN76,"&gt;30")*$A$7)</f>
        <v>0</v>
      </c>
      <c r="AM13" s="141">
        <f ca="1">IF($AM$12=$A$4,COUNTIF(AG77:AN85,"&gt;30")*A5,COUNTIF(AG77:AN85,"&gt;30")*$A$7)</f>
        <v>0</v>
      </c>
      <c r="AN13" s="244" t="s">
        <v>453</v>
      </c>
      <c r="AO13">
        <f>IF(AG12=A4,A5,A7)</f>
        <v>500</v>
      </c>
      <c r="AP13" t="s">
        <v>446</v>
      </c>
    </row>
    <row r="14" spans="1:42" ht="18.600000000000001" customHeight="1" thickBot="1" x14ac:dyDescent="0.35">
      <c r="A14" s="504" t="s">
        <v>454</v>
      </c>
      <c r="B14" s="424"/>
      <c r="C14" s="424"/>
      <c r="D14" s="431"/>
      <c r="E14" s="241">
        <f ca="1">SUM(E17:L26)</f>
        <v>0</v>
      </c>
      <c r="F14" s="128">
        <f ca="1">SUM(E27:L36)</f>
        <v>0</v>
      </c>
      <c r="G14" s="128">
        <f ca="1">SUM(E37:L46)</f>
        <v>0</v>
      </c>
      <c r="H14" s="128">
        <f ca="1">SUM(E47:L56)</f>
        <v>0</v>
      </c>
      <c r="I14" s="128">
        <f ca="1">SUM(E57:L66)</f>
        <v>0</v>
      </c>
      <c r="J14" s="128">
        <f ca="1">SUM(E67:L76)</f>
        <v>0</v>
      </c>
      <c r="K14" s="242">
        <f ca="1">SUM(E77:L85)</f>
        <v>0</v>
      </c>
      <c r="L14" s="232"/>
      <c r="M14">
        <f>IF(H12=A4,A5,A7)</f>
        <v>500</v>
      </c>
      <c r="N14" t="s">
        <v>455</v>
      </c>
      <c r="P14" s="504" t="s">
        <v>454</v>
      </c>
      <c r="Q14" s="424"/>
      <c r="R14" s="431"/>
      <c r="S14" s="241">
        <f ca="1">SUM(S17:Z26)</f>
        <v>0</v>
      </c>
      <c r="T14" s="128">
        <f ca="1">SUM(S27:Z36)</f>
        <v>0</v>
      </c>
      <c r="U14" s="128">
        <f ca="1">SUM(S37:Z46)</f>
        <v>0</v>
      </c>
      <c r="V14" s="128">
        <f ca="1">SUM(S47:Z56)</f>
        <v>0</v>
      </c>
      <c r="W14" s="128">
        <f ca="1">SUM(S57:Z66)</f>
        <v>0</v>
      </c>
      <c r="X14" s="128">
        <f ca="1">SUM(S67:Z76)</f>
        <v>0</v>
      </c>
      <c r="Y14" s="242">
        <f ca="1">SUM(S77:Z85)</f>
        <v>0</v>
      </c>
      <c r="Z14" s="247"/>
      <c r="AA14">
        <f>IF(V12=A4,A5,A7)</f>
        <v>500</v>
      </c>
      <c r="AB14" t="s">
        <v>455</v>
      </c>
      <c r="AD14" s="504" t="s">
        <v>454</v>
      </c>
      <c r="AE14" s="424"/>
      <c r="AF14" s="431"/>
      <c r="AG14" s="241">
        <f ca="1">SUM(AG17:AN26)</f>
        <v>0</v>
      </c>
      <c r="AH14" s="128">
        <f ca="1">SUM(AG27:AN36)</f>
        <v>0</v>
      </c>
      <c r="AI14" s="128">
        <f ca="1">SUM(AG37:AN46)</f>
        <v>0</v>
      </c>
      <c r="AJ14" s="128">
        <f ca="1">SUM(AG47:AN56)</f>
        <v>0</v>
      </c>
      <c r="AK14" s="128">
        <f ca="1">SUM(AG57:AN66)</f>
        <v>0</v>
      </c>
      <c r="AL14" s="128">
        <f ca="1">SUM(AG67:AN76)</f>
        <v>0</v>
      </c>
      <c r="AM14" s="242">
        <f ca="1">SUM(AG77:AN85)</f>
        <v>0</v>
      </c>
      <c r="AN14" s="244"/>
      <c r="AO14">
        <f>IF(AH12=A4,A5,A7)</f>
        <v>500</v>
      </c>
      <c r="AP14" t="s">
        <v>448</v>
      </c>
    </row>
    <row r="15" spans="1:42" ht="18.600000000000001" customHeight="1" thickBot="1" x14ac:dyDescent="0.35">
      <c r="A15" s="508" t="s">
        <v>456</v>
      </c>
      <c r="B15" s="424"/>
      <c r="C15" s="424"/>
      <c r="D15" s="431"/>
      <c r="E15" s="243" t="str">
        <f t="shared" ref="E15:K15" ca="1" si="0">IF(ISERROR(E14/E13),"",E14/E13)</f>
        <v/>
      </c>
      <c r="F15" s="127" t="str">
        <f t="shared" ca="1" si="0"/>
        <v/>
      </c>
      <c r="G15" s="127" t="str">
        <f t="shared" ca="1" si="0"/>
        <v/>
      </c>
      <c r="H15" s="127" t="str">
        <f t="shared" ca="1" si="0"/>
        <v/>
      </c>
      <c r="I15" s="127" t="str">
        <f t="shared" ca="1" si="0"/>
        <v/>
      </c>
      <c r="J15" s="127" t="str">
        <f t="shared" ca="1" si="0"/>
        <v/>
      </c>
      <c r="K15" s="140" t="str">
        <f t="shared" ca="1" si="0"/>
        <v/>
      </c>
      <c r="L15" s="233"/>
      <c r="M15">
        <f>IF(I12=A4,A5,A7)</f>
        <v>500</v>
      </c>
      <c r="N15" t="s">
        <v>457</v>
      </c>
      <c r="P15" s="508" t="s">
        <v>456</v>
      </c>
      <c r="Q15" s="424"/>
      <c r="R15" s="431"/>
      <c r="S15" s="243" t="str">
        <f t="shared" ref="S15:Y15" ca="1" si="1">IF(ISERROR(S14/S13),"",S14/S13)</f>
        <v/>
      </c>
      <c r="T15" s="127" t="str">
        <f t="shared" ca="1" si="1"/>
        <v/>
      </c>
      <c r="U15" s="127" t="str">
        <f t="shared" ca="1" si="1"/>
        <v/>
      </c>
      <c r="V15" s="127" t="str">
        <f t="shared" ca="1" si="1"/>
        <v/>
      </c>
      <c r="W15" s="127" t="str">
        <f t="shared" ca="1" si="1"/>
        <v/>
      </c>
      <c r="X15" s="127" t="str">
        <f t="shared" ca="1" si="1"/>
        <v/>
      </c>
      <c r="Y15" s="140" t="str">
        <f t="shared" ca="1" si="1"/>
        <v/>
      </c>
      <c r="Z15" s="248"/>
      <c r="AA15">
        <f>IF(W12=A4,A5,A7)</f>
        <v>500</v>
      </c>
      <c r="AB15" t="s">
        <v>457</v>
      </c>
      <c r="AD15" s="508" t="s">
        <v>456</v>
      </c>
      <c r="AE15" s="424"/>
      <c r="AF15" s="431"/>
      <c r="AG15" s="243" t="str">
        <f t="shared" ref="AG15:AM15" ca="1" si="2">IF(ISERROR(AG14/AG13),"",AG14/AG13)</f>
        <v/>
      </c>
      <c r="AH15" s="127" t="str">
        <f t="shared" ca="1" si="2"/>
        <v/>
      </c>
      <c r="AI15" s="127" t="str">
        <f t="shared" ca="1" si="2"/>
        <v/>
      </c>
      <c r="AJ15" s="127" t="str">
        <f t="shared" ca="1" si="2"/>
        <v/>
      </c>
      <c r="AK15" s="127" t="str">
        <f t="shared" ca="1" si="2"/>
        <v/>
      </c>
      <c r="AL15" s="127" t="str">
        <f t="shared" ca="1" si="2"/>
        <v/>
      </c>
      <c r="AM15" s="140" t="str">
        <f t="shared" ca="1" si="2"/>
        <v/>
      </c>
      <c r="AN15" s="251"/>
      <c r="AO15">
        <f>IF(AI12=A4,A5,A7)</f>
        <v>500</v>
      </c>
      <c r="AP15" t="s">
        <v>451</v>
      </c>
    </row>
    <row r="16" spans="1:42" ht="18.600000000000001" customHeight="1" thickBot="1" x14ac:dyDescent="0.35">
      <c r="A16" s="121" t="s">
        <v>49</v>
      </c>
      <c r="B16" s="410" t="s">
        <v>15</v>
      </c>
      <c r="C16" s="121" t="s">
        <v>458</v>
      </c>
      <c r="D16" s="121" t="s">
        <v>459</v>
      </c>
      <c r="E16" s="133" t="s">
        <v>56</v>
      </c>
      <c r="F16" s="134" t="s">
        <v>57</v>
      </c>
      <c r="G16" s="133" t="s">
        <v>58</v>
      </c>
      <c r="H16" s="134" t="s">
        <v>59</v>
      </c>
      <c r="I16" s="133" t="s">
        <v>60</v>
      </c>
      <c r="J16" s="134" t="s">
        <v>61</v>
      </c>
      <c r="K16" s="133" t="s">
        <v>62</v>
      </c>
      <c r="L16" s="133" t="s">
        <v>63</v>
      </c>
      <c r="M16">
        <f>IF(J12=A4,A5,A7)</f>
        <v>500</v>
      </c>
      <c r="N16" t="s">
        <v>460</v>
      </c>
      <c r="P16" s="108" t="s">
        <v>49</v>
      </c>
      <c r="Q16" s="109" t="s">
        <v>15</v>
      </c>
      <c r="R16" s="108" t="s">
        <v>459</v>
      </c>
      <c r="S16" s="136" t="s">
        <v>64</v>
      </c>
      <c r="T16" s="137" t="s">
        <v>65</v>
      </c>
      <c r="U16" s="136" t="s">
        <v>66</v>
      </c>
      <c r="V16" s="137" t="s">
        <v>67</v>
      </c>
      <c r="W16" s="136" t="s">
        <v>68</v>
      </c>
      <c r="X16" s="137" t="s">
        <v>69</v>
      </c>
      <c r="Y16" s="136" t="s">
        <v>70</v>
      </c>
      <c r="Z16" s="138" t="s">
        <v>71</v>
      </c>
      <c r="AA16">
        <f>IF(X12=A4,A5,A7)</f>
        <v>500</v>
      </c>
      <c r="AB16" t="s">
        <v>460</v>
      </c>
      <c r="AD16" s="121" t="s">
        <v>49</v>
      </c>
      <c r="AE16" s="410" t="s">
        <v>15</v>
      </c>
      <c r="AF16" s="121" t="s">
        <v>459</v>
      </c>
      <c r="AG16" s="133" t="s">
        <v>72</v>
      </c>
      <c r="AH16" s="134" t="s">
        <v>73</v>
      </c>
      <c r="AI16" s="133" t="s">
        <v>50</v>
      </c>
      <c r="AJ16" s="134" t="s">
        <v>51</v>
      </c>
      <c r="AK16" s="133" t="s">
        <v>52</v>
      </c>
      <c r="AL16" s="134" t="s">
        <v>53</v>
      </c>
      <c r="AM16" s="133" t="s">
        <v>54</v>
      </c>
      <c r="AN16" s="135" t="s">
        <v>55</v>
      </c>
      <c r="AO16">
        <f>IF(AJ12=A4,A5,A7)</f>
        <v>500</v>
      </c>
      <c r="AP16" t="s">
        <v>455</v>
      </c>
    </row>
    <row r="17" spans="1:40" x14ac:dyDescent="0.3">
      <c r="A17" s="110" t="s">
        <v>101</v>
      </c>
      <c r="B17" s="152">
        <f t="shared" ref="B17:B48" ca="1" si="3">SUM(E17:L17)</f>
        <v>0</v>
      </c>
      <c r="C17" s="153">
        <f>IF(ISERROR(VLOOKUP(A17,Relatorio!$A$3:$BL$96,54,0)),"",VLOOKUP(A17,Relatorio!$A$3:$BL$96,54,0))</f>
        <v>2</v>
      </c>
      <c r="D17" s="154" t="str">
        <f t="shared" ref="D17:D48" ca="1" si="4">IF(ISERROR(AVERAGEIF(E17:L17,"&gt;80",E17:L17)),"",AVERAGEIF(E17:L17,"&gt;80",E17:L17))</f>
        <v/>
      </c>
      <c r="E17" s="104">
        <f ca="1">IF(ISERROR(VLOOKUP(A17,Controle!$A:$Y,8,0)),"",VLOOKUP(A17,Controle!$A:$Y,8,0))</f>
        <v>0</v>
      </c>
      <c r="F17" s="104">
        <f ca="1">IF(ISERROR(VLOOKUP(A17,Controle!$A:$Y,9,0)),"",VLOOKUP(A17,Controle!$A:$Y,9,0))</f>
        <v>0</v>
      </c>
      <c r="G17" s="105">
        <f ca="1">IF(ISERROR(VLOOKUP(A17,Controle!$A:$Y,10,0)),"",VLOOKUP(A17,Controle!$A:$Y,10,0))</f>
        <v>0</v>
      </c>
      <c r="H17" s="104">
        <f ca="1">IF(ISERROR(VLOOKUP(A17,Controle!$A:$Y,11,0)),"",VLOOKUP(A17,Controle!$A:$Y,11,0))</f>
        <v>0</v>
      </c>
      <c r="I17" s="105">
        <f ca="1">IF(ISERROR(VLOOKUP(A17,Controle!$A:$Y,12,0)),"",VLOOKUP(A17,Controle!$A:$Y,12,0))</f>
        <v>0</v>
      </c>
      <c r="J17" s="104">
        <f ca="1">IF(ISERROR(VLOOKUP(A17,Controle!$A:$Y,13,0)),"",VLOOKUP(A17,Controle!$A:$Y,13,0))</f>
        <v>0</v>
      </c>
      <c r="K17" s="105">
        <f ca="1">IF(ISERROR(VLOOKUP(A17,Controle!$A:$Y,14,0)),"",VLOOKUP(A17,Controle!$A:$Y,14,0))</f>
        <v>0</v>
      </c>
      <c r="L17" s="104">
        <f ca="1">IF(ISERROR(VLOOKUP(A17,Controle!$A:$Y,15,0)),"",VLOOKUP(A17,Controle!$A:$Y,15,0))</f>
        <v>0</v>
      </c>
      <c r="P17" s="175" t="s">
        <v>101</v>
      </c>
      <c r="Q17" s="176">
        <f t="shared" ref="Q17:Q48" ca="1" si="5">SUM(S17:Z17)</f>
        <v>0</v>
      </c>
      <c r="R17" s="177" t="str">
        <f t="shared" ref="R17:R48" ca="1" si="6">IF(ISERROR(AVERAGEIF(S17:Z17,"&gt;30",S17:Z17)),"",AVERAGEIF(S17:Z17,"&gt;30",S17:Z17))</f>
        <v/>
      </c>
      <c r="S17" s="178">
        <f ca="1">IF(ISERROR(VLOOKUP(A17,Controle!$A:$Y,16,0)),"",VLOOKUP(A17,Controle!$A:$Y,16,0))</f>
        <v>0</v>
      </c>
      <c r="T17" s="179">
        <f ca="1">IF(ISERROR(VLOOKUP(A17,Controle!$A:$Y,17,0)),"",VLOOKUP(A17,Controle!$A:$Y,17,0))</f>
        <v>0</v>
      </c>
      <c r="U17" s="178">
        <f ca="1">IF(ISERROR(VLOOKUP(A17,Controle!$A:$Y,18,0)),"",VLOOKUP(A17,Controle!$A:$Y,18,0))</f>
        <v>0</v>
      </c>
      <c r="V17" s="179">
        <f ca="1">IF(ISERROR(VLOOKUP(A17,Controle!$A:$Y,19,0)),"",VLOOKUP(A17,Controle!$A:$Y,19,0))</f>
        <v>0</v>
      </c>
      <c r="W17" s="178">
        <f ca="1">IF(ISERROR(VLOOKUP(A17,Controle!$A:$Y,20,0)),"",VLOOKUP(A17,Controle!$A:$Y,20,0))</f>
        <v>0</v>
      </c>
      <c r="X17" s="179">
        <f ca="1">IF(ISERROR(VLOOKUP(A17,Controle!$A:$Y,21,0)),"",VLOOKUP(A17,Controle!$A:$Y,21,0))</f>
        <v>0</v>
      </c>
      <c r="Y17" s="178">
        <f ca="1">IF(ISERROR(VLOOKUP(A17,Controle!$A:$Y,22,0)),"",VLOOKUP(A17,Controle!$A:$Y,22,0))</f>
        <v>0</v>
      </c>
      <c r="Z17" s="180">
        <f ca="1">IF(ISERROR(VLOOKUP(A17,Controle!$A:$Y,23,0)),"",VLOOKUP(A17,Controle!$A:$Y,23,0))</f>
        <v>0</v>
      </c>
      <c r="AD17" s="103" t="s">
        <v>101</v>
      </c>
      <c r="AE17" s="170">
        <f t="shared" ref="AE17:AE48" ca="1" si="7">SUM(AG17:AN17)</f>
        <v>0</v>
      </c>
      <c r="AF17" s="162" t="str">
        <f t="shared" ref="AF17:AF48" ca="1" si="8">IF(ISERROR(AVERAGEIF(AG17:AN17,"&gt;30",AG17:AN17)),"",AVERAGEIF(AG17:AN17,"&gt;30",AG17:AN17))</f>
        <v/>
      </c>
      <c r="AG17" s="150">
        <f ca="1">IF(ISERROR(VLOOKUP(A17,Controle!$A:$Y,24,0)),"",VLOOKUP(A17,Controle!$A:$Y,24,0))</f>
        <v>0</v>
      </c>
      <c r="AH17" s="118">
        <f ca="1">IF(ISERROR(VLOOKUP(A17,Controle!$A:$Y,25,0)),"",VLOOKUP(A17,Controle!$A:$Y,25,0))</f>
        <v>0</v>
      </c>
      <c r="AI17" s="150">
        <f ca="1">IF(ISERROR(VLOOKUP(A17,Controle!$A:$Y,2,0)),"",VLOOKUP(A17,Controle!$A:$Y,2,0))</f>
        <v>0</v>
      </c>
      <c r="AJ17" s="118">
        <f ca="1">IF(ISERROR(VLOOKUP(A17,Controle!$A:$Y,3,0)),"",VLOOKUP(A17,Controle!$A:$Y,3,0))</f>
        <v>0</v>
      </c>
      <c r="AK17" s="150">
        <f ca="1">IF(ISERROR(VLOOKUP(A17,Controle!$A:$Y,4,0)),"",VLOOKUP(A17,Controle!$A:$Y,4,0))</f>
        <v>0</v>
      </c>
      <c r="AL17" s="118">
        <f ca="1">IF(ISERROR(VLOOKUP(A17,Controle!$A:$Y,5,0)),"",VLOOKUP(A17,Controle!$A:$Y,5,0))</f>
        <v>0</v>
      </c>
      <c r="AM17" s="150">
        <f ca="1">IF(ISERROR(VLOOKUP(A17,Controle!$A:$Y,6,0)),"",VLOOKUP(A17,Controle!$A:$Y,6,0))</f>
        <v>0</v>
      </c>
      <c r="AN17" s="118">
        <f ca="1">IF(ISERROR(VLOOKUP(A17,Controle!$A:$Y,7,0)),"",VLOOKUP(A17,Controle!$A:$Y,7,0))</f>
        <v>0</v>
      </c>
    </row>
    <row r="18" spans="1:40" ht="18.75" customHeight="1" x14ac:dyDescent="0.3">
      <c r="A18" s="111" t="s">
        <v>102</v>
      </c>
      <c r="B18" s="155">
        <f t="shared" ca="1" si="3"/>
        <v>0</v>
      </c>
      <c r="C18" s="156">
        <f>IF(ISERROR(VLOOKUP(A18,Relatorio!$A$3:$BL$96,54,0)),"",VLOOKUP(A18,Relatorio!$A$3:$BL$96,54,0))</f>
        <v>2</v>
      </c>
      <c r="D18" s="157" t="str">
        <f t="shared" ca="1" si="4"/>
        <v/>
      </c>
      <c r="E18" s="113">
        <f ca="1">IF(ISERROR(VLOOKUP(A18,Controle!$A:$Y,8,0)),"",VLOOKUP(A18,Controle!$A:$Y,8,0))</f>
        <v>0</v>
      </c>
      <c r="F18" s="113">
        <f ca="1">IF(ISERROR(VLOOKUP(A18,Controle!$A:$Y,9,0)),"",VLOOKUP(A18,Controle!$A:$Y,9,0))</f>
        <v>0</v>
      </c>
      <c r="G18" s="115">
        <f ca="1">IF(ISERROR(VLOOKUP(A18,Controle!$A:$Y,10,0)),"",VLOOKUP(A18,Controle!$A:$Y,10,0))</f>
        <v>0</v>
      </c>
      <c r="H18" s="113">
        <f ca="1">IF(ISERROR(VLOOKUP(A18,Controle!$A:$Y,11,0)),"",VLOOKUP(A18,Controle!$A:$Y,11,0))</f>
        <v>0</v>
      </c>
      <c r="I18" s="115">
        <f ca="1">IF(ISERROR(VLOOKUP(A18,Controle!$A:$Y,12,0)),"",VLOOKUP(A18,Controle!$A:$Y,12,0))</f>
        <v>0</v>
      </c>
      <c r="J18" s="113">
        <f ca="1">IF(ISERROR(VLOOKUP(A18,Controle!$A:$Y,13,0)),"",VLOOKUP(A18,Controle!$A:$Y,13,0))</f>
        <v>0</v>
      </c>
      <c r="K18" s="115">
        <f ca="1">IF(ISERROR(VLOOKUP(A18,Controle!$A:$Y,14,0)),"",VLOOKUP(A18,Controle!$A:$Y,14,0))</f>
        <v>0</v>
      </c>
      <c r="L18" s="113">
        <f ca="1">IF(ISERROR(VLOOKUP(A18,Controle!$A:$Y,15,0)),"",VLOOKUP(A18,Controle!$A:$Y,15,0))</f>
        <v>0</v>
      </c>
      <c r="P18" s="181" t="s">
        <v>102</v>
      </c>
      <c r="Q18" s="163">
        <f t="shared" ca="1" si="5"/>
        <v>0</v>
      </c>
      <c r="R18" s="164" t="str">
        <f t="shared" ca="1" si="6"/>
        <v/>
      </c>
      <c r="S18" s="115">
        <f ca="1">IF(ISERROR(VLOOKUP(A18,Controle!$A:$Y,16,0)),"",VLOOKUP(A18,Controle!$A:$Y,16,0))</f>
        <v>0</v>
      </c>
      <c r="T18" s="113">
        <f ca="1">IF(ISERROR(VLOOKUP(A18,Controle!$A:$Y,17,0)),"",VLOOKUP(A18,Controle!$A:$Y,17,0))</f>
        <v>0</v>
      </c>
      <c r="U18" s="115">
        <f ca="1">IF(ISERROR(VLOOKUP(A18,Controle!$A:$Y,18,0)),"",VLOOKUP(A18,Controle!$A:$Y,18,0))</f>
        <v>0</v>
      </c>
      <c r="V18" s="113">
        <f ca="1">IF(ISERROR(VLOOKUP(A18,Controle!$A:$Y,19,0)),"",VLOOKUP(A18,Controle!$A:$Y,19,0))</f>
        <v>0</v>
      </c>
      <c r="W18" s="115">
        <f ca="1">IF(ISERROR(VLOOKUP(A18,Controle!$A:$Y,20,0)),"",VLOOKUP(A18,Controle!$A:$Y,20,0))</f>
        <v>0</v>
      </c>
      <c r="X18" s="113">
        <f ca="1">IF(ISERROR(VLOOKUP(A18,Controle!$A:$Y,21,0)),"",VLOOKUP(A18,Controle!$A:$Y,21,0))</f>
        <v>0</v>
      </c>
      <c r="Y18" s="115">
        <f ca="1">IF(ISERROR(VLOOKUP(A18,Controle!$A:$Y,22,0)),"",VLOOKUP(A18,Controle!$A:$Y,22,0))</f>
        <v>0</v>
      </c>
      <c r="Z18" s="182">
        <f ca="1">IF(ISERROR(VLOOKUP(A18,Controle!$A:$Y,23,0)),"",VLOOKUP(A18,Controle!$A:$Y,23,0))</f>
        <v>0</v>
      </c>
      <c r="AD18" s="106" t="s">
        <v>102</v>
      </c>
      <c r="AE18" s="171">
        <f t="shared" ca="1" si="7"/>
        <v>0</v>
      </c>
      <c r="AF18" s="164" t="str">
        <f t="shared" ca="1" si="8"/>
        <v/>
      </c>
      <c r="AG18" s="147">
        <f ca="1">IF(ISERROR(VLOOKUP(A18,Controle!$A:$Y,24,0)),"",VLOOKUP(A18,Controle!$A:$Y,24,0))</f>
        <v>0</v>
      </c>
      <c r="AH18" s="123">
        <f ca="1">IF(ISERROR(VLOOKUP(A18,Controle!$A:$Y,25,0)),"",VLOOKUP(A18,Controle!$A:$Y,25,0))</f>
        <v>0</v>
      </c>
      <c r="AI18" s="147">
        <f ca="1">IF(ISERROR(VLOOKUP(A18,Controle!$A:$Y,2,0)),"",VLOOKUP(A18,Controle!$A:$Y,2,0))</f>
        <v>0</v>
      </c>
      <c r="AJ18" s="123">
        <f ca="1">IF(ISERROR(VLOOKUP(A18,Controle!$A:$Y,3,0)),"",VLOOKUP(A18,Controle!$A:$Y,3,0))</f>
        <v>0</v>
      </c>
      <c r="AK18" s="147">
        <f ca="1">IF(ISERROR(VLOOKUP(A18,Controle!$A:$Y,4,0)),"",VLOOKUP(A18,Controle!$A:$Y,4,0))</f>
        <v>0</v>
      </c>
      <c r="AL18" s="123">
        <f ca="1">IF(ISERROR(VLOOKUP(A18,Controle!$A:$Y,5,0)),"",VLOOKUP(A18,Controle!$A:$Y,5,0))</f>
        <v>0</v>
      </c>
      <c r="AM18" s="147">
        <f ca="1">IF(ISERROR(VLOOKUP(A18,Controle!$A:$Y,6,0)),"",VLOOKUP(A18,Controle!$A:$Y,6,0))</f>
        <v>0</v>
      </c>
      <c r="AN18" s="123">
        <f ca="1">IF(ISERROR(VLOOKUP(A18,Controle!$A:$Y,7,0)),"",VLOOKUP(A18,Controle!$A:$Y,7,0))</f>
        <v>0</v>
      </c>
    </row>
    <row r="19" spans="1:40" ht="18.75" customHeight="1" x14ac:dyDescent="0.3">
      <c r="A19" s="111" t="s">
        <v>103</v>
      </c>
      <c r="B19" s="155">
        <f t="shared" ca="1" si="3"/>
        <v>0</v>
      </c>
      <c r="C19" s="156">
        <f>IF(ISERROR(VLOOKUP(A19,Relatorio!$A$3:$BL$96,54,0)),"",VLOOKUP(A19,Relatorio!$A$3:$BL$96,54,0))</f>
        <v>2</v>
      </c>
      <c r="D19" s="157" t="str">
        <f t="shared" ca="1" si="4"/>
        <v/>
      </c>
      <c r="E19" s="113">
        <f ca="1">IF(ISERROR(VLOOKUP(A19,Controle!$A:$Y,8,0)),"",VLOOKUP(A19,Controle!$A:$Y,8,0))</f>
        <v>0</v>
      </c>
      <c r="F19" s="113">
        <f ca="1">IF(ISERROR(VLOOKUP(A19,Controle!$A:$Y,9,0)),"",VLOOKUP(A19,Controle!$A:$Y,9,0))</f>
        <v>0</v>
      </c>
      <c r="G19" s="115">
        <f ca="1">IF(ISERROR(VLOOKUP(A19,Controle!$A:$Y,10,0)),"",VLOOKUP(A19,Controle!$A:$Y,10,0))</f>
        <v>0</v>
      </c>
      <c r="H19" s="113">
        <f ca="1">IF(ISERROR(VLOOKUP(A19,Controle!$A:$Y,11,0)),"",VLOOKUP(A19,Controle!$A:$Y,11,0))</f>
        <v>0</v>
      </c>
      <c r="I19" s="115">
        <f ca="1">IF(ISERROR(VLOOKUP(A19,Controle!$A:$Y,12,0)),"",VLOOKUP(A19,Controle!$A:$Y,12,0))</f>
        <v>0</v>
      </c>
      <c r="J19" s="113">
        <f ca="1">IF(ISERROR(VLOOKUP(A19,Controle!$A:$Y,13,0)),"",VLOOKUP(A19,Controle!$A:$Y,13,0))</f>
        <v>0</v>
      </c>
      <c r="K19" s="115">
        <f ca="1">IF(ISERROR(VLOOKUP(A19,Controle!$A:$Y,14,0)),"",VLOOKUP(A19,Controle!$A:$Y,14,0))</f>
        <v>0</v>
      </c>
      <c r="L19" s="113">
        <f ca="1">IF(ISERROR(VLOOKUP(A19,Controle!$A:$Y,15,0)),"",VLOOKUP(A19,Controle!$A:$Y,15,0))</f>
        <v>0</v>
      </c>
      <c r="P19" s="181" t="s">
        <v>103</v>
      </c>
      <c r="Q19" s="163">
        <f t="shared" ca="1" si="5"/>
        <v>0</v>
      </c>
      <c r="R19" s="164" t="str">
        <f t="shared" ca="1" si="6"/>
        <v/>
      </c>
      <c r="S19" s="115">
        <f ca="1">IF(ISERROR(VLOOKUP(A19,Controle!$A:$Y,16,0)),"",VLOOKUP(A19,Controle!$A:$Y,16,0))</f>
        <v>0</v>
      </c>
      <c r="T19" s="113">
        <f ca="1">IF(ISERROR(VLOOKUP(A19,Controle!$A:$Y,17,0)),"",VLOOKUP(A19,Controle!$A:$Y,17,0))</f>
        <v>0</v>
      </c>
      <c r="U19" s="115">
        <f ca="1">IF(ISERROR(VLOOKUP(A19,Controle!$A:$Y,18,0)),"",VLOOKUP(A19,Controle!$A:$Y,18,0))</f>
        <v>0</v>
      </c>
      <c r="V19" s="113">
        <f ca="1">IF(ISERROR(VLOOKUP(A19,Controle!$A:$Y,19,0)),"",VLOOKUP(A19,Controle!$A:$Y,19,0))</f>
        <v>0</v>
      </c>
      <c r="W19" s="115">
        <f ca="1">IF(ISERROR(VLOOKUP(A19,Controle!$A:$Y,20,0)),"",VLOOKUP(A19,Controle!$A:$Y,20,0))</f>
        <v>0</v>
      </c>
      <c r="X19" s="113">
        <f ca="1">IF(ISERROR(VLOOKUP(A19,Controle!$A:$Y,21,0)),"",VLOOKUP(A19,Controle!$A:$Y,21,0))</f>
        <v>0</v>
      </c>
      <c r="Y19" s="115">
        <f ca="1">IF(ISERROR(VLOOKUP(A19,Controle!$A:$Y,22,0)),"",VLOOKUP(A19,Controle!$A:$Y,22,0))</f>
        <v>0</v>
      </c>
      <c r="Z19" s="182">
        <f ca="1">IF(ISERROR(VLOOKUP(A19,Controle!$A:$Y,23,0)),"",VLOOKUP(A19,Controle!$A:$Y,23,0))</f>
        <v>0</v>
      </c>
      <c r="AD19" s="106" t="s">
        <v>103</v>
      </c>
      <c r="AE19" s="171">
        <f t="shared" ca="1" si="7"/>
        <v>0</v>
      </c>
      <c r="AF19" s="164" t="str">
        <f t="shared" ca="1" si="8"/>
        <v/>
      </c>
      <c r="AG19" s="147">
        <f ca="1">IF(ISERROR(VLOOKUP(A19,Controle!$A:$Y,24,0)),"",VLOOKUP(A19,Controle!$A:$Y,24,0))</f>
        <v>0</v>
      </c>
      <c r="AH19" s="123">
        <f ca="1">IF(ISERROR(VLOOKUP(A19,Controle!$A:$Y,25,0)),"",VLOOKUP(A19,Controle!$A:$Y,25,0))</f>
        <v>0</v>
      </c>
      <c r="AI19" s="147">
        <f ca="1">IF(ISERROR(VLOOKUP(A19,Controle!$A:$Y,2,0)),"",VLOOKUP(A19,Controle!$A:$Y,2,0))</f>
        <v>0</v>
      </c>
      <c r="AJ19" s="123">
        <f ca="1">IF(ISERROR(VLOOKUP(A19,Controle!$A:$Y,3,0)),"",VLOOKUP(A19,Controle!$A:$Y,3,0))</f>
        <v>0</v>
      </c>
      <c r="AK19" s="147">
        <f ca="1">IF(ISERROR(VLOOKUP(A19,Controle!$A:$Y,4,0)),"",VLOOKUP(A19,Controle!$A:$Y,4,0))</f>
        <v>0</v>
      </c>
      <c r="AL19" s="123">
        <f ca="1">IF(ISERROR(VLOOKUP(A19,Controle!$A:$Y,5,0)),"",VLOOKUP(A19,Controle!$A:$Y,5,0))</f>
        <v>0</v>
      </c>
      <c r="AM19" s="147">
        <f ca="1">IF(ISERROR(VLOOKUP(A19,Controle!$A:$Y,6,0)),"",VLOOKUP(A19,Controle!$A:$Y,6,0))</f>
        <v>0</v>
      </c>
      <c r="AN19" s="123">
        <f ca="1">IF(ISERROR(VLOOKUP(A19,Controle!$A:$Y,7,0)),"",VLOOKUP(A19,Controle!$A:$Y,7,0))</f>
        <v>0</v>
      </c>
    </row>
    <row r="20" spans="1:40" ht="19.5" customHeight="1" x14ac:dyDescent="0.3">
      <c r="A20" s="111" t="s">
        <v>104</v>
      </c>
      <c r="B20" s="155">
        <f t="shared" ca="1" si="3"/>
        <v>0</v>
      </c>
      <c r="C20" s="156">
        <f>IF(ISERROR(VLOOKUP(A20,Relatorio!$A$3:$BL$96,54,0)),"",VLOOKUP(A20,Relatorio!$A$3:$BL$96,54,0))</f>
        <v>2</v>
      </c>
      <c r="D20" s="157" t="str">
        <f t="shared" ca="1" si="4"/>
        <v/>
      </c>
      <c r="E20" s="113">
        <f ca="1">IF(ISERROR(VLOOKUP(A20,Controle!$A:$Y,8,0)),"",VLOOKUP(A20,Controle!$A:$Y,8,0))</f>
        <v>0</v>
      </c>
      <c r="F20" s="113">
        <f ca="1">IF(ISERROR(VLOOKUP(A20,Controle!$A:$Y,9,0)),"",VLOOKUP(A20,Controle!$A:$Y,9,0))</f>
        <v>0</v>
      </c>
      <c r="G20" s="115">
        <f ca="1">IF(ISERROR(VLOOKUP(A20,Controle!$A:$Y,10,0)),"",VLOOKUP(A20,Controle!$A:$Y,10,0))</f>
        <v>0</v>
      </c>
      <c r="H20" s="113">
        <f ca="1">IF(ISERROR(VLOOKUP(A20,Controle!$A:$Y,11,0)),"",VLOOKUP(A20,Controle!$A:$Y,11,0))</f>
        <v>0</v>
      </c>
      <c r="I20" s="115">
        <f ca="1">IF(ISERROR(VLOOKUP(A20,Controle!$A:$Y,12,0)),"",VLOOKUP(A20,Controle!$A:$Y,12,0))</f>
        <v>0</v>
      </c>
      <c r="J20" s="113">
        <f ca="1">IF(ISERROR(VLOOKUP(A20,Controle!$A:$Y,13,0)),"",VLOOKUP(A20,Controle!$A:$Y,13,0))</f>
        <v>0</v>
      </c>
      <c r="K20" s="115">
        <f ca="1">IF(ISERROR(VLOOKUP(A20,Controle!$A:$Y,14,0)),"",VLOOKUP(A20,Controle!$A:$Y,14,0))</f>
        <v>0</v>
      </c>
      <c r="L20" s="113">
        <f ca="1">IF(ISERROR(VLOOKUP(A20,Controle!$A:$Y,15,0)),"",VLOOKUP(A20,Controle!$A:$Y,15,0))</f>
        <v>0</v>
      </c>
      <c r="P20" s="181" t="s">
        <v>104</v>
      </c>
      <c r="Q20" s="163">
        <f t="shared" ca="1" si="5"/>
        <v>0</v>
      </c>
      <c r="R20" s="164" t="str">
        <f t="shared" ca="1" si="6"/>
        <v/>
      </c>
      <c r="S20" s="115">
        <f ca="1">IF(ISERROR(VLOOKUP(A20,Controle!$A:$Y,16,0)),"",VLOOKUP(A20,Controle!$A:$Y,16,0))</f>
        <v>0</v>
      </c>
      <c r="T20" s="113">
        <f ca="1">IF(ISERROR(VLOOKUP(A20,Controle!$A:$Y,17,0)),"",VLOOKUP(A20,Controle!$A:$Y,17,0))</f>
        <v>0</v>
      </c>
      <c r="U20" s="115">
        <f ca="1">IF(ISERROR(VLOOKUP(A20,Controle!$A:$Y,18,0)),"",VLOOKUP(A20,Controle!$A:$Y,18,0))</f>
        <v>0</v>
      </c>
      <c r="V20" s="113">
        <f ca="1">IF(ISERROR(VLOOKUP(A20,Controle!$A:$Y,19,0)),"",VLOOKUP(A20,Controle!$A:$Y,19,0))</f>
        <v>0</v>
      </c>
      <c r="W20" s="115">
        <f ca="1">IF(ISERROR(VLOOKUP(A20,Controle!$A:$Y,20,0)),"",VLOOKUP(A20,Controle!$A:$Y,20,0))</f>
        <v>0</v>
      </c>
      <c r="X20" s="113">
        <f ca="1">IF(ISERROR(VLOOKUP(A20,Controle!$A:$Y,21,0)),"",VLOOKUP(A20,Controle!$A:$Y,21,0))</f>
        <v>0</v>
      </c>
      <c r="Y20" s="115">
        <f ca="1">IF(ISERROR(VLOOKUP(A20,Controle!$A:$Y,22,0)),"",VLOOKUP(A20,Controle!$A:$Y,22,0))</f>
        <v>0</v>
      </c>
      <c r="Z20" s="182">
        <f ca="1">IF(ISERROR(VLOOKUP(A20,Controle!$A:$Y,23,0)),"",VLOOKUP(A20,Controle!$A:$Y,23,0))</f>
        <v>0</v>
      </c>
      <c r="AD20" s="106" t="s">
        <v>104</v>
      </c>
      <c r="AE20" s="171">
        <f t="shared" ca="1" si="7"/>
        <v>0</v>
      </c>
      <c r="AF20" s="164" t="str">
        <f t="shared" ca="1" si="8"/>
        <v/>
      </c>
      <c r="AG20" s="147">
        <f ca="1">IF(ISERROR(VLOOKUP(A20,Controle!$A:$Y,24,0)),"",VLOOKUP(A20,Controle!$A:$Y,24,0))</f>
        <v>0</v>
      </c>
      <c r="AH20" s="123">
        <f ca="1">IF(ISERROR(VLOOKUP(A20,Controle!$A:$Y,25,0)),"",VLOOKUP(A20,Controle!$A:$Y,25,0))</f>
        <v>0</v>
      </c>
      <c r="AI20" s="147">
        <f ca="1">IF(ISERROR(VLOOKUP(A20,Controle!$A:$Y,2,0)),"",VLOOKUP(A20,Controle!$A:$Y,2,0))</f>
        <v>0</v>
      </c>
      <c r="AJ20" s="123">
        <f ca="1">IF(ISERROR(VLOOKUP(A20,Controle!$A:$Y,3,0)),"",VLOOKUP(A20,Controle!$A:$Y,3,0))</f>
        <v>0</v>
      </c>
      <c r="AK20" s="147">
        <f ca="1">IF(ISERROR(VLOOKUP(A20,Controle!$A:$Y,4,0)),"",VLOOKUP(A20,Controle!$A:$Y,4,0))</f>
        <v>0</v>
      </c>
      <c r="AL20" s="123">
        <f ca="1">IF(ISERROR(VLOOKUP(A20,Controle!$A:$Y,5,0)),"",VLOOKUP(A20,Controle!$A:$Y,5,0))</f>
        <v>0</v>
      </c>
      <c r="AM20" s="147">
        <f ca="1">IF(ISERROR(VLOOKUP(A20,Controle!$A:$Y,6,0)),"",VLOOKUP(A20,Controle!$A:$Y,6,0))</f>
        <v>0</v>
      </c>
      <c r="AN20" s="123">
        <f ca="1">IF(ISERROR(VLOOKUP(A20,Controle!$A:$Y,7,0)),"",VLOOKUP(A20,Controle!$A:$Y,7,0))</f>
        <v>0</v>
      </c>
    </row>
    <row r="21" spans="1:40" ht="18.600000000000001" customHeight="1" x14ac:dyDescent="0.3">
      <c r="A21" s="111" t="s">
        <v>105</v>
      </c>
      <c r="B21" s="155">
        <f t="shared" ca="1" si="3"/>
        <v>0</v>
      </c>
      <c r="C21" s="156">
        <f>IF(ISERROR(VLOOKUP(A21,Relatorio!$A$3:$BL$96,54,0)),"",VLOOKUP(A21,Relatorio!$A$3:$BL$96,54,0))</f>
        <v>2</v>
      </c>
      <c r="D21" s="157" t="str">
        <f t="shared" ca="1" si="4"/>
        <v/>
      </c>
      <c r="E21" s="113">
        <f ca="1">IF(ISERROR(VLOOKUP(A21,Controle!$A:$Y,8,0)),"",VLOOKUP(A21,Controle!$A:$Y,8,0))</f>
        <v>0</v>
      </c>
      <c r="F21" s="113">
        <f ca="1">IF(ISERROR(VLOOKUP(A21,Controle!$A:$Y,9,0)),"",VLOOKUP(A21,Controle!$A:$Y,9,0))</f>
        <v>0</v>
      </c>
      <c r="G21" s="115">
        <f ca="1">IF(ISERROR(VLOOKUP(A21,Controle!$A:$Y,10,0)),"",VLOOKUP(A21,Controle!$A:$Y,10,0))</f>
        <v>0</v>
      </c>
      <c r="H21" s="113">
        <f ca="1">IF(ISERROR(VLOOKUP(A21,Controle!$A:$Y,11,0)),"",VLOOKUP(A21,Controle!$A:$Y,11,0))</f>
        <v>0</v>
      </c>
      <c r="I21" s="115">
        <f ca="1">IF(ISERROR(VLOOKUP(A21,Controle!$A:$Y,12,0)),"",VLOOKUP(A21,Controle!$A:$Y,12,0))</f>
        <v>0</v>
      </c>
      <c r="J21" s="113">
        <f ca="1">IF(ISERROR(VLOOKUP(A21,Controle!$A:$Y,13,0)),"",VLOOKUP(A21,Controle!$A:$Y,13,0))</f>
        <v>0</v>
      </c>
      <c r="K21" s="115">
        <f ca="1">IF(ISERROR(VLOOKUP(A21,Controle!$A:$Y,14,0)),"",VLOOKUP(A21,Controle!$A:$Y,14,0))</f>
        <v>0</v>
      </c>
      <c r="L21" s="113">
        <f ca="1">IF(ISERROR(VLOOKUP(A21,Controle!$A:$Y,15,0)),"",VLOOKUP(A21,Controle!$A:$Y,15,0))</f>
        <v>0</v>
      </c>
      <c r="P21" s="181" t="s">
        <v>105</v>
      </c>
      <c r="Q21" s="163">
        <f t="shared" ca="1" si="5"/>
        <v>0</v>
      </c>
      <c r="R21" s="164" t="str">
        <f t="shared" ca="1" si="6"/>
        <v/>
      </c>
      <c r="S21" s="115">
        <f ca="1">IF(ISERROR(VLOOKUP(A21,Controle!$A:$Y,16,0)),"",VLOOKUP(A21,Controle!$A:$Y,16,0))</f>
        <v>0</v>
      </c>
      <c r="T21" s="113">
        <f ca="1">IF(ISERROR(VLOOKUP(A21,Controle!$A:$Y,17,0)),"",VLOOKUP(A21,Controle!$A:$Y,17,0))</f>
        <v>0</v>
      </c>
      <c r="U21" s="115">
        <f ca="1">IF(ISERROR(VLOOKUP(A21,Controle!$A:$Y,18,0)),"",VLOOKUP(A21,Controle!$A:$Y,18,0))</f>
        <v>0</v>
      </c>
      <c r="V21" s="113">
        <f ca="1">IF(ISERROR(VLOOKUP(A21,Controle!$A:$Y,19,0)),"",VLOOKUP(A21,Controle!$A:$Y,19,0))</f>
        <v>0</v>
      </c>
      <c r="W21" s="115">
        <f ca="1">IF(ISERROR(VLOOKUP(A21,Controle!$A:$Y,20,0)),"",VLOOKUP(A21,Controle!$A:$Y,20,0))</f>
        <v>0</v>
      </c>
      <c r="X21" s="113">
        <f ca="1">IF(ISERROR(VLOOKUP(A21,Controle!$A:$Y,21,0)),"",VLOOKUP(A21,Controle!$A:$Y,21,0))</f>
        <v>0</v>
      </c>
      <c r="Y21" s="115">
        <f ca="1">IF(ISERROR(VLOOKUP(A21,Controle!$A:$Y,22,0)),"",VLOOKUP(A21,Controle!$A:$Y,22,0))</f>
        <v>0</v>
      </c>
      <c r="Z21" s="182">
        <f ca="1">IF(ISERROR(VLOOKUP(A21,Controle!$A:$Y,23,0)),"",VLOOKUP(A21,Controle!$A:$Y,23,0))</f>
        <v>0</v>
      </c>
      <c r="AD21" s="106" t="s">
        <v>105</v>
      </c>
      <c r="AE21" s="171">
        <f t="shared" ca="1" si="7"/>
        <v>0</v>
      </c>
      <c r="AF21" s="164" t="str">
        <f t="shared" ca="1" si="8"/>
        <v/>
      </c>
      <c r="AG21" s="147">
        <f ca="1">IF(ISERROR(VLOOKUP(A21,Controle!$A:$Y,24,0)),"",VLOOKUP(A21,Controle!$A:$Y,24,0))</f>
        <v>0</v>
      </c>
      <c r="AH21" s="123">
        <f ca="1">IF(ISERROR(VLOOKUP(A21,Controle!$A:$Y,25,0)),"",VLOOKUP(A21,Controle!$A:$Y,25,0))</f>
        <v>0</v>
      </c>
      <c r="AI21" s="147">
        <f ca="1">IF(ISERROR(VLOOKUP(A21,Controle!$A:$Y,2,0)),"",VLOOKUP(A21,Controle!$A:$Y,2,0))</f>
        <v>0</v>
      </c>
      <c r="AJ21" s="123">
        <f ca="1">IF(ISERROR(VLOOKUP(A21,Controle!$A:$Y,3,0)),"",VLOOKUP(A21,Controle!$A:$Y,3,0))</f>
        <v>0</v>
      </c>
      <c r="AK21" s="147">
        <f ca="1">IF(ISERROR(VLOOKUP(A21,Controle!$A:$Y,4,0)),"",VLOOKUP(A21,Controle!$A:$Y,4,0))</f>
        <v>0</v>
      </c>
      <c r="AL21" s="123">
        <f ca="1">IF(ISERROR(VLOOKUP(A21,Controle!$A:$Y,5,0)),"",VLOOKUP(A21,Controle!$A:$Y,5,0))</f>
        <v>0</v>
      </c>
      <c r="AM21" s="147">
        <f ca="1">IF(ISERROR(VLOOKUP(A21,Controle!$A:$Y,6,0)),"",VLOOKUP(A21,Controle!$A:$Y,6,0))</f>
        <v>0</v>
      </c>
      <c r="AN21" s="123">
        <f ca="1">IF(ISERROR(VLOOKUP(A21,Controle!$A:$Y,7,0)),"",VLOOKUP(A21,Controle!$A:$Y,7,0))</f>
        <v>0</v>
      </c>
    </row>
    <row r="22" spans="1:40" ht="18.600000000000001" customHeight="1" x14ac:dyDescent="0.3">
      <c r="A22" s="111" t="s">
        <v>106</v>
      </c>
      <c r="B22" s="155">
        <f t="shared" ca="1" si="3"/>
        <v>0</v>
      </c>
      <c r="C22" s="156">
        <f>IF(ISERROR(VLOOKUP(A22,Relatorio!$A$3:$BL$96,54,0)),"",VLOOKUP(A22,Relatorio!$A$3:$BL$96,54,0))</f>
        <v>2</v>
      </c>
      <c r="D22" s="157" t="str">
        <f t="shared" ca="1" si="4"/>
        <v/>
      </c>
      <c r="E22" s="113">
        <f ca="1">IF(ISERROR(VLOOKUP(A22,Controle!$A:$Y,8,0)),"",VLOOKUP(A22,Controle!$A:$Y,8,0))</f>
        <v>0</v>
      </c>
      <c r="F22" s="113">
        <f ca="1">IF(ISERROR(VLOOKUP(A22,Controle!$A:$Y,9,0)),"",VLOOKUP(A22,Controle!$A:$Y,9,0))</f>
        <v>0</v>
      </c>
      <c r="G22" s="115">
        <f ca="1">IF(ISERROR(VLOOKUP(A22,Controle!$A:$Y,10,0)),"",VLOOKUP(A22,Controle!$A:$Y,10,0))</f>
        <v>0</v>
      </c>
      <c r="H22" s="113">
        <f ca="1">IF(ISERROR(VLOOKUP(A22,Controle!$A:$Y,11,0)),"",VLOOKUP(A22,Controle!$A:$Y,11,0))</f>
        <v>0</v>
      </c>
      <c r="I22" s="115">
        <f ca="1">IF(ISERROR(VLOOKUP(A22,Controle!$A:$Y,12,0)),"",VLOOKUP(A22,Controle!$A:$Y,12,0))</f>
        <v>0</v>
      </c>
      <c r="J22" s="113">
        <f ca="1">IF(ISERROR(VLOOKUP(A22,Controle!$A:$Y,13,0)),"",VLOOKUP(A22,Controle!$A:$Y,13,0))</f>
        <v>0</v>
      </c>
      <c r="K22" s="115">
        <f ca="1">IF(ISERROR(VLOOKUP(A22,Controle!$A:$Y,14,0)),"",VLOOKUP(A22,Controle!$A:$Y,14,0))</f>
        <v>0</v>
      </c>
      <c r="L22" s="113">
        <f ca="1">IF(ISERROR(VLOOKUP(A22,Controle!$A:$Y,15,0)),"",VLOOKUP(A22,Controle!$A:$Y,15,0))</f>
        <v>0</v>
      </c>
      <c r="P22" s="181" t="s">
        <v>106</v>
      </c>
      <c r="Q22" s="163">
        <f t="shared" ca="1" si="5"/>
        <v>0</v>
      </c>
      <c r="R22" s="164" t="str">
        <f t="shared" ca="1" si="6"/>
        <v/>
      </c>
      <c r="S22" s="115">
        <f ca="1">IF(ISERROR(VLOOKUP(A22,Controle!$A:$Y,16,0)),"",VLOOKUP(A22,Controle!$A:$Y,16,0))</f>
        <v>0</v>
      </c>
      <c r="T22" s="113">
        <f ca="1">IF(ISERROR(VLOOKUP(A22,Controle!$A:$Y,17,0)),"",VLOOKUP(A22,Controle!$A:$Y,17,0))</f>
        <v>0</v>
      </c>
      <c r="U22" s="115">
        <f ca="1">IF(ISERROR(VLOOKUP(A22,Controle!$A:$Y,18,0)),"",VLOOKUP(A22,Controle!$A:$Y,18,0))</f>
        <v>0</v>
      </c>
      <c r="V22" s="113">
        <f ca="1">IF(ISERROR(VLOOKUP(A22,Controle!$A:$Y,19,0)),"",VLOOKUP(A22,Controle!$A:$Y,19,0))</f>
        <v>0</v>
      </c>
      <c r="W22" s="115">
        <f ca="1">IF(ISERROR(VLOOKUP(A22,Controle!$A:$Y,20,0)),"",VLOOKUP(A22,Controle!$A:$Y,20,0))</f>
        <v>0</v>
      </c>
      <c r="X22" s="113">
        <f ca="1">IF(ISERROR(VLOOKUP(A22,Controle!$A:$Y,21,0)),"",VLOOKUP(A22,Controle!$A:$Y,21,0))</f>
        <v>0</v>
      </c>
      <c r="Y22" s="115">
        <f ca="1">IF(ISERROR(VLOOKUP(A22,Controle!$A:$Y,22,0)),"",VLOOKUP(A22,Controle!$A:$Y,22,0))</f>
        <v>0</v>
      </c>
      <c r="Z22" s="182">
        <f ca="1">IF(ISERROR(VLOOKUP(A22,Controle!$A:$Y,23,0)),"",VLOOKUP(A22,Controle!$A:$Y,23,0))</f>
        <v>0</v>
      </c>
      <c r="AD22" s="106" t="s">
        <v>106</v>
      </c>
      <c r="AE22" s="171">
        <f t="shared" ca="1" si="7"/>
        <v>0</v>
      </c>
      <c r="AF22" s="164" t="str">
        <f t="shared" ca="1" si="8"/>
        <v/>
      </c>
      <c r="AG22" s="147">
        <f ca="1">IF(ISERROR(VLOOKUP(A22,Controle!$A:$Y,24,0)),"",VLOOKUP(A22,Controle!$A:$Y,24,0))</f>
        <v>0</v>
      </c>
      <c r="AH22" s="123">
        <f ca="1">IF(ISERROR(VLOOKUP(A22,Controle!$A:$Y,25,0)),"",VLOOKUP(A22,Controle!$A:$Y,25,0))</f>
        <v>0</v>
      </c>
      <c r="AI22" s="147">
        <f ca="1">IF(ISERROR(VLOOKUP(A22,Controle!$A:$Y,2,0)),"",VLOOKUP(A22,Controle!$A:$Y,2,0))</f>
        <v>0</v>
      </c>
      <c r="AJ22" s="123">
        <f ca="1">IF(ISERROR(VLOOKUP(A22,Controle!$A:$Y,3,0)),"",VLOOKUP(A22,Controle!$A:$Y,3,0))</f>
        <v>0</v>
      </c>
      <c r="AK22" s="147">
        <f ca="1">IF(ISERROR(VLOOKUP(A22,Controle!$A:$Y,4,0)),"",VLOOKUP(A22,Controle!$A:$Y,4,0))</f>
        <v>0</v>
      </c>
      <c r="AL22" s="123">
        <f ca="1">IF(ISERROR(VLOOKUP(A22,Controle!$A:$Y,5,0)),"",VLOOKUP(A22,Controle!$A:$Y,5,0))</f>
        <v>0</v>
      </c>
      <c r="AM22" s="147">
        <f ca="1">IF(ISERROR(VLOOKUP(A22,Controle!$A:$Y,6,0)),"",VLOOKUP(A22,Controle!$A:$Y,6,0))</f>
        <v>0</v>
      </c>
      <c r="AN22" s="123">
        <f ca="1">IF(ISERROR(VLOOKUP(A22,Controle!$A:$Y,7,0)),"",VLOOKUP(A22,Controle!$A:$Y,7,0))</f>
        <v>0</v>
      </c>
    </row>
    <row r="23" spans="1:40" ht="19.5" customHeight="1" x14ac:dyDescent="0.3">
      <c r="A23" s="111" t="s">
        <v>107</v>
      </c>
      <c r="B23" s="155">
        <f t="shared" ca="1" si="3"/>
        <v>0</v>
      </c>
      <c r="C23" s="156">
        <f>IF(ISERROR(VLOOKUP(A23,Relatorio!$A$3:$BL$96,54,0)),"",VLOOKUP(A23,Relatorio!$A$3:$BL$96,54,0))</f>
        <v>2</v>
      </c>
      <c r="D23" s="157" t="str">
        <f t="shared" ca="1" si="4"/>
        <v/>
      </c>
      <c r="E23" s="113">
        <f ca="1">IF(ISERROR(VLOOKUP(A23,Controle!$A:$Y,8,0)),"",VLOOKUP(A23,Controle!$A:$Y,8,0))</f>
        <v>0</v>
      </c>
      <c r="F23" s="113">
        <f ca="1">IF(ISERROR(VLOOKUP(A23,Controle!$A:$Y,9,0)),"",VLOOKUP(A23,Controle!$A:$Y,9,0))</f>
        <v>0</v>
      </c>
      <c r="G23" s="115">
        <f ca="1">IF(ISERROR(VLOOKUP(A23,Controle!$A:$Y,10,0)),"",VLOOKUP(A23,Controle!$A:$Y,10,0))</f>
        <v>0</v>
      </c>
      <c r="H23" s="113">
        <f ca="1">IF(ISERROR(VLOOKUP(A23,Controle!$A:$Y,11,0)),"",VLOOKUP(A23,Controle!$A:$Y,11,0))</f>
        <v>0</v>
      </c>
      <c r="I23" s="115">
        <f ca="1">IF(ISERROR(VLOOKUP(A23,Controle!$A:$Y,12,0)),"",VLOOKUP(A23,Controle!$A:$Y,12,0))</f>
        <v>0</v>
      </c>
      <c r="J23" s="113">
        <f ca="1">IF(ISERROR(VLOOKUP(A23,Controle!$A:$Y,13,0)),"",VLOOKUP(A23,Controle!$A:$Y,13,0))</f>
        <v>0</v>
      </c>
      <c r="K23" s="115">
        <f ca="1">IF(ISERROR(VLOOKUP(A23,Controle!$A:$Y,14,0)),"",VLOOKUP(A23,Controle!$A:$Y,14,0))</f>
        <v>0</v>
      </c>
      <c r="L23" s="113">
        <f ca="1">IF(ISERROR(VLOOKUP(A23,Controle!$A:$Y,15,0)),"",VLOOKUP(A23,Controle!$A:$Y,15,0))</f>
        <v>0</v>
      </c>
      <c r="P23" s="181" t="s">
        <v>107</v>
      </c>
      <c r="Q23" s="163">
        <f t="shared" ca="1" si="5"/>
        <v>0</v>
      </c>
      <c r="R23" s="164" t="str">
        <f t="shared" ca="1" si="6"/>
        <v/>
      </c>
      <c r="S23" s="115">
        <f ca="1">IF(ISERROR(VLOOKUP(A23,Controle!$A:$Y,16,0)),"",VLOOKUP(A23,Controle!$A:$Y,16,0))</f>
        <v>0</v>
      </c>
      <c r="T23" s="113">
        <f ca="1">IF(ISERROR(VLOOKUP(A23,Controle!$A:$Y,17,0)),"",VLOOKUP(A23,Controle!$A:$Y,17,0))</f>
        <v>0</v>
      </c>
      <c r="U23" s="115">
        <f ca="1">IF(ISERROR(VLOOKUP(A23,Controle!$A:$Y,18,0)),"",VLOOKUP(A23,Controle!$A:$Y,18,0))</f>
        <v>0</v>
      </c>
      <c r="V23" s="113">
        <f ca="1">IF(ISERROR(VLOOKUP(A23,Controle!$A:$Y,19,0)),"",VLOOKUP(A23,Controle!$A:$Y,19,0))</f>
        <v>0</v>
      </c>
      <c r="W23" s="115">
        <f ca="1">IF(ISERROR(VLOOKUP(A23,Controle!$A:$Y,20,0)),"",VLOOKUP(A23,Controle!$A:$Y,20,0))</f>
        <v>0</v>
      </c>
      <c r="X23" s="113">
        <f ca="1">IF(ISERROR(VLOOKUP(A23,Controle!$A:$Y,21,0)),"",VLOOKUP(A23,Controle!$A:$Y,21,0))</f>
        <v>0</v>
      </c>
      <c r="Y23" s="115">
        <f ca="1">IF(ISERROR(VLOOKUP(A23,Controle!$A:$Y,22,0)),"",VLOOKUP(A23,Controle!$A:$Y,22,0))</f>
        <v>0</v>
      </c>
      <c r="Z23" s="182">
        <f ca="1">IF(ISERROR(VLOOKUP(A23,Controle!$A:$Y,23,0)),"",VLOOKUP(A23,Controle!$A:$Y,23,0))</f>
        <v>0</v>
      </c>
      <c r="AD23" s="106" t="s">
        <v>107</v>
      </c>
      <c r="AE23" s="171">
        <f t="shared" ca="1" si="7"/>
        <v>0</v>
      </c>
      <c r="AF23" s="164" t="str">
        <f t="shared" ca="1" si="8"/>
        <v/>
      </c>
      <c r="AG23" s="147">
        <f ca="1">IF(ISERROR(VLOOKUP(A23,Controle!$A:$Y,24,0)),"",VLOOKUP(A23,Controle!$A:$Y,24,0))</f>
        <v>0</v>
      </c>
      <c r="AH23" s="123">
        <f ca="1">IF(ISERROR(VLOOKUP(A23,Controle!$A:$Y,25,0)),"",VLOOKUP(A23,Controle!$A:$Y,25,0))</f>
        <v>0</v>
      </c>
      <c r="AI23" s="147">
        <f ca="1">IF(ISERROR(VLOOKUP(A23,Controle!$A:$Y,2,0)),"",VLOOKUP(A23,Controle!$A:$Y,2,0))</f>
        <v>0</v>
      </c>
      <c r="AJ23" s="123">
        <f ca="1">IF(ISERROR(VLOOKUP(A23,Controle!$A:$Y,3,0)),"",VLOOKUP(A23,Controle!$A:$Y,3,0))</f>
        <v>0</v>
      </c>
      <c r="AK23" s="147">
        <f ca="1">IF(ISERROR(VLOOKUP(A23,Controle!$A:$Y,4,0)),"",VLOOKUP(A23,Controle!$A:$Y,4,0))</f>
        <v>0</v>
      </c>
      <c r="AL23" s="123">
        <f ca="1">IF(ISERROR(VLOOKUP(A23,Controle!$A:$Y,5,0)),"",VLOOKUP(A23,Controle!$A:$Y,5,0))</f>
        <v>0</v>
      </c>
      <c r="AM23" s="147">
        <f ca="1">IF(ISERROR(VLOOKUP(A23,Controle!$A:$Y,6,0)),"",VLOOKUP(A23,Controle!$A:$Y,6,0))</f>
        <v>0</v>
      </c>
      <c r="AN23" s="123">
        <f ca="1">IF(ISERROR(VLOOKUP(A23,Controle!$A:$Y,7,0)),"",VLOOKUP(A23,Controle!$A:$Y,7,0))</f>
        <v>0</v>
      </c>
    </row>
    <row r="24" spans="1:40" ht="18.75" customHeight="1" x14ac:dyDescent="0.3">
      <c r="A24" s="111" t="s">
        <v>108</v>
      </c>
      <c r="B24" s="155">
        <f t="shared" ca="1" si="3"/>
        <v>0</v>
      </c>
      <c r="C24" s="156">
        <f>IF(ISERROR(VLOOKUP(A24,Relatorio!$A$3:$BL$96,54,0)),"",VLOOKUP(A24,Relatorio!$A$3:$BL$96,54,0))</f>
        <v>2</v>
      </c>
      <c r="D24" s="157" t="str">
        <f t="shared" ca="1" si="4"/>
        <v/>
      </c>
      <c r="E24" s="113">
        <f ca="1">IF(ISERROR(VLOOKUP(A24,Controle!$A:$Y,8,0)),"",VLOOKUP(A24,Controle!$A:$Y,8,0))</f>
        <v>0</v>
      </c>
      <c r="F24" s="113">
        <f ca="1">IF(ISERROR(VLOOKUP(A24,Controle!$A:$Y,9,0)),"",VLOOKUP(A24,Controle!$A:$Y,9,0))</f>
        <v>0</v>
      </c>
      <c r="G24" s="115">
        <f ca="1">IF(ISERROR(VLOOKUP(A24,Controle!$A:$Y,10,0)),"",VLOOKUP(A24,Controle!$A:$Y,10,0))</f>
        <v>0</v>
      </c>
      <c r="H24" s="113">
        <f ca="1">IF(ISERROR(VLOOKUP(A24,Controle!$A:$Y,11,0)),"",VLOOKUP(A24,Controle!$A:$Y,11,0))</f>
        <v>0</v>
      </c>
      <c r="I24" s="115">
        <f ca="1">IF(ISERROR(VLOOKUP(A24,Controle!$A:$Y,12,0)),"",VLOOKUP(A24,Controle!$A:$Y,12,0))</f>
        <v>0</v>
      </c>
      <c r="J24" s="113">
        <f ca="1">IF(ISERROR(VLOOKUP(A24,Controle!$A:$Y,13,0)),"",VLOOKUP(A24,Controle!$A:$Y,13,0))</f>
        <v>0</v>
      </c>
      <c r="K24" s="115">
        <f ca="1">IF(ISERROR(VLOOKUP(A24,Controle!$A:$Y,14,0)),"",VLOOKUP(A24,Controle!$A:$Y,14,0))</f>
        <v>0</v>
      </c>
      <c r="L24" s="113">
        <f ca="1">IF(ISERROR(VLOOKUP(A24,Controle!$A:$Y,15,0)),"",VLOOKUP(A24,Controle!$A:$Y,15,0))</f>
        <v>0</v>
      </c>
      <c r="P24" s="181" t="s">
        <v>108</v>
      </c>
      <c r="Q24" s="163">
        <f t="shared" ca="1" si="5"/>
        <v>0</v>
      </c>
      <c r="R24" s="164" t="str">
        <f t="shared" ca="1" si="6"/>
        <v/>
      </c>
      <c r="S24" s="115">
        <f ca="1">IF(ISERROR(VLOOKUP(A24,Controle!$A:$Y,16,0)),"",VLOOKUP(A24,Controle!$A:$Y,16,0))</f>
        <v>0</v>
      </c>
      <c r="T24" s="113">
        <f ca="1">IF(ISERROR(VLOOKUP(A24,Controle!$A:$Y,17,0)),"",VLOOKUP(A24,Controle!$A:$Y,17,0))</f>
        <v>0</v>
      </c>
      <c r="U24" s="115">
        <f ca="1">IF(ISERROR(VLOOKUP(A24,Controle!$A:$Y,18,0)),"",VLOOKUP(A24,Controle!$A:$Y,18,0))</f>
        <v>0</v>
      </c>
      <c r="V24" s="113">
        <f ca="1">IF(ISERROR(VLOOKUP(A24,Controle!$A:$Y,19,0)),"",VLOOKUP(A24,Controle!$A:$Y,19,0))</f>
        <v>0</v>
      </c>
      <c r="W24" s="115">
        <f ca="1">IF(ISERROR(VLOOKUP(A24,Controle!$A:$Y,20,0)),"",VLOOKUP(A24,Controle!$A:$Y,20,0))</f>
        <v>0</v>
      </c>
      <c r="X24" s="113">
        <f ca="1">IF(ISERROR(VLOOKUP(A24,Controle!$A:$Y,21,0)),"",VLOOKUP(A24,Controle!$A:$Y,21,0))</f>
        <v>0</v>
      </c>
      <c r="Y24" s="115">
        <f ca="1">IF(ISERROR(VLOOKUP(A24,Controle!$A:$Y,22,0)),"",VLOOKUP(A24,Controle!$A:$Y,22,0))</f>
        <v>0</v>
      </c>
      <c r="Z24" s="182">
        <f ca="1">IF(ISERROR(VLOOKUP(A24,Controle!$A:$Y,23,0)),"",VLOOKUP(A24,Controle!$A:$Y,23,0))</f>
        <v>0</v>
      </c>
      <c r="AD24" s="106" t="s">
        <v>108</v>
      </c>
      <c r="AE24" s="171">
        <f t="shared" ca="1" si="7"/>
        <v>0</v>
      </c>
      <c r="AF24" s="164" t="str">
        <f t="shared" ca="1" si="8"/>
        <v/>
      </c>
      <c r="AG24" s="147">
        <f ca="1">IF(ISERROR(VLOOKUP(A24,Controle!$A:$Y,24,0)),"",VLOOKUP(A24,Controle!$A:$Y,24,0))</f>
        <v>0</v>
      </c>
      <c r="AH24" s="123">
        <f ca="1">IF(ISERROR(VLOOKUP(A24,Controle!$A:$Y,25,0)),"",VLOOKUP(A24,Controle!$A:$Y,25,0))</f>
        <v>0</v>
      </c>
      <c r="AI24" s="147">
        <f ca="1">IF(ISERROR(VLOOKUP(A24,Controle!$A:$Y,2,0)),"",VLOOKUP(A24,Controle!$A:$Y,2,0))</f>
        <v>0</v>
      </c>
      <c r="AJ24" s="123">
        <f ca="1">IF(ISERROR(VLOOKUP(A24,Controle!$A:$Y,3,0)),"",VLOOKUP(A24,Controle!$A:$Y,3,0))</f>
        <v>0</v>
      </c>
      <c r="AK24" s="147">
        <f ca="1">IF(ISERROR(VLOOKUP(A24,Controle!$A:$Y,4,0)),"",VLOOKUP(A24,Controle!$A:$Y,4,0))</f>
        <v>0</v>
      </c>
      <c r="AL24" s="123">
        <f ca="1">IF(ISERROR(VLOOKUP(A24,Controle!$A:$Y,5,0)),"",VLOOKUP(A24,Controle!$A:$Y,5,0))</f>
        <v>0</v>
      </c>
      <c r="AM24" s="147">
        <f ca="1">IF(ISERROR(VLOOKUP(A24,Controle!$A:$Y,6,0)),"",VLOOKUP(A24,Controle!$A:$Y,6,0))</f>
        <v>0</v>
      </c>
      <c r="AN24" s="123">
        <f ca="1">IF(ISERROR(VLOOKUP(A24,Controle!$A:$Y,7,0)),"",VLOOKUP(A24,Controle!$A:$Y,7,0))</f>
        <v>0</v>
      </c>
    </row>
    <row r="25" spans="1:40" x14ac:dyDescent="0.3">
      <c r="A25" s="111" t="s">
        <v>109</v>
      </c>
      <c r="B25" s="155">
        <f t="shared" ca="1" si="3"/>
        <v>0</v>
      </c>
      <c r="C25" s="156">
        <f>IF(ISERROR(VLOOKUP(A25,Relatorio!$A$3:$BL$96,54,0)),"",VLOOKUP(A25,Relatorio!$A$3:$BL$96,54,0))</f>
        <v>2</v>
      </c>
      <c r="D25" s="157" t="str">
        <f t="shared" ca="1" si="4"/>
        <v/>
      </c>
      <c r="E25" s="113">
        <f ca="1">IF(ISERROR(VLOOKUP(A25,Controle!$A:$Y,8,0)),"",VLOOKUP(A25,Controle!$A:$Y,8,0))</f>
        <v>0</v>
      </c>
      <c r="F25" s="113">
        <f ca="1">IF(ISERROR(VLOOKUP(A25,Controle!$A:$Y,9,0)),"",VLOOKUP(A25,Controle!$A:$Y,9,0))</f>
        <v>0</v>
      </c>
      <c r="G25" s="115">
        <f ca="1">IF(ISERROR(VLOOKUP(A25,Controle!$A:$Y,10,0)),"",VLOOKUP(A25,Controle!$A:$Y,10,0))</f>
        <v>0</v>
      </c>
      <c r="H25" s="113">
        <f ca="1">IF(ISERROR(VLOOKUP(A25,Controle!$A:$Y,11,0)),"",VLOOKUP(A25,Controle!$A:$Y,11,0))</f>
        <v>0</v>
      </c>
      <c r="I25" s="115">
        <f ca="1">IF(ISERROR(VLOOKUP(A25,Controle!$A:$Y,12,0)),"",VLOOKUP(A25,Controle!$A:$Y,12,0))</f>
        <v>0</v>
      </c>
      <c r="J25" s="113">
        <f ca="1">IF(ISERROR(VLOOKUP(A25,Controle!$A:$Y,13,0)),"",VLOOKUP(A25,Controle!$A:$Y,13,0))</f>
        <v>0</v>
      </c>
      <c r="K25" s="115">
        <f ca="1">IF(ISERROR(VLOOKUP(A25,Controle!$A:$Y,14,0)),"",VLOOKUP(A25,Controle!$A:$Y,14,0))</f>
        <v>0</v>
      </c>
      <c r="L25" s="113">
        <f ca="1">IF(ISERROR(VLOOKUP(A25,Controle!$A:$Y,15,0)),"",VLOOKUP(A25,Controle!$A:$Y,15,0))</f>
        <v>0</v>
      </c>
      <c r="P25" s="181" t="s">
        <v>109</v>
      </c>
      <c r="Q25" s="163">
        <f t="shared" ca="1" si="5"/>
        <v>0</v>
      </c>
      <c r="R25" s="164" t="str">
        <f t="shared" ca="1" si="6"/>
        <v/>
      </c>
      <c r="S25" s="115">
        <f ca="1">IF(ISERROR(VLOOKUP(A25,Controle!$A:$Y,16,0)),"",VLOOKUP(A25,Controle!$A:$Y,16,0))</f>
        <v>0</v>
      </c>
      <c r="T25" s="113">
        <f ca="1">IF(ISERROR(VLOOKUP(A25,Controle!$A:$Y,17,0)),"",VLOOKUP(A25,Controle!$A:$Y,17,0))</f>
        <v>0</v>
      </c>
      <c r="U25" s="115">
        <f ca="1">IF(ISERROR(VLOOKUP(A25,Controle!$A:$Y,18,0)),"",VLOOKUP(A25,Controle!$A:$Y,18,0))</f>
        <v>0</v>
      </c>
      <c r="V25" s="113">
        <f ca="1">IF(ISERROR(VLOOKUP(A25,Controle!$A:$Y,19,0)),"",VLOOKUP(A25,Controle!$A:$Y,19,0))</f>
        <v>0</v>
      </c>
      <c r="W25" s="115">
        <f ca="1">IF(ISERROR(VLOOKUP(A25,Controle!$A:$Y,20,0)),"",VLOOKUP(A25,Controle!$A:$Y,20,0))</f>
        <v>0</v>
      </c>
      <c r="X25" s="113">
        <f ca="1">IF(ISERROR(VLOOKUP(A25,Controle!$A:$Y,21,0)),"",VLOOKUP(A25,Controle!$A:$Y,21,0))</f>
        <v>0</v>
      </c>
      <c r="Y25" s="115">
        <f ca="1">IF(ISERROR(VLOOKUP(A25,Controle!$A:$Y,22,0)),"",VLOOKUP(A25,Controle!$A:$Y,22,0))</f>
        <v>0</v>
      </c>
      <c r="Z25" s="182">
        <f ca="1">IF(ISERROR(VLOOKUP(A25,Controle!$A:$Y,23,0)),"",VLOOKUP(A25,Controle!$A:$Y,23,0))</f>
        <v>0</v>
      </c>
      <c r="AD25" s="106" t="s">
        <v>109</v>
      </c>
      <c r="AE25" s="171">
        <f t="shared" ca="1" si="7"/>
        <v>0</v>
      </c>
      <c r="AF25" s="164" t="str">
        <f t="shared" ca="1" si="8"/>
        <v/>
      </c>
      <c r="AG25" s="147">
        <f ca="1">IF(ISERROR(VLOOKUP(A25,Controle!$A:$Y,24,0)),"",VLOOKUP(A25,Controle!$A:$Y,24,0))</f>
        <v>0</v>
      </c>
      <c r="AH25" s="123">
        <f ca="1">IF(ISERROR(VLOOKUP(A25,Controle!$A:$Y,25,0)),"",VLOOKUP(A25,Controle!$A:$Y,25,0))</f>
        <v>0</v>
      </c>
      <c r="AI25" s="147">
        <f ca="1">IF(ISERROR(VLOOKUP(A25,Controle!$A:$Y,2,0)),"",VLOOKUP(A25,Controle!$A:$Y,2,0))</f>
        <v>0</v>
      </c>
      <c r="AJ25" s="123">
        <f ca="1">IF(ISERROR(VLOOKUP(A25,Controle!$A:$Y,3,0)),"",VLOOKUP(A25,Controle!$A:$Y,3,0))</f>
        <v>0</v>
      </c>
      <c r="AK25" s="147">
        <f ca="1">IF(ISERROR(VLOOKUP(A25,Controle!$A:$Y,4,0)),"",VLOOKUP(A25,Controle!$A:$Y,4,0))</f>
        <v>0</v>
      </c>
      <c r="AL25" s="123">
        <f ca="1">IF(ISERROR(VLOOKUP(A25,Controle!$A:$Y,5,0)),"",VLOOKUP(A25,Controle!$A:$Y,5,0))</f>
        <v>0</v>
      </c>
      <c r="AM25" s="147">
        <f ca="1">IF(ISERROR(VLOOKUP(A25,Controle!$A:$Y,6,0)),"",VLOOKUP(A25,Controle!$A:$Y,6,0))</f>
        <v>0</v>
      </c>
      <c r="AN25" s="123">
        <f ca="1">IF(ISERROR(VLOOKUP(A25,Controle!$A:$Y,7,0)),"",VLOOKUP(A25,Controle!$A:$Y,7,0))</f>
        <v>0</v>
      </c>
    </row>
    <row r="26" spans="1:40" ht="19.5" customHeight="1" thickBot="1" x14ac:dyDescent="0.35">
      <c r="A26" s="112" t="s">
        <v>110</v>
      </c>
      <c r="B26" s="158">
        <f t="shared" ca="1" si="3"/>
        <v>0</v>
      </c>
      <c r="C26" s="159">
        <f>IF(ISERROR(VLOOKUP(A26,Relatorio!$A$3:$BL$96,54,0)),"",VLOOKUP(A26,Relatorio!$A$3:$BL$96,54,0))</f>
        <v>2</v>
      </c>
      <c r="D26" s="160" t="str">
        <f t="shared" ca="1" si="4"/>
        <v/>
      </c>
      <c r="E26" s="114">
        <f ca="1">IF(ISERROR(VLOOKUP(A26,Controle!$A:$Y,8,0)),"",VLOOKUP(A26,Controle!$A:$Y,8,0))</f>
        <v>0</v>
      </c>
      <c r="F26" s="114">
        <f ca="1">IF(ISERROR(VLOOKUP(A26,Controle!$A:$Y,9,0)),"",VLOOKUP(A26,Controle!$A:$Y,9,0))</f>
        <v>0</v>
      </c>
      <c r="G26" s="116">
        <f ca="1">IF(ISERROR(VLOOKUP(A26,Controle!$A:$Y,10,0)),"",VLOOKUP(A26,Controle!$A:$Y,10,0))</f>
        <v>0</v>
      </c>
      <c r="H26" s="114">
        <f ca="1">IF(ISERROR(VLOOKUP(A26,Controle!$A:$Y,11,0)),"",VLOOKUP(A26,Controle!$A:$Y,11,0))</f>
        <v>0</v>
      </c>
      <c r="I26" s="116">
        <f ca="1">IF(ISERROR(VLOOKUP(A26,Controle!$A:$Y,12,0)),"",VLOOKUP(A26,Controle!$A:$Y,12,0))</f>
        <v>0</v>
      </c>
      <c r="J26" s="114">
        <f ca="1">IF(ISERROR(VLOOKUP(A26,Controle!$A:$Y,13,0)),"",VLOOKUP(A26,Controle!$A:$Y,13,0))</f>
        <v>0</v>
      </c>
      <c r="K26" s="116">
        <f ca="1">IF(ISERROR(VLOOKUP(A26,Controle!$A:$Y,14,0)),"",VLOOKUP(A26,Controle!$A:$Y,14,0))</f>
        <v>0</v>
      </c>
      <c r="L26" s="114">
        <f ca="1">IF(ISERROR(VLOOKUP(A26,Controle!$A:$Y,15,0)),"",VLOOKUP(A26,Controle!$A:$Y,15,0))</f>
        <v>0</v>
      </c>
      <c r="P26" s="183" t="s">
        <v>110</v>
      </c>
      <c r="Q26" s="184">
        <f t="shared" ca="1" si="5"/>
        <v>0</v>
      </c>
      <c r="R26" s="185" t="str">
        <f t="shared" ca="1" si="6"/>
        <v/>
      </c>
      <c r="S26" s="186">
        <f ca="1">IF(ISERROR(VLOOKUP(A26,Controle!$A:$Y,16,0)),"",VLOOKUP(A26,Controle!$A:$Y,16,0))</f>
        <v>0</v>
      </c>
      <c r="T26" s="187">
        <f ca="1">IF(ISERROR(VLOOKUP(A26,Controle!$A:$Y,17,0)),"",VLOOKUP(A26,Controle!$A:$Y,17,0))</f>
        <v>0</v>
      </c>
      <c r="U26" s="186">
        <f ca="1">IF(ISERROR(VLOOKUP(A26,Controle!$A:$Y,18,0)),"",VLOOKUP(A26,Controle!$A:$Y,18,0))</f>
        <v>0</v>
      </c>
      <c r="V26" s="187">
        <f ca="1">IF(ISERROR(VLOOKUP(A26,Controle!$A:$Y,19,0)),"",VLOOKUP(A26,Controle!$A:$Y,19,0))</f>
        <v>0</v>
      </c>
      <c r="W26" s="186">
        <f ca="1">IF(ISERROR(VLOOKUP(A26,Controle!$A:$Y,20,0)),"",VLOOKUP(A26,Controle!$A:$Y,20,0))</f>
        <v>0</v>
      </c>
      <c r="X26" s="187">
        <f ca="1">IF(ISERROR(VLOOKUP(A26,Controle!$A:$Y,21,0)),"",VLOOKUP(A26,Controle!$A:$Y,21,0))</f>
        <v>0</v>
      </c>
      <c r="Y26" s="186">
        <f ca="1">IF(ISERROR(VLOOKUP(A26,Controle!$A:$Y,22,0)),"",VLOOKUP(A26,Controle!$A:$Y,22,0))</f>
        <v>0</v>
      </c>
      <c r="Z26" s="188">
        <f ca="1">IF(ISERROR(VLOOKUP(A26,Controle!$A:$Y,23,0)),"",VLOOKUP(A26,Controle!$A:$Y,23,0))</f>
        <v>0</v>
      </c>
      <c r="AD26" s="107" t="s">
        <v>110</v>
      </c>
      <c r="AE26" s="172">
        <f t="shared" ca="1" si="7"/>
        <v>0</v>
      </c>
      <c r="AF26" s="166" t="str">
        <f t="shared" ca="1" si="8"/>
        <v/>
      </c>
      <c r="AG26" s="151">
        <f ca="1">IF(ISERROR(VLOOKUP(A26,Controle!$A:$Y,24,0)),"",VLOOKUP(A26,Controle!$A:$Y,24,0))</f>
        <v>0</v>
      </c>
      <c r="AH26" s="125">
        <f ca="1">IF(ISERROR(VLOOKUP(A26,Controle!$A:$Y,25,0)),"",VLOOKUP(A26,Controle!$A:$Y,25,0))</f>
        <v>0</v>
      </c>
      <c r="AI26" s="151">
        <f ca="1">IF(ISERROR(VLOOKUP(A26,Controle!$A:$Y,2,0)),"",VLOOKUP(A26,Controle!$A:$Y,2,0))</f>
        <v>0</v>
      </c>
      <c r="AJ26" s="125">
        <f ca="1">IF(ISERROR(VLOOKUP(A26,Controle!$A:$Y,3,0)),"",VLOOKUP(A26,Controle!$A:$Y,3,0))</f>
        <v>0</v>
      </c>
      <c r="AK26" s="151">
        <f ca="1">IF(ISERROR(VLOOKUP(A26,Controle!$A:$Y,4,0)),"",VLOOKUP(A26,Controle!$A:$Y,4,0))</f>
        <v>0</v>
      </c>
      <c r="AL26" s="125">
        <f ca="1">IF(ISERROR(VLOOKUP(A26,Controle!$A:$Y,5,0)),"",VLOOKUP(A26,Controle!$A:$Y,5,0))</f>
        <v>0</v>
      </c>
      <c r="AM26" s="151">
        <f ca="1">IF(ISERROR(VLOOKUP(A26,Controle!$A:$Y,6,0)),"",VLOOKUP(A26,Controle!$A:$Y,6,0))</f>
        <v>0</v>
      </c>
      <c r="AN26" s="125">
        <f ca="1">IF(ISERROR(VLOOKUP(A26,Controle!$A:$Y,7,0)),"",VLOOKUP(A26,Controle!$A:$Y,7,0))</f>
        <v>0</v>
      </c>
    </row>
    <row r="27" spans="1:40" x14ac:dyDescent="0.3">
      <c r="A27" s="110" t="s">
        <v>111</v>
      </c>
      <c r="B27" s="152">
        <f t="shared" ca="1" si="3"/>
        <v>0</v>
      </c>
      <c r="C27" s="153">
        <f>IF(ISERROR(VLOOKUP(A27,Relatorio!$A$3:$BL$96,54,0)),"",VLOOKUP(A27,Relatorio!$A$3:$BL$96,54,0))</f>
        <v>3</v>
      </c>
      <c r="D27" s="154" t="str">
        <f t="shared" ca="1" si="4"/>
        <v/>
      </c>
      <c r="E27" s="104">
        <f ca="1">IF(ISERROR(VLOOKUP(A27,Controle!$A:$Y,8,0)),"",VLOOKUP(A27,Controle!$A:$Y,8,0))</f>
        <v>0</v>
      </c>
      <c r="F27" s="104">
        <f ca="1">IF(ISERROR(VLOOKUP(A27,Controle!$A:$Y,9,0)),"",VLOOKUP(A27,Controle!$A:$Y,9,0))</f>
        <v>0</v>
      </c>
      <c r="G27" s="105">
        <f ca="1">IF(ISERROR(VLOOKUP(A27,Controle!$A:$Y,10,0)),"",VLOOKUP(A27,Controle!$A:$Y,10,0))</f>
        <v>0</v>
      </c>
      <c r="H27" s="104">
        <f ca="1">IF(ISERROR(VLOOKUP(A27,Controle!$A:$Y,11,0)),"",VLOOKUP(A27,Controle!$A:$Y,11,0))</f>
        <v>0</v>
      </c>
      <c r="I27" s="105">
        <f ca="1">IF(ISERROR(VLOOKUP(A27,Controle!$A:$Y,12,0)),"",VLOOKUP(A27,Controle!$A:$Y,12,0))</f>
        <v>0</v>
      </c>
      <c r="J27" s="104">
        <f ca="1">IF(ISERROR(VLOOKUP(A27,Controle!$A:$Y,13,0)),"",VLOOKUP(A27,Controle!$A:$Y,13,0))</f>
        <v>0</v>
      </c>
      <c r="K27" s="105">
        <f ca="1">IF(ISERROR(VLOOKUP(A27,Controle!$A:$Y,14,0)),"",VLOOKUP(A27,Controle!$A:$Y,14,0))</f>
        <v>0</v>
      </c>
      <c r="L27" s="104">
        <f ca="1">IF(ISERROR(VLOOKUP(A27,Controle!$A:$Y,15,0)),"",VLOOKUP(A27,Controle!$A:$Y,15,0))</f>
        <v>0</v>
      </c>
      <c r="P27" s="145" t="s">
        <v>111</v>
      </c>
      <c r="Q27" s="167">
        <f t="shared" ca="1" si="5"/>
        <v>0</v>
      </c>
      <c r="R27" s="168" t="str">
        <f t="shared" ca="1" si="6"/>
        <v/>
      </c>
      <c r="S27" s="87">
        <f ca="1">IF(ISERROR(VLOOKUP(A27,Controle!$A:$Y,16,0)),"",VLOOKUP(A27,Controle!$A:$Y,16,0))</f>
        <v>0</v>
      </c>
      <c r="T27" s="86">
        <f ca="1">IF(ISERROR(VLOOKUP(A27,Controle!$A:$Y,17,0)),"",VLOOKUP(A27,Controle!$A:$Y,17,0))</f>
        <v>0</v>
      </c>
      <c r="U27" s="87">
        <f ca="1">IF(ISERROR(VLOOKUP(A27,Controle!$A:$Y,18,0)),"",VLOOKUP(A27,Controle!$A:$Y,18,0))</f>
        <v>0</v>
      </c>
      <c r="V27" s="86">
        <f ca="1">IF(ISERROR(VLOOKUP(A27,Controle!$A:$Y,19,0)),"",VLOOKUP(A27,Controle!$A:$Y,19,0))</f>
        <v>0</v>
      </c>
      <c r="W27" s="87">
        <f ca="1">IF(ISERROR(VLOOKUP(A27,Controle!$A:$Y,20,0)),"",VLOOKUP(A27,Controle!$A:$Y,20,0))</f>
        <v>0</v>
      </c>
      <c r="X27" s="86">
        <f ca="1">IF(ISERROR(VLOOKUP(A27,Controle!$A:$Y,21,0)),"",VLOOKUP(A27,Controle!$A:$Y,21,0))</f>
        <v>0</v>
      </c>
      <c r="Y27" s="87">
        <f ca="1">IF(ISERROR(VLOOKUP(A27,Controle!$A:$Y,22,0)),"",VLOOKUP(A27,Controle!$A:$Y,22,0))</f>
        <v>0</v>
      </c>
      <c r="Z27" s="86">
        <f ca="1">IF(ISERROR(VLOOKUP(A27,Controle!$A:$Y,23,0)),"",VLOOKUP(A27,Controle!$A:$Y,23,0))</f>
        <v>0</v>
      </c>
      <c r="AD27" s="103" t="s">
        <v>111</v>
      </c>
      <c r="AE27" s="170">
        <f t="shared" ca="1" si="7"/>
        <v>0</v>
      </c>
      <c r="AF27" s="162" t="str">
        <f t="shared" ca="1" si="8"/>
        <v/>
      </c>
      <c r="AG27" s="150">
        <f ca="1">IF(ISERROR(VLOOKUP(A27,Controle!$A:$Y,24,0)),"",VLOOKUP(A27,Controle!$A:$Y,24,0))</f>
        <v>0</v>
      </c>
      <c r="AH27" s="118">
        <f ca="1">IF(ISERROR(VLOOKUP(A27,Controle!$A:$Y,25,0)),"",VLOOKUP(A27,Controle!$A:$Y,25,0))</f>
        <v>0</v>
      </c>
      <c r="AI27" s="150">
        <f ca="1">IF(ISERROR(VLOOKUP(A27,Controle!$A:$Y,2,0)),"",VLOOKUP(A27,Controle!$A:$Y,2,0))</f>
        <v>0</v>
      </c>
      <c r="AJ27" s="118">
        <f ca="1">IF(ISERROR(VLOOKUP(A27,Controle!$A:$Y,3,0)),"",VLOOKUP(A27,Controle!$A:$Y,3,0))</f>
        <v>0</v>
      </c>
      <c r="AK27" s="150">
        <f ca="1">IF(ISERROR(VLOOKUP(A27,Controle!$A:$Y,4,0)),"",VLOOKUP(A27,Controle!$A:$Y,4,0))</f>
        <v>0</v>
      </c>
      <c r="AL27" s="118">
        <f ca="1">IF(ISERROR(VLOOKUP(A27,Controle!$A:$Y,5,0)),"",VLOOKUP(A27,Controle!$A:$Y,5,0))</f>
        <v>0</v>
      </c>
      <c r="AM27" s="150">
        <f ca="1">IF(ISERROR(VLOOKUP(A27,Controle!$A:$Y,6,0)),"",VLOOKUP(A27,Controle!$A:$Y,6,0))</f>
        <v>0</v>
      </c>
      <c r="AN27" s="118">
        <f ca="1">IF(ISERROR(VLOOKUP(A27,Controle!$A:$Y,7,0)),"",VLOOKUP(A27,Controle!$A:$Y,7,0))</f>
        <v>0</v>
      </c>
    </row>
    <row r="28" spans="1:40" x14ac:dyDescent="0.3">
      <c r="A28" s="111" t="s">
        <v>112</v>
      </c>
      <c r="B28" s="155">
        <f t="shared" ca="1" si="3"/>
        <v>0</v>
      </c>
      <c r="C28" s="156">
        <f>IF(ISERROR(VLOOKUP(A28,Relatorio!$A$3:$BL$96,54,0)),"",VLOOKUP(A28,Relatorio!$A$3:$BL$96,54,0))</f>
        <v>3</v>
      </c>
      <c r="D28" s="157" t="str">
        <f t="shared" ca="1" si="4"/>
        <v/>
      </c>
      <c r="E28" s="113">
        <f ca="1">IF(ISERROR(VLOOKUP(A28,Controle!$A:$Y,8,0)),"",VLOOKUP(A28,Controle!$A:$Y,8,0))</f>
        <v>0</v>
      </c>
      <c r="F28" s="113">
        <f ca="1">IF(ISERROR(VLOOKUP(A28,Controle!$A:$Y,9,0)),"",VLOOKUP(A28,Controle!$A:$Y,9,0))</f>
        <v>0</v>
      </c>
      <c r="G28" s="115">
        <f ca="1">IF(ISERROR(VLOOKUP(A28,Controle!$A:$Y,10,0)),"",VLOOKUP(A28,Controle!$A:$Y,10,0))</f>
        <v>0</v>
      </c>
      <c r="H28" s="113">
        <f ca="1">IF(ISERROR(VLOOKUP(A28,Controle!$A:$Y,11,0)),"",VLOOKUP(A28,Controle!$A:$Y,11,0))</f>
        <v>0</v>
      </c>
      <c r="I28" s="115">
        <f ca="1">IF(ISERROR(VLOOKUP(A28,Controle!$A:$Y,12,0)),"",VLOOKUP(A28,Controle!$A:$Y,12,0))</f>
        <v>0</v>
      </c>
      <c r="J28" s="113">
        <f ca="1">IF(ISERROR(VLOOKUP(A28,Controle!$A:$Y,13,0)),"",VLOOKUP(A28,Controle!$A:$Y,13,0))</f>
        <v>0</v>
      </c>
      <c r="K28" s="115">
        <f ca="1">IF(ISERROR(VLOOKUP(A28,Controle!$A:$Y,14,0)),"",VLOOKUP(A28,Controle!$A:$Y,14,0))</f>
        <v>0</v>
      </c>
      <c r="L28" s="113">
        <f ca="1">IF(ISERROR(VLOOKUP(A28,Controle!$A:$Y,15,0)),"",VLOOKUP(A28,Controle!$A:$Y,15,0))</f>
        <v>0</v>
      </c>
      <c r="P28" s="111" t="s">
        <v>112</v>
      </c>
      <c r="Q28" s="163">
        <f t="shared" ca="1" si="5"/>
        <v>0</v>
      </c>
      <c r="R28" s="164" t="str">
        <f t="shared" ca="1" si="6"/>
        <v/>
      </c>
      <c r="S28" s="115">
        <f ca="1">IF(ISERROR(VLOOKUP(A28,Controle!$A:$Y,16,0)),"",VLOOKUP(A28,Controle!$A:$Y,16,0))</f>
        <v>0</v>
      </c>
      <c r="T28" s="113">
        <f ca="1">IF(ISERROR(VLOOKUP(A28,Controle!$A:$Y,17,0)),"",VLOOKUP(A28,Controle!$A:$Y,17,0))</f>
        <v>0</v>
      </c>
      <c r="U28" s="115">
        <f ca="1">IF(ISERROR(VLOOKUP(A28,Controle!$A:$Y,18,0)),"",VLOOKUP(A28,Controle!$A:$Y,18,0))</f>
        <v>0</v>
      </c>
      <c r="V28" s="113">
        <f ca="1">IF(ISERROR(VLOOKUP(A28,Controle!$A:$Y,19,0)),"",VLOOKUP(A28,Controle!$A:$Y,19,0))</f>
        <v>0</v>
      </c>
      <c r="W28" s="115">
        <f ca="1">IF(ISERROR(VLOOKUP(A28,Controle!$A:$Y,20,0)),"",VLOOKUP(A28,Controle!$A:$Y,20,0))</f>
        <v>0</v>
      </c>
      <c r="X28" s="113">
        <f ca="1">IF(ISERROR(VLOOKUP(A28,Controle!$A:$Y,21,0)),"",VLOOKUP(A28,Controle!$A:$Y,21,0))</f>
        <v>0</v>
      </c>
      <c r="Y28" s="115">
        <f ca="1">IF(ISERROR(VLOOKUP(A28,Controle!$A:$Y,22,0)),"",VLOOKUP(A28,Controle!$A:$Y,22,0))</f>
        <v>0</v>
      </c>
      <c r="Z28" s="113">
        <f ca="1">IF(ISERROR(VLOOKUP(A28,Controle!$A:$Y,23,0)),"",VLOOKUP(A28,Controle!$A:$Y,23,0))</f>
        <v>0</v>
      </c>
      <c r="AD28" s="106" t="s">
        <v>112</v>
      </c>
      <c r="AE28" s="171">
        <f t="shared" ca="1" si="7"/>
        <v>0</v>
      </c>
      <c r="AF28" s="164" t="str">
        <f t="shared" ca="1" si="8"/>
        <v/>
      </c>
      <c r="AG28" s="147">
        <f ca="1">IF(ISERROR(VLOOKUP(A28,Controle!$A:$Y,24,0)),"",VLOOKUP(A28,Controle!$A:$Y,24,0))</f>
        <v>0</v>
      </c>
      <c r="AH28" s="123">
        <f ca="1">IF(ISERROR(VLOOKUP(A28,Controle!$A:$Y,25,0)),"",VLOOKUP(A28,Controle!$A:$Y,25,0))</f>
        <v>0</v>
      </c>
      <c r="AI28" s="147">
        <f ca="1">IF(ISERROR(VLOOKUP(A28,Controle!$A:$Y,2,0)),"",VLOOKUP(A28,Controle!$A:$Y,2,0))</f>
        <v>0</v>
      </c>
      <c r="AJ28" s="123">
        <f ca="1">IF(ISERROR(VLOOKUP(A28,Controle!$A:$Y,3,0)),"",VLOOKUP(A28,Controle!$A:$Y,3,0))</f>
        <v>0</v>
      </c>
      <c r="AK28" s="147">
        <f ca="1">IF(ISERROR(VLOOKUP(A28,Controle!$A:$Y,4,0)),"",VLOOKUP(A28,Controle!$A:$Y,4,0))</f>
        <v>0</v>
      </c>
      <c r="AL28" s="123">
        <f ca="1">IF(ISERROR(VLOOKUP(A28,Controle!$A:$Y,5,0)),"",VLOOKUP(A28,Controle!$A:$Y,5,0))</f>
        <v>0</v>
      </c>
      <c r="AM28" s="147">
        <f ca="1">IF(ISERROR(VLOOKUP(A28,Controle!$A:$Y,6,0)),"",VLOOKUP(A28,Controle!$A:$Y,6,0))</f>
        <v>0</v>
      </c>
      <c r="AN28" s="123">
        <f ca="1">IF(ISERROR(VLOOKUP(A28,Controle!$A:$Y,7,0)),"",VLOOKUP(A28,Controle!$A:$Y,7,0))</f>
        <v>0</v>
      </c>
    </row>
    <row r="29" spans="1:40" x14ac:dyDescent="0.3">
      <c r="A29" s="111" t="s">
        <v>113</v>
      </c>
      <c r="B29" s="155">
        <f t="shared" ca="1" si="3"/>
        <v>0</v>
      </c>
      <c r="C29" s="156">
        <f>IF(ISERROR(VLOOKUP(A29,Relatorio!$A$3:$BL$96,54,0)),"",VLOOKUP(A29,Relatorio!$A$3:$BL$96,54,0))</f>
        <v>3</v>
      </c>
      <c r="D29" s="157" t="str">
        <f t="shared" ca="1" si="4"/>
        <v/>
      </c>
      <c r="E29" s="113">
        <f ca="1">IF(ISERROR(VLOOKUP(A29,Controle!$A:$Y,8,0)),"",VLOOKUP(A29,Controle!$A:$Y,8,0))</f>
        <v>0</v>
      </c>
      <c r="F29" s="113">
        <f ca="1">IF(ISERROR(VLOOKUP(A29,Controle!$A:$Y,9,0)),"",VLOOKUP(A29,Controle!$A:$Y,9,0))</f>
        <v>0</v>
      </c>
      <c r="G29" s="115">
        <f ca="1">IF(ISERROR(VLOOKUP(A29,Controle!$A:$Y,10,0)),"",VLOOKUP(A29,Controle!$A:$Y,10,0))</f>
        <v>0</v>
      </c>
      <c r="H29" s="113">
        <f ca="1">IF(ISERROR(VLOOKUP(A29,Controle!$A:$Y,11,0)),"",VLOOKUP(A29,Controle!$A:$Y,11,0))</f>
        <v>0</v>
      </c>
      <c r="I29" s="115">
        <f ca="1">IF(ISERROR(VLOOKUP(A29,Controle!$A:$Y,12,0)),"",VLOOKUP(A29,Controle!$A:$Y,12,0))</f>
        <v>0</v>
      </c>
      <c r="J29" s="113">
        <f ca="1">IF(ISERROR(VLOOKUP(A29,Controle!$A:$Y,13,0)),"",VLOOKUP(A29,Controle!$A:$Y,13,0))</f>
        <v>0</v>
      </c>
      <c r="K29" s="115">
        <f ca="1">IF(ISERROR(VLOOKUP(A29,Controle!$A:$Y,14,0)),"",VLOOKUP(A29,Controle!$A:$Y,14,0))</f>
        <v>0</v>
      </c>
      <c r="L29" s="113">
        <f ca="1">IF(ISERROR(VLOOKUP(A29,Controle!$A:$Y,15,0)),"",VLOOKUP(A29,Controle!$A:$Y,15,0))</f>
        <v>0</v>
      </c>
      <c r="P29" s="111" t="s">
        <v>113</v>
      </c>
      <c r="Q29" s="163">
        <f t="shared" ca="1" si="5"/>
        <v>0</v>
      </c>
      <c r="R29" s="164" t="str">
        <f t="shared" ca="1" si="6"/>
        <v/>
      </c>
      <c r="S29" s="115">
        <f ca="1">IF(ISERROR(VLOOKUP(A29,Controle!$A:$Y,16,0)),"",VLOOKUP(A29,Controle!$A:$Y,16,0))</f>
        <v>0</v>
      </c>
      <c r="T29" s="113">
        <f ca="1">IF(ISERROR(VLOOKUP(A29,Controle!$A:$Y,17,0)),"",VLOOKUP(A29,Controle!$A:$Y,17,0))</f>
        <v>0</v>
      </c>
      <c r="U29" s="115">
        <f ca="1">IF(ISERROR(VLOOKUP(A29,Controle!$A:$Y,18,0)),"",VLOOKUP(A29,Controle!$A:$Y,18,0))</f>
        <v>0</v>
      </c>
      <c r="V29" s="113">
        <f ca="1">IF(ISERROR(VLOOKUP(A29,Controle!$A:$Y,19,0)),"",VLOOKUP(A29,Controle!$A:$Y,19,0))</f>
        <v>0</v>
      </c>
      <c r="W29" s="115">
        <f ca="1">IF(ISERROR(VLOOKUP(A29,Controle!$A:$Y,20,0)),"",VLOOKUP(A29,Controle!$A:$Y,20,0))</f>
        <v>0</v>
      </c>
      <c r="X29" s="113">
        <f ca="1">IF(ISERROR(VLOOKUP(A29,Controle!$A:$Y,21,0)),"",VLOOKUP(A29,Controle!$A:$Y,21,0))</f>
        <v>0</v>
      </c>
      <c r="Y29" s="115">
        <f ca="1">IF(ISERROR(VLOOKUP(A29,Controle!$A:$Y,22,0)),"",VLOOKUP(A29,Controle!$A:$Y,22,0))</f>
        <v>0</v>
      </c>
      <c r="Z29" s="113">
        <f ca="1">IF(ISERROR(VLOOKUP(A29,Controle!$A:$Y,23,0)),"",VLOOKUP(A29,Controle!$A:$Y,23,0))</f>
        <v>0</v>
      </c>
      <c r="AD29" s="106" t="s">
        <v>113</v>
      </c>
      <c r="AE29" s="171">
        <f t="shared" ca="1" si="7"/>
        <v>0</v>
      </c>
      <c r="AF29" s="164" t="str">
        <f t="shared" ca="1" si="8"/>
        <v/>
      </c>
      <c r="AG29" s="147">
        <f ca="1">IF(ISERROR(VLOOKUP(A29,Controle!$A:$Y,24,0)),"",VLOOKUP(A29,Controle!$A:$Y,24,0))</f>
        <v>0</v>
      </c>
      <c r="AH29" s="123">
        <f ca="1">IF(ISERROR(VLOOKUP(A29,Controle!$A:$Y,25,0)),"",VLOOKUP(A29,Controle!$A:$Y,25,0))</f>
        <v>0</v>
      </c>
      <c r="AI29" s="147">
        <f ca="1">IF(ISERROR(VLOOKUP(A29,Controle!$A:$Y,2,0)),"",VLOOKUP(A29,Controle!$A:$Y,2,0))</f>
        <v>0</v>
      </c>
      <c r="AJ29" s="123">
        <f ca="1">IF(ISERROR(VLOOKUP(A29,Controle!$A:$Y,3,0)),"",VLOOKUP(A29,Controle!$A:$Y,3,0))</f>
        <v>0</v>
      </c>
      <c r="AK29" s="147">
        <f ca="1">IF(ISERROR(VLOOKUP(A29,Controle!$A:$Y,4,0)),"",VLOOKUP(A29,Controle!$A:$Y,4,0))</f>
        <v>0</v>
      </c>
      <c r="AL29" s="123">
        <f ca="1">IF(ISERROR(VLOOKUP(A29,Controle!$A:$Y,5,0)),"",VLOOKUP(A29,Controle!$A:$Y,5,0))</f>
        <v>0</v>
      </c>
      <c r="AM29" s="147">
        <f ca="1">IF(ISERROR(VLOOKUP(A29,Controle!$A:$Y,6,0)),"",VLOOKUP(A29,Controle!$A:$Y,6,0))</f>
        <v>0</v>
      </c>
      <c r="AN29" s="123">
        <f ca="1">IF(ISERROR(VLOOKUP(A29,Controle!$A:$Y,7,0)),"",VLOOKUP(A29,Controle!$A:$Y,7,0))</f>
        <v>0</v>
      </c>
    </row>
    <row r="30" spans="1:40" x14ac:dyDescent="0.3">
      <c r="A30" s="111" t="s">
        <v>114</v>
      </c>
      <c r="B30" s="155">
        <f t="shared" ca="1" si="3"/>
        <v>0</v>
      </c>
      <c r="C30" s="156">
        <f>IF(ISERROR(VLOOKUP(A30,Relatorio!$A$3:$BL$96,54,0)),"",VLOOKUP(A30,Relatorio!$A$3:$BL$96,54,0))</f>
        <v>3</v>
      </c>
      <c r="D30" s="157" t="str">
        <f t="shared" ca="1" si="4"/>
        <v/>
      </c>
      <c r="E30" s="113">
        <f ca="1">IF(ISERROR(VLOOKUP(A30,Controle!$A:$Y,8,0)),"",VLOOKUP(A30,Controle!$A:$Y,8,0))</f>
        <v>0</v>
      </c>
      <c r="F30" s="113">
        <f ca="1">IF(ISERROR(VLOOKUP(A30,Controle!$A:$Y,9,0)),"",VLOOKUP(A30,Controle!$A:$Y,9,0))</f>
        <v>0</v>
      </c>
      <c r="G30" s="115">
        <f ca="1">IF(ISERROR(VLOOKUP(A30,Controle!$A:$Y,10,0)),"",VLOOKUP(A30,Controle!$A:$Y,10,0))</f>
        <v>0</v>
      </c>
      <c r="H30" s="113">
        <f ca="1">IF(ISERROR(VLOOKUP(A30,Controle!$A:$Y,11,0)),"",VLOOKUP(A30,Controle!$A:$Y,11,0))</f>
        <v>0</v>
      </c>
      <c r="I30" s="115">
        <f ca="1">IF(ISERROR(VLOOKUP(A30,Controle!$A:$Y,12,0)),"",VLOOKUP(A30,Controle!$A:$Y,12,0))</f>
        <v>0</v>
      </c>
      <c r="J30" s="113">
        <f ca="1">IF(ISERROR(VLOOKUP(A30,Controle!$A:$Y,13,0)),"",VLOOKUP(A30,Controle!$A:$Y,13,0))</f>
        <v>0</v>
      </c>
      <c r="K30" s="115">
        <f ca="1">IF(ISERROR(VLOOKUP(A30,Controle!$A:$Y,14,0)),"",VLOOKUP(A30,Controle!$A:$Y,14,0))</f>
        <v>0</v>
      </c>
      <c r="L30" s="113">
        <f ca="1">IF(ISERROR(VLOOKUP(A30,Controle!$A:$Y,15,0)),"",VLOOKUP(A30,Controle!$A:$Y,15,0))</f>
        <v>0</v>
      </c>
      <c r="P30" s="111" t="s">
        <v>114</v>
      </c>
      <c r="Q30" s="163">
        <f t="shared" ca="1" si="5"/>
        <v>0</v>
      </c>
      <c r="R30" s="164" t="str">
        <f t="shared" ca="1" si="6"/>
        <v/>
      </c>
      <c r="S30" s="115">
        <f ca="1">IF(ISERROR(VLOOKUP(A30,Controle!$A:$Y,16,0)),"",VLOOKUP(A30,Controle!$A:$Y,16,0))</f>
        <v>0</v>
      </c>
      <c r="T30" s="113">
        <f ca="1">IF(ISERROR(VLOOKUP(A30,Controle!$A:$Y,17,0)),"",VLOOKUP(A30,Controle!$A:$Y,17,0))</f>
        <v>0</v>
      </c>
      <c r="U30" s="115">
        <f ca="1">IF(ISERROR(VLOOKUP(A30,Controle!$A:$Y,18,0)),"",VLOOKUP(A30,Controle!$A:$Y,18,0))</f>
        <v>0</v>
      </c>
      <c r="V30" s="113">
        <f ca="1">IF(ISERROR(VLOOKUP(A30,Controle!$A:$Y,19,0)),"",VLOOKUP(A30,Controle!$A:$Y,19,0))</f>
        <v>0</v>
      </c>
      <c r="W30" s="115">
        <f ca="1">IF(ISERROR(VLOOKUP(A30,Controle!$A:$Y,20,0)),"",VLOOKUP(A30,Controle!$A:$Y,20,0))</f>
        <v>0</v>
      </c>
      <c r="X30" s="113">
        <f ca="1">IF(ISERROR(VLOOKUP(A30,Controle!$A:$Y,21,0)),"",VLOOKUP(A30,Controle!$A:$Y,21,0))</f>
        <v>0</v>
      </c>
      <c r="Y30" s="115">
        <f ca="1">IF(ISERROR(VLOOKUP(A30,Controle!$A:$Y,22,0)),"",VLOOKUP(A30,Controle!$A:$Y,22,0))</f>
        <v>0</v>
      </c>
      <c r="Z30" s="113">
        <f ca="1">IF(ISERROR(VLOOKUP(A30,Controle!$A:$Y,23,0)),"",VLOOKUP(A30,Controle!$A:$Y,23,0))</f>
        <v>0</v>
      </c>
      <c r="AD30" s="106" t="s">
        <v>114</v>
      </c>
      <c r="AE30" s="171">
        <f t="shared" ca="1" si="7"/>
        <v>0</v>
      </c>
      <c r="AF30" s="164" t="str">
        <f t="shared" ca="1" si="8"/>
        <v/>
      </c>
      <c r="AG30" s="147">
        <f ca="1">IF(ISERROR(VLOOKUP(A30,Controle!$A:$Y,24,0)),"",VLOOKUP(A30,Controle!$A:$Y,24,0))</f>
        <v>0</v>
      </c>
      <c r="AH30" s="123">
        <f ca="1">IF(ISERROR(VLOOKUP(A30,Controle!$A:$Y,25,0)),"",VLOOKUP(A30,Controle!$A:$Y,25,0))</f>
        <v>0</v>
      </c>
      <c r="AI30" s="147">
        <f ca="1">IF(ISERROR(VLOOKUP(A30,Controle!$A:$Y,2,0)),"",VLOOKUP(A30,Controle!$A:$Y,2,0))</f>
        <v>0</v>
      </c>
      <c r="AJ30" s="123">
        <f ca="1">IF(ISERROR(VLOOKUP(A30,Controle!$A:$Y,3,0)),"",VLOOKUP(A30,Controle!$A:$Y,3,0))</f>
        <v>0</v>
      </c>
      <c r="AK30" s="147">
        <f ca="1">IF(ISERROR(VLOOKUP(A30,Controle!$A:$Y,4,0)),"",VLOOKUP(A30,Controle!$A:$Y,4,0))</f>
        <v>0</v>
      </c>
      <c r="AL30" s="123">
        <f ca="1">IF(ISERROR(VLOOKUP(A30,Controle!$A:$Y,5,0)),"",VLOOKUP(A30,Controle!$A:$Y,5,0))</f>
        <v>0</v>
      </c>
      <c r="AM30" s="147">
        <f ca="1">IF(ISERROR(VLOOKUP(A30,Controle!$A:$Y,6,0)),"",VLOOKUP(A30,Controle!$A:$Y,6,0))</f>
        <v>0</v>
      </c>
      <c r="AN30" s="123">
        <f ca="1">IF(ISERROR(VLOOKUP(A30,Controle!$A:$Y,7,0)),"",VLOOKUP(A30,Controle!$A:$Y,7,0))</f>
        <v>0</v>
      </c>
    </row>
    <row r="31" spans="1:40" x14ac:dyDescent="0.3">
      <c r="A31" s="111" t="s">
        <v>115</v>
      </c>
      <c r="B31" s="155">
        <f t="shared" ca="1" si="3"/>
        <v>0</v>
      </c>
      <c r="C31" s="156">
        <f>IF(ISERROR(VLOOKUP(A31,Relatorio!$A$3:$BL$96,54,0)),"",VLOOKUP(A31,Relatorio!$A$3:$BL$96,54,0))</f>
        <v>3</v>
      </c>
      <c r="D31" s="157" t="str">
        <f t="shared" ca="1" si="4"/>
        <v/>
      </c>
      <c r="E31" s="113">
        <f ca="1">IF(ISERROR(VLOOKUP(A31,Controle!$A:$Y,8,0)),"",VLOOKUP(A31,Controle!$A:$Y,8,0))</f>
        <v>0</v>
      </c>
      <c r="F31" s="113">
        <f ca="1">IF(ISERROR(VLOOKUP(A31,Controle!$A:$Y,9,0)),"",VLOOKUP(A31,Controle!$A:$Y,9,0))</f>
        <v>0</v>
      </c>
      <c r="G31" s="115">
        <f ca="1">IF(ISERROR(VLOOKUP(A31,Controle!$A:$Y,10,0)),"",VLOOKUP(A31,Controle!$A:$Y,10,0))</f>
        <v>0</v>
      </c>
      <c r="H31" s="113">
        <f ca="1">IF(ISERROR(VLOOKUP(A31,Controle!$A:$Y,11,0)),"",VLOOKUP(A31,Controle!$A:$Y,11,0))</f>
        <v>0</v>
      </c>
      <c r="I31" s="115">
        <f ca="1">IF(ISERROR(VLOOKUP(A31,Controle!$A:$Y,12,0)),"",VLOOKUP(A31,Controle!$A:$Y,12,0))</f>
        <v>0</v>
      </c>
      <c r="J31" s="113">
        <f ca="1">IF(ISERROR(VLOOKUP(A31,Controle!$A:$Y,13,0)),"",VLOOKUP(A31,Controle!$A:$Y,13,0))</f>
        <v>0</v>
      </c>
      <c r="K31" s="115">
        <f ca="1">IF(ISERROR(VLOOKUP(A31,Controle!$A:$Y,14,0)),"",VLOOKUP(A31,Controle!$A:$Y,14,0))</f>
        <v>0</v>
      </c>
      <c r="L31" s="113">
        <f ca="1">IF(ISERROR(VLOOKUP(A31,Controle!$A:$Y,15,0)),"",VLOOKUP(A31,Controle!$A:$Y,15,0))</f>
        <v>0</v>
      </c>
      <c r="P31" s="111" t="s">
        <v>115</v>
      </c>
      <c r="Q31" s="163">
        <f t="shared" ca="1" si="5"/>
        <v>0</v>
      </c>
      <c r="R31" s="164" t="str">
        <f t="shared" ca="1" si="6"/>
        <v/>
      </c>
      <c r="S31" s="115">
        <f ca="1">IF(ISERROR(VLOOKUP(A31,Controle!$A:$Y,16,0)),"",VLOOKUP(A31,Controle!$A:$Y,16,0))</f>
        <v>0</v>
      </c>
      <c r="T31" s="113">
        <f ca="1">IF(ISERROR(VLOOKUP(A31,Controle!$A:$Y,17,0)),"",VLOOKUP(A31,Controle!$A:$Y,17,0))</f>
        <v>0</v>
      </c>
      <c r="U31" s="115">
        <f ca="1">IF(ISERROR(VLOOKUP(A31,Controle!$A:$Y,18,0)),"",VLOOKUP(A31,Controle!$A:$Y,18,0))</f>
        <v>0</v>
      </c>
      <c r="V31" s="113">
        <f ca="1">IF(ISERROR(VLOOKUP(A31,Controle!$A:$Y,19,0)),"",VLOOKUP(A31,Controle!$A:$Y,19,0))</f>
        <v>0</v>
      </c>
      <c r="W31" s="115">
        <f ca="1">IF(ISERROR(VLOOKUP(A31,Controle!$A:$Y,20,0)),"",VLOOKUP(A31,Controle!$A:$Y,20,0))</f>
        <v>0</v>
      </c>
      <c r="X31" s="113">
        <f ca="1">IF(ISERROR(VLOOKUP(A31,Controle!$A:$Y,21,0)),"",VLOOKUP(A31,Controle!$A:$Y,21,0))</f>
        <v>0</v>
      </c>
      <c r="Y31" s="115">
        <f ca="1">IF(ISERROR(VLOOKUP(A31,Controle!$A:$Y,22,0)),"",VLOOKUP(A31,Controle!$A:$Y,22,0))</f>
        <v>0</v>
      </c>
      <c r="Z31" s="113">
        <f ca="1">IF(ISERROR(VLOOKUP(A31,Controle!$A:$Y,23,0)),"",VLOOKUP(A31,Controle!$A:$Y,23,0))</f>
        <v>0</v>
      </c>
      <c r="AD31" s="106" t="s">
        <v>115</v>
      </c>
      <c r="AE31" s="171">
        <f t="shared" ca="1" si="7"/>
        <v>0</v>
      </c>
      <c r="AF31" s="164" t="str">
        <f t="shared" ca="1" si="8"/>
        <v/>
      </c>
      <c r="AG31" s="147">
        <f ca="1">IF(ISERROR(VLOOKUP(A31,Controle!$A:$Y,24,0)),"",VLOOKUP(A31,Controle!$A:$Y,24,0))</f>
        <v>0</v>
      </c>
      <c r="AH31" s="123">
        <f ca="1">IF(ISERROR(VLOOKUP(A31,Controle!$A:$Y,25,0)),"",VLOOKUP(A31,Controle!$A:$Y,25,0))</f>
        <v>0</v>
      </c>
      <c r="AI31" s="147">
        <f ca="1">IF(ISERROR(VLOOKUP(A31,Controle!$A:$Y,2,0)),"",VLOOKUP(A31,Controle!$A:$Y,2,0))</f>
        <v>0</v>
      </c>
      <c r="AJ31" s="123">
        <f ca="1">IF(ISERROR(VLOOKUP(A31,Controle!$A:$Y,3,0)),"",VLOOKUP(A31,Controle!$A:$Y,3,0))</f>
        <v>0</v>
      </c>
      <c r="AK31" s="147">
        <f ca="1">IF(ISERROR(VLOOKUP(A31,Controle!$A:$Y,4,0)),"",VLOOKUP(A31,Controle!$A:$Y,4,0))</f>
        <v>0</v>
      </c>
      <c r="AL31" s="123">
        <f ca="1">IF(ISERROR(VLOOKUP(A31,Controle!$A:$Y,5,0)),"",VLOOKUP(A31,Controle!$A:$Y,5,0))</f>
        <v>0</v>
      </c>
      <c r="AM31" s="147">
        <f ca="1">IF(ISERROR(VLOOKUP(A31,Controle!$A:$Y,6,0)),"",VLOOKUP(A31,Controle!$A:$Y,6,0))</f>
        <v>0</v>
      </c>
      <c r="AN31" s="123">
        <f ca="1">IF(ISERROR(VLOOKUP(A31,Controle!$A:$Y,7,0)),"",VLOOKUP(A31,Controle!$A:$Y,7,0))</f>
        <v>0</v>
      </c>
    </row>
    <row r="32" spans="1:40" x14ac:dyDescent="0.3">
      <c r="A32" s="111" t="s">
        <v>116</v>
      </c>
      <c r="B32" s="155">
        <f t="shared" ca="1" si="3"/>
        <v>0</v>
      </c>
      <c r="C32" s="156">
        <f>IF(ISERROR(VLOOKUP(A32,Relatorio!$A$3:$BL$96,54,0)),"",VLOOKUP(A32,Relatorio!$A$3:$BL$96,54,0))</f>
        <v>3</v>
      </c>
      <c r="D32" s="157" t="str">
        <f t="shared" ca="1" si="4"/>
        <v/>
      </c>
      <c r="E32" s="113">
        <f ca="1">IF(ISERROR(VLOOKUP(A32,Controle!$A:$Y,8,0)),"",VLOOKUP(A32,Controle!$A:$Y,8,0))</f>
        <v>0</v>
      </c>
      <c r="F32" s="113">
        <f ca="1">IF(ISERROR(VLOOKUP(A32,Controle!$A:$Y,9,0)),"",VLOOKUP(A32,Controle!$A:$Y,9,0))</f>
        <v>0</v>
      </c>
      <c r="G32" s="115">
        <f ca="1">IF(ISERROR(VLOOKUP(A32,Controle!$A:$Y,10,0)),"",VLOOKUP(A32,Controle!$A:$Y,10,0))</f>
        <v>0</v>
      </c>
      <c r="H32" s="113">
        <f ca="1">IF(ISERROR(VLOOKUP(A32,Controle!$A:$Y,11,0)),"",VLOOKUP(A32,Controle!$A:$Y,11,0))</f>
        <v>0</v>
      </c>
      <c r="I32" s="115">
        <f ca="1">IF(ISERROR(VLOOKUP(A32,Controle!$A:$Y,12,0)),"",VLOOKUP(A32,Controle!$A:$Y,12,0))</f>
        <v>0</v>
      </c>
      <c r="J32" s="113">
        <f ca="1">IF(ISERROR(VLOOKUP(A32,Controle!$A:$Y,13,0)),"",VLOOKUP(A32,Controle!$A:$Y,13,0))</f>
        <v>0</v>
      </c>
      <c r="K32" s="115">
        <f ca="1">IF(ISERROR(VLOOKUP(A32,Controle!$A:$Y,14,0)),"",VLOOKUP(A32,Controle!$A:$Y,14,0))</f>
        <v>0</v>
      </c>
      <c r="L32" s="113">
        <f ca="1">IF(ISERROR(VLOOKUP(A32,Controle!$A:$Y,15,0)),"",VLOOKUP(A32,Controle!$A:$Y,15,0))</f>
        <v>0</v>
      </c>
      <c r="P32" s="111" t="s">
        <v>116</v>
      </c>
      <c r="Q32" s="163">
        <f t="shared" ca="1" si="5"/>
        <v>0</v>
      </c>
      <c r="R32" s="164" t="str">
        <f t="shared" ca="1" si="6"/>
        <v/>
      </c>
      <c r="S32" s="115">
        <f ca="1">IF(ISERROR(VLOOKUP(A32,Controle!$A:$Y,16,0)),"",VLOOKUP(A32,Controle!$A:$Y,16,0))</f>
        <v>0</v>
      </c>
      <c r="T32" s="113">
        <f ca="1">IF(ISERROR(VLOOKUP(A32,Controle!$A:$Y,17,0)),"",VLOOKUP(A32,Controle!$A:$Y,17,0))</f>
        <v>0</v>
      </c>
      <c r="U32" s="115">
        <f ca="1">IF(ISERROR(VLOOKUP(A32,Controle!$A:$Y,18,0)),"",VLOOKUP(A32,Controle!$A:$Y,18,0))</f>
        <v>0</v>
      </c>
      <c r="V32" s="113">
        <f ca="1">IF(ISERROR(VLOOKUP(A32,Controle!$A:$Y,19,0)),"",VLOOKUP(A32,Controle!$A:$Y,19,0))</f>
        <v>0</v>
      </c>
      <c r="W32" s="115">
        <f ca="1">IF(ISERROR(VLOOKUP(A32,Controle!$A:$Y,20,0)),"",VLOOKUP(A32,Controle!$A:$Y,20,0))</f>
        <v>0</v>
      </c>
      <c r="X32" s="113">
        <f ca="1">IF(ISERROR(VLOOKUP(A32,Controle!$A:$Y,21,0)),"",VLOOKUP(A32,Controle!$A:$Y,21,0))</f>
        <v>0</v>
      </c>
      <c r="Y32" s="115">
        <f ca="1">IF(ISERROR(VLOOKUP(A32,Controle!$A:$Y,22,0)),"",VLOOKUP(A32,Controle!$A:$Y,22,0))</f>
        <v>0</v>
      </c>
      <c r="Z32" s="113">
        <f ca="1">IF(ISERROR(VLOOKUP(A32,Controle!$A:$Y,23,0)),"",VLOOKUP(A32,Controle!$A:$Y,23,0))</f>
        <v>0</v>
      </c>
      <c r="AD32" s="106" t="s">
        <v>116</v>
      </c>
      <c r="AE32" s="171">
        <f t="shared" ca="1" si="7"/>
        <v>0</v>
      </c>
      <c r="AF32" s="164" t="str">
        <f t="shared" ca="1" si="8"/>
        <v/>
      </c>
      <c r="AG32" s="147">
        <f ca="1">IF(ISERROR(VLOOKUP(A32,Controle!$A:$Y,24,0)),"",VLOOKUP(A32,Controle!$A:$Y,24,0))</f>
        <v>0</v>
      </c>
      <c r="AH32" s="123">
        <f ca="1">IF(ISERROR(VLOOKUP(A32,Controle!$A:$Y,25,0)),"",VLOOKUP(A32,Controle!$A:$Y,25,0))</f>
        <v>0</v>
      </c>
      <c r="AI32" s="147">
        <f ca="1">IF(ISERROR(VLOOKUP(A32,Controle!$A:$Y,2,0)),"",VLOOKUP(A32,Controle!$A:$Y,2,0))</f>
        <v>0</v>
      </c>
      <c r="AJ32" s="123">
        <f ca="1">IF(ISERROR(VLOOKUP(A32,Controle!$A:$Y,3,0)),"",VLOOKUP(A32,Controle!$A:$Y,3,0))</f>
        <v>0</v>
      </c>
      <c r="AK32" s="147">
        <f ca="1">IF(ISERROR(VLOOKUP(A32,Controle!$A:$Y,4,0)),"",VLOOKUP(A32,Controle!$A:$Y,4,0))</f>
        <v>0</v>
      </c>
      <c r="AL32" s="123">
        <f ca="1">IF(ISERROR(VLOOKUP(A32,Controle!$A:$Y,5,0)),"",VLOOKUP(A32,Controle!$A:$Y,5,0))</f>
        <v>0</v>
      </c>
      <c r="AM32" s="147">
        <f ca="1">IF(ISERROR(VLOOKUP(A32,Controle!$A:$Y,6,0)),"",VLOOKUP(A32,Controle!$A:$Y,6,0))</f>
        <v>0</v>
      </c>
      <c r="AN32" s="123">
        <f ca="1">IF(ISERROR(VLOOKUP(A32,Controle!$A:$Y,7,0)),"",VLOOKUP(A32,Controle!$A:$Y,7,0))</f>
        <v>0</v>
      </c>
    </row>
    <row r="33" spans="1:40" x14ac:dyDescent="0.3">
      <c r="A33" s="111" t="s">
        <v>117</v>
      </c>
      <c r="B33" s="155">
        <f t="shared" ca="1" si="3"/>
        <v>0</v>
      </c>
      <c r="C33" s="156">
        <f>IF(ISERROR(VLOOKUP(A33,Relatorio!$A$3:$BL$96,54,0)),"",VLOOKUP(A33,Relatorio!$A$3:$BL$96,54,0))</f>
        <v>3</v>
      </c>
      <c r="D33" s="157" t="str">
        <f t="shared" ca="1" si="4"/>
        <v/>
      </c>
      <c r="E33" s="113">
        <f ca="1">IF(ISERROR(VLOOKUP(A33,Controle!$A:$Y,8,0)),"",VLOOKUP(A33,Controle!$A:$Y,8,0))</f>
        <v>0</v>
      </c>
      <c r="F33" s="113">
        <f ca="1">IF(ISERROR(VLOOKUP(A33,Controle!$A:$Y,9,0)),"",VLOOKUP(A33,Controle!$A:$Y,9,0))</f>
        <v>0</v>
      </c>
      <c r="G33" s="115">
        <f ca="1">IF(ISERROR(VLOOKUP(A33,Controle!$A:$Y,10,0)),"",VLOOKUP(A33,Controle!$A:$Y,10,0))</f>
        <v>0</v>
      </c>
      <c r="H33" s="113">
        <f ca="1">IF(ISERROR(VLOOKUP(A33,Controle!$A:$Y,11,0)),"",VLOOKUP(A33,Controle!$A:$Y,11,0))</f>
        <v>0</v>
      </c>
      <c r="I33" s="115">
        <f ca="1">IF(ISERROR(VLOOKUP(A33,Controle!$A:$Y,12,0)),"",VLOOKUP(A33,Controle!$A:$Y,12,0))</f>
        <v>0</v>
      </c>
      <c r="J33" s="113">
        <f ca="1">IF(ISERROR(VLOOKUP(A33,Controle!$A:$Y,13,0)),"",VLOOKUP(A33,Controle!$A:$Y,13,0))</f>
        <v>0</v>
      </c>
      <c r="K33" s="115">
        <f ca="1">IF(ISERROR(VLOOKUP(A33,Controle!$A:$Y,14,0)),"",VLOOKUP(A33,Controle!$A:$Y,14,0))</f>
        <v>0</v>
      </c>
      <c r="L33" s="113">
        <f ca="1">IF(ISERROR(VLOOKUP(A33,Controle!$A:$Y,15,0)),"",VLOOKUP(A33,Controle!$A:$Y,15,0))</f>
        <v>0</v>
      </c>
      <c r="P33" s="111" t="s">
        <v>117</v>
      </c>
      <c r="Q33" s="163">
        <f t="shared" ca="1" si="5"/>
        <v>0</v>
      </c>
      <c r="R33" s="164" t="str">
        <f t="shared" ca="1" si="6"/>
        <v/>
      </c>
      <c r="S33" s="115">
        <f ca="1">IF(ISERROR(VLOOKUP(A33,Controle!$A:$Y,16,0)),"",VLOOKUP(A33,Controle!$A:$Y,16,0))</f>
        <v>0</v>
      </c>
      <c r="T33" s="113">
        <f ca="1">IF(ISERROR(VLOOKUP(A33,Controle!$A:$Y,17,0)),"",VLOOKUP(A33,Controle!$A:$Y,17,0))</f>
        <v>0</v>
      </c>
      <c r="U33" s="115">
        <f ca="1">IF(ISERROR(VLOOKUP(A33,Controle!$A:$Y,18,0)),"",VLOOKUP(A33,Controle!$A:$Y,18,0))</f>
        <v>0</v>
      </c>
      <c r="V33" s="113">
        <f ca="1">IF(ISERROR(VLOOKUP(A33,Controle!$A:$Y,19,0)),"",VLOOKUP(A33,Controle!$A:$Y,19,0))</f>
        <v>0</v>
      </c>
      <c r="W33" s="115">
        <f ca="1">IF(ISERROR(VLOOKUP(A33,Controle!$A:$Y,20,0)),"",VLOOKUP(A33,Controle!$A:$Y,20,0))</f>
        <v>0</v>
      </c>
      <c r="X33" s="113">
        <f ca="1">IF(ISERROR(VLOOKUP(A33,Controle!$A:$Y,21,0)),"",VLOOKUP(A33,Controle!$A:$Y,21,0))</f>
        <v>0</v>
      </c>
      <c r="Y33" s="115">
        <f ca="1">IF(ISERROR(VLOOKUP(A33,Controle!$A:$Y,22,0)),"",VLOOKUP(A33,Controle!$A:$Y,22,0))</f>
        <v>0</v>
      </c>
      <c r="Z33" s="113">
        <f ca="1">IF(ISERROR(VLOOKUP(A33,Controle!$A:$Y,23,0)),"",VLOOKUP(A33,Controle!$A:$Y,23,0))</f>
        <v>0</v>
      </c>
      <c r="AD33" s="106" t="s">
        <v>117</v>
      </c>
      <c r="AE33" s="171">
        <f t="shared" ca="1" si="7"/>
        <v>0</v>
      </c>
      <c r="AF33" s="164" t="str">
        <f t="shared" ca="1" si="8"/>
        <v/>
      </c>
      <c r="AG33" s="147">
        <f ca="1">IF(ISERROR(VLOOKUP(A33,Controle!$A:$Y,24,0)),"",VLOOKUP(A33,Controle!$A:$Y,24,0))</f>
        <v>0</v>
      </c>
      <c r="AH33" s="123">
        <f ca="1">IF(ISERROR(VLOOKUP(A33,Controle!$A:$Y,25,0)),"",VLOOKUP(A33,Controle!$A:$Y,25,0))</f>
        <v>0</v>
      </c>
      <c r="AI33" s="147">
        <f ca="1">IF(ISERROR(VLOOKUP(A33,Controle!$A:$Y,2,0)),"",VLOOKUP(A33,Controle!$A:$Y,2,0))</f>
        <v>0</v>
      </c>
      <c r="AJ33" s="123">
        <f ca="1">IF(ISERROR(VLOOKUP(A33,Controle!$A:$Y,3,0)),"",VLOOKUP(A33,Controle!$A:$Y,3,0))</f>
        <v>0</v>
      </c>
      <c r="AK33" s="147">
        <f ca="1">IF(ISERROR(VLOOKUP(A33,Controle!$A:$Y,4,0)),"",VLOOKUP(A33,Controle!$A:$Y,4,0))</f>
        <v>0</v>
      </c>
      <c r="AL33" s="123">
        <f ca="1">IF(ISERROR(VLOOKUP(A33,Controle!$A:$Y,5,0)),"",VLOOKUP(A33,Controle!$A:$Y,5,0))</f>
        <v>0</v>
      </c>
      <c r="AM33" s="147">
        <f ca="1">IF(ISERROR(VLOOKUP(A33,Controle!$A:$Y,6,0)),"",VLOOKUP(A33,Controle!$A:$Y,6,0))</f>
        <v>0</v>
      </c>
      <c r="AN33" s="123">
        <f ca="1">IF(ISERROR(VLOOKUP(A33,Controle!$A:$Y,7,0)),"",VLOOKUP(A33,Controle!$A:$Y,7,0))</f>
        <v>0</v>
      </c>
    </row>
    <row r="34" spans="1:40" x14ac:dyDescent="0.3">
      <c r="A34" s="111" t="s">
        <v>118</v>
      </c>
      <c r="B34" s="155">
        <f t="shared" ca="1" si="3"/>
        <v>0</v>
      </c>
      <c r="C34" s="156">
        <f>IF(ISERROR(VLOOKUP(A34,Relatorio!$A$3:$BL$96,54,0)),"",VLOOKUP(A34,Relatorio!$A$3:$BL$96,54,0))</f>
        <v>3</v>
      </c>
      <c r="D34" s="157" t="str">
        <f t="shared" ca="1" si="4"/>
        <v/>
      </c>
      <c r="E34" s="113">
        <f ca="1">IF(ISERROR(VLOOKUP(A34,Controle!$A:$Y,8,0)),"",VLOOKUP(A34,Controle!$A:$Y,8,0))</f>
        <v>0</v>
      </c>
      <c r="F34" s="113">
        <f ca="1">IF(ISERROR(VLOOKUP(A34,Controle!$A:$Y,9,0)),"",VLOOKUP(A34,Controle!$A:$Y,9,0))</f>
        <v>0</v>
      </c>
      <c r="G34" s="115">
        <f ca="1">IF(ISERROR(VLOOKUP(A34,Controle!$A:$Y,10,0)),"",VLOOKUP(A34,Controle!$A:$Y,10,0))</f>
        <v>0</v>
      </c>
      <c r="H34" s="113">
        <f ca="1">IF(ISERROR(VLOOKUP(A34,Controle!$A:$Y,11,0)),"",VLOOKUP(A34,Controle!$A:$Y,11,0))</f>
        <v>0</v>
      </c>
      <c r="I34" s="115">
        <f ca="1">IF(ISERROR(VLOOKUP(A34,Controle!$A:$Y,12,0)),"",VLOOKUP(A34,Controle!$A:$Y,12,0))</f>
        <v>0</v>
      </c>
      <c r="J34" s="113">
        <f ca="1">IF(ISERROR(VLOOKUP(A34,Controle!$A:$Y,13,0)),"",VLOOKUP(A34,Controle!$A:$Y,13,0))</f>
        <v>0</v>
      </c>
      <c r="K34" s="115">
        <f ca="1">IF(ISERROR(VLOOKUP(A34,Controle!$A:$Y,14,0)),"",VLOOKUP(A34,Controle!$A:$Y,14,0))</f>
        <v>0</v>
      </c>
      <c r="L34" s="113">
        <f ca="1">IF(ISERROR(VLOOKUP(A34,Controle!$A:$Y,15,0)),"",VLOOKUP(A34,Controle!$A:$Y,15,0))</f>
        <v>0</v>
      </c>
      <c r="P34" s="111" t="s">
        <v>118</v>
      </c>
      <c r="Q34" s="163">
        <f t="shared" ca="1" si="5"/>
        <v>0</v>
      </c>
      <c r="R34" s="164" t="str">
        <f t="shared" ca="1" si="6"/>
        <v/>
      </c>
      <c r="S34" s="115">
        <f ca="1">IF(ISERROR(VLOOKUP(A34,Controle!$A:$Y,16,0)),"",VLOOKUP(A34,Controle!$A:$Y,16,0))</f>
        <v>0</v>
      </c>
      <c r="T34" s="113">
        <f ca="1">IF(ISERROR(VLOOKUP(A34,Controle!$A:$Y,17,0)),"",VLOOKUP(A34,Controle!$A:$Y,17,0))</f>
        <v>0</v>
      </c>
      <c r="U34" s="115">
        <f ca="1">IF(ISERROR(VLOOKUP(A34,Controle!$A:$Y,18,0)),"",VLOOKUP(A34,Controle!$A:$Y,18,0))</f>
        <v>0</v>
      </c>
      <c r="V34" s="113">
        <f ca="1">IF(ISERROR(VLOOKUP(A34,Controle!$A:$Y,19,0)),"",VLOOKUP(A34,Controle!$A:$Y,19,0))</f>
        <v>0</v>
      </c>
      <c r="W34" s="115">
        <f ca="1">IF(ISERROR(VLOOKUP(A34,Controle!$A:$Y,20,0)),"",VLOOKUP(A34,Controle!$A:$Y,20,0))</f>
        <v>0</v>
      </c>
      <c r="X34" s="113">
        <f ca="1">IF(ISERROR(VLOOKUP(A34,Controle!$A:$Y,21,0)),"",VLOOKUP(A34,Controle!$A:$Y,21,0))</f>
        <v>0</v>
      </c>
      <c r="Y34" s="115">
        <f ca="1">IF(ISERROR(VLOOKUP(A34,Controle!$A:$Y,22,0)),"",VLOOKUP(A34,Controle!$A:$Y,22,0))</f>
        <v>0</v>
      </c>
      <c r="Z34" s="113">
        <f ca="1">IF(ISERROR(VLOOKUP(A34,Controle!$A:$Y,23,0)),"",VLOOKUP(A34,Controle!$A:$Y,23,0))</f>
        <v>0</v>
      </c>
      <c r="AD34" s="106" t="s">
        <v>118</v>
      </c>
      <c r="AE34" s="171">
        <f t="shared" ca="1" si="7"/>
        <v>0</v>
      </c>
      <c r="AF34" s="164" t="str">
        <f t="shared" ca="1" si="8"/>
        <v/>
      </c>
      <c r="AG34" s="147">
        <f ca="1">IF(ISERROR(VLOOKUP(A34,Controle!$A:$Y,24,0)),"",VLOOKUP(A34,Controle!$A:$Y,24,0))</f>
        <v>0</v>
      </c>
      <c r="AH34" s="123">
        <f ca="1">IF(ISERROR(VLOOKUP(A34,Controle!$A:$Y,25,0)),"",VLOOKUP(A34,Controle!$A:$Y,25,0))</f>
        <v>0</v>
      </c>
      <c r="AI34" s="147">
        <f ca="1">IF(ISERROR(VLOOKUP(A34,Controle!$A:$Y,2,0)),"",VLOOKUP(A34,Controle!$A:$Y,2,0))</f>
        <v>0</v>
      </c>
      <c r="AJ34" s="123">
        <f ca="1">IF(ISERROR(VLOOKUP(A34,Controle!$A:$Y,3,0)),"",VLOOKUP(A34,Controle!$A:$Y,3,0))</f>
        <v>0</v>
      </c>
      <c r="AK34" s="147">
        <f ca="1">IF(ISERROR(VLOOKUP(A34,Controle!$A:$Y,4,0)),"",VLOOKUP(A34,Controle!$A:$Y,4,0))</f>
        <v>0</v>
      </c>
      <c r="AL34" s="123">
        <f ca="1">IF(ISERROR(VLOOKUP(A34,Controle!$A:$Y,5,0)),"",VLOOKUP(A34,Controle!$A:$Y,5,0))</f>
        <v>0</v>
      </c>
      <c r="AM34" s="147">
        <f ca="1">IF(ISERROR(VLOOKUP(A34,Controle!$A:$Y,6,0)),"",VLOOKUP(A34,Controle!$A:$Y,6,0))</f>
        <v>0</v>
      </c>
      <c r="AN34" s="123">
        <f ca="1">IF(ISERROR(VLOOKUP(A34,Controle!$A:$Y,7,0)),"",VLOOKUP(A34,Controle!$A:$Y,7,0))</f>
        <v>0</v>
      </c>
    </row>
    <row r="35" spans="1:40" x14ac:dyDescent="0.3">
      <c r="A35" s="111" t="s">
        <v>119</v>
      </c>
      <c r="B35" s="155">
        <f t="shared" ca="1" si="3"/>
        <v>0</v>
      </c>
      <c r="C35" s="156">
        <f>IF(ISERROR(VLOOKUP(A35,Relatorio!$A$3:$BL$96,54,0)),"",VLOOKUP(A35,Relatorio!$A$3:$BL$96,54,0))</f>
        <v>3</v>
      </c>
      <c r="D35" s="157" t="str">
        <f t="shared" ca="1" si="4"/>
        <v/>
      </c>
      <c r="E35" s="113">
        <f ca="1">IF(ISERROR(VLOOKUP(A35,Controle!$A:$Y,8,0)),"",VLOOKUP(A35,Controle!$A:$Y,8,0))</f>
        <v>0</v>
      </c>
      <c r="F35" s="113">
        <f ca="1">IF(ISERROR(VLOOKUP(A35,Controle!$A:$Y,9,0)),"",VLOOKUP(A35,Controle!$A:$Y,9,0))</f>
        <v>0</v>
      </c>
      <c r="G35" s="115">
        <f ca="1">IF(ISERROR(VLOOKUP(A35,Controle!$A:$Y,10,0)),"",VLOOKUP(A35,Controle!$A:$Y,10,0))</f>
        <v>0</v>
      </c>
      <c r="H35" s="113">
        <f ca="1">IF(ISERROR(VLOOKUP(A35,Controle!$A:$Y,11,0)),"",VLOOKUP(A35,Controle!$A:$Y,11,0))</f>
        <v>0</v>
      </c>
      <c r="I35" s="115">
        <f ca="1">IF(ISERROR(VLOOKUP(A35,Controle!$A:$Y,12,0)),"",VLOOKUP(A35,Controle!$A:$Y,12,0))</f>
        <v>0</v>
      </c>
      <c r="J35" s="113">
        <f ca="1">IF(ISERROR(VLOOKUP(A35,Controle!$A:$Y,13,0)),"",VLOOKUP(A35,Controle!$A:$Y,13,0))</f>
        <v>0</v>
      </c>
      <c r="K35" s="115">
        <f ca="1">IF(ISERROR(VLOOKUP(A35,Controle!$A:$Y,14,0)),"",VLOOKUP(A35,Controle!$A:$Y,14,0))</f>
        <v>0</v>
      </c>
      <c r="L35" s="113">
        <f ca="1">IF(ISERROR(VLOOKUP(A35,Controle!$A:$Y,15,0)),"",VLOOKUP(A35,Controle!$A:$Y,15,0))</f>
        <v>0</v>
      </c>
      <c r="P35" s="111" t="s">
        <v>119</v>
      </c>
      <c r="Q35" s="163">
        <f t="shared" ca="1" si="5"/>
        <v>0</v>
      </c>
      <c r="R35" s="164" t="str">
        <f t="shared" ca="1" si="6"/>
        <v/>
      </c>
      <c r="S35" s="115">
        <f ca="1">IF(ISERROR(VLOOKUP(A35,Controle!$A:$Y,16,0)),"",VLOOKUP(A35,Controle!$A:$Y,16,0))</f>
        <v>0</v>
      </c>
      <c r="T35" s="113">
        <f ca="1">IF(ISERROR(VLOOKUP(A35,Controle!$A:$Y,17,0)),"",VLOOKUP(A35,Controle!$A:$Y,17,0))</f>
        <v>0</v>
      </c>
      <c r="U35" s="115">
        <f ca="1">IF(ISERROR(VLOOKUP(A35,Controle!$A:$Y,18,0)),"",VLOOKUP(A35,Controle!$A:$Y,18,0))</f>
        <v>0</v>
      </c>
      <c r="V35" s="113">
        <f ca="1">IF(ISERROR(VLOOKUP(A35,Controle!$A:$Y,19,0)),"",VLOOKUP(A35,Controle!$A:$Y,19,0))</f>
        <v>0</v>
      </c>
      <c r="W35" s="115">
        <f ca="1">IF(ISERROR(VLOOKUP(A35,Controle!$A:$Y,20,0)),"",VLOOKUP(A35,Controle!$A:$Y,20,0))</f>
        <v>0</v>
      </c>
      <c r="X35" s="113">
        <f ca="1">IF(ISERROR(VLOOKUP(A35,Controle!$A:$Y,21,0)),"",VLOOKUP(A35,Controle!$A:$Y,21,0))</f>
        <v>0</v>
      </c>
      <c r="Y35" s="115">
        <f ca="1">IF(ISERROR(VLOOKUP(A35,Controle!$A:$Y,22,0)),"",VLOOKUP(A35,Controle!$A:$Y,22,0))</f>
        <v>0</v>
      </c>
      <c r="Z35" s="113">
        <f ca="1">IF(ISERROR(VLOOKUP(A35,Controle!$A:$Y,23,0)),"",VLOOKUP(A35,Controle!$A:$Y,23,0))</f>
        <v>0</v>
      </c>
      <c r="AD35" s="106" t="s">
        <v>119</v>
      </c>
      <c r="AE35" s="171">
        <f t="shared" ca="1" si="7"/>
        <v>0</v>
      </c>
      <c r="AF35" s="164" t="str">
        <f t="shared" ca="1" si="8"/>
        <v/>
      </c>
      <c r="AG35" s="147">
        <f ca="1">IF(ISERROR(VLOOKUP(A35,Controle!$A:$Y,24,0)),"",VLOOKUP(A35,Controle!$A:$Y,24,0))</f>
        <v>0</v>
      </c>
      <c r="AH35" s="123">
        <f ca="1">IF(ISERROR(VLOOKUP(A35,Controle!$A:$Y,25,0)),"",VLOOKUP(A35,Controle!$A:$Y,25,0))</f>
        <v>0</v>
      </c>
      <c r="AI35" s="147">
        <f ca="1">IF(ISERROR(VLOOKUP(A35,Controle!$A:$Y,2,0)),"",VLOOKUP(A35,Controle!$A:$Y,2,0))</f>
        <v>0</v>
      </c>
      <c r="AJ35" s="123">
        <f ca="1">IF(ISERROR(VLOOKUP(A35,Controle!$A:$Y,3,0)),"",VLOOKUP(A35,Controle!$A:$Y,3,0))</f>
        <v>0</v>
      </c>
      <c r="AK35" s="147">
        <f ca="1">IF(ISERROR(VLOOKUP(A35,Controle!$A:$Y,4,0)),"",VLOOKUP(A35,Controle!$A:$Y,4,0))</f>
        <v>0</v>
      </c>
      <c r="AL35" s="123">
        <f ca="1">IF(ISERROR(VLOOKUP(A35,Controle!$A:$Y,5,0)),"",VLOOKUP(A35,Controle!$A:$Y,5,0))</f>
        <v>0</v>
      </c>
      <c r="AM35" s="147">
        <f ca="1">IF(ISERROR(VLOOKUP(A35,Controle!$A:$Y,6,0)),"",VLOOKUP(A35,Controle!$A:$Y,6,0))</f>
        <v>0</v>
      </c>
      <c r="AN35" s="123">
        <f ca="1">IF(ISERROR(VLOOKUP(A35,Controle!$A:$Y,7,0)),"",VLOOKUP(A35,Controle!$A:$Y,7,0))</f>
        <v>0</v>
      </c>
    </row>
    <row r="36" spans="1:40" ht="19.5" customHeight="1" thickBot="1" x14ac:dyDescent="0.35">
      <c r="A36" s="112" t="s">
        <v>120</v>
      </c>
      <c r="B36" s="158">
        <f t="shared" ca="1" si="3"/>
        <v>0</v>
      </c>
      <c r="C36" s="159">
        <f>IF(ISERROR(VLOOKUP(A36,Relatorio!$A$3:$BL$96,54,0)),"",VLOOKUP(A36,Relatorio!$A$3:$BL$96,54,0))</f>
        <v>3</v>
      </c>
      <c r="D36" s="160" t="str">
        <f t="shared" ca="1" si="4"/>
        <v/>
      </c>
      <c r="E36" s="114">
        <f ca="1">IF(ISERROR(VLOOKUP(A36,Controle!$A:$Y,8,0)),"",VLOOKUP(A36,Controle!$A:$Y,8,0))</f>
        <v>0</v>
      </c>
      <c r="F36" s="114">
        <f ca="1">IF(ISERROR(VLOOKUP(A36,Controle!$A:$Y,9,0)),"",VLOOKUP(A36,Controle!$A:$Y,9,0))</f>
        <v>0</v>
      </c>
      <c r="G36" s="116">
        <f ca="1">IF(ISERROR(VLOOKUP(A36,Controle!$A:$Y,10,0)),"",VLOOKUP(A36,Controle!$A:$Y,10,0))</f>
        <v>0</v>
      </c>
      <c r="H36" s="114">
        <f ca="1">IF(ISERROR(VLOOKUP(A36,Controle!$A:$Y,11,0)),"",VLOOKUP(A36,Controle!$A:$Y,11,0))</f>
        <v>0</v>
      </c>
      <c r="I36" s="116">
        <f ca="1">IF(ISERROR(VLOOKUP(A36,Controle!$A:$Y,12,0)),"",VLOOKUP(A36,Controle!$A:$Y,12,0))</f>
        <v>0</v>
      </c>
      <c r="J36" s="114">
        <f ca="1">IF(ISERROR(VLOOKUP(A36,Controle!$A:$Y,13,0)),"",VLOOKUP(A36,Controle!$A:$Y,13,0))</f>
        <v>0</v>
      </c>
      <c r="K36" s="116">
        <f ca="1">IF(ISERROR(VLOOKUP(A36,Controle!$A:$Y,14,0)),"",VLOOKUP(A36,Controle!$A:$Y,14,0))</f>
        <v>0</v>
      </c>
      <c r="L36" s="114">
        <f ca="1">IF(ISERROR(VLOOKUP(A36,Controle!$A:$Y,15,0)),"",VLOOKUP(A36,Controle!$A:$Y,15,0))</f>
        <v>0</v>
      </c>
      <c r="P36" s="112" t="s">
        <v>120</v>
      </c>
      <c r="Q36" s="165">
        <f t="shared" ca="1" si="5"/>
        <v>0</v>
      </c>
      <c r="R36" s="166" t="str">
        <f t="shared" ca="1" si="6"/>
        <v/>
      </c>
      <c r="S36" s="116">
        <f ca="1">IF(ISERROR(VLOOKUP(A36,Controle!$A:$Y,16,0)),"",VLOOKUP(A36,Controle!$A:$Y,16,0))</f>
        <v>0</v>
      </c>
      <c r="T36" s="114">
        <f ca="1">IF(ISERROR(VLOOKUP(A36,Controle!$A:$Y,17,0)),"",VLOOKUP(A36,Controle!$A:$Y,17,0))</f>
        <v>0</v>
      </c>
      <c r="U36" s="116">
        <f ca="1">IF(ISERROR(VLOOKUP(A36,Controle!$A:$Y,18,0)),"",VLOOKUP(A36,Controle!$A:$Y,18,0))</f>
        <v>0</v>
      </c>
      <c r="V36" s="114">
        <f ca="1">IF(ISERROR(VLOOKUP(A36,Controle!$A:$Y,19,0)),"",VLOOKUP(A36,Controle!$A:$Y,19,0))</f>
        <v>0</v>
      </c>
      <c r="W36" s="116">
        <f ca="1">IF(ISERROR(VLOOKUP(A36,Controle!$A:$Y,20,0)),"",VLOOKUP(A36,Controle!$A:$Y,20,0))</f>
        <v>0</v>
      </c>
      <c r="X36" s="114">
        <f ca="1">IF(ISERROR(VLOOKUP(A36,Controle!$A:$Y,21,0)),"",VLOOKUP(A36,Controle!$A:$Y,21,0))</f>
        <v>0</v>
      </c>
      <c r="Y36" s="116">
        <f ca="1">IF(ISERROR(VLOOKUP(A36,Controle!$A:$Y,22,0)),"",VLOOKUP(A36,Controle!$A:$Y,22,0))</f>
        <v>0</v>
      </c>
      <c r="Z36" s="114">
        <f ca="1">IF(ISERROR(VLOOKUP(A36,Controle!$A:$Y,23,0)),"",VLOOKUP(A36,Controle!$A:$Y,23,0))</f>
        <v>0</v>
      </c>
      <c r="AD36" s="107" t="s">
        <v>120</v>
      </c>
      <c r="AE36" s="172">
        <f t="shared" ca="1" si="7"/>
        <v>0</v>
      </c>
      <c r="AF36" s="166" t="str">
        <f t="shared" ca="1" si="8"/>
        <v/>
      </c>
      <c r="AG36" s="151">
        <f ca="1">IF(ISERROR(VLOOKUP(A36,Controle!$A:$Y,24,0)),"",VLOOKUP(A36,Controle!$A:$Y,24,0))</f>
        <v>0</v>
      </c>
      <c r="AH36" s="125">
        <f ca="1">IF(ISERROR(VLOOKUP(A36,Controle!$A:$Y,25,0)),"",VLOOKUP(A36,Controle!$A:$Y,25,0))</f>
        <v>0</v>
      </c>
      <c r="AI36" s="151">
        <f ca="1">IF(ISERROR(VLOOKUP(A36,Controle!$A:$Y,2,0)),"",VLOOKUP(A36,Controle!$A:$Y,2,0))</f>
        <v>0</v>
      </c>
      <c r="AJ36" s="125">
        <f ca="1">IF(ISERROR(VLOOKUP(A36,Controle!$A:$Y,3,0)),"",VLOOKUP(A36,Controle!$A:$Y,3,0))</f>
        <v>0</v>
      </c>
      <c r="AK36" s="151">
        <f ca="1">IF(ISERROR(VLOOKUP(A36,Controle!$A:$Y,4,0)),"",VLOOKUP(A36,Controle!$A:$Y,4,0))</f>
        <v>0</v>
      </c>
      <c r="AL36" s="125">
        <f ca="1">IF(ISERROR(VLOOKUP(A36,Controle!$A:$Y,5,0)),"",VLOOKUP(A36,Controle!$A:$Y,5,0))</f>
        <v>0</v>
      </c>
      <c r="AM36" s="151">
        <f ca="1">IF(ISERROR(VLOOKUP(A36,Controle!$A:$Y,6,0)),"",VLOOKUP(A36,Controle!$A:$Y,6,0))</f>
        <v>0</v>
      </c>
      <c r="AN36" s="125">
        <f ca="1">IF(ISERROR(VLOOKUP(A36,Controle!$A:$Y,7,0)),"",VLOOKUP(A36,Controle!$A:$Y,7,0))</f>
        <v>0</v>
      </c>
    </row>
    <row r="37" spans="1:40" x14ac:dyDescent="0.3">
      <c r="A37" s="110" t="s">
        <v>121</v>
      </c>
      <c r="B37" s="152">
        <f t="shared" ca="1" si="3"/>
        <v>0</v>
      </c>
      <c r="C37" s="153">
        <f>IF(ISERROR(VLOOKUP(A37,Relatorio!$A$3:$BL$96,54,0)),"",VLOOKUP(A37,Relatorio!$A$3:$BL$96,54,0))</f>
        <v>4</v>
      </c>
      <c r="D37" s="154" t="str">
        <f t="shared" ca="1" si="4"/>
        <v/>
      </c>
      <c r="E37" s="104">
        <f ca="1">IF(ISERROR(VLOOKUP(A37,Controle!$A:$Y,8,0)),"",VLOOKUP(A37,Controle!$A:$Y,8,0))</f>
        <v>0</v>
      </c>
      <c r="F37" s="104">
        <f ca="1">IF(ISERROR(VLOOKUP(A37,Controle!$A:$Y,9,0)),"",VLOOKUP(A37,Controle!$A:$Y,9,0))</f>
        <v>0</v>
      </c>
      <c r="G37" s="105">
        <f ca="1">IF(ISERROR(VLOOKUP(A37,Controle!$A:$Y,10,0)),"",VLOOKUP(A37,Controle!$A:$Y,10,0))</f>
        <v>0</v>
      </c>
      <c r="H37" s="104">
        <f ca="1">IF(ISERROR(VLOOKUP(A37,Controle!$A:$Y,11,0)),"",VLOOKUP(A37,Controle!$A:$Y,11,0))</f>
        <v>0</v>
      </c>
      <c r="I37" s="105">
        <f ca="1">IF(ISERROR(VLOOKUP(A37,Controle!$A:$Y,12,0)),"",VLOOKUP(A37,Controle!$A:$Y,12,0))</f>
        <v>0</v>
      </c>
      <c r="J37" s="104">
        <f ca="1">IF(ISERROR(VLOOKUP(A37,Controle!$A:$Y,13,0)),"",VLOOKUP(A37,Controle!$A:$Y,13,0))</f>
        <v>0</v>
      </c>
      <c r="K37" s="105">
        <f ca="1">IF(ISERROR(VLOOKUP(A37,Controle!$A:$Y,14,0)),"",VLOOKUP(A37,Controle!$A:$Y,14,0))</f>
        <v>0</v>
      </c>
      <c r="L37" s="104">
        <f ca="1">IF(ISERROR(VLOOKUP(A37,Controle!$A:$Y,15,0)),"",VLOOKUP(A37,Controle!$A:$Y,15,0))</f>
        <v>0</v>
      </c>
      <c r="P37" s="110" t="s">
        <v>121</v>
      </c>
      <c r="Q37" s="161">
        <f t="shared" ca="1" si="5"/>
        <v>0</v>
      </c>
      <c r="R37" s="162" t="str">
        <f t="shared" ca="1" si="6"/>
        <v/>
      </c>
      <c r="S37" s="105">
        <f ca="1">IF(ISERROR(VLOOKUP(A37,Controle!$A:$Y,16,0)),"",VLOOKUP(A37,Controle!$A:$Y,16,0))</f>
        <v>0</v>
      </c>
      <c r="T37" s="104">
        <f ca="1">IF(ISERROR(VLOOKUP(A37,Controle!$A:$Y,17,0)),"",VLOOKUP(A37,Controle!$A:$Y,17,0))</f>
        <v>0</v>
      </c>
      <c r="U37" s="105">
        <f ca="1">IF(ISERROR(VLOOKUP(A37,Controle!$A:$Y,18,0)),"",VLOOKUP(A37,Controle!$A:$Y,18,0))</f>
        <v>0</v>
      </c>
      <c r="V37" s="104">
        <f ca="1">IF(ISERROR(VLOOKUP(A37,Controle!$A:$Y,19,0)),"",VLOOKUP(A37,Controle!$A:$Y,19,0))</f>
        <v>0</v>
      </c>
      <c r="W37" s="105">
        <f ca="1">IF(ISERROR(VLOOKUP(A37,Controle!$A:$Y,20,0)),"",VLOOKUP(A37,Controle!$A:$Y,20,0))</f>
        <v>0</v>
      </c>
      <c r="X37" s="104">
        <f ca="1">IF(ISERROR(VLOOKUP(A37,Controle!$A:$Y,21,0)),"",VLOOKUP(A37,Controle!$A:$Y,21,0))</f>
        <v>0</v>
      </c>
      <c r="Y37" s="105">
        <f ca="1">IF(ISERROR(VLOOKUP(A37,Controle!$A:$Y,22,0)),"",VLOOKUP(A37,Controle!$A:$Y,22,0))</f>
        <v>0</v>
      </c>
      <c r="Z37" s="104">
        <f ca="1">IF(ISERROR(VLOOKUP(A37,Controle!$A:$Y,23,0)),"",VLOOKUP(A37,Controle!$A:$Y,23,0))</f>
        <v>0</v>
      </c>
      <c r="AD37" s="146" t="s">
        <v>121</v>
      </c>
      <c r="AE37" s="173">
        <f t="shared" ca="1" si="7"/>
        <v>0</v>
      </c>
      <c r="AF37" s="168" t="str">
        <f t="shared" ca="1" si="8"/>
        <v/>
      </c>
      <c r="AG37" s="149">
        <f ca="1">IF(ISERROR(VLOOKUP(A37,Controle!$A:$Y,24,0)),"",VLOOKUP(A37,Controle!$A:$Y,24,0))</f>
        <v>0</v>
      </c>
      <c r="AH37" s="129">
        <f ca="1">IF(ISERROR(VLOOKUP(A37,Controle!$A:$Y,25,0)),"",VLOOKUP(A37,Controle!$A:$Y,25,0))</f>
        <v>0</v>
      </c>
      <c r="AI37" s="149">
        <f ca="1">IF(ISERROR(VLOOKUP(A37,Controle!$A:$Y,2,0)),"",VLOOKUP(A37,Controle!$A:$Y,2,0))</f>
        <v>0</v>
      </c>
      <c r="AJ37" s="129">
        <f ca="1">IF(ISERROR(VLOOKUP(A37,Controle!$A:$Y,3,0)),"",VLOOKUP(A37,Controle!$A:$Y,3,0))</f>
        <v>0</v>
      </c>
      <c r="AK37" s="149">
        <f ca="1">IF(ISERROR(VLOOKUP(A37,Controle!$A:$Y,4,0)),"",VLOOKUP(A37,Controle!$A:$Y,4,0))</f>
        <v>0</v>
      </c>
      <c r="AL37" s="129">
        <f ca="1">IF(ISERROR(VLOOKUP(A37,Controle!$A:$Y,5,0)),"",VLOOKUP(A37,Controle!$A:$Y,5,0))</f>
        <v>0</v>
      </c>
      <c r="AM37" s="149">
        <f ca="1">IF(ISERROR(VLOOKUP(A37,Controle!$A:$Y,6,0)),"",VLOOKUP(A37,Controle!$A:$Y,6,0))</f>
        <v>0</v>
      </c>
      <c r="AN37" s="129">
        <f ca="1">IF(ISERROR(VLOOKUP(A37,Controle!$A:$Y,7,0)),"",VLOOKUP(A37,Controle!$A:$Y,7,0))</f>
        <v>0</v>
      </c>
    </row>
    <row r="38" spans="1:40" x14ac:dyDescent="0.3">
      <c r="A38" s="111" t="s">
        <v>122</v>
      </c>
      <c r="B38" s="155">
        <f t="shared" ca="1" si="3"/>
        <v>0</v>
      </c>
      <c r="C38" s="156">
        <f>IF(ISERROR(VLOOKUP(A38,Relatorio!$A$3:$BL$96,54,0)),"",VLOOKUP(A38,Relatorio!$A$3:$BL$96,54,0))</f>
        <v>4</v>
      </c>
      <c r="D38" s="157" t="str">
        <f t="shared" ca="1" si="4"/>
        <v/>
      </c>
      <c r="E38" s="113">
        <f ca="1">IF(ISERROR(VLOOKUP(A38,Controle!$A:$Y,8,0)),"",VLOOKUP(A38,Controle!$A:$Y,8,0))</f>
        <v>0</v>
      </c>
      <c r="F38" s="113">
        <f ca="1">IF(ISERROR(VLOOKUP(A38,Controle!$A:$Y,9,0)),"",VLOOKUP(A38,Controle!$A:$Y,9,0))</f>
        <v>0</v>
      </c>
      <c r="G38" s="115">
        <f ca="1">IF(ISERROR(VLOOKUP(A38,Controle!$A:$Y,10,0)),"",VLOOKUP(A38,Controle!$A:$Y,10,0))</f>
        <v>0</v>
      </c>
      <c r="H38" s="113">
        <f ca="1">IF(ISERROR(VLOOKUP(A38,Controle!$A:$Y,11,0)),"",VLOOKUP(A38,Controle!$A:$Y,11,0))</f>
        <v>0</v>
      </c>
      <c r="I38" s="115">
        <f ca="1">IF(ISERROR(VLOOKUP(A38,Controle!$A:$Y,12,0)),"",VLOOKUP(A38,Controle!$A:$Y,12,0))</f>
        <v>0</v>
      </c>
      <c r="J38" s="113">
        <f ca="1">IF(ISERROR(VLOOKUP(A38,Controle!$A:$Y,13,0)),"",VLOOKUP(A38,Controle!$A:$Y,13,0))</f>
        <v>0</v>
      </c>
      <c r="K38" s="115">
        <f ca="1">IF(ISERROR(VLOOKUP(A38,Controle!$A:$Y,14,0)),"",VLOOKUP(A38,Controle!$A:$Y,14,0))</f>
        <v>0</v>
      </c>
      <c r="L38" s="113">
        <f ca="1">IF(ISERROR(VLOOKUP(A38,Controle!$A:$Y,15,0)),"",VLOOKUP(A38,Controle!$A:$Y,15,0))</f>
        <v>0</v>
      </c>
      <c r="P38" s="111" t="s">
        <v>122</v>
      </c>
      <c r="Q38" s="163">
        <f t="shared" ca="1" si="5"/>
        <v>0</v>
      </c>
      <c r="R38" s="164" t="str">
        <f t="shared" ca="1" si="6"/>
        <v/>
      </c>
      <c r="S38" s="115">
        <f ca="1">IF(ISERROR(VLOOKUP(A38,Controle!$A:$Y,16,0)),"",VLOOKUP(A38,Controle!$A:$Y,16,0))</f>
        <v>0</v>
      </c>
      <c r="T38" s="113">
        <f ca="1">IF(ISERROR(VLOOKUP(A38,Controle!$A:$Y,17,0)),"",VLOOKUP(A38,Controle!$A:$Y,17,0))</f>
        <v>0</v>
      </c>
      <c r="U38" s="115">
        <f ca="1">IF(ISERROR(VLOOKUP(A38,Controle!$A:$Y,18,0)),"",VLOOKUP(A38,Controle!$A:$Y,18,0))</f>
        <v>0</v>
      </c>
      <c r="V38" s="113">
        <f ca="1">IF(ISERROR(VLOOKUP(A38,Controle!$A:$Y,19,0)),"",VLOOKUP(A38,Controle!$A:$Y,19,0))</f>
        <v>0</v>
      </c>
      <c r="W38" s="115">
        <f ca="1">IF(ISERROR(VLOOKUP(A38,Controle!$A:$Y,20,0)),"",VLOOKUP(A38,Controle!$A:$Y,20,0))</f>
        <v>0</v>
      </c>
      <c r="X38" s="113">
        <f ca="1">IF(ISERROR(VLOOKUP(A38,Controle!$A:$Y,21,0)),"",VLOOKUP(A38,Controle!$A:$Y,21,0))</f>
        <v>0</v>
      </c>
      <c r="Y38" s="115">
        <f ca="1">IF(ISERROR(VLOOKUP(A38,Controle!$A:$Y,22,0)),"",VLOOKUP(A38,Controle!$A:$Y,22,0))</f>
        <v>0</v>
      </c>
      <c r="Z38" s="113">
        <f ca="1">IF(ISERROR(VLOOKUP(A38,Controle!$A:$Y,23,0)),"",VLOOKUP(A38,Controle!$A:$Y,23,0))</f>
        <v>0</v>
      </c>
      <c r="AD38" s="106" t="s">
        <v>122</v>
      </c>
      <c r="AE38" s="171">
        <f t="shared" ca="1" si="7"/>
        <v>0</v>
      </c>
      <c r="AF38" s="164" t="str">
        <f t="shared" ca="1" si="8"/>
        <v/>
      </c>
      <c r="AG38" s="147">
        <f ca="1">IF(ISERROR(VLOOKUP(A38,Controle!$A:$Y,24,0)),"",VLOOKUP(A38,Controle!$A:$Y,24,0))</f>
        <v>0</v>
      </c>
      <c r="AH38" s="123">
        <f ca="1">IF(ISERROR(VLOOKUP(A38,Controle!$A:$Y,25,0)),"",VLOOKUP(A38,Controle!$A:$Y,25,0))</f>
        <v>0</v>
      </c>
      <c r="AI38" s="147">
        <f ca="1">IF(ISERROR(VLOOKUP(A38,Controle!$A:$Y,2,0)),"",VLOOKUP(A38,Controle!$A:$Y,2,0))</f>
        <v>0</v>
      </c>
      <c r="AJ38" s="123">
        <f ca="1">IF(ISERROR(VLOOKUP(A38,Controle!$A:$Y,3,0)),"",VLOOKUP(A38,Controle!$A:$Y,3,0))</f>
        <v>0</v>
      </c>
      <c r="AK38" s="147">
        <f ca="1">IF(ISERROR(VLOOKUP(A38,Controle!$A:$Y,4,0)),"",VLOOKUP(A38,Controle!$A:$Y,4,0))</f>
        <v>0</v>
      </c>
      <c r="AL38" s="123">
        <f ca="1">IF(ISERROR(VLOOKUP(A38,Controle!$A:$Y,5,0)),"",VLOOKUP(A38,Controle!$A:$Y,5,0))</f>
        <v>0</v>
      </c>
      <c r="AM38" s="147">
        <f ca="1">IF(ISERROR(VLOOKUP(A38,Controle!$A:$Y,6,0)),"",VLOOKUP(A38,Controle!$A:$Y,6,0))</f>
        <v>0</v>
      </c>
      <c r="AN38" s="123">
        <f ca="1">IF(ISERROR(VLOOKUP(A38,Controle!$A:$Y,7,0)),"",VLOOKUP(A38,Controle!$A:$Y,7,0))</f>
        <v>0</v>
      </c>
    </row>
    <row r="39" spans="1:40" x14ac:dyDescent="0.3">
      <c r="A39" s="111" t="s">
        <v>123</v>
      </c>
      <c r="B39" s="155">
        <f t="shared" ca="1" si="3"/>
        <v>0</v>
      </c>
      <c r="C39" s="156">
        <f>IF(ISERROR(VLOOKUP(A39,Relatorio!$A$3:$BL$96,54,0)),"",VLOOKUP(A39,Relatorio!$A$3:$BL$96,54,0))</f>
        <v>4</v>
      </c>
      <c r="D39" s="157" t="str">
        <f t="shared" ca="1" si="4"/>
        <v/>
      </c>
      <c r="E39" s="113">
        <f ca="1">IF(ISERROR(VLOOKUP(A39,Controle!$A:$Y,8,0)),"",VLOOKUP(A39,Controle!$A:$Y,8,0))</f>
        <v>0</v>
      </c>
      <c r="F39" s="113">
        <f ca="1">IF(ISERROR(VLOOKUP(A39,Controle!$A:$Y,9,0)),"",VLOOKUP(A39,Controle!$A:$Y,9,0))</f>
        <v>0</v>
      </c>
      <c r="G39" s="115">
        <f ca="1">IF(ISERROR(VLOOKUP(A39,Controle!$A:$Y,10,0)),"",VLOOKUP(A39,Controle!$A:$Y,10,0))</f>
        <v>0</v>
      </c>
      <c r="H39" s="113">
        <f ca="1">IF(ISERROR(VLOOKUP(A39,Controle!$A:$Y,11,0)),"",VLOOKUP(A39,Controle!$A:$Y,11,0))</f>
        <v>0</v>
      </c>
      <c r="I39" s="115">
        <f ca="1">IF(ISERROR(VLOOKUP(A39,Controle!$A:$Y,12,0)),"",VLOOKUP(A39,Controle!$A:$Y,12,0))</f>
        <v>0</v>
      </c>
      <c r="J39" s="113">
        <f ca="1">IF(ISERROR(VLOOKUP(A39,Controle!$A:$Y,13,0)),"",VLOOKUP(A39,Controle!$A:$Y,13,0))</f>
        <v>0</v>
      </c>
      <c r="K39" s="115">
        <f ca="1">IF(ISERROR(VLOOKUP(A39,Controle!$A:$Y,14,0)),"",VLOOKUP(A39,Controle!$A:$Y,14,0))</f>
        <v>0</v>
      </c>
      <c r="L39" s="113">
        <f ca="1">IF(ISERROR(VLOOKUP(A39,Controle!$A:$Y,15,0)),"",VLOOKUP(A39,Controle!$A:$Y,15,0))</f>
        <v>0</v>
      </c>
      <c r="P39" s="111" t="s">
        <v>123</v>
      </c>
      <c r="Q39" s="163">
        <f t="shared" ca="1" si="5"/>
        <v>0</v>
      </c>
      <c r="R39" s="164" t="str">
        <f t="shared" ca="1" si="6"/>
        <v/>
      </c>
      <c r="S39" s="115">
        <f ca="1">IF(ISERROR(VLOOKUP(A39,Controle!$A:$Y,16,0)),"",VLOOKUP(A39,Controle!$A:$Y,16,0))</f>
        <v>0</v>
      </c>
      <c r="T39" s="113">
        <f ca="1">IF(ISERROR(VLOOKUP(A39,Controle!$A:$Y,17,0)),"",VLOOKUP(A39,Controle!$A:$Y,17,0))</f>
        <v>0</v>
      </c>
      <c r="U39" s="115">
        <f ca="1">IF(ISERROR(VLOOKUP(A39,Controle!$A:$Y,18,0)),"",VLOOKUP(A39,Controle!$A:$Y,18,0))</f>
        <v>0</v>
      </c>
      <c r="V39" s="113">
        <f ca="1">IF(ISERROR(VLOOKUP(A39,Controle!$A:$Y,19,0)),"",VLOOKUP(A39,Controle!$A:$Y,19,0))</f>
        <v>0</v>
      </c>
      <c r="W39" s="115">
        <f ca="1">IF(ISERROR(VLOOKUP(A39,Controle!$A:$Y,20,0)),"",VLOOKUP(A39,Controle!$A:$Y,20,0))</f>
        <v>0</v>
      </c>
      <c r="X39" s="113">
        <f ca="1">IF(ISERROR(VLOOKUP(A39,Controle!$A:$Y,21,0)),"",VLOOKUP(A39,Controle!$A:$Y,21,0))</f>
        <v>0</v>
      </c>
      <c r="Y39" s="115">
        <f ca="1">IF(ISERROR(VLOOKUP(A39,Controle!$A:$Y,22,0)),"",VLOOKUP(A39,Controle!$A:$Y,22,0))</f>
        <v>0</v>
      </c>
      <c r="Z39" s="113">
        <f ca="1">IF(ISERROR(VLOOKUP(A39,Controle!$A:$Y,23,0)),"",VLOOKUP(A39,Controle!$A:$Y,23,0))</f>
        <v>0</v>
      </c>
      <c r="AD39" s="106" t="s">
        <v>123</v>
      </c>
      <c r="AE39" s="171">
        <f t="shared" ca="1" si="7"/>
        <v>0</v>
      </c>
      <c r="AF39" s="164" t="str">
        <f t="shared" ca="1" si="8"/>
        <v/>
      </c>
      <c r="AG39" s="147">
        <f ca="1">IF(ISERROR(VLOOKUP(A39,Controle!$A:$Y,24,0)),"",VLOOKUP(A39,Controle!$A:$Y,24,0))</f>
        <v>0</v>
      </c>
      <c r="AH39" s="123">
        <f ca="1">IF(ISERROR(VLOOKUP(A39,Controle!$A:$Y,25,0)),"",VLOOKUP(A39,Controle!$A:$Y,25,0))</f>
        <v>0</v>
      </c>
      <c r="AI39" s="147">
        <f ca="1">IF(ISERROR(VLOOKUP(A39,Controle!$A:$Y,2,0)),"",VLOOKUP(A39,Controle!$A:$Y,2,0))</f>
        <v>0</v>
      </c>
      <c r="AJ39" s="123">
        <f ca="1">IF(ISERROR(VLOOKUP(A39,Controle!$A:$Y,3,0)),"",VLOOKUP(A39,Controle!$A:$Y,3,0))</f>
        <v>0</v>
      </c>
      <c r="AK39" s="147">
        <f ca="1">IF(ISERROR(VLOOKUP(A39,Controle!$A:$Y,4,0)),"",VLOOKUP(A39,Controle!$A:$Y,4,0))</f>
        <v>0</v>
      </c>
      <c r="AL39" s="123">
        <f ca="1">IF(ISERROR(VLOOKUP(A39,Controle!$A:$Y,5,0)),"",VLOOKUP(A39,Controle!$A:$Y,5,0))</f>
        <v>0</v>
      </c>
      <c r="AM39" s="147">
        <f ca="1">IF(ISERROR(VLOOKUP(A39,Controle!$A:$Y,6,0)),"",VLOOKUP(A39,Controle!$A:$Y,6,0))</f>
        <v>0</v>
      </c>
      <c r="AN39" s="123">
        <f ca="1">IF(ISERROR(VLOOKUP(A39,Controle!$A:$Y,7,0)),"",VLOOKUP(A39,Controle!$A:$Y,7,0))</f>
        <v>0</v>
      </c>
    </row>
    <row r="40" spans="1:40" x14ac:dyDescent="0.3">
      <c r="A40" s="111" t="s">
        <v>124</v>
      </c>
      <c r="B40" s="155">
        <f t="shared" ca="1" si="3"/>
        <v>0</v>
      </c>
      <c r="C40" s="156">
        <f>IF(ISERROR(VLOOKUP(A40,Relatorio!$A$3:$BL$96,54,0)),"",VLOOKUP(A40,Relatorio!$A$3:$BL$96,54,0))</f>
        <v>4</v>
      </c>
      <c r="D40" s="157" t="str">
        <f t="shared" ca="1" si="4"/>
        <v/>
      </c>
      <c r="E40" s="113">
        <f ca="1">IF(ISERROR(VLOOKUP(A40,Controle!$A:$Y,8,0)),"",VLOOKUP(A40,Controle!$A:$Y,8,0))</f>
        <v>0</v>
      </c>
      <c r="F40" s="113">
        <f ca="1">IF(ISERROR(VLOOKUP(A40,Controle!$A:$Y,9,0)),"",VLOOKUP(A40,Controle!$A:$Y,9,0))</f>
        <v>0</v>
      </c>
      <c r="G40" s="115">
        <f ca="1">IF(ISERROR(VLOOKUP(A40,Controle!$A:$Y,10,0)),"",VLOOKUP(A40,Controle!$A:$Y,10,0))</f>
        <v>0</v>
      </c>
      <c r="H40" s="113">
        <f ca="1">IF(ISERROR(VLOOKUP(A40,Controle!$A:$Y,11,0)),"",VLOOKUP(A40,Controle!$A:$Y,11,0))</f>
        <v>0</v>
      </c>
      <c r="I40" s="115">
        <f ca="1">IF(ISERROR(VLOOKUP(A40,Controle!$A:$Y,12,0)),"",VLOOKUP(A40,Controle!$A:$Y,12,0))</f>
        <v>0</v>
      </c>
      <c r="J40" s="113">
        <f ca="1">IF(ISERROR(VLOOKUP(A40,Controle!$A:$Y,13,0)),"",VLOOKUP(A40,Controle!$A:$Y,13,0))</f>
        <v>0</v>
      </c>
      <c r="K40" s="115">
        <f ca="1">IF(ISERROR(VLOOKUP(A40,Controle!$A:$Y,14,0)),"",VLOOKUP(A40,Controle!$A:$Y,14,0))</f>
        <v>0</v>
      </c>
      <c r="L40" s="113">
        <f ca="1">IF(ISERROR(VLOOKUP(A40,Controle!$A:$Y,15,0)),"",VLOOKUP(A40,Controle!$A:$Y,15,0))</f>
        <v>0</v>
      </c>
      <c r="P40" s="111" t="s">
        <v>124</v>
      </c>
      <c r="Q40" s="163">
        <f t="shared" ca="1" si="5"/>
        <v>0</v>
      </c>
      <c r="R40" s="164" t="str">
        <f t="shared" ca="1" si="6"/>
        <v/>
      </c>
      <c r="S40" s="115">
        <f ca="1">IF(ISERROR(VLOOKUP(A40,Controle!$A:$Y,16,0)),"",VLOOKUP(A40,Controle!$A:$Y,16,0))</f>
        <v>0</v>
      </c>
      <c r="T40" s="113">
        <f ca="1">IF(ISERROR(VLOOKUP(A40,Controle!$A:$Y,17,0)),"",VLOOKUP(A40,Controle!$A:$Y,17,0))</f>
        <v>0</v>
      </c>
      <c r="U40" s="115">
        <f ca="1">IF(ISERROR(VLOOKUP(A40,Controle!$A:$Y,18,0)),"",VLOOKUP(A40,Controle!$A:$Y,18,0))</f>
        <v>0</v>
      </c>
      <c r="V40" s="113">
        <f ca="1">IF(ISERROR(VLOOKUP(A40,Controle!$A:$Y,19,0)),"",VLOOKUP(A40,Controle!$A:$Y,19,0))</f>
        <v>0</v>
      </c>
      <c r="W40" s="115">
        <f ca="1">IF(ISERROR(VLOOKUP(A40,Controle!$A:$Y,20,0)),"",VLOOKUP(A40,Controle!$A:$Y,20,0))</f>
        <v>0</v>
      </c>
      <c r="X40" s="113">
        <f ca="1">IF(ISERROR(VLOOKUP(A40,Controle!$A:$Y,21,0)),"",VLOOKUP(A40,Controle!$A:$Y,21,0))</f>
        <v>0</v>
      </c>
      <c r="Y40" s="115">
        <f ca="1">IF(ISERROR(VLOOKUP(A40,Controle!$A:$Y,22,0)),"",VLOOKUP(A40,Controle!$A:$Y,22,0))</f>
        <v>0</v>
      </c>
      <c r="Z40" s="113">
        <f ca="1">IF(ISERROR(VLOOKUP(A40,Controle!$A:$Y,23,0)),"",VLOOKUP(A40,Controle!$A:$Y,23,0))</f>
        <v>0</v>
      </c>
      <c r="AD40" s="106" t="s">
        <v>124</v>
      </c>
      <c r="AE40" s="171">
        <f t="shared" ca="1" si="7"/>
        <v>0</v>
      </c>
      <c r="AF40" s="164" t="str">
        <f t="shared" ca="1" si="8"/>
        <v/>
      </c>
      <c r="AG40" s="147">
        <f ca="1">IF(ISERROR(VLOOKUP(A40,Controle!$A:$Y,24,0)),"",VLOOKUP(A40,Controle!$A:$Y,24,0))</f>
        <v>0</v>
      </c>
      <c r="AH40" s="123">
        <f ca="1">IF(ISERROR(VLOOKUP(A40,Controle!$A:$Y,25,0)),"",VLOOKUP(A40,Controle!$A:$Y,25,0))</f>
        <v>0</v>
      </c>
      <c r="AI40" s="147">
        <f ca="1">IF(ISERROR(VLOOKUP(A40,Controle!$A:$Y,2,0)),"",VLOOKUP(A40,Controle!$A:$Y,2,0))</f>
        <v>0</v>
      </c>
      <c r="AJ40" s="123">
        <f ca="1">IF(ISERROR(VLOOKUP(A40,Controle!$A:$Y,3,0)),"",VLOOKUP(A40,Controle!$A:$Y,3,0))</f>
        <v>0</v>
      </c>
      <c r="AK40" s="147">
        <f ca="1">IF(ISERROR(VLOOKUP(A40,Controle!$A:$Y,4,0)),"",VLOOKUP(A40,Controle!$A:$Y,4,0))</f>
        <v>0</v>
      </c>
      <c r="AL40" s="123">
        <f ca="1">IF(ISERROR(VLOOKUP(A40,Controle!$A:$Y,5,0)),"",VLOOKUP(A40,Controle!$A:$Y,5,0))</f>
        <v>0</v>
      </c>
      <c r="AM40" s="147">
        <f ca="1">IF(ISERROR(VLOOKUP(A40,Controle!$A:$Y,6,0)),"",VLOOKUP(A40,Controle!$A:$Y,6,0))</f>
        <v>0</v>
      </c>
      <c r="AN40" s="123">
        <f ca="1">IF(ISERROR(VLOOKUP(A40,Controle!$A:$Y,7,0)),"",VLOOKUP(A40,Controle!$A:$Y,7,0))</f>
        <v>0</v>
      </c>
    </row>
    <row r="41" spans="1:40" x14ac:dyDescent="0.3">
      <c r="A41" s="111" t="s">
        <v>125</v>
      </c>
      <c r="B41" s="155">
        <f t="shared" ca="1" si="3"/>
        <v>0</v>
      </c>
      <c r="C41" s="156">
        <f>IF(ISERROR(VLOOKUP(A41,Relatorio!$A$3:$BL$96,54,0)),"",VLOOKUP(A41,Relatorio!$A$3:$BL$96,54,0))</f>
        <v>4</v>
      </c>
      <c r="D41" s="157" t="str">
        <f t="shared" ca="1" si="4"/>
        <v/>
      </c>
      <c r="E41" s="113">
        <f ca="1">IF(ISERROR(VLOOKUP(A41,Controle!$A:$Y,8,0)),"",VLOOKUP(A41,Controle!$A:$Y,8,0))</f>
        <v>0</v>
      </c>
      <c r="F41" s="113">
        <f ca="1">IF(ISERROR(VLOOKUP(A41,Controle!$A:$Y,9,0)),"",VLOOKUP(A41,Controle!$A:$Y,9,0))</f>
        <v>0</v>
      </c>
      <c r="G41" s="115">
        <f ca="1">IF(ISERROR(VLOOKUP(A41,Controle!$A:$Y,10,0)),"",VLOOKUP(A41,Controle!$A:$Y,10,0))</f>
        <v>0</v>
      </c>
      <c r="H41" s="113">
        <f ca="1">IF(ISERROR(VLOOKUP(A41,Controle!$A:$Y,11,0)),"",VLOOKUP(A41,Controle!$A:$Y,11,0))</f>
        <v>0</v>
      </c>
      <c r="I41" s="115">
        <f ca="1">IF(ISERROR(VLOOKUP(A41,Controle!$A:$Y,12,0)),"",VLOOKUP(A41,Controle!$A:$Y,12,0))</f>
        <v>0</v>
      </c>
      <c r="J41" s="113">
        <f ca="1">IF(ISERROR(VLOOKUP(A41,Controle!$A:$Y,13,0)),"",VLOOKUP(A41,Controle!$A:$Y,13,0))</f>
        <v>0</v>
      </c>
      <c r="K41" s="115">
        <f ca="1">IF(ISERROR(VLOOKUP(A41,Controle!$A:$Y,14,0)),"",VLOOKUP(A41,Controle!$A:$Y,14,0))</f>
        <v>0</v>
      </c>
      <c r="L41" s="113">
        <f ca="1">IF(ISERROR(VLOOKUP(A41,Controle!$A:$Y,15,0)),"",VLOOKUP(A41,Controle!$A:$Y,15,0))</f>
        <v>0</v>
      </c>
      <c r="P41" s="111" t="s">
        <v>125</v>
      </c>
      <c r="Q41" s="163">
        <f t="shared" ca="1" si="5"/>
        <v>0</v>
      </c>
      <c r="R41" s="164" t="str">
        <f t="shared" ca="1" si="6"/>
        <v/>
      </c>
      <c r="S41" s="115">
        <f ca="1">IF(ISERROR(VLOOKUP(A41,Controle!$A:$Y,16,0)),"",VLOOKUP(A41,Controle!$A:$Y,16,0))</f>
        <v>0</v>
      </c>
      <c r="T41" s="113">
        <f ca="1">IF(ISERROR(VLOOKUP(A41,Controle!$A:$Y,17,0)),"",VLOOKUP(A41,Controle!$A:$Y,17,0))</f>
        <v>0</v>
      </c>
      <c r="U41" s="115">
        <f ca="1">IF(ISERROR(VLOOKUP(A41,Controle!$A:$Y,18,0)),"",VLOOKUP(A41,Controle!$A:$Y,18,0))</f>
        <v>0</v>
      </c>
      <c r="V41" s="113">
        <f ca="1">IF(ISERROR(VLOOKUP(A41,Controle!$A:$Y,19,0)),"",VLOOKUP(A41,Controle!$A:$Y,19,0))</f>
        <v>0</v>
      </c>
      <c r="W41" s="115">
        <f ca="1">IF(ISERROR(VLOOKUP(A41,Controle!$A:$Y,20,0)),"",VLOOKUP(A41,Controle!$A:$Y,20,0))</f>
        <v>0</v>
      </c>
      <c r="X41" s="113">
        <f ca="1">IF(ISERROR(VLOOKUP(A41,Controle!$A:$Y,21,0)),"",VLOOKUP(A41,Controle!$A:$Y,21,0))</f>
        <v>0</v>
      </c>
      <c r="Y41" s="115">
        <f ca="1">IF(ISERROR(VLOOKUP(A41,Controle!$A:$Y,22,0)),"",VLOOKUP(A41,Controle!$A:$Y,22,0))</f>
        <v>0</v>
      </c>
      <c r="Z41" s="113">
        <f ca="1">IF(ISERROR(VLOOKUP(A41,Controle!$A:$Y,23,0)),"",VLOOKUP(A41,Controle!$A:$Y,23,0))</f>
        <v>0</v>
      </c>
      <c r="AD41" s="106" t="s">
        <v>125</v>
      </c>
      <c r="AE41" s="171">
        <f t="shared" ca="1" si="7"/>
        <v>0</v>
      </c>
      <c r="AF41" s="164" t="str">
        <f t="shared" ca="1" si="8"/>
        <v/>
      </c>
      <c r="AG41" s="147">
        <f ca="1">IF(ISERROR(VLOOKUP(A41,Controle!$A:$Y,24,0)),"",VLOOKUP(A41,Controle!$A:$Y,24,0))</f>
        <v>0</v>
      </c>
      <c r="AH41" s="123">
        <f ca="1">IF(ISERROR(VLOOKUP(A41,Controle!$A:$Y,25,0)),"",VLOOKUP(A41,Controle!$A:$Y,25,0))</f>
        <v>0</v>
      </c>
      <c r="AI41" s="147">
        <f ca="1">IF(ISERROR(VLOOKUP(A41,Controle!$A:$Y,2,0)),"",VLOOKUP(A41,Controle!$A:$Y,2,0))</f>
        <v>0</v>
      </c>
      <c r="AJ41" s="123">
        <f ca="1">IF(ISERROR(VLOOKUP(A41,Controle!$A:$Y,3,0)),"",VLOOKUP(A41,Controle!$A:$Y,3,0))</f>
        <v>0</v>
      </c>
      <c r="AK41" s="147">
        <f ca="1">IF(ISERROR(VLOOKUP(A41,Controle!$A:$Y,4,0)),"",VLOOKUP(A41,Controle!$A:$Y,4,0))</f>
        <v>0</v>
      </c>
      <c r="AL41" s="123">
        <f ca="1">IF(ISERROR(VLOOKUP(A41,Controle!$A:$Y,5,0)),"",VLOOKUP(A41,Controle!$A:$Y,5,0))</f>
        <v>0</v>
      </c>
      <c r="AM41" s="147">
        <f ca="1">IF(ISERROR(VLOOKUP(A41,Controle!$A:$Y,6,0)),"",VLOOKUP(A41,Controle!$A:$Y,6,0))</f>
        <v>0</v>
      </c>
      <c r="AN41" s="123">
        <f ca="1">IF(ISERROR(VLOOKUP(A41,Controle!$A:$Y,7,0)),"",VLOOKUP(A41,Controle!$A:$Y,7,0))</f>
        <v>0</v>
      </c>
    </row>
    <row r="42" spans="1:40" x14ac:dyDescent="0.3">
      <c r="A42" s="111" t="s">
        <v>126</v>
      </c>
      <c r="B42" s="155">
        <f t="shared" ca="1" si="3"/>
        <v>0</v>
      </c>
      <c r="C42" s="156">
        <f>IF(ISERROR(VLOOKUP(A42,Relatorio!$A$3:$BL$96,54,0)),"",VLOOKUP(A42,Relatorio!$A$3:$BL$96,54,0))</f>
        <v>4</v>
      </c>
      <c r="D42" s="157" t="str">
        <f t="shared" ca="1" si="4"/>
        <v/>
      </c>
      <c r="E42" s="113">
        <f ca="1">IF(ISERROR(VLOOKUP(A42,Controle!$A:$Y,8,0)),"",VLOOKUP(A42,Controle!$A:$Y,8,0))</f>
        <v>0</v>
      </c>
      <c r="F42" s="113">
        <f ca="1">IF(ISERROR(VLOOKUP(A42,Controle!$A:$Y,9,0)),"",VLOOKUP(A42,Controle!$A:$Y,9,0))</f>
        <v>0</v>
      </c>
      <c r="G42" s="115">
        <f ca="1">IF(ISERROR(VLOOKUP(A42,Controle!$A:$Y,10,0)),"",VLOOKUP(A42,Controle!$A:$Y,10,0))</f>
        <v>0</v>
      </c>
      <c r="H42" s="113">
        <f ca="1">IF(ISERROR(VLOOKUP(A42,Controle!$A:$Y,11,0)),"",VLOOKUP(A42,Controle!$A:$Y,11,0))</f>
        <v>0</v>
      </c>
      <c r="I42" s="115">
        <f ca="1">IF(ISERROR(VLOOKUP(A42,Controle!$A:$Y,12,0)),"",VLOOKUP(A42,Controle!$A:$Y,12,0))</f>
        <v>0</v>
      </c>
      <c r="J42" s="113">
        <f ca="1">IF(ISERROR(VLOOKUP(A42,Controle!$A:$Y,13,0)),"",VLOOKUP(A42,Controle!$A:$Y,13,0))</f>
        <v>0</v>
      </c>
      <c r="K42" s="115">
        <f ca="1">IF(ISERROR(VLOOKUP(A42,Controle!$A:$Y,14,0)),"",VLOOKUP(A42,Controle!$A:$Y,14,0))</f>
        <v>0</v>
      </c>
      <c r="L42" s="113">
        <f ca="1">IF(ISERROR(VLOOKUP(A42,Controle!$A:$Y,15,0)),"",VLOOKUP(A42,Controle!$A:$Y,15,0))</f>
        <v>0</v>
      </c>
      <c r="P42" s="111" t="s">
        <v>126</v>
      </c>
      <c r="Q42" s="163">
        <f t="shared" ca="1" si="5"/>
        <v>0</v>
      </c>
      <c r="R42" s="164" t="str">
        <f t="shared" ca="1" si="6"/>
        <v/>
      </c>
      <c r="S42" s="115">
        <f ca="1">IF(ISERROR(VLOOKUP(A42,Controle!$A:$Y,16,0)),"",VLOOKUP(A42,Controle!$A:$Y,16,0))</f>
        <v>0</v>
      </c>
      <c r="T42" s="113">
        <f ca="1">IF(ISERROR(VLOOKUP(A42,Controle!$A:$Y,17,0)),"",VLOOKUP(A42,Controle!$A:$Y,17,0))</f>
        <v>0</v>
      </c>
      <c r="U42" s="115">
        <f ca="1">IF(ISERROR(VLOOKUP(A42,Controle!$A:$Y,18,0)),"",VLOOKUP(A42,Controle!$A:$Y,18,0))</f>
        <v>0</v>
      </c>
      <c r="V42" s="113">
        <f ca="1">IF(ISERROR(VLOOKUP(A42,Controle!$A:$Y,19,0)),"",VLOOKUP(A42,Controle!$A:$Y,19,0))</f>
        <v>0</v>
      </c>
      <c r="W42" s="115">
        <f ca="1">IF(ISERROR(VLOOKUP(A42,Controle!$A:$Y,20,0)),"",VLOOKUP(A42,Controle!$A:$Y,20,0))</f>
        <v>0</v>
      </c>
      <c r="X42" s="113">
        <f ca="1">IF(ISERROR(VLOOKUP(A42,Controle!$A:$Y,21,0)),"",VLOOKUP(A42,Controle!$A:$Y,21,0))</f>
        <v>0</v>
      </c>
      <c r="Y42" s="115">
        <f ca="1">IF(ISERROR(VLOOKUP(A42,Controle!$A:$Y,22,0)),"",VLOOKUP(A42,Controle!$A:$Y,22,0))</f>
        <v>0</v>
      </c>
      <c r="Z42" s="113">
        <f ca="1">IF(ISERROR(VLOOKUP(A42,Controle!$A:$Y,23,0)),"",VLOOKUP(A42,Controle!$A:$Y,23,0))</f>
        <v>0</v>
      </c>
      <c r="AD42" s="106" t="s">
        <v>126</v>
      </c>
      <c r="AE42" s="171">
        <f t="shared" ca="1" si="7"/>
        <v>0</v>
      </c>
      <c r="AF42" s="164" t="str">
        <f t="shared" ca="1" si="8"/>
        <v/>
      </c>
      <c r="AG42" s="147">
        <f ca="1">IF(ISERROR(VLOOKUP(A42,Controle!$A:$Y,24,0)),"",VLOOKUP(A42,Controle!$A:$Y,24,0))</f>
        <v>0</v>
      </c>
      <c r="AH42" s="123">
        <f ca="1">IF(ISERROR(VLOOKUP(A42,Controle!$A:$Y,25,0)),"",VLOOKUP(A42,Controle!$A:$Y,25,0))</f>
        <v>0</v>
      </c>
      <c r="AI42" s="147">
        <f ca="1">IF(ISERROR(VLOOKUP(A42,Controle!$A:$Y,2,0)),"",VLOOKUP(A42,Controle!$A:$Y,2,0))</f>
        <v>0</v>
      </c>
      <c r="AJ42" s="123">
        <f ca="1">IF(ISERROR(VLOOKUP(A42,Controle!$A:$Y,3,0)),"",VLOOKUP(A42,Controle!$A:$Y,3,0))</f>
        <v>0</v>
      </c>
      <c r="AK42" s="147">
        <f ca="1">IF(ISERROR(VLOOKUP(A42,Controle!$A:$Y,4,0)),"",VLOOKUP(A42,Controle!$A:$Y,4,0))</f>
        <v>0</v>
      </c>
      <c r="AL42" s="123">
        <f ca="1">IF(ISERROR(VLOOKUP(A42,Controle!$A:$Y,5,0)),"",VLOOKUP(A42,Controle!$A:$Y,5,0))</f>
        <v>0</v>
      </c>
      <c r="AM42" s="147">
        <f ca="1">IF(ISERROR(VLOOKUP(A42,Controle!$A:$Y,6,0)),"",VLOOKUP(A42,Controle!$A:$Y,6,0))</f>
        <v>0</v>
      </c>
      <c r="AN42" s="123">
        <f ca="1">IF(ISERROR(VLOOKUP(A42,Controle!$A:$Y,7,0)),"",VLOOKUP(A42,Controle!$A:$Y,7,0))</f>
        <v>0</v>
      </c>
    </row>
    <row r="43" spans="1:40" x14ac:dyDescent="0.3">
      <c r="A43" s="111" t="s">
        <v>127</v>
      </c>
      <c r="B43" s="155">
        <f t="shared" ca="1" si="3"/>
        <v>0</v>
      </c>
      <c r="C43" s="156">
        <f>IF(ISERROR(VLOOKUP(A43,Relatorio!$A$3:$BL$96,54,0)),"",VLOOKUP(A43,Relatorio!$A$3:$BL$96,54,0))</f>
        <v>4</v>
      </c>
      <c r="D43" s="157" t="str">
        <f t="shared" ca="1" si="4"/>
        <v/>
      </c>
      <c r="E43" s="113">
        <f ca="1">IF(ISERROR(VLOOKUP(A43,Controle!$A:$Y,8,0)),"",VLOOKUP(A43,Controle!$A:$Y,8,0))</f>
        <v>0</v>
      </c>
      <c r="F43" s="113">
        <f ca="1">IF(ISERROR(VLOOKUP(A43,Controle!$A:$Y,9,0)),"",VLOOKUP(A43,Controle!$A:$Y,9,0))</f>
        <v>0</v>
      </c>
      <c r="G43" s="115">
        <f ca="1">IF(ISERROR(VLOOKUP(A43,Controle!$A:$Y,10,0)),"",VLOOKUP(A43,Controle!$A:$Y,10,0))</f>
        <v>0</v>
      </c>
      <c r="H43" s="113">
        <f ca="1">IF(ISERROR(VLOOKUP(A43,Controle!$A:$Y,11,0)),"",VLOOKUP(A43,Controle!$A:$Y,11,0))</f>
        <v>0</v>
      </c>
      <c r="I43" s="115">
        <f ca="1">IF(ISERROR(VLOOKUP(A43,Controle!$A:$Y,12,0)),"",VLOOKUP(A43,Controle!$A:$Y,12,0))</f>
        <v>0</v>
      </c>
      <c r="J43" s="113">
        <f ca="1">IF(ISERROR(VLOOKUP(A43,Controle!$A:$Y,13,0)),"",VLOOKUP(A43,Controle!$A:$Y,13,0))</f>
        <v>0</v>
      </c>
      <c r="K43" s="115">
        <f ca="1">IF(ISERROR(VLOOKUP(A43,Controle!$A:$Y,14,0)),"",VLOOKUP(A43,Controle!$A:$Y,14,0))</f>
        <v>0</v>
      </c>
      <c r="L43" s="113">
        <f ca="1">IF(ISERROR(VLOOKUP(A43,Controle!$A:$Y,15,0)),"",VLOOKUP(A43,Controle!$A:$Y,15,0))</f>
        <v>0</v>
      </c>
      <c r="P43" s="111" t="s">
        <v>127</v>
      </c>
      <c r="Q43" s="163">
        <f t="shared" ca="1" si="5"/>
        <v>0</v>
      </c>
      <c r="R43" s="164" t="str">
        <f t="shared" ca="1" si="6"/>
        <v/>
      </c>
      <c r="S43" s="115">
        <f ca="1">IF(ISERROR(VLOOKUP(A43,Controle!$A:$Y,16,0)),"",VLOOKUP(A43,Controle!$A:$Y,16,0))</f>
        <v>0</v>
      </c>
      <c r="T43" s="113">
        <f ca="1">IF(ISERROR(VLOOKUP(A43,Controle!$A:$Y,17,0)),"",VLOOKUP(A43,Controle!$A:$Y,17,0))</f>
        <v>0</v>
      </c>
      <c r="U43" s="115">
        <f ca="1">IF(ISERROR(VLOOKUP(A43,Controle!$A:$Y,18,0)),"",VLOOKUP(A43,Controle!$A:$Y,18,0))</f>
        <v>0</v>
      </c>
      <c r="V43" s="113">
        <f ca="1">IF(ISERROR(VLOOKUP(A43,Controle!$A:$Y,19,0)),"",VLOOKUP(A43,Controle!$A:$Y,19,0))</f>
        <v>0</v>
      </c>
      <c r="W43" s="115">
        <f ca="1">IF(ISERROR(VLOOKUP(A43,Controle!$A:$Y,20,0)),"",VLOOKUP(A43,Controle!$A:$Y,20,0))</f>
        <v>0</v>
      </c>
      <c r="X43" s="113">
        <f ca="1">IF(ISERROR(VLOOKUP(A43,Controle!$A:$Y,21,0)),"",VLOOKUP(A43,Controle!$A:$Y,21,0))</f>
        <v>0</v>
      </c>
      <c r="Y43" s="115">
        <f ca="1">IF(ISERROR(VLOOKUP(A43,Controle!$A:$Y,22,0)),"",VLOOKUP(A43,Controle!$A:$Y,22,0))</f>
        <v>0</v>
      </c>
      <c r="Z43" s="113">
        <f ca="1">IF(ISERROR(VLOOKUP(A43,Controle!$A:$Y,23,0)),"",VLOOKUP(A43,Controle!$A:$Y,23,0))</f>
        <v>0</v>
      </c>
      <c r="AD43" s="106" t="s">
        <v>127</v>
      </c>
      <c r="AE43" s="171">
        <f t="shared" ca="1" si="7"/>
        <v>0</v>
      </c>
      <c r="AF43" s="164" t="str">
        <f t="shared" ca="1" si="8"/>
        <v/>
      </c>
      <c r="AG43" s="147">
        <f ca="1">IF(ISERROR(VLOOKUP(A43,Controle!$A:$Y,24,0)),"",VLOOKUP(A43,Controle!$A:$Y,24,0))</f>
        <v>0</v>
      </c>
      <c r="AH43" s="123">
        <f ca="1">IF(ISERROR(VLOOKUP(A43,Controle!$A:$Y,25,0)),"",VLOOKUP(A43,Controle!$A:$Y,25,0))</f>
        <v>0</v>
      </c>
      <c r="AI43" s="147">
        <f ca="1">IF(ISERROR(VLOOKUP(A43,Controle!$A:$Y,2,0)),"",VLOOKUP(A43,Controle!$A:$Y,2,0))</f>
        <v>0</v>
      </c>
      <c r="AJ43" s="123">
        <f ca="1">IF(ISERROR(VLOOKUP(A43,Controle!$A:$Y,3,0)),"",VLOOKUP(A43,Controle!$A:$Y,3,0))</f>
        <v>0</v>
      </c>
      <c r="AK43" s="147">
        <f ca="1">IF(ISERROR(VLOOKUP(A43,Controle!$A:$Y,4,0)),"",VLOOKUP(A43,Controle!$A:$Y,4,0))</f>
        <v>0</v>
      </c>
      <c r="AL43" s="123">
        <f ca="1">IF(ISERROR(VLOOKUP(A43,Controle!$A:$Y,5,0)),"",VLOOKUP(A43,Controle!$A:$Y,5,0))</f>
        <v>0</v>
      </c>
      <c r="AM43" s="147">
        <f ca="1">IF(ISERROR(VLOOKUP(A43,Controle!$A:$Y,6,0)),"",VLOOKUP(A43,Controle!$A:$Y,6,0))</f>
        <v>0</v>
      </c>
      <c r="AN43" s="123">
        <f ca="1">IF(ISERROR(VLOOKUP(A43,Controle!$A:$Y,7,0)),"",VLOOKUP(A43,Controle!$A:$Y,7,0))</f>
        <v>0</v>
      </c>
    </row>
    <row r="44" spans="1:40" x14ac:dyDescent="0.3">
      <c r="A44" s="111" t="s">
        <v>128</v>
      </c>
      <c r="B44" s="155">
        <f t="shared" ca="1" si="3"/>
        <v>0</v>
      </c>
      <c r="C44" s="156">
        <f>IF(ISERROR(VLOOKUP(A44,Relatorio!$A$3:$BL$96,54,0)),"",VLOOKUP(A44,Relatorio!$A$3:$BL$96,54,0))</f>
        <v>4</v>
      </c>
      <c r="D44" s="157" t="str">
        <f t="shared" ca="1" si="4"/>
        <v/>
      </c>
      <c r="E44" s="113">
        <f ca="1">IF(ISERROR(VLOOKUP(A44,Controle!$A:$Y,8,0)),"",VLOOKUP(A44,Controle!$A:$Y,8,0))</f>
        <v>0</v>
      </c>
      <c r="F44" s="113">
        <f ca="1">IF(ISERROR(VLOOKUP(A44,Controle!$A:$Y,9,0)),"",VLOOKUP(A44,Controle!$A:$Y,9,0))</f>
        <v>0</v>
      </c>
      <c r="G44" s="115">
        <f ca="1">IF(ISERROR(VLOOKUP(A44,Controle!$A:$Y,10,0)),"",VLOOKUP(A44,Controle!$A:$Y,10,0))</f>
        <v>0</v>
      </c>
      <c r="H44" s="113">
        <f ca="1">IF(ISERROR(VLOOKUP(A44,Controle!$A:$Y,11,0)),"",VLOOKUP(A44,Controle!$A:$Y,11,0))</f>
        <v>0</v>
      </c>
      <c r="I44" s="115">
        <f ca="1">IF(ISERROR(VLOOKUP(A44,Controle!$A:$Y,12,0)),"",VLOOKUP(A44,Controle!$A:$Y,12,0))</f>
        <v>0</v>
      </c>
      <c r="J44" s="113">
        <f ca="1">IF(ISERROR(VLOOKUP(A44,Controle!$A:$Y,13,0)),"",VLOOKUP(A44,Controle!$A:$Y,13,0))</f>
        <v>0</v>
      </c>
      <c r="K44" s="115">
        <f ca="1">IF(ISERROR(VLOOKUP(A44,Controle!$A:$Y,14,0)),"",VLOOKUP(A44,Controle!$A:$Y,14,0))</f>
        <v>0</v>
      </c>
      <c r="L44" s="113">
        <f ca="1">IF(ISERROR(VLOOKUP(A44,Controle!$A:$Y,15,0)),"",VLOOKUP(A44,Controle!$A:$Y,15,0))</f>
        <v>0</v>
      </c>
      <c r="P44" s="111" t="s">
        <v>128</v>
      </c>
      <c r="Q44" s="163">
        <f t="shared" ca="1" si="5"/>
        <v>0</v>
      </c>
      <c r="R44" s="164" t="str">
        <f t="shared" ca="1" si="6"/>
        <v/>
      </c>
      <c r="S44" s="115">
        <f ca="1">IF(ISERROR(VLOOKUP(A44,Controle!$A:$Y,16,0)),"",VLOOKUP(A44,Controle!$A:$Y,16,0))</f>
        <v>0</v>
      </c>
      <c r="T44" s="113">
        <f ca="1">IF(ISERROR(VLOOKUP(A44,Controle!$A:$Y,17,0)),"",VLOOKUP(A44,Controle!$A:$Y,17,0))</f>
        <v>0</v>
      </c>
      <c r="U44" s="115">
        <f ca="1">IF(ISERROR(VLOOKUP(A44,Controle!$A:$Y,18,0)),"",VLOOKUP(A44,Controle!$A:$Y,18,0))</f>
        <v>0</v>
      </c>
      <c r="V44" s="113">
        <f ca="1">IF(ISERROR(VLOOKUP(A44,Controle!$A:$Y,19,0)),"",VLOOKUP(A44,Controle!$A:$Y,19,0))</f>
        <v>0</v>
      </c>
      <c r="W44" s="115">
        <f ca="1">IF(ISERROR(VLOOKUP(A44,Controle!$A:$Y,20,0)),"",VLOOKUP(A44,Controle!$A:$Y,20,0))</f>
        <v>0</v>
      </c>
      <c r="X44" s="113">
        <f ca="1">IF(ISERROR(VLOOKUP(A44,Controle!$A:$Y,21,0)),"",VLOOKUP(A44,Controle!$A:$Y,21,0))</f>
        <v>0</v>
      </c>
      <c r="Y44" s="115">
        <f ca="1">IF(ISERROR(VLOOKUP(A44,Controle!$A:$Y,22,0)),"",VLOOKUP(A44,Controle!$A:$Y,22,0))</f>
        <v>0</v>
      </c>
      <c r="Z44" s="113">
        <f ca="1">IF(ISERROR(VLOOKUP(A44,Controle!$A:$Y,23,0)),"",VLOOKUP(A44,Controle!$A:$Y,23,0))</f>
        <v>0</v>
      </c>
      <c r="AD44" s="106" t="s">
        <v>128</v>
      </c>
      <c r="AE44" s="171">
        <f t="shared" ca="1" si="7"/>
        <v>0</v>
      </c>
      <c r="AF44" s="164" t="str">
        <f t="shared" ca="1" si="8"/>
        <v/>
      </c>
      <c r="AG44" s="147">
        <f ca="1">IF(ISERROR(VLOOKUP(A44,Controle!$A:$Y,24,0)),"",VLOOKUP(A44,Controle!$A:$Y,24,0))</f>
        <v>0</v>
      </c>
      <c r="AH44" s="123">
        <f ca="1">IF(ISERROR(VLOOKUP(A44,Controle!$A:$Y,25,0)),"",VLOOKUP(A44,Controle!$A:$Y,25,0))</f>
        <v>0</v>
      </c>
      <c r="AI44" s="147">
        <f ca="1">IF(ISERROR(VLOOKUP(A44,Controle!$A:$Y,2,0)),"",VLOOKUP(A44,Controle!$A:$Y,2,0))</f>
        <v>0</v>
      </c>
      <c r="AJ44" s="123">
        <f ca="1">IF(ISERROR(VLOOKUP(A44,Controle!$A:$Y,3,0)),"",VLOOKUP(A44,Controle!$A:$Y,3,0))</f>
        <v>0</v>
      </c>
      <c r="AK44" s="147">
        <f ca="1">IF(ISERROR(VLOOKUP(A44,Controle!$A:$Y,4,0)),"",VLOOKUP(A44,Controle!$A:$Y,4,0))</f>
        <v>0</v>
      </c>
      <c r="AL44" s="123">
        <f ca="1">IF(ISERROR(VLOOKUP(A44,Controle!$A:$Y,5,0)),"",VLOOKUP(A44,Controle!$A:$Y,5,0))</f>
        <v>0</v>
      </c>
      <c r="AM44" s="147">
        <f ca="1">IF(ISERROR(VLOOKUP(A44,Controle!$A:$Y,6,0)),"",VLOOKUP(A44,Controle!$A:$Y,6,0))</f>
        <v>0</v>
      </c>
      <c r="AN44" s="123">
        <f ca="1">IF(ISERROR(VLOOKUP(A44,Controle!$A:$Y,7,0)),"",VLOOKUP(A44,Controle!$A:$Y,7,0))</f>
        <v>0</v>
      </c>
    </row>
    <row r="45" spans="1:40" x14ac:dyDescent="0.3">
      <c r="A45" s="111" t="s">
        <v>129</v>
      </c>
      <c r="B45" s="155">
        <f t="shared" ca="1" si="3"/>
        <v>0</v>
      </c>
      <c r="C45" s="156">
        <f>IF(ISERROR(VLOOKUP(A45,Relatorio!$A$3:$BL$96,54,0)),"",VLOOKUP(A45,Relatorio!$A$3:$BL$96,54,0))</f>
        <v>4</v>
      </c>
      <c r="D45" s="157" t="str">
        <f t="shared" ca="1" si="4"/>
        <v/>
      </c>
      <c r="E45" s="113">
        <f ca="1">IF(ISERROR(VLOOKUP(A45,Controle!$A:$Y,8,0)),"",VLOOKUP(A45,Controle!$A:$Y,8,0))</f>
        <v>0</v>
      </c>
      <c r="F45" s="113">
        <f ca="1">IF(ISERROR(VLOOKUP(A45,Controle!$A:$Y,9,0)),"",VLOOKUP(A45,Controle!$A:$Y,9,0))</f>
        <v>0</v>
      </c>
      <c r="G45" s="115">
        <f ca="1">IF(ISERROR(VLOOKUP(A45,Controle!$A:$Y,10,0)),"",VLOOKUP(A45,Controle!$A:$Y,10,0))</f>
        <v>0</v>
      </c>
      <c r="H45" s="113">
        <f ca="1">IF(ISERROR(VLOOKUP(A45,Controle!$A:$Y,11,0)),"",VLOOKUP(A45,Controle!$A:$Y,11,0))</f>
        <v>0</v>
      </c>
      <c r="I45" s="115">
        <f ca="1">IF(ISERROR(VLOOKUP(A45,Controle!$A:$Y,12,0)),"",VLOOKUP(A45,Controle!$A:$Y,12,0))</f>
        <v>0</v>
      </c>
      <c r="J45" s="113">
        <f ca="1">IF(ISERROR(VLOOKUP(A45,Controle!$A:$Y,13,0)),"",VLOOKUP(A45,Controle!$A:$Y,13,0))</f>
        <v>0</v>
      </c>
      <c r="K45" s="115">
        <f ca="1">IF(ISERROR(VLOOKUP(A45,Controle!$A:$Y,14,0)),"",VLOOKUP(A45,Controle!$A:$Y,14,0))</f>
        <v>0</v>
      </c>
      <c r="L45" s="113">
        <f ca="1">IF(ISERROR(VLOOKUP(A45,Controle!$A:$Y,15,0)),"",VLOOKUP(A45,Controle!$A:$Y,15,0))</f>
        <v>0</v>
      </c>
      <c r="P45" s="111" t="s">
        <v>129</v>
      </c>
      <c r="Q45" s="163">
        <f t="shared" ca="1" si="5"/>
        <v>0</v>
      </c>
      <c r="R45" s="164" t="str">
        <f t="shared" ca="1" si="6"/>
        <v/>
      </c>
      <c r="S45" s="115">
        <f ca="1">IF(ISERROR(VLOOKUP(A45,Controle!$A:$Y,16,0)),"",VLOOKUP(A45,Controle!$A:$Y,16,0))</f>
        <v>0</v>
      </c>
      <c r="T45" s="113">
        <f ca="1">IF(ISERROR(VLOOKUP(A45,Controle!$A:$Y,17,0)),"",VLOOKUP(A45,Controle!$A:$Y,17,0))</f>
        <v>0</v>
      </c>
      <c r="U45" s="115">
        <f ca="1">IF(ISERROR(VLOOKUP(A45,Controle!$A:$Y,18,0)),"",VLOOKUP(A45,Controle!$A:$Y,18,0))</f>
        <v>0</v>
      </c>
      <c r="V45" s="113">
        <f ca="1">IF(ISERROR(VLOOKUP(A45,Controle!$A:$Y,19,0)),"",VLOOKUP(A45,Controle!$A:$Y,19,0))</f>
        <v>0</v>
      </c>
      <c r="W45" s="115">
        <f ca="1">IF(ISERROR(VLOOKUP(A45,Controle!$A:$Y,20,0)),"",VLOOKUP(A45,Controle!$A:$Y,20,0))</f>
        <v>0</v>
      </c>
      <c r="X45" s="113">
        <f ca="1">IF(ISERROR(VLOOKUP(A45,Controle!$A:$Y,21,0)),"",VLOOKUP(A45,Controle!$A:$Y,21,0))</f>
        <v>0</v>
      </c>
      <c r="Y45" s="115">
        <f ca="1">IF(ISERROR(VLOOKUP(A45,Controle!$A:$Y,22,0)),"",VLOOKUP(A45,Controle!$A:$Y,22,0))</f>
        <v>0</v>
      </c>
      <c r="Z45" s="113">
        <f ca="1">IF(ISERROR(VLOOKUP(A45,Controle!$A:$Y,23,0)),"",VLOOKUP(A45,Controle!$A:$Y,23,0))</f>
        <v>0</v>
      </c>
      <c r="AD45" s="106" t="s">
        <v>129</v>
      </c>
      <c r="AE45" s="171">
        <f t="shared" ca="1" si="7"/>
        <v>0</v>
      </c>
      <c r="AF45" s="164" t="str">
        <f t="shared" ca="1" si="8"/>
        <v/>
      </c>
      <c r="AG45" s="147">
        <f ca="1">IF(ISERROR(VLOOKUP(A45,Controle!$A:$Y,24,0)),"",VLOOKUP(A45,Controle!$A:$Y,24,0))</f>
        <v>0</v>
      </c>
      <c r="AH45" s="123">
        <f ca="1">IF(ISERROR(VLOOKUP(A45,Controle!$A:$Y,25,0)),"",VLOOKUP(A45,Controle!$A:$Y,25,0))</f>
        <v>0</v>
      </c>
      <c r="AI45" s="147">
        <f ca="1">IF(ISERROR(VLOOKUP(A45,Controle!$A:$Y,2,0)),"",VLOOKUP(A45,Controle!$A:$Y,2,0))</f>
        <v>0</v>
      </c>
      <c r="AJ45" s="123">
        <f ca="1">IF(ISERROR(VLOOKUP(A45,Controle!$A:$Y,3,0)),"",VLOOKUP(A45,Controle!$A:$Y,3,0))</f>
        <v>0</v>
      </c>
      <c r="AK45" s="147">
        <f ca="1">IF(ISERROR(VLOOKUP(A45,Controle!$A:$Y,4,0)),"",VLOOKUP(A45,Controle!$A:$Y,4,0))</f>
        <v>0</v>
      </c>
      <c r="AL45" s="123">
        <f ca="1">IF(ISERROR(VLOOKUP(A45,Controle!$A:$Y,5,0)),"",VLOOKUP(A45,Controle!$A:$Y,5,0))</f>
        <v>0</v>
      </c>
      <c r="AM45" s="147">
        <f ca="1">IF(ISERROR(VLOOKUP(A45,Controle!$A:$Y,6,0)),"",VLOOKUP(A45,Controle!$A:$Y,6,0))</f>
        <v>0</v>
      </c>
      <c r="AN45" s="123">
        <f ca="1">IF(ISERROR(VLOOKUP(A45,Controle!$A:$Y,7,0)),"",VLOOKUP(A45,Controle!$A:$Y,7,0))</f>
        <v>0</v>
      </c>
    </row>
    <row r="46" spans="1:40" ht="19.5" customHeight="1" thickBot="1" x14ac:dyDescent="0.35">
      <c r="A46" s="112" t="s">
        <v>130</v>
      </c>
      <c r="B46" s="158">
        <f t="shared" ca="1" si="3"/>
        <v>0</v>
      </c>
      <c r="C46" s="159">
        <f>IF(ISERROR(VLOOKUP(A46,Relatorio!$A$3:$BL$96,54,0)),"",VLOOKUP(A46,Relatorio!$A$3:$BL$96,54,0))</f>
        <v>4</v>
      </c>
      <c r="D46" s="160" t="str">
        <f t="shared" ca="1" si="4"/>
        <v/>
      </c>
      <c r="E46" s="114">
        <f ca="1">IF(ISERROR(VLOOKUP(A46,Controle!$A:$Y,8,0)),"",VLOOKUP(A46,Controle!$A:$Y,8,0))</f>
        <v>0</v>
      </c>
      <c r="F46" s="114">
        <f ca="1">IF(ISERROR(VLOOKUP(A46,Controle!$A:$Y,9,0)),"",VLOOKUP(A46,Controle!$A:$Y,9,0))</f>
        <v>0</v>
      </c>
      <c r="G46" s="116">
        <f ca="1">IF(ISERROR(VLOOKUP(A46,Controle!$A:$Y,10,0)),"",VLOOKUP(A46,Controle!$A:$Y,10,0))</f>
        <v>0</v>
      </c>
      <c r="H46" s="114">
        <f ca="1">IF(ISERROR(VLOOKUP(A46,Controle!$A:$Y,11,0)),"",VLOOKUP(A46,Controle!$A:$Y,11,0))</f>
        <v>0</v>
      </c>
      <c r="I46" s="116">
        <f ca="1">IF(ISERROR(VLOOKUP(A46,Controle!$A:$Y,12,0)),"",VLOOKUP(A46,Controle!$A:$Y,12,0))</f>
        <v>0</v>
      </c>
      <c r="J46" s="114">
        <f ca="1">IF(ISERROR(VLOOKUP(A46,Controle!$A:$Y,13,0)),"",VLOOKUP(A46,Controle!$A:$Y,13,0))</f>
        <v>0</v>
      </c>
      <c r="K46" s="116">
        <f ca="1">IF(ISERROR(VLOOKUP(A46,Controle!$A:$Y,14,0)),"",VLOOKUP(A46,Controle!$A:$Y,14,0))</f>
        <v>0</v>
      </c>
      <c r="L46" s="114">
        <f ca="1">IF(ISERROR(VLOOKUP(A46,Controle!$A:$Y,15,0)),"",VLOOKUP(A46,Controle!$A:$Y,15,0))</f>
        <v>0</v>
      </c>
      <c r="P46" s="112" t="s">
        <v>130</v>
      </c>
      <c r="Q46" s="165">
        <f t="shared" ca="1" si="5"/>
        <v>0</v>
      </c>
      <c r="R46" s="166" t="str">
        <f t="shared" ca="1" si="6"/>
        <v/>
      </c>
      <c r="S46" s="116">
        <f ca="1">IF(ISERROR(VLOOKUP(A46,Controle!$A:$Y,16,0)),"",VLOOKUP(A46,Controle!$A:$Y,16,0))</f>
        <v>0</v>
      </c>
      <c r="T46" s="114">
        <f ca="1">IF(ISERROR(VLOOKUP(A46,Controle!$A:$Y,17,0)),"",VLOOKUP(A46,Controle!$A:$Y,17,0))</f>
        <v>0</v>
      </c>
      <c r="U46" s="116">
        <f ca="1">IF(ISERROR(VLOOKUP(A46,Controle!$A:$Y,18,0)),"",VLOOKUP(A46,Controle!$A:$Y,18,0))</f>
        <v>0</v>
      </c>
      <c r="V46" s="114">
        <f ca="1">IF(ISERROR(VLOOKUP(A46,Controle!$A:$Y,19,0)),"",VLOOKUP(A46,Controle!$A:$Y,19,0))</f>
        <v>0</v>
      </c>
      <c r="W46" s="116">
        <f ca="1">IF(ISERROR(VLOOKUP(A46,Controle!$A:$Y,20,0)),"",VLOOKUP(A46,Controle!$A:$Y,20,0))</f>
        <v>0</v>
      </c>
      <c r="X46" s="114">
        <f ca="1">IF(ISERROR(VLOOKUP(A46,Controle!$A:$Y,21,0)),"",VLOOKUP(A46,Controle!$A:$Y,21,0))</f>
        <v>0</v>
      </c>
      <c r="Y46" s="116">
        <f ca="1">IF(ISERROR(VLOOKUP(A46,Controle!$A:$Y,22,0)),"",VLOOKUP(A46,Controle!$A:$Y,22,0))</f>
        <v>0</v>
      </c>
      <c r="Z46" s="114">
        <f ca="1">IF(ISERROR(VLOOKUP(A46,Controle!$A:$Y,23,0)),"",VLOOKUP(A46,Controle!$A:$Y,23,0))</f>
        <v>0</v>
      </c>
      <c r="AD46" s="144" t="s">
        <v>130</v>
      </c>
      <c r="AE46" s="174">
        <f t="shared" ca="1" si="7"/>
        <v>0</v>
      </c>
      <c r="AF46" s="169" t="str">
        <f t="shared" ca="1" si="8"/>
        <v/>
      </c>
      <c r="AG46" s="148">
        <f ca="1">IF(ISERROR(VLOOKUP(A46,Controle!$A:$Y,24,0)),"",VLOOKUP(A46,Controle!$A:$Y,24,0))</f>
        <v>0</v>
      </c>
      <c r="AH46" s="124">
        <f ca="1">IF(ISERROR(VLOOKUP(A46,Controle!$A:$Y,25,0)),"",VLOOKUP(A46,Controle!$A:$Y,25,0))</f>
        <v>0</v>
      </c>
      <c r="AI46" s="148">
        <f ca="1">IF(ISERROR(VLOOKUP(A46,Controle!$A:$Y,2,0)),"",VLOOKUP(A46,Controle!$A:$Y,2,0))</f>
        <v>0</v>
      </c>
      <c r="AJ46" s="124">
        <f ca="1">IF(ISERROR(VLOOKUP(A46,Controle!$A:$Y,3,0)),"",VLOOKUP(A46,Controle!$A:$Y,3,0))</f>
        <v>0</v>
      </c>
      <c r="AK46" s="148">
        <f ca="1">IF(ISERROR(VLOOKUP(A46,Controle!$A:$Y,4,0)),"",VLOOKUP(A46,Controle!$A:$Y,4,0))</f>
        <v>0</v>
      </c>
      <c r="AL46" s="124">
        <f ca="1">IF(ISERROR(VLOOKUP(A46,Controle!$A:$Y,5,0)),"",VLOOKUP(A46,Controle!$A:$Y,5,0))</f>
        <v>0</v>
      </c>
      <c r="AM46" s="148">
        <f ca="1">IF(ISERROR(VLOOKUP(A46,Controle!$A:$Y,6,0)),"",VLOOKUP(A46,Controle!$A:$Y,6,0))</f>
        <v>0</v>
      </c>
      <c r="AN46" s="124">
        <f ca="1">IF(ISERROR(VLOOKUP(A46,Controle!$A:$Y,7,0)),"",VLOOKUP(A46,Controle!$A:$Y,7,0))</f>
        <v>0</v>
      </c>
    </row>
    <row r="47" spans="1:40" x14ac:dyDescent="0.3">
      <c r="A47" s="110" t="s">
        <v>131</v>
      </c>
      <c r="B47" s="152">
        <f t="shared" ca="1" si="3"/>
        <v>0</v>
      </c>
      <c r="C47" s="153">
        <f>IF(ISERROR(VLOOKUP(A47,Relatorio!$A$3:$BL$96,54,0)),"",VLOOKUP(A47,Relatorio!$A$3:$BL$96,54,0))</f>
        <v>5</v>
      </c>
      <c r="D47" s="154" t="str">
        <f t="shared" ca="1" si="4"/>
        <v/>
      </c>
      <c r="E47" s="104">
        <f ca="1">IF(ISERROR(VLOOKUP(A47,Controle!$A:$Y,8,0)),"",VLOOKUP(A47,Controle!$A:$Y,8,0))</f>
        <v>0</v>
      </c>
      <c r="F47" s="104">
        <f ca="1">IF(ISERROR(VLOOKUP(A47,Controle!$A:$Y,9,0)),"",VLOOKUP(A47,Controle!$A:$Y,9,0))</f>
        <v>0</v>
      </c>
      <c r="G47" s="105">
        <f ca="1">IF(ISERROR(VLOOKUP(A47,Controle!$A:$Y,10,0)),"",VLOOKUP(A47,Controle!$A:$Y,10,0))</f>
        <v>0</v>
      </c>
      <c r="H47" s="104">
        <f ca="1">IF(ISERROR(VLOOKUP(A47,Controle!$A:$Y,11,0)),"",VLOOKUP(A47,Controle!$A:$Y,11,0))</f>
        <v>0</v>
      </c>
      <c r="I47" s="105">
        <f ca="1">IF(ISERROR(VLOOKUP(A47,Controle!$A:$Y,12,0)),"",VLOOKUP(A47,Controle!$A:$Y,12,0))</f>
        <v>0</v>
      </c>
      <c r="J47" s="104">
        <f ca="1">IF(ISERROR(VLOOKUP(A47,Controle!$A:$Y,13,0)),"",VLOOKUP(A47,Controle!$A:$Y,13,0))</f>
        <v>0</v>
      </c>
      <c r="K47" s="105">
        <f ca="1">IF(ISERROR(VLOOKUP(A47,Controle!$A:$Y,14,0)),"",VLOOKUP(A47,Controle!$A:$Y,14,0))</f>
        <v>0</v>
      </c>
      <c r="L47" s="104">
        <f ca="1">IF(ISERROR(VLOOKUP(A47,Controle!$A:$Y,15,0)),"",VLOOKUP(A47,Controle!$A:$Y,15,0))</f>
        <v>0</v>
      </c>
      <c r="P47" s="110" t="s">
        <v>131</v>
      </c>
      <c r="Q47" s="161">
        <f t="shared" ca="1" si="5"/>
        <v>0</v>
      </c>
      <c r="R47" s="162" t="str">
        <f t="shared" ca="1" si="6"/>
        <v/>
      </c>
      <c r="S47" s="105">
        <f ca="1">IF(ISERROR(VLOOKUP(A47,Controle!$A:$Y,16,0)),"",VLOOKUP(A47,Controle!$A:$Y,16,0))</f>
        <v>0</v>
      </c>
      <c r="T47" s="104">
        <f ca="1">IF(ISERROR(VLOOKUP(A47,Controle!$A:$Y,17,0)),"",VLOOKUP(A47,Controle!$A:$Y,17,0))</f>
        <v>0</v>
      </c>
      <c r="U47" s="105">
        <f ca="1">IF(ISERROR(VLOOKUP(A47,Controle!$A:$Y,18,0)),"",VLOOKUP(A47,Controle!$A:$Y,18,0))</f>
        <v>0</v>
      </c>
      <c r="V47" s="104">
        <f ca="1">IF(ISERROR(VLOOKUP(A47,Controle!$A:$Y,19,0)),"",VLOOKUP(A47,Controle!$A:$Y,19,0))</f>
        <v>0</v>
      </c>
      <c r="W47" s="105">
        <f ca="1">IF(ISERROR(VLOOKUP(A47,Controle!$A:$Y,20,0)),"",VLOOKUP(A47,Controle!$A:$Y,20,0))</f>
        <v>0</v>
      </c>
      <c r="X47" s="104">
        <f ca="1">IF(ISERROR(VLOOKUP(A47,Controle!$A:$Y,21,0)),"",VLOOKUP(A47,Controle!$A:$Y,21,0))</f>
        <v>0</v>
      </c>
      <c r="Y47" s="105">
        <f ca="1">IF(ISERROR(VLOOKUP(A47,Controle!$A:$Y,22,0)),"",VLOOKUP(A47,Controle!$A:$Y,22,0))</f>
        <v>0</v>
      </c>
      <c r="Z47" s="104">
        <f ca="1">IF(ISERROR(VLOOKUP(A47,Controle!$A:$Y,23,0)),"",VLOOKUP(A47,Controle!$A:$Y,23,0))</f>
        <v>0</v>
      </c>
      <c r="AD47" s="103" t="s">
        <v>131</v>
      </c>
      <c r="AE47" s="170">
        <f t="shared" ca="1" si="7"/>
        <v>0</v>
      </c>
      <c r="AF47" s="162" t="str">
        <f t="shared" ca="1" si="8"/>
        <v/>
      </c>
      <c r="AG47" s="150">
        <f ca="1">IF(ISERROR(VLOOKUP(A47,Controle!$A:$Y,24,0)),"",VLOOKUP(A47,Controle!$A:$Y,24,0))</f>
        <v>0</v>
      </c>
      <c r="AH47" s="118">
        <f ca="1">IF(ISERROR(VLOOKUP(A47,Controle!$A:$Y,25,0)),"",VLOOKUP(A47,Controle!$A:$Y,25,0))</f>
        <v>0</v>
      </c>
      <c r="AI47" s="150">
        <f ca="1">IF(ISERROR(VLOOKUP(A47,Controle!$A:$Y,2,0)),"",VLOOKUP(A47,Controle!$A:$Y,2,0))</f>
        <v>0</v>
      </c>
      <c r="AJ47" s="118">
        <f ca="1">IF(ISERROR(VLOOKUP(A47,Controle!$A:$Y,3,0)),"",VLOOKUP(A47,Controle!$A:$Y,3,0))</f>
        <v>0</v>
      </c>
      <c r="AK47" s="150">
        <f ca="1">IF(ISERROR(VLOOKUP(A47,Controle!$A:$Y,4,0)),"",VLOOKUP(A47,Controle!$A:$Y,4,0))</f>
        <v>0</v>
      </c>
      <c r="AL47" s="118">
        <f ca="1">IF(ISERROR(VLOOKUP(A47,Controle!$A:$Y,5,0)),"",VLOOKUP(A47,Controle!$A:$Y,5,0))</f>
        <v>0</v>
      </c>
      <c r="AM47" s="150">
        <f ca="1">IF(ISERROR(VLOOKUP(A47,Controle!$A:$Y,6,0)),"",VLOOKUP(A47,Controle!$A:$Y,6,0))</f>
        <v>0</v>
      </c>
      <c r="AN47" s="118">
        <f ca="1">IF(ISERROR(VLOOKUP(A47,Controle!$A:$Y,7,0)),"",VLOOKUP(A47,Controle!$A:$Y,7,0))</f>
        <v>0</v>
      </c>
    </row>
    <row r="48" spans="1:40" x14ac:dyDescent="0.3">
      <c r="A48" s="111" t="s">
        <v>132</v>
      </c>
      <c r="B48" s="155">
        <f t="shared" ca="1" si="3"/>
        <v>0</v>
      </c>
      <c r="C48" s="156">
        <f>IF(ISERROR(VLOOKUP(A48,Relatorio!$A$3:$BL$96,54,0)),"",VLOOKUP(A48,Relatorio!$A$3:$BL$96,54,0))</f>
        <v>5</v>
      </c>
      <c r="D48" s="157" t="str">
        <f t="shared" ca="1" si="4"/>
        <v/>
      </c>
      <c r="E48" s="113">
        <f ca="1">IF(ISERROR(VLOOKUP(A48,Controle!$A:$Y,8,0)),"",VLOOKUP(A48,Controle!$A:$Y,8,0))</f>
        <v>0</v>
      </c>
      <c r="F48" s="113">
        <f ca="1">IF(ISERROR(VLOOKUP(A48,Controle!$A:$Y,9,0)),"",VLOOKUP(A48,Controle!$A:$Y,9,0))</f>
        <v>0</v>
      </c>
      <c r="G48" s="115">
        <f ca="1">IF(ISERROR(VLOOKUP(A48,Controle!$A:$Y,10,0)),"",VLOOKUP(A48,Controle!$A:$Y,10,0))</f>
        <v>0</v>
      </c>
      <c r="H48" s="113">
        <f ca="1">IF(ISERROR(VLOOKUP(A48,Controle!$A:$Y,11,0)),"",VLOOKUP(A48,Controle!$A:$Y,11,0))</f>
        <v>0</v>
      </c>
      <c r="I48" s="115">
        <f ca="1">IF(ISERROR(VLOOKUP(A48,Controle!$A:$Y,12,0)),"",VLOOKUP(A48,Controle!$A:$Y,12,0))</f>
        <v>0</v>
      </c>
      <c r="J48" s="113">
        <f ca="1">IF(ISERROR(VLOOKUP(A48,Controle!$A:$Y,13,0)),"",VLOOKUP(A48,Controle!$A:$Y,13,0))</f>
        <v>0</v>
      </c>
      <c r="K48" s="115">
        <f ca="1">IF(ISERROR(VLOOKUP(A48,Controle!$A:$Y,14,0)),"",VLOOKUP(A48,Controle!$A:$Y,14,0))</f>
        <v>0</v>
      </c>
      <c r="L48" s="113">
        <f ca="1">IF(ISERROR(VLOOKUP(A48,Controle!$A:$Y,15,0)),"",VLOOKUP(A48,Controle!$A:$Y,15,0))</f>
        <v>0</v>
      </c>
      <c r="P48" s="111" t="s">
        <v>132</v>
      </c>
      <c r="Q48" s="163">
        <f t="shared" ca="1" si="5"/>
        <v>0</v>
      </c>
      <c r="R48" s="164" t="str">
        <f t="shared" ca="1" si="6"/>
        <v/>
      </c>
      <c r="S48" s="115">
        <f ca="1">IF(ISERROR(VLOOKUP(A48,Controle!$A:$Y,16,0)),"",VLOOKUP(A48,Controle!$A:$Y,16,0))</f>
        <v>0</v>
      </c>
      <c r="T48" s="113">
        <f ca="1">IF(ISERROR(VLOOKUP(A48,Controle!$A:$Y,17,0)),"",VLOOKUP(A48,Controle!$A:$Y,17,0))</f>
        <v>0</v>
      </c>
      <c r="U48" s="115">
        <f ca="1">IF(ISERROR(VLOOKUP(A48,Controle!$A:$Y,18,0)),"",VLOOKUP(A48,Controle!$A:$Y,18,0))</f>
        <v>0</v>
      </c>
      <c r="V48" s="113">
        <f ca="1">IF(ISERROR(VLOOKUP(A48,Controle!$A:$Y,19,0)),"",VLOOKUP(A48,Controle!$A:$Y,19,0))</f>
        <v>0</v>
      </c>
      <c r="W48" s="115">
        <f ca="1">IF(ISERROR(VLOOKUP(A48,Controle!$A:$Y,20,0)),"",VLOOKUP(A48,Controle!$A:$Y,20,0))</f>
        <v>0</v>
      </c>
      <c r="X48" s="113">
        <f ca="1">IF(ISERROR(VLOOKUP(A48,Controle!$A:$Y,21,0)),"",VLOOKUP(A48,Controle!$A:$Y,21,0))</f>
        <v>0</v>
      </c>
      <c r="Y48" s="115">
        <f ca="1">IF(ISERROR(VLOOKUP(A48,Controle!$A:$Y,22,0)),"",VLOOKUP(A48,Controle!$A:$Y,22,0))</f>
        <v>0</v>
      </c>
      <c r="Z48" s="113">
        <f ca="1">IF(ISERROR(VLOOKUP(A48,Controle!$A:$Y,23,0)),"",VLOOKUP(A48,Controle!$A:$Y,23,0))</f>
        <v>0</v>
      </c>
      <c r="AD48" s="106" t="s">
        <v>132</v>
      </c>
      <c r="AE48" s="171">
        <f t="shared" ca="1" si="7"/>
        <v>0</v>
      </c>
      <c r="AF48" s="164" t="str">
        <f t="shared" ca="1" si="8"/>
        <v/>
      </c>
      <c r="AG48" s="147">
        <f ca="1">IF(ISERROR(VLOOKUP(A48,Controle!$A:$Y,24,0)),"",VLOOKUP(A48,Controle!$A:$Y,24,0))</f>
        <v>0</v>
      </c>
      <c r="AH48" s="123">
        <f ca="1">IF(ISERROR(VLOOKUP(A48,Controle!$A:$Y,25,0)),"",VLOOKUP(A48,Controle!$A:$Y,25,0))</f>
        <v>0</v>
      </c>
      <c r="AI48" s="147">
        <f ca="1">IF(ISERROR(VLOOKUP(A48,Controle!$A:$Y,2,0)),"",VLOOKUP(A48,Controle!$A:$Y,2,0))</f>
        <v>0</v>
      </c>
      <c r="AJ48" s="123">
        <f ca="1">IF(ISERROR(VLOOKUP(A48,Controle!$A:$Y,3,0)),"",VLOOKUP(A48,Controle!$A:$Y,3,0))</f>
        <v>0</v>
      </c>
      <c r="AK48" s="147">
        <f ca="1">IF(ISERROR(VLOOKUP(A48,Controle!$A:$Y,4,0)),"",VLOOKUP(A48,Controle!$A:$Y,4,0))</f>
        <v>0</v>
      </c>
      <c r="AL48" s="123">
        <f ca="1">IF(ISERROR(VLOOKUP(A48,Controle!$A:$Y,5,0)),"",VLOOKUP(A48,Controle!$A:$Y,5,0))</f>
        <v>0</v>
      </c>
      <c r="AM48" s="147">
        <f ca="1">IF(ISERROR(VLOOKUP(A48,Controle!$A:$Y,6,0)),"",VLOOKUP(A48,Controle!$A:$Y,6,0))</f>
        <v>0</v>
      </c>
      <c r="AN48" s="123">
        <f ca="1">IF(ISERROR(VLOOKUP(A48,Controle!$A:$Y,7,0)),"",VLOOKUP(A48,Controle!$A:$Y,7,0))</f>
        <v>0</v>
      </c>
    </row>
    <row r="49" spans="1:40" x14ac:dyDescent="0.3">
      <c r="A49" s="111" t="s">
        <v>133</v>
      </c>
      <c r="B49" s="155">
        <f t="shared" ref="B49:B80" ca="1" si="9">SUM(E49:L49)</f>
        <v>0</v>
      </c>
      <c r="C49" s="156">
        <f>IF(ISERROR(VLOOKUP(A49,Relatorio!$A$3:$BL$96,54,0)),"",VLOOKUP(A49,Relatorio!$A$3:$BL$96,54,0))</f>
        <v>5</v>
      </c>
      <c r="D49" s="157" t="str">
        <f t="shared" ref="D49:D80" ca="1" si="10">IF(ISERROR(AVERAGEIF(E49:L49,"&gt;80",E49:L49)),"",AVERAGEIF(E49:L49,"&gt;80",E49:L49))</f>
        <v/>
      </c>
      <c r="E49" s="113">
        <f ca="1">IF(ISERROR(VLOOKUP(A49,Controle!$A:$Y,8,0)),"",VLOOKUP(A49,Controle!$A:$Y,8,0))</f>
        <v>0</v>
      </c>
      <c r="F49" s="113">
        <f ca="1">IF(ISERROR(VLOOKUP(A49,Controle!$A:$Y,9,0)),"",VLOOKUP(A49,Controle!$A:$Y,9,0))</f>
        <v>0</v>
      </c>
      <c r="G49" s="115">
        <f ca="1">IF(ISERROR(VLOOKUP(A49,Controle!$A:$Y,10,0)),"",VLOOKUP(A49,Controle!$A:$Y,10,0))</f>
        <v>0</v>
      </c>
      <c r="H49" s="113">
        <f ca="1">IF(ISERROR(VLOOKUP(A49,Controle!$A:$Y,11,0)),"",VLOOKUP(A49,Controle!$A:$Y,11,0))</f>
        <v>0</v>
      </c>
      <c r="I49" s="115">
        <f ca="1">IF(ISERROR(VLOOKUP(A49,Controle!$A:$Y,12,0)),"",VLOOKUP(A49,Controle!$A:$Y,12,0))</f>
        <v>0</v>
      </c>
      <c r="J49" s="113">
        <f ca="1">IF(ISERROR(VLOOKUP(A49,Controle!$A:$Y,13,0)),"",VLOOKUP(A49,Controle!$A:$Y,13,0))</f>
        <v>0</v>
      </c>
      <c r="K49" s="115">
        <f ca="1">IF(ISERROR(VLOOKUP(A49,Controle!$A:$Y,14,0)),"",VLOOKUP(A49,Controle!$A:$Y,14,0))</f>
        <v>0</v>
      </c>
      <c r="L49" s="113">
        <f ca="1">IF(ISERROR(VLOOKUP(A49,Controle!$A:$Y,15,0)),"",VLOOKUP(A49,Controle!$A:$Y,15,0))</f>
        <v>0</v>
      </c>
      <c r="P49" s="111" t="s">
        <v>133</v>
      </c>
      <c r="Q49" s="163">
        <f t="shared" ref="Q49:Q80" ca="1" si="11">SUM(S49:Z49)</f>
        <v>0</v>
      </c>
      <c r="R49" s="164" t="str">
        <f t="shared" ref="R49:R80" ca="1" si="12">IF(ISERROR(AVERAGEIF(S49:Z49,"&gt;30",S49:Z49)),"",AVERAGEIF(S49:Z49,"&gt;30",S49:Z49))</f>
        <v/>
      </c>
      <c r="S49" s="115">
        <f ca="1">IF(ISERROR(VLOOKUP(A49,Controle!$A:$Y,16,0)),"",VLOOKUP(A49,Controle!$A:$Y,16,0))</f>
        <v>0</v>
      </c>
      <c r="T49" s="113">
        <f ca="1">IF(ISERROR(VLOOKUP(A49,Controle!$A:$Y,17,0)),"",VLOOKUP(A49,Controle!$A:$Y,17,0))</f>
        <v>0</v>
      </c>
      <c r="U49" s="115">
        <f ca="1">IF(ISERROR(VLOOKUP(A49,Controle!$A:$Y,18,0)),"",VLOOKUP(A49,Controle!$A:$Y,18,0))</f>
        <v>0</v>
      </c>
      <c r="V49" s="113">
        <f ca="1">IF(ISERROR(VLOOKUP(A49,Controle!$A:$Y,19,0)),"",VLOOKUP(A49,Controle!$A:$Y,19,0))</f>
        <v>0</v>
      </c>
      <c r="W49" s="115">
        <f ca="1">IF(ISERROR(VLOOKUP(A49,Controle!$A:$Y,20,0)),"",VLOOKUP(A49,Controle!$A:$Y,20,0))</f>
        <v>0</v>
      </c>
      <c r="X49" s="113">
        <f ca="1">IF(ISERROR(VLOOKUP(A49,Controle!$A:$Y,21,0)),"",VLOOKUP(A49,Controle!$A:$Y,21,0))</f>
        <v>0</v>
      </c>
      <c r="Y49" s="115">
        <f ca="1">IF(ISERROR(VLOOKUP(A49,Controle!$A:$Y,22,0)),"",VLOOKUP(A49,Controle!$A:$Y,22,0))</f>
        <v>0</v>
      </c>
      <c r="Z49" s="113">
        <f ca="1">IF(ISERROR(VLOOKUP(A49,Controle!$A:$Y,23,0)),"",VLOOKUP(A49,Controle!$A:$Y,23,0))</f>
        <v>0</v>
      </c>
      <c r="AD49" s="106" t="s">
        <v>133</v>
      </c>
      <c r="AE49" s="171">
        <f t="shared" ref="AE49:AE80" ca="1" si="13">SUM(AG49:AN49)</f>
        <v>0</v>
      </c>
      <c r="AF49" s="164" t="str">
        <f t="shared" ref="AF49:AF80" ca="1" si="14">IF(ISERROR(AVERAGEIF(AG49:AN49,"&gt;30",AG49:AN49)),"",AVERAGEIF(AG49:AN49,"&gt;30",AG49:AN49))</f>
        <v/>
      </c>
      <c r="AG49" s="147">
        <f ca="1">IF(ISERROR(VLOOKUP(A49,Controle!$A:$Y,24,0)),"",VLOOKUP(A49,Controle!$A:$Y,24,0))</f>
        <v>0</v>
      </c>
      <c r="AH49" s="123">
        <f ca="1">IF(ISERROR(VLOOKUP(A49,Controle!$A:$Y,25,0)),"",VLOOKUP(A49,Controle!$A:$Y,25,0))</f>
        <v>0</v>
      </c>
      <c r="AI49" s="147">
        <f ca="1">IF(ISERROR(VLOOKUP(A49,Controle!$A:$Y,2,0)),"",VLOOKUP(A49,Controle!$A:$Y,2,0))</f>
        <v>0</v>
      </c>
      <c r="AJ49" s="123">
        <f ca="1">IF(ISERROR(VLOOKUP(A49,Controle!$A:$Y,3,0)),"",VLOOKUP(A49,Controle!$A:$Y,3,0))</f>
        <v>0</v>
      </c>
      <c r="AK49" s="147">
        <f ca="1">IF(ISERROR(VLOOKUP(A49,Controle!$A:$Y,4,0)),"",VLOOKUP(A49,Controle!$A:$Y,4,0))</f>
        <v>0</v>
      </c>
      <c r="AL49" s="123">
        <f ca="1">IF(ISERROR(VLOOKUP(A49,Controle!$A:$Y,5,0)),"",VLOOKUP(A49,Controle!$A:$Y,5,0))</f>
        <v>0</v>
      </c>
      <c r="AM49" s="147">
        <f ca="1">IF(ISERROR(VLOOKUP(A49,Controle!$A:$Y,6,0)),"",VLOOKUP(A49,Controle!$A:$Y,6,0))</f>
        <v>0</v>
      </c>
      <c r="AN49" s="123">
        <f ca="1">IF(ISERROR(VLOOKUP(A49,Controle!$A:$Y,7,0)),"",VLOOKUP(A49,Controle!$A:$Y,7,0))</f>
        <v>0</v>
      </c>
    </row>
    <row r="50" spans="1:40" x14ac:dyDescent="0.3">
      <c r="A50" s="111" t="s">
        <v>134</v>
      </c>
      <c r="B50" s="155">
        <f t="shared" ca="1" si="9"/>
        <v>0</v>
      </c>
      <c r="C50" s="156">
        <f>IF(ISERROR(VLOOKUP(A50,Relatorio!$A$3:$BL$96,54,0)),"",VLOOKUP(A50,Relatorio!$A$3:$BL$96,54,0))</f>
        <v>5</v>
      </c>
      <c r="D50" s="157" t="str">
        <f t="shared" ca="1" si="10"/>
        <v/>
      </c>
      <c r="E50" s="113">
        <f ca="1">IF(ISERROR(VLOOKUP(A50,Controle!$A:$Y,8,0)),"",VLOOKUP(A50,Controle!$A:$Y,8,0))</f>
        <v>0</v>
      </c>
      <c r="F50" s="113">
        <f ca="1">IF(ISERROR(VLOOKUP(A50,Controle!$A:$Y,9,0)),"",VLOOKUP(A50,Controle!$A:$Y,9,0))</f>
        <v>0</v>
      </c>
      <c r="G50" s="115">
        <f ca="1">IF(ISERROR(VLOOKUP(A50,Controle!$A:$Y,10,0)),"",VLOOKUP(A50,Controle!$A:$Y,10,0))</f>
        <v>0</v>
      </c>
      <c r="H50" s="113">
        <f ca="1">IF(ISERROR(VLOOKUP(A50,Controle!$A:$Y,11,0)),"",VLOOKUP(A50,Controle!$A:$Y,11,0))</f>
        <v>0</v>
      </c>
      <c r="I50" s="115">
        <f ca="1">IF(ISERROR(VLOOKUP(A50,Controle!$A:$Y,12,0)),"",VLOOKUP(A50,Controle!$A:$Y,12,0))</f>
        <v>0</v>
      </c>
      <c r="J50" s="113">
        <f ca="1">IF(ISERROR(VLOOKUP(A50,Controle!$A:$Y,13,0)),"",VLOOKUP(A50,Controle!$A:$Y,13,0))</f>
        <v>0</v>
      </c>
      <c r="K50" s="115">
        <f ca="1">IF(ISERROR(VLOOKUP(A50,Controle!$A:$Y,14,0)),"",VLOOKUP(A50,Controle!$A:$Y,14,0))</f>
        <v>0</v>
      </c>
      <c r="L50" s="113">
        <f ca="1">IF(ISERROR(VLOOKUP(A50,Controle!$A:$Y,15,0)),"",VLOOKUP(A50,Controle!$A:$Y,15,0))</f>
        <v>0</v>
      </c>
      <c r="P50" s="111" t="s">
        <v>134</v>
      </c>
      <c r="Q50" s="163">
        <f t="shared" ca="1" si="11"/>
        <v>0</v>
      </c>
      <c r="R50" s="164" t="str">
        <f t="shared" ca="1" si="12"/>
        <v/>
      </c>
      <c r="S50" s="115">
        <f ca="1">IF(ISERROR(VLOOKUP(A50,Controle!$A:$Y,16,0)),"",VLOOKUP(A50,Controle!$A:$Y,16,0))</f>
        <v>0</v>
      </c>
      <c r="T50" s="113">
        <f ca="1">IF(ISERROR(VLOOKUP(A50,Controle!$A:$Y,17,0)),"",VLOOKUP(A50,Controle!$A:$Y,17,0))</f>
        <v>0</v>
      </c>
      <c r="U50" s="115">
        <f ca="1">IF(ISERROR(VLOOKUP(A50,Controle!$A:$Y,18,0)),"",VLOOKUP(A50,Controle!$A:$Y,18,0))</f>
        <v>0</v>
      </c>
      <c r="V50" s="113">
        <f ca="1">IF(ISERROR(VLOOKUP(A50,Controle!$A:$Y,19,0)),"",VLOOKUP(A50,Controle!$A:$Y,19,0))</f>
        <v>0</v>
      </c>
      <c r="W50" s="115">
        <f ca="1">IF(ISERROR(VLOOKUP(A50,Controle!$A:$Y,20,0)),"",VLOOKUP(A50,Controle!$A:$Y,20,0))</f>
        <v>0</v>
      </c>
      <c r="X50" s="113">
        <f ca="1">IF(ISERROR(VLOOKUP(A50,Controle!$A:$Y,21,0)),"",VLOOKUP(A50,Controle!$A:$Y,21,0))</f>
        <v>0</v>
      </c>
      <c r="Y50" s="115">
        <f ca="1">IF(ISERROR(VLOOKUP(A50,Controle!$A:$Y,22,0)),"",VLOOKUP(A50,Controle!$A:$Y,22,0))</f>
        <v>0</v>
      </c>
      <c r="Z50" s="113">
        <f ca="1">IF(ISERROR(VLOOKUP(A50,Controle!$A:$Y,23,0)),"",VLOOKUP(A50,Controle!$A:$Y,23,0))</f>
        <v>0</v>
      </c>
      <c r="AD50" s="106" t="s">
        <v>134</v>
      </c>
      <c r="AE50" s="171">
        <f t="shared" ca="1" si="13"/>
        <v>0</v>
      </c>
      <c r="AF50" s="164" t="str">
        <f t="shared" ca="1" si="14"/>
        <v/>
      </c>
      <c r="AG50" s="147">
        <f ca="1">IF(ISERROR(VLOOKUP(A50,Controle!$A:$Y,24,0)),"",VLOOKUP(A50,Controle!$A:$Y,24,0))</f>
        <v>0</v>
      </c>
      <c r="AH50" s="123">
        <f ca="1">IF(ISERROR(VLOOKUP(A50,Controle!$A:$Y,25,0)),"",VLOOKUP(A50,Controle!$A:$Y,25,0))</f>
        <v>0</v>
      </c>
      <c r="AI50" s="147">
        <f ca="1">IF(ISERROR(VLOOKUP(A50,Controle!$A:$Y,2,0)),"",VLOOKUP(A50,Controle!$A:$Y,2,0))</f>
        <v>0</v>
      </c>
      <c r="AJ50" s="123">
        <f ca="1">IF(ISERROR(VLOOKUP(A50,Controle!$A:$Y,3,0)),"",VLOOKUP(A50,Controle!$A:$Y,3,0))</f>
        <v>0</v>
      </c>
      <c r="AK50" s="147">
        <f ca="1">IF(ISERROR(VLOOKUP(A50,Controle!$A:$Y,4,0)),"",VLOOKUP(A50,Controle!$A:$Y,4,0))</f>
        <v>0</v>
      </c>
      <c r="AL50" s="123">
        <f ca="1">IF(ISERROR(VLOOKUP(A50,Controle!$A:$Y,5,0)),"",VLOOKUP(A50,Controle!$A:$Y,5,0))</f>
        <v>0</v>
      </c>
      <c r="AM50" s="147">
        <f ca="1">IF(ISERROR(VLOOKUP(A50,Controle!$A:$Y,6,0)),"",VLOOKUP(A50,Controle!$A:$Y,6,0))</f>
        <v>0</v>
      </c>
      <c r="AN50" s="123">
        <f ca="1">IF(ISERROR(VLOOKUP(A50,Controle!$A:$Y,7,0)),"",VLOOKUP(A50,Controle!$A:$Y,7,0))</f>
        <v>0</v>
      </c>
    </row>
    <row r="51" spans="1:40" x14ac:dyDescent="0.3">
      <c r="A51" s="111" t="s">
        <v>135</v>
      </c>
      <c r="B51" s="155">
        <f t="shared" ca="1" si="9"/>
        <v>0</v>
      </c>
      <c r="C51" s="156">
        <f>IF(ISERROR(VLOOKUP(A51,Relatorio!$A$3:$BL$96,54,0)),"",VLOOKUP(A51,Relatorio!$A$3:$BL$96,54,0))</f>
        <v>5</v>
      </c>
      <c r="D51" s="157" t="str">
        <f t="shared" ca="1" si="10"/>
        <v/>
      </c>
      <c r="E51" s="113">
        <f ca="1">IF(ISERROR(VLOOKUP(A51,Controle!$A:$Y,8,0)),"",VLOOKUP(A51,Controle!$A:$Y,8,0))</f>
        <v>0</v>
      </c>
      <c r="F51" s="113">
        <f ca="1">IF(ISERROR(VLOOKUP(A51,Controle!$A:$Y,9,0)),"",VLOOKUP(A51,Controle!$A:$Y,9,0))</f>
        <v>0</v>
      </c>
      <c r="G51" s="115">
        <f ca="1">IF(ISERROR(VLOOKUP(A51,Controle!$A:$Y,10,0)),"",VLOOKUP(A51,Controle!$A:$Y,10,0))</f>
        <v>0</v>
      </c>
      <c r="H51" s="113">
        <f ca="1">IF(ISERROR(VLOOKUP(A51,Controle!$A:$Y,11,0)),"",VLOOKUP(A51,Controle!$A:$Y,11,0))</f>
        <v>0</v>
      </c>
      <c r="I51" s="115">
        <f ca="1">IF(ISERROR(VLOOKUP(A51,Controle!$A:$Y,12,0)),"",VLOOKUP(A51,Controle!$A:$Y,12,0))</f>
        <v>0</v>
      </c>
      <c r="J51" s="113">
        <f ca="1">IF(ISERROR(VLOOKUP(A51,Controle!$A:$Y,13,0)),"",VLOOKUP(A51,Controle!$A:$Y,13,0))</f>
        <v>0</v>
      </c>
      <c r="K51" s="115">
        <f ca="1">IF(ISERROR(VLOOKUP(A51,Controle!$A:$Y,14,0)),"",VLOOKUP(A51,Controle!$A:$Y,14,0))</f>
        <v>0</v>
      </c>
      <c r="L51" s="113">
        <f ca="1">IF(ISERROR(VLOOKUP(A51,Controle!$A:$Y,15,0)),"",VLOOKUP(A51,Controle!$A:$Y,15,0))</f>
        <v>0</v>
      </c>
      <c r="P51" s="111" t="s">
        <v>135</v>
      </c>
      <c r="Q51" s="163">
        <f t="shared" ca="1" si="11"/>
        <v>0</v>
      </c>
      <c r="R51" s="164" t="str">
        <f t="shared" ca="1" si="12"/>
        <v/>
      </c>
      <c r="S51" s="115">
        <f ca="1">IF(ISERROR(VLOOKUP(A51,Controle!$A:$Y,16,0)),"",VLOOKUP(A51,Controle!$A:$Y,16,0))</f>
        <v>0</v>
      </c>
      <c r="T51" s="113">
        <f ca="1">IF(ISERROR(VLOOKUP(A51,Controle!$A:$Y,17,0)),"",VLOOKUP(A51,Controle!$A:$Y,17,0))</f>
        <v>0</v>
      </c>
      <c r="U51" s="115">
        <f ca="1">IF(ISERROR(VLOOKUP(A51,Controle!$A:$Y,18,0)),"",VLOOKUP(A51,Controle!$A:$Y,18,0))</f>
        <v>0</v>
      </c>
      <c r="V51" s="113">
        <f ca="1">IF(ISERROR(VLOOKUP(A51,Controle!$A:$Y,19,0)),"",VLOOKUP(A51,Controle!$A:$Y,19,0))</f>
        <v>0</v>
      </c>
      <c r="W51" s="115">
        <f ca="1">IF(ISERROR(VLOOKUP(A51,Controle!$A:$Y,20,0)),"",VLOOKUP(A51,Controle!$A:$Y,20,0))</f>
        <v>0</v>
      </c>
      <c r="X51" s="113">
        <f ca="1">IF(ISERROR(VLOOKUP(A51,Controle!$A:$Y,21,0)),"",VLOOKUP(A51,Controle!$A:$Y,21,0))</f>
        <v>0</v>
      </c>
      <c r="Y51" s="115">
        <f ca="1">IF(ISERROR(VLOOKUP(A51,Controle!$A:$Y,22,0)),"",VLOOKUP(A51,Controle!$A:$Y,22,0))</f>
        <v>0</v>
      </c>
      <c r="Z51" s="113">
        <f ca="1">IF(ISERROR(VLOOKUP(A51,Controle!$A:$Y,23,0)),"",VLOOKUP(A51,Controle!$A:$Y,23,0))</f>
        <v>0</v>
      </c>
      <c r="AD51" s="106" t="s">
        <v>135</v>
      </c>
      <c r="AE51" s="171">
        <f t="shared" ca="1" si="13"/>
        <v>0</v>
      </c>
      <c r="AF51" s="164" t="str">
        <f t="shared" ca="1" si="14"/>
        <v/>
      </c>
      <c r="AG51" s="147">
        <f ca="1">IF(ISERROR(VLOOKUP(A51,Controle!$A:$Y,24,0)),"",VLOOKUP(A51,Controle!$A:$Y,24,0))</f>
        <v>0</v>
      </c>
      <c r="AH51" s="123">
        <f ca="1">IF(ISERROR(VLOOKUP(A51,Controle!$A:$Y,25,0)),"",VLOOKUP(A51,Controle!$A:$Y,25,0))</f>
        <v>0</v>
      </c>
      <c r="AI51" s="147">
        <f ca="1">IF(ISERROR(VLOOKUP(A51,Controle!$A:$Y,2,0)),"",VLOOKUP(A51,Controle!$A:$Y,2,0))</f>
        <v>0</v>
      </c>
      <c r="AJ51" s="123">
        <f ca="1">IF(ISERROR(VLOOKUP(A51,Controle!$A:$Y,3,0)),"",VLOOKUP(A51,Controle!$A:$Y,3,0))</f>
        <v>0</v>
      </c>
      <c r="AK51" s="147">
        <f ca="1">IF(ISERROR(VLOOKUP(A51,Controle!$A:$Y,4,0)),"",VLOOKUP(A51,Controle!$A:$Y,4,0))</f>
        <v>0</v>
      </c>
      <c r="AL51" s="123">
        <f ca="1">IF(ISERROR(VLOOKUP(A51,Controle!$A:$Y,5,0)),"",VLOOKUP(A51,Controle!$A:$Y,5,0))</f>
        <v>0</v>
      </c>
      <c r="AM51" s="147">
        <f ca="1">IF(ISERROR(VLOOKUP(A51,Controle!$A:$Y,6,0)),"",VLOOKUP(A51,Controle!$A:$Y,6,0))</f>
        <v>0</v>
      </c>
      <c r="AN51" s="123">
        <f ca="1">IF(ISERROR(VLOOKUP(A51,Controle!$A:$Y,7,0)),"",VLOOKUP(A51,Controle!$A:$Y,7,0))</f>
        <v>0</v>
      </c>
    </row>
    <row r="52" spans="1:40" x14ac:dyDescent="0.3">
      <c r="A52" s="111" t="s">
        <v>136</v>
      </c>
      <c r="B52" s="155">
        <f t="shared" ca="1" si="9"/>
        <v>0</v>
      </c>
      <c r="C52" s="156">
        <f>IF(ISERROR(VLOOKUP(A52,Relatorio!$A$3:$BL$96,54,0)),"",VLOOKUP(A52,Relatorio!$A$3:$BL$96,54,0))</f>
        <v>5</v>
      </c>
      <c r="D52" s="157" t="str">
        <f t="shared" ca="1" si="10"/>
        <v/>
      </c>
      <c r="E52" s="113">
        <f ca="1">IF(ISERROR(VLOOKUP(A52,Controle!$A:$Y,8,0)),"",VLOOKUP(A52,Controle!$A:$Y,8,0))</f>
        <v>0</v>
      </c>
      <c r="F52" s="113">
        <f ca="1">IF(ISERROR(VLOOKUP(A52,Controle!$A:$Y,9,0)),"",VLOOKUP(A52,Controle!$A:$Y,9,0))</f>
        <v>0</v>
      </c>
      <c r="G52" s="115">
        <f ca="1">IF(ISERROR(VLOOKUP(A52,Controle!$A:$Y,10,0)),"",VLOOKUP(A52,Controle!$A:$Y,10,0))</f>
        <v>0</v>
      </c>
      <c r="H52" s="113">
        <f ca="1">IF(ISERROR(VLOOKUP(A52,Controle!$A:$Y,11,0)),"",VLOOKUP(A52,Controle!$A:$Y,11,0))</f>
        <v>0</v>
      </c>
      <c r="I52" s="115">
        <f ca="1">IF(ISERROR(VLOOKUP(A52,Controle!$A:$Y,12,0)),"",VLOOKUP(A52,Controle!$A:$Y,12,0))</f>
        <v>0</v>
      </c>
      <c r="J52" s="113">
        <f ca="1">IF(ISERROR(VLOOKUP(A52,Controle!$A:$Y,13,0)),"",VLOOKUP(A52,Controle!$A:$Y,13,0))</f>
        <v>0</v>
      </c>
      <c r="K52" s="115">
        <f ca="1">IF(ISERROR(VLOOKUP(A52,Controle!$A:$Y,14,0)),"",VLOOKUP(A52,Controle!$A:$Y,14,0))</f>
        <v>0</v>
      </c>
      <c r="L52" s="113">
        <f ca="1">IF(ISERROR(VLOOKUP(A52,Controle!$A:$Y,15,0)),"",VLOOKUP(A52,Controle!$A:$Y,15,0))</f>
        <v>0</v>
      </c>
      <c r="P52" s="111" t="s">
        <v>136</v>
      </c>
      <c r="Q52" s="163">
        <f t="shared" ca="1" si="11"/>
        <v>0</v>
      </c>
      <c r="R52" s="164" t="str">
        <f t="shared" ca="1" si="12"/>
        <v/>
      </c>
      <c r="S52" s="115">
        <f ca="1">IF(ISERROR(VLOOKUP(A52,Controle!$A:$Y,16,0)),"",VLOOKUP(A52,Controle!$A:$Y,16,0))</f>
        <v>0</v>
      </c>
      <c r="T52" s="113">
        <f ca="1">IF(ISERROR(VLOOKUP(A52,Controle!$A:$Y,17,0)),"",VLOOKUP(A52,Controle!$A:$Y,17,0))</f>
        <v>0</v>
      </c>
      <c r="U52" s="115">
        <f ca="1">IF(ISERROR(VLOOKUP(A52,Controle!$A:$Y,18,0)),"",VLOOKUP(A52,Controle!$A:$Y,18,0))</f>
        <v>0</v>
      </c>
      <c r="V52" s="113">
        <f ca="1">IF(ISERROR(VLOOKUP(A52,Controle!$A:$Y,19,0)),"",VLOOKUP(A52,Controle!$A:$Y,19,0))</f>
        <v>0</v>
      </c>
      <c r="W52" s="115">
        <f ca="1">IF(ISERROR(VLOOKUP(A52,Controle!$A:$Y,20,0)),"",VLOOKUP(A52,Controle!$A:$Y,20,0))</f>
        <v>0</v>
      </c>
      <c r="X52" s="113">
        <f ca="1">IF(ISERROR(VLOOKUP(A52,Controle!$A:$Y,21,0)),"",VLOOKUP(A52,Controle!$A:$Y,21,0))</f>
        <v>0</v>
      </c>
      <c r="Y52" s="115">
        <f ca="1">IF(ISERROR(VLOOKUP(A52,Controle!$A:$Y,22,0)),"",VLOOKUP(A52,Controle!$A:$Y,22,0))</f>
        <v>0</v>
      </c>
      <c r="Z52" s="113">
        <f ca="1">IF(ISERROR(VLOOKUP(A52,Controle!$A:$Y,23,0)),"",VLOOKUP(A52,Controle!$A:$Y,23,0))</f>
        <v>0</v>
      </c>
      <c r="AD52" s="106" t="s">
        <v>136</v>
      </c>
      <c r="AE52" s="171">
        <f t="shared" ca="1" si="13"/>
        <v>0</v>
      </c>
      <c r="AF52" s="164" t="str">
        <f t="shared" ca="1" si="14"/>
        <v/>
      </c>
      <c r="AG52" s="147">
        <f ca="1">IF(ISERROR(VLOOKUP(A52,Controle!$A:$Y,24,0)),"",VLOOKUP(A52,Controle!$A:$Y,24,0))</f>
        <v>0</v>
      </c>
      <c r="AH52" s="123">
        <f ca="1">IF(ISERROR(VLOOKUP(A52,Controle!$A:$Y,25,0)),"",VLOOKUP(A52,Controle!$A:$Y,25,0))</f>
        <v>0</v>
      </c>
      <c r="AI52" s="147">
        <f ca="1">IF(ISERROR(VLOOKUP(A52,Controle!$A:$Y,2,0)),"",VLOOKUP(A52,Controle!$A:$Y,2,0))</f>
        <v>0</v>
      </c>
      <c r="AJ52" s="123">
        <f ca="1">IF(ISERROR(VLOOKUP(A52,Controle!$A:$Y,3,0)),"",VLOOKUP(A52,Controle!$A:$Y,3,0))</f>
        <v>0</v>
      </c>
      <c r="AK52" s="147">
        <f ca="1">IF(ISERROR(VLOOKUP(A52,Controle!$A:$Y,4,0)),"",VLOOKUP(A52,Controle!$A:$Y,4,0))</f>
        <v>0</v>
      </c>
      <c r="AL52" s="123">
        <f ca="1">IF(ISERROR(VLOOKUP(A52,Controle!$A:$Y,5,0)),"",VLOOKUP(A52,Controle!$A:$Y,5,0))</f>
        <v>0</v>
      </c>
      <c r="AM52" s="147">
        <f ca="1">IF(ISERROR(VLOOKUP(A52,Controle!$A:$Y,6,0)),"",VLOOKUP(A52,Controle!$A:$Y,6,0))</f>
        <v>0</v>
      </c>
      <c r="AN52" s="123">
        <f ca="1">IF(ISERROR(VLOOKUP(A52,Controle!$A:$Y,7,0)),"",VLOOKUP(A52,Controle!$A:$Y,7,0))</f>
        <v>0</v>
      </c>
    </row>
    <row r="53" spans="1:40" x14ac:dyDescent="0.3">
      <c r="A53" s="111" t="s">
        <v>137</v>
      </c>
      <c r="B53" s="155">
        <f t="shared" ca="1" si="9"/>
        <v>0</v>
      </c>
      <c r="C53" s="156">
        <f>IF(ISERROR(VLOOKUP(A53,Relatorio!$A$3:$BL$96,54,0)),"",VLOOKUP(A53,Relatorio!$A$3:$BL$96,54,0))</f>
        <v>5</v>
      </c>
      <c r="D53" s="157" t="str">
        <f t="shared" ca="1" si="10"/>
        <v/>
      </c>
      <c r="E53" s="113">
        <f ca="1">IF(ISERROR(VLOOKUP(A53,Controle!$A:$Y,8,0)),"",VLOOKUP(A53,Controle!$A:$Y,8,0))</f>
        <v>0</v>
      </c>
      <c r="F53" s="113">
        <f ca="1">IF(ISERROR(VLOOKUP(A53,Controle!$A:$Y,9,0)),"",VLOOKUP(A53,Controle!$A:$Y,9,0))</f>
        <v>0</v>
      </c>
      <c r="G53" s="115">
        <f ca="1">IF(ISERROR(VLOOKUP(A53,Controle!$A:$Y,10,0)),"",VLOOKUP(A53,Controle!$A:$Y,10,0))</f>
        <v>0</v>
      </c>
      <c r="H53" s="113">
        <f ca="1">IF(ISERROR(VLOOKUP(A53,Controle!$A:$Y,11,0)),"",VLOOKUP(A53,Controle!$A:$Y,11,0))</f>
        <v>0</v>
      </c>
      <c r="I53" s="115">
        <f ca="1">IF(ISERROR(VLOOKUP(A53,Controle!$A:$Y,12,0)),"",VLOOKUP(A53,Controle!$A:$Y,12,0))</f>
        <v>0</v>
      </c>
      <c r="J53" s="113">
        <f ca="1">IF(ISERROR(VLOOKUP(A53,Controle!$A:$Y,13,0)),"",VLOOKUP(A53,Controle!$A:$Y,13,0))</f>
        <v>0</v>
      </c>
      <c r="K53" s="115">
        <f ca="1">IF(ISERROR(VLOOKUP(A53,Controle!$A:$Y,14,0)),"",VLOOKUP(A53,Controle!$A:$Y,14,0))</f>
        <v>0</v>
      </c>
      <c r="L53" s="113">
        <f ca="1">IF(ISERROR(VLOOKUP(A53,Controle!$A:$Y,15,0)),"",VLOOKUP(A53,Controle!$A:$Y,15,0))</f>
        <v>0</v>
      </c>
      <c r="P53" s="111" t="s">
        <v>137</v>
      </c>
      <c r="Q53" s="163">
        <f t="shared" ca="1" si="11"/>
        <v>0</v>
      </c>
      <c r="R53" s="164" t="str">
        <f t="shared" ca="1" si="12"/>
        <v/>
      </c>
      <c r="S53" s="115">
        <f ca="1">IF(ISERROR(VLOOKUP(A53,Controle!$A:$Y,16,0)),"",VLOOKUP(A53,Controle!$A:$Y,16,0))</f>
        <v>0</v>
      </c>
      <c r="T53" s="113">
        <f ca="1">IF(ISERROR(VLOOKUP(A53,Controle!$A:$Y,17,0)),"",VLOOKUP(A53,Controle!$A:$Y,17,0))</f>
        <v>0</v>
      </c>
      <c r="U53" s="115">
        <f ca="1">IF(ISERROR(VLOOKUP(A53,Controle!$A:$Y,18,0)),"",VLOOKUP(A53,Controle!$A:$Y,18,0))</f>
        <v>0</v>
      </c>
      <c r="V53" s="113">
        <f ca="1">IF(ISERROR(VLOOKUP(A53,Controle!$A:$Y,19,0)),"",VLOOKUP(A53,Controle!$A:$Y,19,0))</f>
        <v>0</v>
      </c>
      <c r="W53" s="115">
        <f ca="1">IF(ISERROR(VLOOKUP(A53,Controle!$A:$Y,20,0)),"",VLOOKUP(A53,Controle!$A:$Y,20,0))</f>
        <v>0</v>
      </c>
      <c r="X53" s="113">
        <f ca="1">IF(ISERROR(VLOOKUP(A53,Controle!$A:$Y,21,0)),"",VLOOKUP(A53,Controle!$A:$Y,21,0))</f>
        <v>0</v>
      </c>
      <c r="Y53" s="115">
        <f ca="1">IF(ISERROR(VLOOKUP(A53,Controle!$A:$Y,22,0)),"",VLOOKUP(A53,Controle!$A:$Y,22,0))</f>
        <v>0</v>
      </c>
      <c r="Z53" s="113">
        <f ca="1">IF(ISERROR(VLOOKUP(A53,Controle!$A:$Y,23,0)),"",VLOOKUP(A53,Controle!$A:$Y,23,0))</f>
        <v>0</v>
      </c>
      <c r="AD53" s="106" t="s">
        <v>137</v>
      </c>
      <c r="AE53" s="171">
        <f t="shared" ca="1" si="13"/>
        <v>0</v>
      </c>
      <c r="AF53" s="164" t="str">
        <f t="shared" ca="1" si="14"/>
        <v/>
      </c>
      <c r="AG53" s="147">
        <f ca="1">IF(ISERROR(VLOOKUP(A53,Controle!$A:$Y,24,0)),"",VLOOKUP(A53,Controle!$A:$Y,24,0))</f>
        <v>0</v>
      </c>
      <c r="AH53" s="123">
        <f ca="1">IF(ISERROR(VLOOKUP(A53,Controle!$A:$Y,25,0)),"",VLOOKUP(A53,Controle!$A:$Y,25,0))</f>
        <v>0</v>
      </c>
      <c r="AI53" s="147">
        <f ca="1">IF(ISERROR(VLOOKUP(A53,Controle!$A:$Y,2,0)),"",VLOOKUP(A53,Controle!$A:$Y,2,0))</f>
        <v>0</v>
      </c>
      <c r="AJ53" s="123">
        <f ca="1">IF(ISERROR(VLOOKUP(A53,Controle!$A:$Y,3,0)),"",VLOOKUP(A53,Controle!$A:$Y,3,0))</f>
        <v>0</v>
      </c>
      <c r="AK53" s="147">
        <f ca="1">IF(ISERROR(VLOOKUP(A53,Controle!$A:$Y,4,0)),"",VLOOKUP(A53,Controle!$A:$Y,4,0))</f>
        <v>0</v>
      </c>
      <c r="AL53" s="123">
        <f ca="1">IF(ISERROR(VLOOKUP(A53,Controle!$A:$Y,5,0)),"",VLOOKUP(A53,Controle!$A:$Y,5,0))</f>
        <v>0</v>
      </c>
      <c r="AM53" s="147">
        <f ca="1">IF(ISERROR(VLOOKUP(A53,Controle!$A:$Y,6,0)),"",VLOOKUP(A53,Controle!$A:$Y,6,0))</f>
        <v>0</v>
      </c>
      <c r="AN53" s="123">
        <f ca="1">IF(ISERROR(VLOOKUP(A53,Controle!$A:$Y,7,0)),"",VLOOKUP(A53,Controle!$A:$Y,7,0))</f>
        <v>0</v>
      </c>
    </row>
    <row r="54" spans="1:40" x14ac:dyDescent="0.3">
      <c r="A54" s="111" t="s">
        <v>138</v>
      </c>
      <c r="B54" s="155">
        <f t="shared" ca="1" si="9"/>
        <v>0</v>
      </c>
      <c r="C54" s="156">
        <f>IF(ISERROR(VLOOKUP(A54,Relatorio!$A$3:$BL$96,54,0)),"",VLOOKUP(A54,Relatorio!$A$3:$BL$96,54,0))</f>
        <v>5</v>
      </c>
      <c r="D54" s="157" t="str">
        <f t="shared" ca="1" si="10"/>
        <v/>
      </c>
      <c r="E54" s="113">
        <f ca="1">IF(ISERROR(VLOOKUP(A54,Controle!$A:$Y,8,0)),"",VLOOKUP(A54,Controle!$A:$Y,8,0))</f>
        <v>0</v>
      </c>
      <c r="F54" s="113">
        <f ca="1">IF(ISERROR(VLOOKUP(A54,Controle!$A:$Y,9,0)),"",VLOOKUP(A54,Controle!$A:$Y,9,0))</f>
        <v>0</v>
      </c>
      <c r="G54" s="115">
        <f ca="1">IF(ISERROR(VLOOKUP(A54,Controle!$A:$Y,10,0)),"",VLOOKUP(A54,Controle!$A:$Y,10,0))</f>
        <v>0</v>
      </c>
      <c r="H54" s="113">
        <f ca="1">IF(ISERROR(VLOOKUP(A54,Controle!$A:$Y,11,0)),"",VLOOKUP(A54,Controle!$A:$Y,11,0))</f>
        <v>0</v>
      </c>
      <c r="I54" s="115">
        <f ca="1">IF(ISERROR(VLOOKUP(A54,Controle!$A:$Y,12,0)),"",VLOOKUP(A54,Controle!$A:$Y,12,0))</f>
        <v>0</v>
      </c>
      <c r="J54" s="113">
        <f ca="1">IF(ISERROR(VLOOKUP(A54,Controle!$A:$Y,13,0)),"",VLOOKUP(A54,Controle!$A:$Y,13,0))</f>
        <v>0</v>
      </c>
      <c r="K54" s="115">
        <f ca="1">IF(ISERROR(VLOOKUP(A54,Controle!$A:$Y,14,0)),"",VLOOKUP(A54,Controle!$A:$Y,14,0))</f>
        <v>0</v>
      </c>
      <c r="L54" s="113">
        <f ca="1">IF(ISERROR(VLOOKUP(A54,Controle!$A:$Y,15,0)),"",VLOOKUP(A54,Controle!$A:$Y,15,0))</f>
        <v>0</v>
      </c>
      <c r="P54" s="111" t="s">
        <v>138</v>
      </c>
      <c r="Q54" s="163">
        <f t="shared" ca="1" si="11"/>
        <v>0</v>
      </c>
      <c r="R54" s="164" t="str">
        <f t="shared" ca="1" si="12"/>
        <v/>
      </c>
      <c r="S54" s="115">
        <f ca="1">IF(ISERROR(VLOOKUP(A54,Controle!$A:$Y,16,0)),"",VLOOKUP(A54,Controle!$A:$Y,16,0))</f>
        <v>0</v>
      </c>
      <c r="T54" s="113">
        <f ca="1">IF(ISERROR(VLOOKUP(A54,Controle!$A:$Y,17,0)),"",VLOOKUP(A54,Controle!$A:$Y,17,0))</f>
        <v>0</v>
      </c>
      <c r="U54" s="115">
        <f ca="1">IF(ISERROR(VLOOKUP(A54,Controle!$A:$Y,18,0)),"",VLOOKUP(A54,Controle!$A:$Y,18,0))</f>
        <v>0</v>
      </c>
      <c r="V54" s="113">
        <f ca="1">IF(ISERROR(VLOOKUP(A54,Controle!$A:$Y,19,0)),"",VLOOKUP(A54,Controle!$A:$Y,19,0))</f>
        <v>0</v>
      </c>
      <c r="W54" s="115">
        <f ca="1">IF(ISERROR(VLOOKUP(A54,Controle!$A:$Y,20,0)),"",VLOOKUP(A54,Controle!$A:$Y,20,0))</f>
        <v>0</v>
      </c>
      <c r="X54" s="113">
        <f ca="1">IF(ISERROR(VLOOKUP(A54,Controle!$A:$Y,21,0)),"",VLOOKUP(A54,Controle!$A:$Y,21,0))</f>
        <v>0</v>
      </c>
      <c r="Y54" s="115">
        <f ca="1">IF(ISERROR(VLOOKUP(A54,Controle!$A:$Y,22,0)),"",VLOOKUP(A54,Controle!$A:$Y,22,0))</f>
        <v>0</v>
      </c>
      <c r="Z54" s="113">
        <f ca="1">IF(ISERROR(VLOOKUP(A54,Controle!$A:$Y,23,0)),"",VLOOKUP(A54,Controle!$A:$Y,23,0))</f>
        <v>0</v>
      </c>
      <c r="AD54" s="106" t="s">
        <v>138</v>
      </c>
      <c r="AE54" s="171">
        <f t="shared" ca="1" si="13"/>
        <v>0</v>
      </c>
      <c r="AF54" s="164" t="str">
        <f t="shared" ca="1" si="14"/>
        <v/>
      </c>
      <c r="AG54" s="147">
        <f ca="1">IF(ISERROR(VLOOKUP(A54,Controle!$A:$Y,24,0)),"",VLOOKUP(A54,Controle!$A:$Y,24,0))</f>
        <v>0</v>
      </c>
      <c r="AH54" s="123">
        <f ca="1">IF(ISERROR(VLOOKUP(A54,Controle!$A:$Y,25,0)),"",VLOOKUP(A54,Controle!$A:$Y,25,0))</f>
        <v>0</v>
      </c>
      <c r="AI54" s="147">
        <f ca="1">IF(ISERROR(VLOOKUP(A54,Controle!$A:$Y,2,0)),"",VLOOKUP(A54,Controle!$A:$Y,2,0))</f>
        <v>0</v>
      </c>
      <c r="AJ54" s="123">
        <f ca="1">IF(ISERROR(VLOOKUP(A54,Controle!$A:$Y,3,0)),"",VLOOKUP(A54,Controle!$A:$Y,3,0))</f>
        <v>0</v>
      </c>
      <c r="AK54" s="147">
        <f ca="1">IF(ISERROR(VLOOKUP(A54,Controle!$A:$Y,4,0)),"",VLOOKUP(A54,Controle!$A:$Y,4,0))</f>
        <v>0</v>
      </c>
      <c r="AL54" s="123">
        <f ca="1">IF(ISERROR(VLOOKUP(A54,Controle!$A:$Y,5,0)),"",VLOOKUP(A54,Controle!$A:$Y,5,0))</f>
        <v>0</v>
      </c>
      <c r="AM54" s="147">
        <f ca="1">IF(ISERROR(VLOOKUP(A54,Controle!$A:$Y,6,0)),"",VLOOKUP(A54,Controle!$A:$Y,6,0))</f>
        <v>0</v>
      </c>
      <c r="AN54" s="123">
        <f ca="1">IF(ISERROR(VLOOKUP(A54,Controle!$A:$Y,7,0)),"",VLOOKUP(A54,Controle!$A:$Y,7,0))</f>
        <v>0</v>
      </c>
    </row>
    <row r="55" spans="1:40" x14ac:dyDescent="0.3">
      <c r="A55" s="111" t="s">
        <v>139</v>
      </c>
      <c r="B55" s="155">
        <f t="shared" ca="1" si="9"/>
        <v>0</v>
      </c>
      <c r="C55" s="156">
        <f>IF(ISERROR(VLOOKUP(A55,Relatorio!$A$3:$BL$96,54,0)),"",VLOOKUP(A55,Relatorio!$A$3:$BL$96,54,0))</f>
        <v>5</v>
      </c>
      <c r="D55" s="157" t="str">
        <f t="shared" ca="1" si="10"/>
        <v/>
      </c>
      <c r="E55" s="113">
        <f ca="1">IF(ISERROR(VLOOKUP(A55,Controle!$A:$Y,8,0)),"",VLOOKUP(A55,Controle!$A:$Y,8,0))</f>
        <v>0</v>
      </c>
      <c r="F55" s="113">
        <f ca="1">IF(ISERROR(VLOOKUP(A55,Controle!$A:$Y,9,0)),"",VLOOKUP(A55,Controle!$A:$Y,9,0))</f>
        <v>0</v>
      </c>
      <c r="G55" s="115">
        <f ca="1">IF(ISERROR(VLOOKUP(A55,Controle!$A:$Y,10,0)),"",VLOOKUP(A55,Controle!$A:$Y,10,0))</f>
        <v>0</v>
      </c>
      <c r="H55" s="113">
        <f ca="1">IF(ISERROR(VLOOKUP(A55,Controle!$A:$Y,11,0)),"",VLOOKUP(A55,Controle!$A:$Y,11,0))</f>
        <v>0</v>
      </c>
      <c r="I55" s="115">
        <f ca="1">IF(ISERROR(VLOOKUP(A55,Controle!$A:$Y,12,0)),"",VLOOKUP(A55,Controle!$A:$Y,12,0))</f>
        <v>0</v>
      </c>
      <c r="J55" s="113">
        <f ca="1">IF(ISERROR(VLOOKUP(A55,Controle!$A:$Y,13,0)),"",VLOOKUP(A55,Controle!$A:$Y,13,0))</f>
        <v>0</v>
      </c>
      <c r="K55" s="115">
        <f ca="1">IF(ISERROR(VLOOKUP(A55,Controle!$A:$Y,14,0)),"",VLOOKUP(A55,Controle!$A:$Y,14,0))</f>
        <v>0</v>
      </c>
      <c r="L55" s="113">
        <f ca="1">IF(ISERROR(VLOOKUP(A55,Controle!$A:$Y,15,0)),"",VLOOKUP(A55,Controle!$A:$Y,15,0))</f>
        <v>0</v>
      </c>
      <c r="P55" s="111" t="s">
        <v>139</v>
      </c>
      <c r="Q55" s="163">
        <f t="shared" ca="1" si="11"/>
        <v>0</v>
      </c>
      <c r="R55" s="164" t="str">
        <f t="shared" ca="1" si="12"/>
        <v/>
      </c>
      <c r="S55" s="115">
        <f ca="1">IF(ISERROR(VLOOKUP(A55,Controle!$A:$Y,16,0)),"",VLOOKUP(A55,Controle!$A:$Y,16,0))</f>
        <v>0</v>
      </c>
      <c r="T55" s="113">
        <f ca="1">IF(ISERROR(VLOOKUP(A55,Controle!$A:$Y,17,0)),"",VLOOKUP(A55,Controle!$A:$Y,17,0))</f>
        <v>0</v>
      </c>
      <c r="U55" s="115">
        <f ca="1">IF(ISERROR(VLOOKUP(A55,Controle!$A:$Y,18,0)),"",VLOOKUP(A55,Controle!$A:$Y,18,0))</f>
        <v>0</v>
      </c>
      <c r="V55" s="113">
        <f ca="1">IF(ISERROR(VLOOKUP(A55,Controle!$A:$Y,19,0)),"",VLOOKUP(A55,Controle!$A:$Y,19,0))</f>
        <v>0</v>
      </c>
      <c r="W55" s="115">
        <f ca="1">IF(ISERROR(VLOOKUP(A55,Controle!$A:$Y,20,0)),"",VLOOKUP(A55,Controle!$A:$Y,20,0))</f>
        <v>0</v>
      </c>
      <c r="X55" s="113">
        <f ca="1">IF(ISERROR(VLOOKUP(A55,Controle!$A:$Y,21,0)),"",VLOOKUP(A55,Controle!$A:$Y,21,0))</f>
        <v>0</v>
      </c>
      <c r="Y55" s="115">
        <f ca="1">IF(ISERROR(VLOOKUP(A55,Controle!$A:$Y,22,0)),"",VLOOKUP(A55,Controle!$A:$Y,22,0))</f>
        <v>0</v>
      </c>
      <c r="Z55" s="113">
        <f ca="1">IF(ISERROR(VLOOKUP(A55,Controle!$A:$Y,23,0)),"",VLOOKUP(A55,Controle!$A:$Y,23,0))</f>
        <v>0</v>
      </c>
      <c r="AD55" s="106" t="s">
        <v>139</v>
      </c>
      <c r="AE55" s="171">
        <f t="shared" ca="1" si="13"/>
        <v>0</v>
      </c>
      <c r="AF55" s="164" t="str">
        <f t="shared" ca="1" si="14"/>
        <v/>
      </c>
      <c r="AG55" s="147">
        <f ca="1">IF(ISERROR(VLOOKUP(A55,Controle!$A:$Y,24,0)),"",VLOOKUP(A55,Controle!$A:$Y,24,0))</f>
        <v>0</v>
      </c>
      <c r="AH55" s="123">
        <f ca="1">IF(ISERROR(VLOOKUP(A55,Controle!$A:$Y,25,0)),"",VLOOKUP(A55,Controle!$A:$Y,25,0))</f>
        <v>0</v>
      </c>
      <c r="AI55" s="147">
        <f ca="1">IF(ISERROR(VLOOKUP(A55,Controle!$A:$Y,2,0)),"",VLOOKUP(A55,Controle!$A:$Y,2,0))</f>
        <v>0</v>
      </c>
      <c r="AJ55" s="123">
        <f ca="1">IF(ISERROR(VLOOKUP(A55,Controle!$A:$Y,3,0)),"",VLOOKUP(A55,Controle!$A:$Y,3,0))</f>
        <v>0</v>
      </c>
      <c r="AK55" s="147">
        <f ca="1">IF(ISERROR(VLOOKUP(A55,Controle!$A:$Y,4,0)),"",VLOOKUP(A55,Controle!$A:$Y,4,0))</f>
        <v>0</v>
      </c>
      <c r="AL55" s="123">
        <f ca="1">IF(ISERROR(VLOOKUP(A55,Controle!$A:$Y,5,0)),"",VLOOKUP(A55,Controle!$A:$Y,5,0))</f>
        <v>0</v>
      </c>
      <c r="AM55" s="147">
        <f ca="1">IF(ISERROR(VLOOKUP(A55,Controle!$A:$Y,6,0)),"",VLOOKUP(A55,Controle!$A:$Y,6,0))</f>
        <v>0</v>
      </c>
      <c r="AN55" s="123">
        <f ca="1">IF(ISERROR(VLOOKUP(A55,Controle!$A:$Y,7,0)),"",VLOOKUP(A55,Controle!$A:$Y,7,0))</f>
        <v>0</v>
      </c>
    </row>
    <row r="56" spans="1:40" ht="19.5" customHeight="1" thickBot="1" x14ac:dyDescent="0.35">
      <c r="A56" s="112" t="s">
        <v>140</v>
      </c>
      <c r="B56" s="158">
        <f t="shared" ca="1" si="9"/>
        <v>0</v>
      </c>
      <c r="C56" s="159">
        <f>IF(ISERROR(VLOOKUP(A56,Relatorio!$A$3:$BL$96,54,0)),"",VLOOKUP(A56,Relatorio!$A$3:$BL$96,54,0))</f>
        <v>5</v>
      </c>
      <c r="D56" s="160" t="str">
        <f t="shared" ca="1" si="10"/>
        <v/>
      </c>
      <c r="E56" s="114">
        <f ca="1">IF(ISERROR(VLOOKUP(A56,Controle!$A:$Y,8,0)),"",VLOOKUP(A56,Controle!$A:$Y,8,0))</f>
        <v>0</v>
      </c>
      <c r="F56" s="114">
        <f ca="1">IF(ISERROR(VLOOKUP(A56,Controle!$A:$Y,9,0)),"",VLOOKUP(A56,Controle!$A:$Y,9,0))</f>
        <v>0</v>
      </c>
      <c r="G56" s="116">
        <f ca="1">IF(ISERROR(VLOOKUP(A56,Controle!$A:$Y,10,0)),"",VLOOKUP(A56,Controle!$A:$Y,10,0))</f>
        <v>0</v>
      </c>
      <c r="H56" s="114">
        <f ca="1">IF(ISERROR(VLOOKUP(A56,Controle!$A:$Y,11,0)),"",VLOOKUP(A56,Controle!$A:$Y,11,0))</f>
        <v>0</v>
      </c>
      <c r="I56" s="116">
        <f ca="1">IF(ISERROR(VLOOKUP(A56,Controle!$A:$Y,12,0)),"",VLOOKUP(A56,Controle!$A:$Y,12,0))</f>
        <v>0</v>
      </c>
      <c r="J56" s="114">
        <f ca="1">IF(ISERROR(VLOOKUP(A56,Controle!$A:$Y,13,0)),"",VLOOKUP(A56,Controle!$A:$Y,13,0))</f>
        <v>0</v>
      </c>
      <c r="K56" s="116">
        <f ca="1">IF(ISERROR(VLOOKUP(A56,Controle!$A:$Y,14,0)),"",VLOOKUP(A56,Controle!$A:$Y,14,0))</f>
        <v>0</v>
      </c>
      <c r="L56" s="114">
        <f ca="1">IF(ISERROR(VLOOKUP(A56,Controle!$A:$Y,15,0)),"",VLOOKUP(A56,Controle!$A:$Y,15,0))</f>
        <v>0</v>
      </c>
      <c r="P56" s="112" t="s">
        <v>140</v>
      </c>
      <c r="Q56" s="165">
        <f t="shared" ca="1" si="11"/>
        <v>0</v>
      </c>
      <c r="R56" s="166" t="str">
        <f t="shared" ca="1" si="12"/>
        <v/>
      </c>
      <c r="S56" s="116">
        <f ca="1">IF(ISERROR(VLOOKUP(A56,Controle!$A:$Y,16,0)),"",VLOOKUP(A56,Controle!$A:$Y,16,0))</f>
        <v>0</v>
      </c>
      <c r="T56" s="114">
        <f ca="1">IF(ISERROR(VLOOKUP(A56,Controle!$A:$Y,17,0)),"",VLOOKUP(A56,Controle!$A:$Y,17,0))</f>
        <v>0</v>
      </c>
      <c r="U56" s="116">
        <f ca="1">IF(ISERROR(VLOOKUP(A56,Controle!$A:$Y,18,0)),"",VLOOKUP(A56,Controle!$A:$Y,18,0))</f>
        <v>0</v>
      </c>
      <c r="V56" s="114">
        <f ca="1">IF(ISERROR(VLOOKUP(A56,Controle!$A:$Y,19,0)),"",VLOOKUP(A56,Controle!$A:$Y,19,0))</f>
        <v>0</v>
      </c>
      <c r="W56" s="116">
        <f ca="1">IF(ISERROR(VLOOKUP(A56,Controle!$A:$Y,20,0)),"",VLOOKUP(A56,Controle!$A:$Y,20,0))</f>
        <v>0</v>
      </c>
      <c r="X56" s="114">
        <f ca="1">IF(ISERROR(VLOOKUP(A56,Controle!$A:$Y,21,0)),"",VLOOKUP(A56,Controle!$A:$Y,21,0))</f>
        <v>0</v>
      </c>
      <c r="Y56" s="116">
        <f ca="1">IF(ISERROR(VLOOKUP(A56,Controle!$A:$Y,22,0)),"",VLOOKUP(A56,Controle!$A:$Y,22,0))</f>
        <v>0</v>
      </c>
      <c r="Z56" s="114">
        <f ca="1">IF(ISERROR(VLOOKUP(A56,Controle!$A:$Y,23,0)),"",VLOOKUP(A56,Controle!$A:$Y,23,0))</f>
        <v>0</v>
      </c>
      <c r="AD56" s="107" t="s">
        <v>140</v>
      </c>
      <c r="AE56" s="172">
        <f t="shared" ca="1" si="13"/>
        <v>0</v>
      </c>
      <c r="AF56" s="166" t="str">
        <f t="shared" ca="1" si="14"/>
        <v/>
      </c>
      <c r="AG56" s="151">
        <f ca="1">IF(ISERROR(VLOOKUP(A56,Controle!$A:$Y,24,0)),"",VLOOKUP(A56,Controle!$A:$Y,24,0))</f>
        <v>0</v>
      </c>
      <c r="AH56" s="125">
        <f ca="1">IF(ISERROR(VLOOKUP(A56,Controle!$A:$Y,25,0)),"",VLOOKUP(A56,Controle!$A:$Y,25,0))</f>
        <v>0</v>
      </c>
      <c r="AI56" s="151">
        <f ca="1">IF(ISERROR(VLOOKUP(A56,Controle!$A:$Y,2,0)),"",VLOOKUP(A56,Controle!$A:$Y,2,0))</f>
        <v>0</v>
      </c>
      <c r="AJ56" s="125">
        <f ca="1">IF(ISERROR(VLOOKUP(A56,Controle!$A:$Y,3,0)),"",VLOOKUP(A56,Controle!$A:$Y,3,0))</f>
        <v>0</v>
      </c>
      <c r="AK56" s="151">
        <f ca="1">IF(ISERROR(VLOOKUP(A56,Controle!$A:$Y,4,0)),"",VLOOKUP(A56,Controle!$A:$Y,4,0))</f>
        <v>0</v>
      </c>
      <c r="AL56" s="125">
        <f ca="1">IF(ISERROR(VLOOKUP(A56,Controle!$A:$Y,5,0)),"",VLOOKUP(A56,Controle!$A:$Y,5,0))</f>
        <v>0</v>
      </c>
      <c r="AM56" s="151">
        <f ca="1">IF(ISERROR(VLOOKUP(A56,Controle!$A:$Y,6,0)),"",VLOOKUP(A56,Controle!$A:$Y,6,0))</f>
        <v>0</v>
      </c>
      <c r="AN56" s="125">
        <f ca="1">IF(ISERROR(VLOOKUP(A56,Controle!$A:$Y,7,0)),"",VLOOKUP(A56,Controle!$A:$Y,7,0))</f>
        <v>0</v>
      </c>
    </row>
    <row r="57" spans="1:40" x14ac:dyDescent="0.3">
      <c r="A57" s="110" t="s">
        <v>141</v>
      </c>
      <c r="B57" s="152">
        <f t="shared" ca="1" si="9"/>
        <v>0</v>
      </c>
      <c r="C57" s="153">
        <f>IF(ISERROR(VLOOKUP(A57,Relatorio!$A$3:$BL$96,54,0)),"",VLOOKUP(A57,Relatorio!$A$3:$BL$96,54,0))</f>
        <v>6</v>
      </c>
      <c r="D57" s="154" t="str">
        <f t="shared" ca="1" si="10"/>
        <v/>
      </c>
      <c r="E57" s="104">
        <f ca="1">IF(ISERROR(VLOOKUP(A57,Controle!$A:$Y,8,0)),"",VLOOKUP(A57,Controle!$A:$Y,8,0))</f>
        <v>0</v>
      </c>
      <c r="F57" s="104">
        <f ca="1">IF(ISERROR(VLOOKUP(A57,Controle!$A:$Y,9,0)),"",VLOOKUP(A57,Controle!$A:$Y,9,0))</f>
        <v>0</v>
      </c>
      <c r="G57" s="105">
        <f ca="1">IF(ISERROR(VLOOKUP(A57,Controle!$A:$Y,10,0)),"",VLOOKUP(A57,Controle!$A:$Y,10,0))</f>
        <v>0</v>
      </c>
      <c r="H57" s="104">
        <f ca="1">IF(ISERROR(VLOOKUP(A57,Controle!$A:$Y,11,0)),"",VLOOKUP(A57,Controle!$A:$Y,11,0))</f>
        <v>0</v>
      </c>
      <c r="I57" s="105">
        <f ca="1">IF(ISERROR(VLOOKUP(A57,Controle!$A:$Y,12,0)),"",VLOOKUP(A57,Controle!$A:$Y,12,0))</f>
        <v>0</v>
      </c>
      <c r="J57" s="104">
        <f ca="1">IF(ISERROR(VLOOKUP(A57,Controle!$A:$Y,13,0)),"",VLOOKUP(A57,Controle!$A:$Y,13,0))</f>
        <v>0</v>
      </c>
      <c r="K57" s="105">
        <f ca="1">IF(ISERROR(VLOOKUP(A57,Controle!$A:$Y,14,0)),"",VLOOKUP(A57,Controle!$A:$Y,14,0))</f>
        <v>0</v>
      </c>
      <c r="L57" s="104">
        <f ca="1">IF(ISERROR(VLOOKUP(A57,Controle!$A:$Y,15,0)),"",VLOOKUP(A57,Controle!$A:$Y,15,0))</f>
        <v>0</v>
      </c>
      <c r="P57" s="110" t="s">
        <v>141</v>
      </c>
      <c r="Q57" s="161">
        <f t="shared" ca="1" si="11"/>
        <v>0</v>
      </c>
      <c r="R57" s="162" t="str">
        <f t="shared" ca="1" si="12"/>
        <v/>
      </c>
      <c r="S57" s="105">
        <f ca="1">IF(ISERROR(VLOOKUP(A57,Controle!$A:$Y,16,0)),"",VLOOKUP(A57,Controle!$A:$Y,16,0))</f>
        <v>0</v>
      </c>
      <c r="T57" s="104">
        <f ca="1">IF(ISERROR(VLOOKUP(A57,Controle!$A:$Y,17,0)),"",VLOOKUP(A57,Controle!$A:$Y,17,0))</f>
        <v>0</v>
      </c>
      <c r="U57" s="105">
        <f ca="1">IF(ISERROR(VLOOKUP(A57,Controle!$A:$Y,18,0)),"",VLOOKUP(A57,Controle!$A:$Y,18,0))</f>
        <v>0</v>
      </c>
      <c r="V57" s="104">
        <f ca="1">IF(ISERROR(VLOOKUP(A57,Controle!$A:$Y,19,0)),"",VLOOKUP(A57,Controle!$A:$Y,19,0))</f>
        <v>0</v>
      </c>
      <c r="W57" s="105">
        <f ca="1">IF(ISERROR(VLOOKUP(A57,Controle!$A:$Y,20,0)),"",VLOOKUP(A57,Controle!$A:$Y,20,0))</f>
        <v>0</v>
      </c>
      <c r="X57" s="104">
        <f ca="1">IF(ISERROR(VLOOKUP(A57,Controle!$A:$Y,21,0)),"",VLOOKUP(A57,Controle!$A:$Y,21,0))</f>
        <v>0</v>
      </c>
      <c r="Y57" s="105">
        <f ca="1">IF(ISERROR(VLOOKUP(A57,Controle!$A:$Y,22,0)),"",VLOOKUP(A57,Controle!$A:$Y,22,0))</f>
        <v>0</v>
      </c>
      <c r="Z57" s="104">
        <f ca="1">IF(ISERROR(VLOOKUP(A57,Controle!$A:$Y,23,0)),"",VLOOKUP(A57,Controle!$A:$Y,23,0))</f>
        <v>0</v>
      </c>
      <c r="AD57" s="146" t="s">
        <v>141</v>
      </c>
      <c r="AE57" s="173">
        <f t="shared" ca="1" si="13"/>
        <v>0</v>
      </c>
      <c r="AF57" s="168" t="str">
        <f t="shared" ca="1" si="14"/>
        <v/>
      </c>
      <c r="AG57" s="149">
        <f ca="1">IF(ISERROR(VLOOKUP(A57,Controle!$A:$Y,24,0)),"",VLOOKUP(A57,Controle!$A:$Y,24,0))</f>
        <v>0</v>
      </c>
      <c r="AH57" s="129">
        <f ca="1">IF(ISERROR(VLOOKUP(A57,Controle!$A:$Y,25,0)),"",VLOOKUP(A57,Controle!$A:$Y,25,0))</f>
        <v>0</v>
      </c>
      <c r="AI57" s="149">
        <f ca="1">IF(ISERROR(VLOOKUP(A57,Controle!$A:$Y,2,0)),"",VLOOKUP(A57,Controle!$A:$Y,2,0))</f>
        <v>0</v>
      </c>
      <c r="AJ57" s="129">
        <f ca="1">IF(ISERROR(VLOOKUP(A57,Controle!$A:$Y,3,0)),"",VLOOKUP(A57,Controle!$A:$Y,3,0))</f>
        <v>0</v>
      </c>
      <c r="AK57" s="149">
        <f ca="1">IF(ISERROR(VLOOKUP(A57,Controle!$A:$Y,4,0)),"",VLOOKUP(A57,Controle!$A:$Y,4,0))</f>
        <v>0</v>
      </c>
      <c r="AL57" s="129">
        <f ca="1">IF(ISERROR(VLOOKUP(A57,Controle!$A:$Y,5,0)),"",VLOOKUP(A57,Controle!$A:$Y,5,0))</f>
        <v>0</v>
      </c>
      <c r="AM57" s="149">
        <f ca="1">IF(ISERROR(VLOOKUP(A57,Controle!$A:$Y,6,0)),"",VLOOKUP(A57,Controle!$A:$Y,6,0))</f>
        <v>0</v>
      </c>
      <c r="AN57" s="129">
        <f ca="1">IF(ISERROR(VLOOKUP(A57,Controle!$A:$Y,7,0)),"",VLOOKUP(A57,Controle!$A:$Y,7,0))</f>
        <v>0</v>
      </c>
    </row>
    <row r="58" spans="1:40" x14ac:dyDescent="0.3">
      <c r="A58" s="111" t="s">
        <v>142</v>
      </c>
      <c r="B58" s="155">
        <f t="shared" ca="1" si="9"/>
        <v>0</v>
      </c>
      <c r="C58" s="156">
        <f>IF(ISERROR(VLOOKUP(A58,Relatorio!$A$3:$BL$96,54,0)),"",VLOOKUP(A58,Relatorio!$A$3:$BL$96,54,0))</f>
        <v>6</v>
      </c>
      <c r="D58" s="157" t="str">
        <f t="shared" ca="1" si="10"/>
        <v/>
      </c>
      <c r="E58" s="113">
        <f ca="1">IF(ISERROR(VLOOKUP(A58,Controle!$A:$Y,8,0)),"",VLOOKUP(A58,Controle!$A:$Y,8,0))</f>
        <v>0</v>
      </c>
      <c r="F58" s="113">
        <f ca="1">IF(ISERROR(VLOOKUP(A58,Controle!$A:$Y,9,0)),"",VLOOKUP(A58,Controle!$A:$Y,9,0))</f>
        <v>0</v>
      </c>
      <c r="G58" s="115">
        <f ca="1">IF(ISERROR(VLOOKUP(A58,Controle!$A:$Y,10,0)),"",VLOOKUP(A58,Controle!$A:$Y,10,0))</f>
        <v>0</v>
      </c>
      <c r="H58" s="113">
        <f ca="1">IF(ISERROR(VLOOKUP(A58,Controle!$A:$Y,11,0)),"",VLOOKUP(A58,Controle!$A:$Y,11,0))</f>
        <v>0</v>
      </c>
      <c r="I58" s="115">
        <f ca="1">IF(ISERROR(VLOOKUP(A58,Controle!$A:$Y,12,0)),"",VLOOKUP(A58,Controle!$A:$Y,12,0))</f>
        <v>0</v>
      </c>
      <c r="J58" s="113">
        <f ca="1">IF(ISERROR(VLOOKUP(A58,Controle!$A:$Y,13,0)),"",VLOOKUP(A58,Controle!$A:$Y,13,0))</f>
        <v>0</v>
      </c>
      <c r="K58" s="115">
        <f ca="1">IF(ISERROR(VLOOKUP(A58,Controle!$A:$Y,14,0)),"",VLOOKUP(A58,Controle!$A:$Y,14,0))</f>
        <v>0</v>
      </c>
      <c r="L58" s="113">
        <f ca="1">IF(ISERROR(VLOOKUP(A58,Controle!$A:$Y,15,0)),"",VLOOKUP(A58,Controle!$A:$Y,15,0))</f>
        <v>0</v>
      </c>
      <c r="P58" s="111" t="s">
        <v>142</v>
      </c>
      <c r="Q58" s="163">
        <f t="shared" ca="1" si="11"/>
        <v>0</v>
      </c>
      <c r="R58" s="164" t="str">
        <f t="shared" ca="1" si="12"/>
        <v/>
      </c>
      <c r="S58" s="115">
        <f ca="1">IF(ISERROR(VLOOKUP(A58,Controle!$A:$Y,16,0)),"",VLOOKUP(A58,Controle!$A:$Y,16,0))</f>
        <v>0</v>
      </c>
      <c r="T58" s="113">
        <f ca="1">IF(ISERROR(VLOOKUP(A58,Controle!$A:$Y,17,0)),"",VLOOKUP(A58,Controle!$A:$Y,17,0))</f>
        <v>0</v>
      </c>
      <c r="U58" s="115">
        <f ca="1">IF(ISERROR(VLOOKUP(A58,Controle!$A:$Y,18,0)),"",VLOOKUP(A58,Controle!$A:$Y,18,0))</f>
        <v>0</v>
      </c>
      <c r="V58" s="113">
        <f ca="1">IF(ISERROR(VLOOKUP(A58,Controle!$A:$Y,19,0)),"",VLOOKUP(A58,Controle!$A:$Y,19,0))</f>
        <v>0</v>
      </c>
      <c r="W58" s="115">
        <f ca="1">IF(ISERROR(VLOOKUP(A58,Controle!$A:$Y,20,0)),"",VLOOKUP(A58,Controle!$A:$Y,20,0))</f>
        <v>0</v>
      </c>
      <c r="X58" s="113">
        <f ca="1">IF(ISERROR(VLOOKUP(A58,Controle!$A:$Y,21,0)),"",VLOOKUP(A58,Controle!$A:$Y,21,0))</f>
        <v>0</v>
      </c>
      <c r="Y58" s="115">
        <f ca="1">IF(ISERROR(VLOOKUP(A58,Controle!$A:$Y,22,0)),"",VLOOKUP(A58,Controle!$A:$Y,22,0))</f>
        <v>0</v>
      </c>
      <c r="Z58" s="113">
        <f ca="1">IF(ISERROR(VLOOKUP(A58,Controle!$A:$Y,23,0)),"",VLOOKUP(A58,Controle!$A:$Y,23,0))</f>
        <v>0</v>
      </c>
      <c r="AD58" s="106" t="s">
        <v>142</v>
      </c>
      <c r="AE58" s="171">
        <f t="shared" ca="1" si="13"/>
        <v>0</v>
      </c>
      <c r="AF58" s="164" t="str">
        <f t="shared" ca="1" si="14"/>
        <v/>
      </c>
      <c r="AG58" s="147">
        <f ca="1">IF(ISERROR(VLOOKUP(A58,Controle!$A:$Y,24,0)),"",VLOOKUP(A58,Controle!$A:$Y,24,0))</f>
        <v>0</v>
      </c>
      <c r="AH58" s="123">
        <f ca="1">IF(ISERROR(VLOOKUP(A58,Controle!$A:$Y,25,0)),"",VLOOKUP(A58,Controle!$A:$Y,25,0))</f>
        <v>0</v>
      </c>
      <c r="AI58" s="147">
        <f ca="1">IF(ISERROR(VLOOKUP(A58,Controle!$A:$Y,2,0)),"",VLOOKUP(A58,Controle!$A:$Y,2,0))</f>
        <v>0</v>
      </c>
      <c r="AJ58" s="123">
        <f ca="1">IF(ISERROR(VLOOKUP(A58,Controle!$A:$Y,3,0)),"",VLOOKUP(A58,Controle!$A:$Y,3,0))</f>
        <v>0</v>
      </c>
      <c r="AK58" s="147">
        <f ca="1">IF(ISERROR(VLOOKUP(A58,Controle!$A:$Y,4,0)),"",VLOOKUP(A58,Controle!$A:$Y,4,0))</f>
        <v>0</v>
      </c>
      <c r="AL58" s="123">
        <f ca="1">IF(ISERROR(VLOOKUP(A58,Controle!$A:$Y,5,0)),"",VLOOKUP(A58,Controle!$A:$Y,5,0))</f>
        <v>0</v>
      </c>
      <c r="AM58" s="147">
        <f ca="1">IF(ISERROR(VLOOKUP(A58,Controle!$A:$Y,6,0)),"",VLOOKUP(A58,Controle!$A:$Y,6,0))</f>
        <v>0</v>
      </c>
      <c r="AN58" s="123">
        <f ca="1">IF(ISERROR(VLOOKUP(A58,Controle!$A:$Y,7,0)),"",VLOOKUP(A58,Controle!$A:$Y,7,0))</f>
        <v>0</v>
      </c>
    </row>
    <row r="59" spans="1:40" x14ac:dyDescent="0.3">
      <c r="A59" s="111" t="s">
        <v>143</v>
      </c>
      <c r="B59" s="155">
        <f t="shared" ca="1" si="9"/>
        <v>0</v>
      </c>
      <c r="C59" s="156">
        <f>IF(ISERROR(VLOOKUP(A59,Relatorio!$A$3:$BL$96,54,0)),"",VLOOKUP(A59,Relatorio!$A$3:$BL$96,54,0))</f>
        <v>6</v>
      </c>
      <c r="D59" s="157" t="str">
        <f t="shared" ca="1" si="10"/>
        <v/>
      </c>
      <c r="E59" s="113">
        <f ca="1">IF(ISERROR(VLOOKUP(A59,Controle!$A:$Y,8,0)),"",VLOOKUP(A59,Controle!$A:$Y,8,0))</f>
        <v>0</v>
      </c>
      <c r="F59" s="113">
        <f ca="1">IF(ISERROR(VLOOKUP(A59,Controle!$A:$Y,9,0)),"",VLOOKUP(A59,Controle!$A:$Y,9,0))</f>
        <v>0</v>
      </c>
      <c r="G59" s="115">
        <f ca="1">IF(ISERROR(VLOOKUP(A59,Controle!$A:$Y,10,0)),"",VLOOKUP(A59,Controle!$A:$Y,10,0))</f>
        <v>0</v>
      </c>
      <c r="H59" s="113">
        <f ca="1">IF(ISERROR(VLOOKUP(A59,Controle!$A:$Y,11,0)),"",VLOOKUP(A59,Controle!$A:$Y,11,0))</f>
        <v>0</v>
      </c>
      <c r="I59" s="115">
        <f ca="1">IF(ISERROR(VLOOKUP(A59,Controle!$A:$Y,12,0)),"",VLOOKUP(A59,Controle!$A:$Y,12,0))</f>
        <v>0</v>
      </c>
      <c r="J59" s="113">
        <f ca="1">IF(ISERROR(VLOOKUP(A59,Controle!$A:$Y,13,0)),"",VLOOKUP(A59,Controle!$A:$Y,13,0))</f>
        <v>0</v>
      </c>
      <c r="K59" s="115">
        <f ca="1">IF(ISERROR(VLOOKUP(A59,Controle!$A:$Y,14,0)),"",VLOOKUP(A59,Controle!$A:$Y,14,0))</f>
        <v>0</v>
      </c>
      <c r="L59" s="113">
        <f ca="1">IF(ISERROR(VLOOKUP(A59,Controle!$A:$Y,15,0)),"",VLOOKUP(A59,Controle!$A:$Y,15,0))</f>
        <v>0</v>
      </c>
      <c r="P59" s="111" t="s">
        <v>143</v>
      </c>
      <c r="Q59" s="163">
        <f t="shared" ca="1" si="11"/>
        <v>0</v>
      </c>
      <c r="R59" s="164" t="str">
        <f t="shared" ca="1" si="12"/>
        <v/>
      </c>
      <c r="S59" s="115">
        <f ca="1">IF(ISERROR(VLOOKUP(A59,Controle!$A:$Y,16,0)),"",VLOOKUP(A59,Controle!$A:$Y,16,0))</f>
        <v>0</v>
      </c>
      <c r="T59" s="113">
        <f ca="1">IF(ISERROR(VLOOKUP(A59,Controle!$A:$Y,17,0)),"",VLOOKUP(A59,Controle!$A:$Y,17,0))</f>
        <v>0</v>
      </c>
      <c r="U59" s="115">
        <f ca="1">IF(ISERROR(VLOOKUP(A59,Controle!$A:$Y,18,0)),"",VLOOKUP(A59,Controle!$A:$Y,18,0))</f>
        <v>0</v>
      </c>
      <c r="V59" s="113">
        <f ca="1">IF(ISERROR(VLOOKUP(A59,Controle!$A:$Y,19,0)),"",VLOOKUP(A59,Controle!$A:$Y,19,0))</f>
        <v>0</v>
      </c>
      <c r="W59" s="115">
        <f ca="1">IF(ISERROR(VLOOKUP(A59,Controle!$A:$Y,20,0)),"",VLOOKUP(A59,Controle!$A:$Y,20,0))</f>
        <v>0</v>
      </c>
      <c r="X59" s="113">
        <f ca="1">IF(ISERROR(VLOOKUP(A59,Controle!$A:$Y,21,0)),"",VLOOKUP(A59,Controle!$A:$Y,21,0))</f>
        <v>0</v>
      </c>
      <c r="Y59" s="115">
        <f ca="1">IF(ISERROR(VLOOKUP(A59,Controle!$A:$Y,22,0)),"",VLOOKUP(A59,Controle!$A:$Y,22,0))</f>
        <v>0</v>
      </c>
      <c r="Z59" s="113">
        <f ca="1">IF(ISERROR(VLOOKUP(A59,Controle!$A:$Y,23,0)),"",VLOOKUP(A59,Controle!$A:$Y,23,0))</f>
        <v>0</v>
      </c>
      <c r="AD59" s="106" t="s">
        <v>143</v>
      </c>
      <c r="AE59" s="171">
        <f t="shared" ca="1" si="13"/>
        <v>0</v>
      </c>
      <c r="AF59" s="164" t="str">
        <f t="shared" ca="1" si="14"/>
        <v/>
      </c>
      <c r="AG59" s="147">
        <f ca="1">IF(ISERROR(VLOOKUP(A59,Controle!$A:$Y,24,0)),"",VLOOKUP(A59,Controle!$A:$Y,24,0))</f>
        <v>0</v>
      </c>
      <c r="AH59" s="123">
        <f ca="1">IF(ISERROR(VLOOKUP(A59,Controle!$A:$Y,25,0)),"",VLOOKUP(A59,Controle!$A:$Y,25,0))</f>
        <v>0</v>
      </c>
      <c r="AI59" s="147">
        <f ca="1">IF(ISERROR(VLOOKUP(A59,Controle!$A:$Y,2,0)),"",VLOOKUP(A59,Controle!$A:$Y,2,0))</f>
        <v>0</v>
      </c>
      <c r="AJ59" s="123">
        <f ca="1">IF(ISERROR(VLOOKUP(A59,Controle!$A:$Y,3,0)),"",VLOOKUP(A59,Controle!$A:$Y,3,0))</f>
        <v>0</v>
      </c>
      <c r="AK59" s="147">
        <f ca="1">IF(ISERROR(VLOOKUP(A59,Controle!$A:$Y,4,0)),"",VLOOKUP(A59,Controle!$A:$Y,4,0))</f>
        <v>0</v>
      </c>
      <c r="AL59" s="123">
        <f ca="1">IF(ISERROR(VLOOKUP(A59,Controle!$A:$Y,5,0)),"",VLOOKUP(A59,Controle!$A:$Y,5,0))</f>
        <v>0</v>
      </c>
      <c r="AM59" s="147">
        <f ca="1">IF(ISERROR(VLOOKUP(A59,Controle!$A:$Y,6,0)),"",VLOOKUP(A59,Controle!$A:$Y,6,0))</f>
        <v>0</v>
      </c>
      <c r="AN59" s="123">
        <f ca="1">IF(ISERROR(VLOOKUP(A59,Controle!$A:$Y,7,0)),"",VLOOKUP(A59,Controle!$A:$Y,7,0))</f>
        <v>0</v>
      </c>
    </row>
    <row r="60" spans="1:40" x14ac:dyDescent="0.3">
      <c r="A60" s="111" t="s">
        <v>144</v>
      </c>
      <c r="B60" s="155">
        <f t="shared" ca="1" si="9"/>
        <v>0</v>
      </c>
      <c r="C60" s="156">
        <f>IF(ISERROR(VLOOKUP(A60,Relatorio!$A$3:$BL$96,54,0)),"",VLOOKUP(A60,Relatorio!$A$3:$BL$96,54,0))</f>
        <v>6</v>
      </c>
      <c r="D60" s="157" t="str">
        <f t="shared" ca="1" si="10"/>
        <v/>
      </c>
      <c r="E60" s="113">
        <f ca="1">IF(ISERROR(VLOOKUP(A60,Controle!$A:$Y,8,0)),"",VLOOKUP(A60,Controle!$A:$Y,8,0))</f>
        <v>0</v>
      </c>
      <c r="F60" s="113">
        <f ca="1">IF(ISERROR(VLOOKUP(A60,Controle!$A:$Y,9,0)),"",VLOOKUP(A60,Controle!$A:$Y,9,0))</f>
        <v>0</v>
      </c>
      <c r="G60" s="115">
        <f ca="1">IF(ISERROR(VLOOKUP(A60,Controle!$A:$Y,10,0)),"",VLOOKUP(A60,Controle!$A:$Y,10,0))</f>
        <v>0</v>
      </c>
      <c r="H60" s="113">
        <f ca="1">IF(ISERROR(VLOOKUP(A60,Controle!$A:$Y,11,0)),"",VLOOKUP(A60,Controle!$A:$Y,11,0))</f>
        <v>0</v>
      </c>
      <c r="I60" s="115">
        <f ca="1">IF(ISERROR(VLOOKUP(A60,Controle!$A:$Y,12,0)),"",VLOOKUP(A60,Controle!$A:$Y,12,0))</f>
        <v>0</v>
      </c>
      <c r="J60" s="113">
        <f ca="1">IF(ISERROR(VLOOKUP(A60,Controle!$A:$Y,13,0)),"",VLOOKUP(A60,Controle!$A:$Y,13,0))</f>
        <v>0</v>
      </c>
      <c r="K60" s="115">
        <f ca="1">IF(ISERROR(VLOOKUP(A60,Controle!$A:$Y,14,0)),"",VLOOKUP(A60,Controle!$A:$Y,14,0))</f>
        <v>0</v>
      </c>
      <c r="L60" s="113">
        <f ca="1">IF(ISERROR(VLOOKUP(A60,Controle!$A:$Y,15,0)),"",VLOOKUP(A60,Controle!$A:$Y,15,0))</f>
        <v>0</v>
      </c>
      <c r="P60" s="111" t="s">
        <v>144</v>
      </c>
      <c r="Q60" s="163">
        <f t="shared" ca="1" si="11"/>
        <v>0</v>
      </c>
      <c r="R60" s="164" t="str">
        <f t="shared" ca="1" si="12"/>
        <v/>
      </c>
      <c r="S60" s="115">
        <f ca="1">IF(ISERROR(VLOOKUP(A60,Controle!$A:$Y,16,0)),"",VLOOKUP(A60,Controle!$A:$Y,16,0))</f>
        <v>0</v>
      </c>
      <c r="T60" s="113">
        <f ca="1">IF(ISERROR(VLOOKUP(A60,Controle!$A:$Y,17,0)),"",VLOOKUP(A60,Controle!$A:$Y,17,0))</f>
        <v>0</v>
      </c>
      <c r="U60" s="115">
        <f ca="1">IF(ISERROR(VLOOKUP(A60,Controle!$A:$Y,18,0)),"",VLOOKUP(A60,Controle!$A:$Y,18,0))</f>
        <v>0</v>
      </c>
      <c r="V60" s="113">
        <f ca="1">IF(ISERROR(VLOOKUP(A60,Controle!$A:$Y,19,0)),"",VLOOKUP(A60,Controle!$A:$Y,19,0))</f>
        <v>0</v>
      </c>
      <c r="W60" s="115">
        <f ca="1">IF(ISERROR(VLOOKUP(A60,Controle!$A:$Y,20,0)),"",VLOOKUP(A60,Controle!$A:$Y,20,0))</f>
        <v>0</v>
      </c>
      <c r="X60" s="113">
        <f ca="1">IF(ISERROR(VLOOKUP(A60,Controle!$A:$Y,21,0)),"",VLOOKUP(A60,Controle!$A:$Y,21,0))</f>
        <v>0</v>
      </c>
      <c r="Y60" s="115">
        <f ca="1">IF(ISERROR(VLOOKUP(A60,Controle!$A:$Y,22,0)),"",VLOOKUP(A60,Controle!$A:$Y,22,0))</f>
        <v>0</v>
      </c>
      <c r="Z60" s="113">
        <f ca="1">IF(ISERROR(VLOOKUP(A60,Controle!$A:$Y,23,0)),"",VLOOKUP(A60,Controle!$A:$Y,23,0))</f>
        <v>0</v>
      </c>
      <c r="AD60" s="106" t="s">
        <v>144</v>
      </c>
      <c r="AE60" s="171">
        <f t="shared" ca="1" si="13"/>
        <v>0</v>
      </c>
      <c r="AF60" s="164" t="str">
        <f t="shared" ca="1" si="14"/>
        <v/>
      </c>
      <c r="AG60" s="147">
        <f ca="1">IF(ISERROR(VLOOKUP(A60,Controle!$A:$Y,24,0)),"",VLOOKUP(A60,Controle!$A:$Y,24,0))</f>
        <v>0</v>
      </c>
      <c r="AH60" s="123">
        <f ca="1">IF(ISERROR(VLOOKUP(A60,Controle!$A:$Y,25,0)),"",VLOOKUP(A60,Controle!$A:$Y,25,0))</f>
        <v>0</v>
      </c>
      <c r="AI60" s="147">
        <f ca="1">IF(ISERROR(VLOOKUP(A60,Controle!$A:$Y,2,0)),"",VLOOKUP(A60,Controle!$A:$Y,2,0))</f>
        <v>0</v>
      </c>
      <c r="AJ60" s="123">
        <f ca="1">IF(ISERROR(VLOOKUP(A60,Controle!$A:$Y,3,0)),"",VLOOKUP(A60,Controle!$A:$Y,3,0))</f>
        <v>0</v>
      </c>
      <c r="AK60" s="147">
        <f ca="1">IF(ISERROR(VLOOKUP(A60,Controle!$A:$Y,4,0)),"",VLOOKUP(A60,Controle!$A:$Y,4,0))</f>
        <v>0</v>
      </c>
      <c r="AL60" s="123">
        <f ca="1">IF(ISERROR(VLOOKUP(A60,Controle!$A:$Y,5,0)),"",VLOOKUP(A60,Controle!$A:$Y,5,0))</f>
        <v>0</v>
      </c>
      <c r="AM60" s="147">
        <f ca="1">IF(ISERROR(VLOOKUP(A60,Controle!$A:$Y,6,0)),"",VLOOKUP(A60,Controle!$A:$Y,6,0))</f>
        <v>0</v>
      </c>
      <c r="AN60" s="123">
        <f ca="1">IF(ISERROR(VLOOKUP(A60,Controle!$A:$Y,7,0)),"",VLOOKUP(A60,Controle!$A:$Y,7,0))</f>
        <v>0</v>
      </c>
    </row>
    <row r="61" spans="1:40" x14ac:dyDescent="0.3">
      <c r="A61" s="111" t="s">
        <v>145</v>
      </c>
      <c r="B61" s="155">
        <f t="shared" ca="1" si="9"/>
        <v>0</v>
      </c>
      <c r="C61" s="156">
        <f>IF(ISERROR(VLOOKUP(A61,Relatorio!$A$3:$BL$96,54,0)),"",VLOOKUP(A61,Relatorio!$A$3:$BL$96,54,0))</f>
        <v>6</v>
      </c>
      <c r="D61" s="157" t="str">
        <f t="shared" ca="1" si="10"/>
        <v/>
      </c>
      <c r="E61" s="113">
        <f ca="1">IF(ISERROR(VLOOKUP(A61,Controle!$A:$Y,8,0)),"",VLOOKUP(A61,Controle!$A:$Y,8,0))</f>
        <v>0</v>
      </c>
      <c r="F61" s="113">
        <f ca="1">IF(ISERROR(VLOOKUP(A61,Controle!$A:$Y,9,0)),"",VLOOKUP(A61,Controle!$A:$Y,9,0))</f>
        <v>0</v>
      </c>
      <c r="G61" s="115">
        <f ca="1">IF(ISERROR(VLOOKUP(A61,Controle!$A:$Y,10,0)),"",VLOOKUP(A61,Controle!$A:$Y,10,0))</f>
        <v>0</v>
      </c>
      <c r="H61" s="113">
        <f ca="1">IF(ISERROR(VLOOKUP(A61,Controle!$A:$Y,11,0)),"",VLOOKUP(A61,Controle!$A:$Y,11,0))</f>
        <v>0</v>
      </c>
      <c r="I61" s="115">
        <f ca="1">IF(ISERROR(VLOOKUP(A61,Controle!$A:$Y,12,0)),"",VLOOKUP(A61,Controle!$A:$Y,12,0))</f>
        <v>0</v>
      </c>
      <c r="J61" s="113">
        <f ca="1">IF(ISERROR(VLOOKUP(A61,Controle!$A:$Y,13,0)),"",VLOOKUP(A61,Controle!$A:$Y,13,0))</f>
        <v>0</v>
      </c>
      <c r="K61" s="115">
        <f ca="1">IF(ISERROR(VLOOKUP(A61,Controle!$A:$Y,14,0)),"",VLOOKUP(A61,Controle!$A:$Y,14,0))</f>
        <v>0</v>
      </c>
      <c r="L61" s="113">
        <f ca="1">IF(ISERROR(VLOOKUP(A61,Controle!$A:$Y,15,0)),"",VLOOKUP(A61,Controle!$A:$Y,15,0))</f>
        <v>0</v>
      </c>
      <c r="P61" s="111" t="s">
        <v>145</v>
      </c>
      <c r="Q61" s="163">
        <f t="shared" ca="1" si="11"/>
        <v>0</v>
      </c>
      <c r="R61" s="164" t="str">
        <f t="shared" ca="1" si="12"/>
        <v/>
      </c>
      <c r="S61" s="115">
        <f ca="1">IF(ISERROR(VLOOKUP(A61,Controle!$A:$Y,16,0)),"",VLOOKUP(A61,Controle!$A:$Y,16,0))</f>
        <v>0</v>
      </c>
      <c r="T61" s="113">
        <f ca="1">IF(ISERROR(VLOOKUP(A61,Controle!$A:$Y,17,0)),"",VLOOKUP(A61,Controle!$A:$Y,17,0))</f>
        <v>0</v>
      </c>
      <c r="U61" s="115">
        <f ca="1">IF(ISERROR(VLOOKUP(A61,Controle!$A:$Y,18,0)),"",VLOOKUP(A61,Controle!$A:$Y,18,0))</f>
        <v>0</v>
      </c>
      <c r="V61" s="113">
        <f ca="1">IF(ISERROR(VLOOKUP(A61,Controle!$A:$Y,19,0)),"",VLOOKUP(A61,Controle!$A:$Y,19,0))</f>
        <v>0</v>
      </c>
      <c r="W61" s="115">
        <f ca="1">IF(ISERROR(VLOOKUP(A61,Controle!$A:$Y,20,0)),"",VLOOKUP(A61,Controle!$A:$Y,20,0))</f>
        <v>0</v>
      </c>
      <c r="X61" s="113">
        <f ca="1">IF(ISERROR(VLOOKUP(A61,Controle!$A:$Y,21,0)),"",VLOOKUP(A61,Controle!$A:$Y,21,0))</f>
        <v>0</v>
      </c>
      <c r="Y61" s="115">
        <f ca="1">IF(ISERROR(VLOOKUP(A61,Controle!$A:$Y,22,0)),"",VLOOKUP(A61,Controle!$A:$Y,22,0))</f>
        <v>0</v>
      </c>
      <c r="Z61" s="113">
        <f ca="1">IF(ISERROR(VLOOKUP(A61,Controle!$A:$Y,23,0)),"",VLOOKUP(A61,Controle!$A:$Y,23,0))</f>
        <v>0</v>
      </c>
      <c r="AD61" s="106" t="s">
        <v>145</v>
      </c>
      <c r="AE61" s="171">
        <f t="shared" ca="1" si="13"/>
        <v>0</v>
      </c>
      <c r="AF61" s="164" t="str">
        <f t="shared" ca="1" si="14"/>
        <v/>
      </c>
      <c r="AG61" s="147">
        <f ca="1">IF(ISERROR(VLOOKUP(A61,Controle!$A:$Y,24,0)),"",VLOOKUP(A61,Controle!$A:$Y,24,0))</f>
        <v>0</v>
      </c>
      <c r="AH61" s="123">
        <f ca="1">IF(ISERROR(VLOOKUP(A61,Controle!$A:$Y,25,0)),"",VLOOKUP(A61,Controle!$A:$Y,25,0))</f>
        <v>0</v>
      </c>
      <c r="AI61" s="147">
        <f ca="1">IF(ISERROR(VLOOKUP(A61,Controle!$A:$Y,2,0)),"",VLOOKUP(A61,Controle!$A:$Y,2,0))</f>
        <v>0</v>
      </c>
      <c r="AJ61" s="123">
        <f ca="1">IF(ISERROR(VLOOKUP(A61,Controle!$A:$Y,3,0)),"",VLOOKUP(A61,Controle!$A:$Y,3,0))</f>
        <v>0</v>
      </c>
      <c r="AK61" s="147">
        <f ca="1">IF(ISERROR(VLOOKUP(A61,Controle!$A:$Y,4,0)),"",VLOOKUP(A61,Controle!$A:$Y,4,0))</f>
        <v>0</v>
      </c>
      <c r="AL61" s="123">
        <f ca="1">IF(ISERROR(VLOOKUP(A61,Controle!$A:$Y,5,0)),"",VLOOKUP(A61,Controle!$A:$Y,5,0))</f>
        <v>0</v>
      </c>
      <c r="AM61" s="147">
        <f ca="1">IF(ISERROR(VLOOKUP(A61,Controle!$A:$Y,6,0)),"",VLOOKUP(A61,Controle!$A:$Y,6,0))</f>
        <v>0</v>
      </c>
      <c r="AN61" s="123">
        <f ca="1">IF(ISERROR(VLOOKUP(A61,Controle!$A:$Y,7,0)),"",VLOOKUP(A61,Controle!$A:$Y,7,0))</f>
        <v>0</v>
      </c>
    </row>
    <row r="62" spans="1:40" x14ac:dyDescent="0.3">
      <c r="A62" s="111" t="s">
        <v>146</v>
      </c>
      <c r="B62" s="155">
        <f t="shared" ca="1" si="9"/>
        <v>0</v>
      </c>
      <c r="C62" s="156">
        <f>IF(ISERROR(VLOOKUP(A62,Relatorio!$A$3:$BL$96,54,0)),"",VLOOKUP(A62,Relatorio!$A$3:$BL$96,54,0))</f>
        <v>6</v>
      </c>
      <c r="D62" s="157" t="str">
        <f t="shared" ca="1" si="10"/>
        <v/>
      </c>
      <c r="E62" s="113">
        <f ca="1">IF(ISERROR(VLOOKUP(A62,Controle!$A:$Y,8,0)),"",VLOOKUP(A62,Controle!$A:$Y,8,0))</f>
        <v>0</v>
      </c>
      <c r="F62" s="113">
        <f ca="1">IF(ISERROR(VLOOKUP(A62,Controle!$A:$Y,9,0)),"",VLOOKUP(A62,Controle!$A:$Y,9,0))</f>
        <v>0</v>
      </c>
      <c r="G62" s="115">
        <f ca="1">IF(ISERROR(VLOOKUP(A62,Controle!$A:$Y,10,0)),"",VLOOKUP(A62,Controle!$A:$Y,10,0))</f>
        <v>0</v>
      </c>
      <c r="H62" s="113">
        <f ca="1">IF(ISERROR(VLOOKUP(A62,Controle!$A:$Y,11,0)),"",VLOOKUP(A62,Controle!$A:$Y,11,0))</f>
        <v>0</v>
      </c>
      <c r="I62" s="115">
        <f ca="1">IF(ISERROR(VLOOKUP(A62,Controle!$A:$Y,12,0)),"",VLOOKUP(A62,Controle!$A:$Y,12,0))</f>
        <v>0</v>
      </c>
      <c r="J62" s="113">
        <f ca="1">IF(ISERROR(VLOOKUP(A62,Controle!$A:$Y,13,0)),"",VLOOKUP(A62,Controle!$A:$Y,13,0))</f>
        <v>0</v>
      </c>
      <c r="K62" s="115">
        <f ca="1">IF(ISERROR(VLOOKUP(A62,Controle!$A:$Y,14,0)),"",VLOOKUP(A62,Controle!$A:$Y,14,0))</f>
        <v>0</v>
      </c>
      <c r="L62" s="113">
        <f ca="1">IF(ISERROR(VLOOKUP(A62,Controle!$A:$Y,15,0)),"",VLOOKUP(A62,Controle!$A:$Y,15,0))</f>
        <v>0</v>
      </c>
      <c r="P62" s="111" t="s">
        <v>146</v>
      </c>
      <c r="Q62" s="163">
        <f t="shared" ca="1" si="11"/>
        <v>0</v>
      </c>
      <c r="R62" s="164" t="str">
        <f t="shared" ca="1" si="12"/>
        <v/>
      </c>
      <c r="S62" s="115">
        <f ca="1">IF(ISERROR(VLOOKUP(A62,Controle!$A:$Y,16,0)),"",VLOOKUP(A62,Controle!$A:$Y,16,0))</f>
        <v>0</v>
      </c>
      <c r="T62" s="113">
        <f ca="1">IF(ISERROR(VLOOKUP(A62,Controle!$A:$Y,17,0)),"",VLOOKUP(A62,Controle!$A:$Y,17,0))</f>
        <v>0</v>
      </c>
      <c r="U62" s="115">
        <f ca="1">IF(ISERROR(VLOOKUP(A62,Controle!$A:$Y,18,0)),"",VLOOKUP(A62,Controle!$A:$Y,18,0))</f>
        <v>0</v>
      </c>
      <c r="V62" s="113">
        <f ca="1">IF(ISERROR(VLOOKUP(A62,Controle!$A:$Y,19,0)),"",VLOOKUP(A62,Controle!$A:$Y,19,0))</f>
        <v>0</v>
      </c>
      <c r="W62" s="115">
        <f ca="1">IF(ISERROR(VLOOKUP(A62,Controle!$A:$Y,20,0)),"",VLOOKUP(A62,Controle!$A:$Y,20,0))</f>
        <v>0</v>
      </c>
      <c r="X62" s="113">
        <f ca="1">IF(ISERROR(VLOOKUP(A62,Controle!$A:$Y,21,0)),"",VLOOKUP(A62,Controle!$A:$Y,21,0))</f>
        <v>0</v>
      </c>
      <c r="Y62" s="115">
        <f ca="1">IF(ISERROR(VLOOKUP(A62,Controle!$A:$Y,22,0)),"",VLOOKUP(A62,Controle!$A:$Y,22,0))</f>
        <v>0</v>
      </c>
      <c r="Z62" s="113">
        <f ca="1">IF(ISERROR(VLOOKUP(A62,Controle!$A:$Y,23,0)),"",VLOOKUP(A62,Controle!$A:$Y,23,0))</f>
        <v>0</v>
      </c>
      <c r="AD62" s="106" t="s">
        <v>146</v>
      </c>
      <c r="AE62" s="171">
        <f t="shared" ca="1" si="13"/>
        <v>0</v>
      </c>
      <c r="AF62" s="164" t="str">
        <f t="shared" ca="1" si="14"/>
        <v/>
      </c>
      <c r="AG62" s="147">
        <f ca="1">IF(ISERROR(VLOOKUP(A62,Controle!$A:$Y,24,0)),"",VLOOKUP(A62,Controle!$A:$Y,24,0))</f>
        <v>0</v>
      </c>
      <c r="AH62" s="123">
        <f ca="1">IF(ISERROR(VLOOKUP(A62,Controle!$A:$Y,25,0)),"",VLOOKUP(A62,Controle!$A:$Y,25,0))</f>
        <v>0</v>
      </c>
      <c r="AI62" s="147">
        <f ca="1">IF(ISERROR(VLOOKUP(A62,Controle!$A:$Y,2,0)),"",VLOOKUP(A62,Controle!$A:$Y,2,0))</f>
        <v>0</v>
      </c>
      <c r="AJ62" s="123">
        <f ca="1">IF(ISERROR(VLOOKUP(A62,Controle!$A:$Y,3,0)),"",VLOOKUP(A62,Controle!$A:$Y,3,0))</f>
        <v>0</v>
      </c>
      <c r="AK62" s="147">
        <f ca="1">IF(ISERROR(VLOOKUP(A62,Controle!$A:$Y,4,0)),"",VLOOKUP(A62,Controle!$A:$Y,4,0))</f>
        <v>0</v>
      </c>
      <c r="AL62" s="123">
        <f ca="1">IF(ISERROR(VLOOKUP(A62,Controle!$A:$Y,5,0)),"",VLOOKUP(A62,Controle!$A:$Y,5,0))</f>
        <v>0</v>
      </c>
      <c r="AM62" s="147">
        <f ca="1">IF(ISERROR(VLOOKUP(A62,Controle!$A:$Y,6,0)),"",VLOOKUP(A62,Controle!$A:$Y,6,0))</f>
        <v>0</v>
      </c>
      <c r="AN62" s="123">
        <f ca="1">IF(ISERROR(VLOOKUP(A62,Controle!$A:$Y,7,0)),"",VLOOKUP(A62,Controle!$A:$Y,7,0))</f>
        <v>0</v>
      </c>
    </row>
    <row r="63" spans="1:40" x14ac:dyDescent="0.3">
      <c r="A63" s="111" t="s">
        <v>147</v>
      </c>
      <c r="B63" s="155">
        <f t="shared" ca="1" si="9"/>
        <v>0</v>
      </c>
      <c r="C63" s="156">
        <f>IF(ISERROR(VLOOKUP(A63,Relatorio!$A$3:$BL$96,54,0)),"",VLOOKUP(A63,Relatorio!$A$3:$BL$96,54,0))</f>
        <v>6</v>
      </c>
      <c r="D63" s="157" t="str">
        <f t="shared" ca="1" si="10"/>
        <v/>
      </c>
      <c r="E63" s="113">
        <f ca="1">IF(ISERROR(VLOOKUP(A63,Controle!$A:$Y,8,0)),"",VLOOKUP(A63,Controle!$A:$Y,8,0))</f>
        <v>0</v>
      </c>
      <c r="F63" s="113">
        <f ca="1">IF(ISERROR(VLOOKUP(A63,Controle!$A:$Y,9,0)),"",VLOOKUP(A63,Controle!$A:$Y,9,0))</f>
        <v>0</v>
      </c>
      <c r="G63" s="115">
        <f ca="1">IF(ISERROR(VLOOKUP(A63,Controle!$A:$Y,10,0)),"",VLOOKUP(A63,Controle!$A:$Y,10,0))</f>
        <v>0</v>
      </c>
      <c r="H63" s="113">
        <f ca="1">IF(ISERROR(VLOOKUP(A63,Controle!$A:$Y,11,0)),"",VLOOKUP(A63,Controle!$A:$Y,11,0))</f>
        <v>0</v>
      </c>
      <c r="I63" s="115">
        <f ca="1">IF(ISERROR(VLOOKUP(A63,Controle!$A:$Y,12,0)),"",VLOOKUP(A63,Controle!$A:$Y,12,0))</f>
        <v>0</v>
      </c>
      <c r="J63" s="113">
        <f ca="1">IF(ISERROR(VLOOKUP(A63,Controle!$A:$Y,13,0)),"",VLOOKUP(A63,Controle!$A:$Y,13,0))</f>
        <v>0</v>
      </c>
      <c r="K63" s="115">
        <f ca="1">IF(ISERROR(VLOOKUP(A63,Controle!$A:$Y,14,0)),"",VLOOKUP(A63,Controle!$A:$Y,14,0))</f>
        <v>0</v>
      </c>
      <c r="L63" s="113">
        <f ca="1">IF(ISERROR(VLOOKUP(A63,Controle!$A:$Y,15,0)),"",VLOOKUP(A63,Controle!$A:$Y,15,0))</f>
        <v>0</v>
      </c>
      <c r="P63" s="111" t="s">
        <v>147</v>
      </c>
      <c r="Q63" s="163">
        <f t="shared" ca="1" si="11"/>
        <v>0</v>
      </c>
      <c r="R63" s="164" t="str">
        <f t="shared" ca="1" si="12"/>
        <v/>
      </c>
      <c r="S63" s="115">
        <f ca="1">IF(ISERROR(VLOOKUP(A63,Controle!$A:$Y,16,0)),"",VLOOKUP(A63,Controle!$A:$Y,16,0))</f>
        <v>0</v>
      </c>
      <c r="T63" s="113">
        <f ca="1">IF(ISERROR(VLOOKUP(A63,Controle!$A:$Y,17,0)),"",VLOOKUP(A63,Controle!$A:$Y,17,0))</f>
        <v>0</v>
      </c>
      <c r="U63" s="115">
        <f ca="1">IF(ISERROR(VLOOKUP(A63,Controle!$A:$Y,18,0)),"",VLOOKUP(A63,Controle!$A:$Y,18,0))</f>
        <v>0</v>
      </c>
      <c r="V63" s="113">
        <f ca="1">IF(ISERROR(VLOOKUP(A63,Controle!$A:$Y,19,0)),"",VLOOKUP(A63,Controle!$A:$Y,19,0))</f>
        <v>0</v>
      </c>
      <c r="W63" s="115">
        <f ca="1">IF(ISERROR(VLOOKUP(A63,Controle!$A:$Y,20,0)),"",VLOOKUP(A63,Controle!$A:$Y,20,0))</f>
        <v>0</v>
      </c>
      <c r="X63" s="113">
        <f ca="1">IF(ISERROR(VLOOKUP(A63,Controle!$A:$Y,21,0)),"",VLOOKUP(A63,Controle!$A:$Y,21,0))</f>
        <v>0</v>
      </c>
      <c r="Y63" s="115">
        <f ca="1">IF(ISERROR(VLOOKUP(A63,Controle!$A:$Y,22,0)),"",VLOOKUP(A63,Controle!$A:$Y,22,0))</f>
        <v>0</v>
      </c>
      <c r="Z63" s="113">
        <f ca="1">IF(ISERROR(VLOOKUP(A63,Controle!$A:$Y,23,0)),"",VLOOKUP(A63,Controle!$A:$Y,23,0))</f>
        <v>0</v>
      </c>
      <c r="AD63" s="106" t="s">
        <v>147</v>
      </c>
      <c r="AE63" s="171">
        <f t="shared" ca="1" si="13"/>
        <v>0</v>
      </c>
      <c r="AF63" s="164" t="str">
        <f t="shared" ca="1" si="14"/>
        <v/>
      </c>
      <c r="AG63" s="147">
        <f ca="1">IF(ISERROR(VLOOKUP(A63,Controle!$A:$Y,24,0)),"",VLOOKUP(A63,Controle!$A:$Y,24,0))</f>
        <v>0</v>
      </c>
      <c r="AH63" s="123">
        <f ca="1">IF(ISERROR(VLOOKUP(A63,Controle!$A:$Y,25,0)),"",VLOOKUP(A63,Controle!$A:$Y,25,0))</f>
        <v>0</v>
      </c>
      <c r="AI63" s="147">
        <f ca="1">IF(ISERROR(VLOOKUP(A63,Controle!$A:$Y,2,0)),"",VLOOKUP(A63,Controle!$A:$Y,2,0))</f>
        <v>0</v>
      </c>
      <c r="AJ63" s="123">
        <f ca="1">IF(ISERROR(VLOOKUP(A63,Controle!$A:$Y,3,0)),"",VLOOKUP(A63,Controle!$A:$Y,3,0))</f>
        <v>0</v>
      </c>
      <c r="AK63" s="147">
        <f ca="1">IF(ISERROR(VLOOKUP(A63,Controle!$A:$Y,4,0)),"",VLOOKUP(A63,Controle!$A:$Y,4,0))</f>
        <v>0</v>
      </c>
      <c r="AL63" s="123">
        <f ca="1">IF(ISERROR(VLOOKUP(A63,Controle!$A:$Y,5,0)),"",VLOOKUP(A63,Controle!$A:$Y,5,0))</f>
        <v>0</v>
      </c>
      <c r="AM63" s="147">
        <f ca="1">IF(ISERROR(VLOOKUP(A63,Controle!$A:$Y,6,0)),"",VLOOKUP(A63,Controle!$A:$Y,6,0))</f>
        <v>0</v>
      </c>
      <c r="AN63" s="123">
        <f ca="1">IF(ISERROR(VLOOKUP(A63,Controle!$A:$Y,7,0)),"",VLOOKUP(A63,Controle!$A:$Y,7,0))</f>
        <v>0</v>
      </c>
    </row>
    <row r="64" spans="1:40" x14ac:dyDescent="0.3">
      <c r="A64" s="111" t="s">
        <v>148</v>
      </c>
      <c r="B64" s="155">
        <f t="shared" ca="1" si="9"/>
        <v>0</v>
      </c>
      <c r="C64" s="156">
        <f>IF(ISERROR(VLOOKUP(A64,Relatorio!$A$3:$BL$96,54,0)),"",VLOOKUP(A64,Relatorio!$A$3:$BL$96,54,0))</f>
        <v>6</v>
      </c>
      <c r="D64" s="157" t="str">
        <f t="shared" ca="1" si="10"/>
        <v/>
      </c>
      <c r="E64" s="113">
        <f ca="1">IF(ISERROR(VLOOKUP(A64,Controle!$A:$Y,8,0)),"",VLOOKUP(A64,Controle!$A:$Y,8,0))</f>
        <v>0</v>
      </c>
      <c r="F64" s="113">
        <f ca="1">IF(ISERROR(VLOOKUP(A64,Controle!$A:$Y,9,0)),"",VLOOKUP(A64,Controle!$A:$Y,9,0))</f>
        <v>0</v>
      </c>
      <c r="G64" s="115">
        <f ca="1">IF(ISERROR(VLOOKUP(A64,Controle!$A:$Y,10,0)),"",VLOOKUP(A64,Controle!$A:$Y,10,0))</f>
        <v>0</v>
      </c>
      <c r="H64" s="113">
        <f ca="1">IF(ISERROR(VLOOKUP(A64,Controle!$A:$Y,11,0)),"",VLOOKUP(A64,Controle!$A:$Y,11,0))</f>
        <v>0</v>
      </c>
      <c r="I64" s="115">
        <f ca="1">IF(ISERROR(VLOOKUP(A64,Controle!$A:$Y,12,0)),"",VLOOKUP(A64,Controle!$A:$Y,12,0))</f>
        <v>0</v>
      </c>
      <c r="J64" s="113">
        <f ca="1">IF(ISERROR(VLOOKUP(A64,Controle!$A:$Y,13,0)),"",VLOOKUP(A64,Controle!$A:$Y,13,0))</f>
        <v>0</v>
      </c>
      <c r="K64" s="115">
        <f ca="1">IF(ISERROR(VLOOKUP(A64,Controle!$A:$Y,14,0)),"",VLOOKUP(A64,Controle!$A:$Y,14,0))</f>
        <v>0</v>
      </c>
      <c r="L64" s="113">
        <f ca="1">IF(ISERROR(VLOOKUP(A64,Controle!$A:$Y,15,0)),"",VLOOKUP(A64,Controle!$A:$Y,15,0))</f>
        <v>0</v>
      </c>
      <c r="P64" s="111" t="s">
        <v>148</v>
      </c>
      <c r="Q64" s="163">
        <f t="shared" ca="1" si="11"/>
        <v>0</v>
      </c>
      <c r="R64" s="164" t="str">
        <f t="shared" ca="1" si="12"/>
        <v/>
      </c>
      <c r="S64" s="115">
        <f ca="1">IF(ISERROR(VLOOKUP(A64,Controle!$A:$Y,16,0)),"",VLOOKUP(A64,Controle!$A:$Y,16,0))</f>
        <v>0</v>
      </c>
      <c r="T64" s="113">
        <f ca="1">IF(ISERROR(VLOOKUP(A64,Controle!$A:$Y,17,0)),"",VLOOKUP(A64,Controle!$A:$Y,17,0))</f>
        <v>0</v>
      </c>
      <c r="U64" s="115">
        <f ca="1">IF(ISERROR(VLOOKUP(A64,Controle!$A:$Y,18,0)),"",VLOOKUP(A64,Controle!$A:$Y,18,0))</f>
        <v>0</v>
      </c>
      <c r="V64" s="113">
        <f ca="1">IF(ISERROR(VLOOKUP(A64,Controle!$A:$Y,19,0)),"",VLOOKUP(A64,Controle!$A:$Y,19,0))</f>
        <v>0</v>
      </c>
      <c r="W64" s="115">
        <f ca="1">IF(ISERROR(VLOOKUP(A64,Controle!$A:$Y,20,0)),"",VLOOKUP(A64,Controle!$A:$Y,20,0))</f>
        <v>0</v>
      </c>
      <c r="X64" s="113">
        <f ca="1">IF(ISERROR(VLOOKUP(A64,Controle!$A:$Y,21,0)),"",VLOOKUP(A64,Controle!$A:$Y,21,0))</f>
        <v>0</v>
      </c>
      <c r="Y64" s="115">
        <f ca="1">IF(ISERROR(VLOOKUP(A64,Controle!$A:$Y,22,0)),"",VLOOKUP(A64,Controle!$A:$Y,22,0))</f>
        <v>0</v>
      </c>
      <c r="Z64" s="113">
        <f ca="1">IF(ISERROR(VLOOKUP(A64,Controle!$A:$Y,23,0)),"",VLOOKUP(A64,Controle!$A:$Y,23,0))</f>
        <v>0</v>
      </c>
      <c r="AD64" s="106" t="s">
        <v>148</v>
      </c>
      <c r="AE64" s="171">
        <f t="shared" ca="1" si="13"/>
        <v>0</v>
      </c>
      <c r="AF64" s="164" t="str">
        <f t="shared" ca="1" si="14"/>
        <v/>
      </c>
      <c r="AG64" s="147">
        <f ca="1">IF(ISERROR(VLOOKUP(A64,Controle!$A:$Y,24,0)),"",VLOOKUP(A64,Controle!$A:$Y,24,0))</f>
        <v>0</v>
      </c>
      <c r="AH64" s="123">
        <f ca="1">IF(ISERROR(VLOOKUP(A64,Controle!$A:$Y,25,0)),"",VLOOKUP(A64,Controle!$A:$Y,25,0))</f>
        <v>0</v>
      </c>
      <c r="AI64" s="147">
        <f ca="1">IF(ISERROR(VLOOKUP(A64,Controle!$A:$Y,2,0)),"",VLOOKUP(A64,Controle!$A:$Y,2,0))</f>
        <v>0</v>
      </c>
      <c r="AJ64" s="123">
        <f ca="1">IF(ISERROR(VLOOKUP(A64,Controle!$A:$Y,3,0)),"",VLOOKUP(A64,Controle!$A:$Y,3,0))</f>
        <v>0</v>
      </c>
      <c r="AK64" s="147">
        <f ca="1">IF(ISERROR(VLOOKUP(A64,Controle!$A:$Y,4,0)),"",VLOOKUP(A64,Controle!$A:$Y,4,0))</f>
        <v>0</v>
      </c>
      <c r="AL64" s="123">
        <f ca="1">IF(ISERROR(VLOOKUP(A64,Controle!$A:$Y,5,0)),"",VLOOKUP(A64,Controle!$A:$Y,5,0))</f>
        <v>0</v>
      </c>
      <c r="AM64" s="147">
        <f ca="1">IF(ISERROR(VLOOKUP(A64,Controle!$A:$Y,6,0)),"",VLOOKUP(A64,Controle!$A:$Y,6,0))</f>
        <v>0</v>
      </c>
      <c r="AN64" s="123">
        <f ca="1">IF(ISERROR(VLOOKUP(A64,Controle!$A:$Y,7,0)),"",VLOOKUP(A64,Controle!$A:$Y,7,0))</f>
        <v>0</v>
      </c>
    </row>
    <row r="65" spans="1:40" x14ac:dyDescent="0.3">
      <c r="A65" s="111" t="s">
        <v>149</v>
      </c>
      <c r="B65" s="155">
        <f t="shared" ca="1" si="9"/>
        <v>0</v>
      </c>
      <c r="C65" s="156">
        <f>IF(ISERROR(VLOOKUP(A65,Relatorio!$A$3:$BL$96,54,0)),"",VLOOKUP(A65,Relatorio!$A$3:$BL$96,54,0))</f>
        <v>6</v>
      </c>
      <c r="D65" s="157" t="str">
        <f t="shared" ca="1" si="10"/>
        <v/>
      </c>
      <c r="E65" s="113">
        <f ca="1">IF(ISERROR(VLOOKUP(A65,Controle!$A:$Y,8,0)),"",VLOOKUP(A65,Controle!$A:$Y,8,0))</f>
        <v>0</v>
      </c>
      <c r="F65" s="113">
        <f ca="1">IF(ISERROR(VLOOKUP(A65,Controle!$A:$Y,9,0)),"",VLOOKUP(A65,Controle!$A:$Y,9,0))</f>
        <v>0</v>
      </c>
      <c r="G65" s="115">
        <f ca="1">IF(ISERROR(VLOOKUP(A65,Controle!$A:$Y,10,0)),"",VLOOKUP(A65,Controle!$A:$Y,10,0))</f>
        <v>0</v>
      </c>
      <c r="H65" s="113">
        <f ca="1">IF(ISERROR(VLOOKUP(A65,Controle!$A:$Y,11,0)),"",VLOOKUP(A65,Controle!$A:$Y,11,0))</f>
        <v>0</v>
      </c>
      <c r="I65" s="115">
        <f ca="1">IF(ISERROR(VLOOKUP(A65,Controle!$A:$Y,12,0)),"",VLOOKUP(A65,Controle!$A:$Y,12,0))</f>
        <v>0</v>
      </c>
      <c r="J65" s="113">
        <f ca="1">IF(ISERROR(VLOOKUP(A65,Controle!$A:$Y,13,0)),"",VLOOKUP(A65,Controle!$A:$Y,13,0))</f>
        <v>0</v>
      </c>
      <c r="K65" s="115">
        <f ca="1">IF(ISERROR(VLOOKUP(A65,Controle!$A:$Y,14,0)),"",VLOOKUP(A65,Controle!$A:$Y,14,0))</f>
        <v>0</v>
      </c>
      <c r="L65" s="113">
        <f ca="1">IF(ISERROR(VLOOKUP(A65,Controle!$A:$Y,15,0)),"",VLOOKUP(A65,Controle!$A:$Y,15,0))</f>
        <v>0</v>
      </c>
      <c r="P65" s="111" t="s">
        <v>149</v>
      </c>
      <c r="Q65" s="163">
        <f t="shared" ca="1" si="11"/>
        <v>0</v>
      </c>
      <c r="R65" s="164" t="str">
        <f t="shared" ca="1" si="12"/>
        <v/>
      </c>
      <c r="S65" s="115">
        <f ca="1">IF(ISERROR(VLOOKUP(A65,Controle!$A:$Y,16,0)),"",VLOOKUP(A65,Controle!$A:$Y,16,0))</f>
        <v>0</v>
      </c>
      <c r="T65" s="113">
        <f ca="1">IF(ISERROR(VLOOKUP(A65,Controle!$A:$Y,17,0)),"",VLOOKUP(A65,Controle!$A:$Y,17,0))</f>
        <v>0</v>
      </c>
      <c r="U65" s="115">
        <f ca="1">IF(ISERROR(VLOOKUP(A65,Controle!$A:$Y,18,0)),"",VLOOKUP(A65,Controle!$A:$Y,18,0))</f>
        <v>0</v>
      </c>
      <c r="V65" s="113">
        <f ca="1">IF(ISERROR(VLOOKUP(A65,Controle!$A:$Y,19,0)),"",VLOOKUP(A65,Controle!$A:$Y,19,0))</f>
        <v>0</v>
      </c>
      <c r="W65" s="115">
        <f ca="1">IF(ISERROR(VLOOKUP(A65,Controle!$A:$Y,20,0)),"",VLOOKUP(A65,Controle!$A:$Y,20,0))</f>
        <v>0</v>
      </c>
      <c r="X65" s="113">
        <f ca="1">IF(ISERROR(VLOOKUP(A65,Controle!$A:$Y,21,0)),"",VLOOKUP(A65,Controle!$A:$Y,21,0))</f>
        <v>0</v>
      </c>
      <c r="Y65" s="115">
        <f ca="1">IF(ISERROR(VLOOKUP(A65,Controle!$A:$Y,22,0)),"",VLOOKUP(A65,Controle!$A:$Y,22,0))</f>
        <v>0</v>
      </c>
      <c r="Z65" s="113">
        <f ca="1">IF(ISERROR(VLOOKUP(A65,Controle!$A:$Y,23,0)),"",VLOOKUP(A65,Controle!$A:$Y,23,0))</f>
        <v>0</v>
      </c>
      <c r="AD65" s="106" t="s">
        <v>149</v>
      </c>
      <c r="AE65" s="171">
        <f t="shared" ca="1" si="13"/>
        <v>0</v>
      </c>
      <c r="AF65" s="164" t="str">
        <f t="shared" ca="1" si="14"/>
        <v/>
      </c>
      <c r="AG65" s="147">
        <f ca="1">IF(ISERROR(VLOOKUP(A65,Controle!$A:$Y,24,0)),"",VLOOKUP(A65,Controle!$A:$Y,24,0))</f>
        <v>0</v>
      </c>
      <c r="AH65" s="123">
        <f ca="1">IF(ISERROR(VLOOKUP(A65,Controle!$A:$Y,25,0)),"",VLOOKUP(A65,Controle!$A:$Y,25,0))</f>
        <v>0</v>
      </c>
      <c r="AI65" s="147">
        <f ca="1">IF(ISERROR(VLOOKUP(A65,Controle!$A:$Y,2,0)),"",VLOOKUP(A65,Controle!$A:$Y,2,0))</f>
        <v>0</v>
      </c>
      <c r="AJ65" s="123">
        <f ca="1">IF(ISERROR(VLOOKUP(A65,Controle!$A:$Y,3,0)),"",VLOOKUP(A65,Controle!$A:$Y,3,0))</f>
        <v>0</v>
      </c>
      <c r="AK65" s="147">
        <f ca="1">IF(ISERROR(VLOOKUP(A65,Controle!$A:$Y,4,0)),"",VLOOKUP(A65,Controle!$A:$Y,4,0))</f>
        <v>0</v>
      </c>
      <c r="AL65" s="123">
        <f ca="1">IF(ISERROR(VLOOKUP(A65,Controle!$A:$Y,5,0)),"",VLOOKUP(A65,Controle!$A:$Y,5,0))</f>
        <v>0</v>
      </c>
      <c r="AM65" s="147">
        <f ca="1">IF(ISERROR(VLOOKUP(A65,Controle!$A:$Y,6,0)),"",VLOOKUP(A65,Controle!$A:$Y,6,0))</f>
        <v>0</v>
      </c>
      <c r="AN65" s="123">
        <f ca="1">IF(ISERROR(VLOOKUP(A65,Controle!$A:$Y,7,0)),"",VLOOKUP(A65,Controle!$A:$Y,7,0))</f>
        <v>0</v>
      </c>
    </row>
    <row r="66" spans="1:40" ht="19.5" customHeight="1" thickBot="1" x14ac:dyDescent="0.35">
      <c r="A66" s="112" t="s">
        <v>150</v>
      </c>
      <c r="B66" s="158">
        <f t="shared" ca="1" si="9"/>
        <v>0</v>
      </c>
      <c r="C66" s="159">
        <f>IF(ISERROR(VLOOKUP(A66,Relatorio!$A$3:$BL$96,54,0)),"",VLOOKUP(A66,Relatorio!$A$3:$BL$96,54,0))</f>
        <v>6</v>
      </c>
      <c r="D66" s="160" t="str">
        <f t="shared" ca="1" si="10"/>
        <v/>
      </c>
      <c r="E66" s="114">
        <f ca="1">IF(ISERROR(VLOOKUP(A66,Controle!$A:$Y,8,0)),"",VLOOKUP(A66,Controle!$A:$Y,8,0))</f>
        <v>0</v>
      </c>
      <c r="F66" s="114">
        <f ca="1">IF(ISERROR(VLOOKUP(A66,Controle!$A:$Y,9,0)),"",VLOOKUP(A66,Controle!$A:$Y,9,0))</f>
        <v>0</v>
      </c>
      <c r="G66" s="116">
        <f ca="1">IF(ISERROR(VLOOKUP(A66,Controle!$A:$Y,10,0)),"",VLOOKUP(A66,Controle!$A:$Y,10,0))</f>
        <v>0</v>
      </c>
      <c r="H66" s="114">
        <f ca="1">IF(ISERROR(VLOOKUP(A66,Controle!$A:$Y,11,0)),"",VLOOKUP(A66,Controle!$A:$Y,11,0))</f>
        <v>0</v>
      </c>
      <c r="I66" s="116">
        <f ca="1">IF(ISERROR(VLOOKUP(A66,Controle!$A:$Y,12,0)),"",VLOOKUP(A66,Controle!$A:$Y,12,0))</f>
        <v>0</v>
      </c>
      <c r="J66" s="114">
        <f ca="1">IF(ISERROR(VLOOKUP(A66,Controle!$A:$Y,13,0)),"",VLOOKUP(A66,Controle!$A:$Y,13,0))</f>
        <v>0</v>
      </c>
      <c r="K66" s="116">
        <f ca="1">IF(ISERROR(VLOOKUP(A66,Controle!$A:$Y,14,0)),"",VLOOKUP(A66,Controle!$A:$Y,14,0))</f>
        <v>0</v>
      </c>
      <c r="L66" s="114">
        <f ca="1">IF(ISERROR(VLOOKUP(A66,Controle!$A:$Y,15,0)),"",VLOOKUP(A66,Controle!$A:$Y,15,0))</f>
        <v>0</v>
      </c>
      <c r="P66" s="112" t="s">
        <v>150</v>
      </c>
      <c r="Q66" s="165">
        <f t="shared" ca="1" si="11"/>
        <v>0</v>
      </c>
      <c r="R66" s="166" t="str">
        <f t="shared" ca="1" si="12"/>
        <v/>
      </c>
      <c r="S66" s="116">
        <f ca="1">IF(ISERROR(VLOOKUP(A66,Controle!$A:$Y,16,0)),"",VLOOKUP(A66,Controle!$A:$Y,16,0))</f>
        <v>0</v>
      </c>
      <c r="T66" s="114">
        <f ca="1">IF(ISERROR(VLOOKUP(A66,Controle!$A:$Y,17,0)),"",VLOOKUP(A66,Controle!$A:$Y,17,0))</f>
        <v>0</v>
      </c>
      <c r="U66" s="116">
        <f ca="1">IF(ISERROR(VLOOKUP(A66,Controle!$A:$Y,18,0)),"",VLOOKUP(A66,Controle!$A:$Y,18,0))</f>
        <v>0</v>
      </c>
      <c r="V66" s="114">
        <f ca="1">IF(ISERROR(VLOOKUP(A66,Controle!$A:$Y,19,0)),"",VLOOKUP(A66,Controle!$A:$Y,19,0))</f>
        <v>0</v>
      </c>
      <c r="W66" s="116">
        <f ca="1">IF(ISERROR(VLOOKUP(A66,Controle!$A:$Y,20,0)),"",VLOOKUP(A66,Controle!$A:$Y,20,0))</f>
        <v>0</v>
      </c>
      <c r="X66" s="114">
        <f ca="1">IF(ISERROR(VLOOKUP(A66,Controle!$A:$Y,21,0)),"",VLOOKUP(A66,Controle!$A:$Y,21,0))</f>
        <v>0</v>
      </c>
      <c r="Y66" s="116">
        <f ca="1">IF(ISERROR(VLOOKUP(A66,Controle!$A:$Y,22,0)),"",VLOOKUP(A66,Controle!$A:$Y,22,0))</f>
        <v>0</v>
      </c>
      <c r="Z66" s="114">
        <f ca="1">IF(ISERROR(VLOOKUP(A66,Controle!$A:$Y,23,0)),"",VLOOKUP(A66,Controle!$A:$Y,23,0))</f>
        <v>0</v>
      </c>
      <c r="AD66" s="144" t="s">
        <v>150</v>
      </c>
      <c r="AE66" s="174">
        <f t="shared" ca="1" si="13"/>
        <v>0</v>
      </c>
      <c r="AF66" s="169" t="str">
        <f t="shared" ca="1" si="14"/>
        <v/>
      </c>
      <c r="AG66" s="148">
        <f ca="1">IF(ISERROR(VLOOKUP(A66,Controle!$A:$Y,24,0)),"",VLOOKUP(A66,Controle!$A:$Y,24,0))</f>
        <v>0</v>
      </c>
      <c r="AH66" s="124">
        <f ca="1">IF(ISERROR(VLOOKUP(A66,Controle!$A:$Y,25,0)),"",VLOOKUP(A66,Controle!$A:$Y,25,0))</f>
        <v>0</v>
      </c>
      <c r="AI66" s="148">
        <f ca="1">IF(ISERROR(VLOOKUP(A66,Controle!$A:$Y,2,0)),"",VLOOKUP(A66,Controle!$A:$Y,2,0))</f>
        <v>0</v>
      </c>
      <c r="AJ66" s="124">
        <f ca="1">IF(ISERROR(VLOOKUP(A66,Controle!$A:$Y,3,0)),"",VLOOKUP(A66,Controle!$A:$Y,3,0))</f>
        <v>0</v>
      </c>
      <c r="AK66" s="148">
        <f ca="1">IF(ISERROR(VLOOKUP(A66,Controle!$A:$Y,4,0)),"",VLOOKUP(A66,Controle!$A:$Y,4,0))</f>
        <v>0</v>
      </c>
      <c r="AL66" s="124">
        <f ca="1">IF(ISERROR(VLOOKUP(A66,Controle!$A:$Y,5,0)),"",VLOOKUP(A66,Controle!$A:$Y,5,0))</f>
        <v>0</v>
      </c>
      <c r="AM66" s="148">
        <f ca="1">IF(ISERROR(VLOOKUP(A66,Controle!$A:$Y,6,0)),"",VLOOKUP(A66,Controle!$A:$Y,6,0))</f>
        <v>0</v>
      </c>
      <c r="AN66" s="124">
        <f ca="1">IF(ISERROR(VLOOKUP(A66,Controle!$A:$Y,7,0)),"",VLOOKUP(A66,Controle!$A:$Y,7,0))</f>
        <v>0</v>
      </c>
    </row>
    <row r="67" spans="1:40" x14ac:dyDescent="0.3">
      <c r="A67" s="110" t="s">
        <v>151</v>
      </c>
      <c r="B67" s="152">
        <f t="shared" ca="1" si="9"/>
        <v>0</v>
      </c>
      <c r="C67" s="153">
        <f>IF(ISERROR(VLOOKUP(A67,Relatorio!$A$3:$BL$96,54,0)),"",VLOOKUP(A67,Relatorio!$A$3:$BL$96,54,0))</f>
        <v>7</v>
      </c>
      <c r="D67" s="154" t="str">
        <f t="shared" ca="1" si="10"/>
        <v/>
      </c>
      <c r="E67" s="104">
        <f ca="1">IF(ISERROR(VLOOKUP(A67,Controle!$A:$Y,8,0)),"",VLOOKUP(A67,Controle!$A:$Y,8,0))</f>
        <v>0</v>
      </c>
      <c r="F67" s="104">
        <f ca="1">IF(ISERROR(VLOOKUP(A67,Controle!$A:$Y,9,0)),"",VLOOKUP(A67,Controle!$A:$Y,9,0))</f>
        <v>0</v>
      </c>
      <c r="G67" s="105">
        <f ca="1">IF(ISERROR(VLOOKUP(A67,Controle!$A:$Y,10,0)),"",VLOOKUP(A67,Controle!$A:$Y,10,0))</f>
        <v>0</v>
      </c>
      <c r="H67" s="104">
        <f ca="1">IF(ISERROR(VLOOKUP(A67,Controle!$A:$Y,11,0)),"",VLOOKUP(A67,Controle!$A:$Y,11,0))</f>
        <v>0</v>
      </c>
      <c r="I67" s="105">
        <f ca="1">IF(ISERROR(VLOOKUP(A67,Controle!$A:$Y,12,0)),"",VLOOKUP(A67,Controle!$A:$Y,12,0))</f>
        <v>0</v>
      </c>
      <c r="J67" s="104">
        <f ca="1">IF(ISERROR(VLOOKUP(A67,Controle!$A:$Y,13,0)),"",VLOOKUP(A67,Controle!$A:$Y,13,0))</f>
        <v>0</v>
      </c>
      <c r="K67" s="105">
        <f ca="1">IF(ISERROR(VLOOKUP(A67,Controle!$A:$Y,14,0)),"",VLOOKUP(A67,Controle!$A:$Y,14,0))</f>
        <v>0</v>
      </c>
      <c r="L67" s="104">
        <f ca="1">IF(ISERROR(VLOOKUP(A67,Controle!$A:$Y,15,0)),"",VLOOKUP(A67,Controle!$A:$Y,15,0))</f>
        <v>0</v>
      </c>
      <c r="P67" s="110" t="s">
        <v>151</v>
      </c>
      <c r="Q67" s="161">
        <f t="shared" ca="1" si="11"/>
        <v>0</v>
      </c>
      <c r="R67" s="162" t="str">
        <f t="shared" ca="1" si="12"/>
        <v/>
      </c>
      <c r="S67" s="105">
        <f ca="1">IF(ISERROR(VLOOKUP(A67,Controle!$A:$Y,16,0)),"",VLOOKUP(A67,Controle!$A:$Y,16,0))</f>
        <v>0</v>
      </c>
      <c r="T67" s="104">
        <f ca="1">IF(ISERROR(VLOOKUP(A67,Controle!$A:$Y,17,0)),"",VLOOKUP(A67,Controle!$A:$Y,17,0))</f>
        <v>0</v>
      </c>
      <c r="U67" s="105">
        <f ca="1">IF(ISERROR(VLOOKUP(A67,Controle!$A:$Y,18,0)),"",VLOOKUP(A67,Controle!$A:$Y,18,0))</f>
        <v>0</v>
      </c>
      <c r="V67" s="104">
        <f ca="1">IF(ISERROR(VLOOKUP(A67,Controle!$A:$Y,19,0)),"",VLOOKUP(A67,Controle!$A:$Y,19,0))</f>
        <v>0</v>
      </c>
      <c r="W67" s="105">
        <f ca="1">IF(ISERROR(VLOOKUP(A67,Controle!$A:$Y,20,0)),"",VLOOKUP(A67,Controle!$A:$Y,20,0))</f>
        <v>0</v>
      </c>
      <c r="X67" s="104">
        <f ca="1">IF(ISERROR(VLOOKUP(A67,Controle!$A:$Y,21,0)),"",VLOOKUP(A67,Controle!$A:$Y,21,0))</f>
        <v>0</v>
      </c>
      <c r="Y67" s="105">
        <f ca="1">IF(ISERROR(VLOOKUP(A67,Controle!$A:$Y,22,0)),"",VLOOKUP(A67,Controle!$A:$Y,22,0))</f>
        <v>0</v>
      </c>
      <c r="Z67" s="104">
        <f ca="1">IF(ISERROR(VLOOKUP(A67,Controle!$A:$Y,23,0)),"",VLOOKUP(A67,Controle!$A:$Y,23,0))</f>
        <v>0</v>
      </c>
      <c r="AD67" s="103" t="s">
        <v>151</v>
      </c>
      <c r="AE67" s="170">
        <f t="shared" ca="1" si="13"/>
        <v>0</v>
      </c>
      <c r="AF67" s="162" t="str">
        <f t="shared" ca="1" si="14"/>
        <v/>
      </c>
      <c r="AG67" s="150">
        <f ca="1">IF(ISERROR(VLOOKUP(A67,Controle!$A:$Y,24,0)),"",VLOOKUP(A67,Controle!$A:$Y,24,0))</f>
        <v>0</v>
      </c>
      <c r="AH67" s="118">
        <f ca="1">IF(ISERROR(VLOOKUP(A67,Controle!$A:$Y,25,0)),"",VLOOKUP(A67,Controle!$A:$Y,25,0))</f>
        <v>0</v>
      </c>
      <c r="AI67" s="150">
        <f ca="1">IF(ISERROR(VLOOKUP(A67,Controle!$A:$Y,2,0)),"",VLOOKUP(A67,Controle!$A:$Y,2,0))</f>
        <v>0</v>
      </c>
      <c r="AJ67" s="118">
        <f ca="1">IF(ISERROR(VLOOKUP(A67,Controle!$A:$Y,3,0)),"",VLOOKUP(A67,Controle!$A:$Y,3,0))</f>
        <v>0</v>
      </c>
      <c r="AK67" s="150">
        <f ca="1">IF(ISERROR(VLOOKUP(A67,Controle!$A:$Y,4,0)),"",VLOOKUP(A67,Controle!$A:$Y,4,0))</f>
        <v>0</v>
      </c>
      <c r="AL67" s="118">
        <f ca="1">IF(ISERROR(VLOOKUP(A67,Controle!$A:$Y,5,0)),"",VLOOKUP(A67,Controle!$A:$Y,5,0))</f>
        <v>0</v>
      </c>
      <c r="AM67" s="150">
        <f ca="1">IF(ISERROR(VLOOKUP(A67,Controle!$A:$Y,6,0)),"",VLOOKUP(A67,Controle!$A:$Y,6,0))</f>
        <v>0</v>
      </c>
      <c r="AN67" s="118">
        <f ca="1">IF(ISERROR(VLOOKUP(A67,Controle!$A:$Y,7,0)),"",VLOOKUP(A67,Controle!$A:$Y,7,0))</f>
        <v>0</v>
      </c>
    </row>
    <row r="68" spans="1:40" x14ac:dyDescent="0.3">
      <c r="A68" s="111" t="s">
        <v>152</v>
      </c>
      <c r="B68" s="155">
        <f t="shared" ca="1" si="9"/>
        <v>0</v>
      </c>
      <c r="C68" s="156">
        <f>IF(ISERROR(VLOOKUP(A68,Relatorio!$A$3:$BL$96,54,0)),"",VLOOKUP(A68,Relatorio!$A$3:$BL$96,54,0))</f>
        <v>7</v>
      </c>
      <c r="D68" s="157" t="str">
        <f t="shared" ca="1" si="10"/>
        <v/>
      </c>
      <c r="E68" s="113">
        <f ca="1">IF(ISERROR(VLOOKUP(A68,Controle!$A:$Y,8,0)),"",VLOOKUP(A68,Controle!$A:$Y,8,0))</f>
        <v>0</v>
      </c>
      <c r="F68" s="113">
        <f ca="1">IF(ISERROR(VLOOKUP(A68,Controle!$A:$Y,9,0)),"",VLOOKUP(A68,Controle!$A:$Y,9,0))</f>
        <v>0</v>
      </c>
      <c r="G68" s="115">
        <f ca="1">IF(ISERROR(VLOOKUP(A68,Controle!$A:$Y,10,0)),"",VLOOKUP(A68,Controle!$A:$Y,10,0))</f>
        <v>0</v>
      </c>
      <c r="H68" s="113">
        <f ca="1">IF(ISERROR(VLOOKUP(A68,Controle!$A:$Y,11,0)),"",VLOOKUP(A68,Controle!$A:$Y,11,0))</f>
        <v>0</v>
      </c>
      <c r="I68" s="115">
        <f ca="1">IF(ISERROR(VLOOKUP(A68,Controle!$A:$Y,12,0)),"",VLOOKUP(A68,Controle!$A:$Y,12,0))</f>
        <v>0</v>
      </c>
      <c r="J68" s="113">
        <f ca="1">IF(ISERROR(VLOOKUP(A68,Controle!$A:$Y,13,0)),"",VLOOKUP(A68,Controle!$A:$Y,13,0))</f>
        <v>0</v>
      </c>
      <c r="K68" s="115">
        <f ca="1">IF(ISERROR(VLOOKUP(A68,Controle!$A:$Y,14,0)),"",VLOOKUP(A68,Controle!$A:$Y,14,0))</f>
        <v>0</v>
      </c>
      <c r="L68" s="113">
        <f ca="1">IF(ISERROR(VLOOKUP(A68,Controle!$A:$Y,15,0)),"",VLOOKUP(A68,Controle!$A:$Y,15,0))</f>
        <v>0</v>
      </c>
      <c r="P68" s="111" t="s">
        <v>152</v>
      </c>
      <c r="Q68" s="163">
        <f t="shared" ca="1" si="11"/>
        <v>0</v>
      </c>
      <c r="R68" s="164" t="str">
        <f t="shared" ca="1" si="12"/>
        <v/>
      </c>
      <c r="S68" s="115">
        <f ca="1">IF(ISERROR(VLOOKUP(A68,Controle!$A:$Y,16,0)),"",VLOOKUP(A68,Controle!$A:$Y,16,0))</f>
        <v>0</v>
      </c>
      <c r="T68" s="113">
        <f ca="1">IF(ISERROR(VLOOKUP(A68,Controle!$A:$Y,17,0)),"",VLOOKUP(A68,Controle!$A:$Y,17,0))</f>
        <v>0</v>
      </c>
      <c r="U68" s="115">
        <f ca="1">IF(ISERROR(VLOOKUP(A68,Controle!$A:$Y,18,0)),"",VLOOKUP(A68,Controle!$A:$Y,18,0))</f>
        <v>0</v>
      </c>
      <c r="V68" s="113">
        <f ca="1">IF(ISERROR(VLOOKUP(A68,Controle!$A:$Y,19,0)),"",VLOOKUP(A68,Controle!$A:$Y,19,0))</f>
        <v>0</v>
      </c>
      <c r="W68" s="115">
        <f ca="1">IF(ISERROR(VLOOKUP(A68,Controle!$A:$Y,20,0)),"",VLOOKUP(A68,Controle!$A:$Y,20,0))</f>
        <v>0</v>
      </c>
      <c r="X68" s="113">
        <f ca="1">IF(ISERROR(VLOOKUP(A68,Controle!$A:$Y,21,0)),"",VLOOKUP(A68,Controle!$A:$Y,21,0))</f>
        <v>0</v>
      </c>
      <c r="Y68" s="115">
        <f ca="1">IF(ISERROR(VLOOKUP(A68,Controle!$A:$Y,22,0)),"",VLOOKUP(A68,Controle!$A:$Y,22,0))</f>
        <v>0</v>
      </c>
      <c r="Z68" s="113">
        <f ca="1">IF(ISERROR(VLOOKUP(A68,Controle!$A:$Y,23,0)),"",VLOOKUP(A68,Controle!$A:$Y,23,0))</f>
        <v>0</v>
      </c>
      <c r="AD68" s="106" t="s">
        <v>152</v>
      </c>
      <c r="AE68" s="171">
        <f t="shared" ca="1" si="13"/>
        <v>0</v>
      </c>
      <c r="AF68" s="164" t="str">
        <f t="shared" ca="1" si="14"/>
        <v/>
      </c>
      <c r="AG68" s="147">
        <f ca="1">IF(ISERROR(VLOOKUP(A68,Controle!$A:$Y,24,0)),"",VLOOKUP(A68,Controle!$A:$Y,24,0))</f>
        <v>0</v>
      </c>
      <c r="AH68" s="123">
        <f ca="1">IF(ISERROR(VLOOKUP(A68,Controle!$A:$Y,25,0)),"",VLOOKUP(A68,Controle!$A:$Y,25,0))</f>
        <v>0</v>
      </c>
      <c r="AI68" s="147">
        <f ca="1">IF(ISERROR(VLOOKUP(A68,Controle!$A:$Y,2,0)),"",VLOOKUP(A68,Controle!$A:$Y,2,0))</f>
        <v>0</v>
      </c>
      <c r="AJ68" s="123">
        <f ca="1">IF(ISERROR(VLOOKUP(A68,Controle!$A:$Y,3,0)),"",VLOOKUP(A68,Controle!$A:$Y,3,0))</f>
        <v>0</v>
      </c>
      <c r="AK68" s="147">
        <f ca="1">IF(ISERROR(VLOOKUP(A68,Controle!$A:$Y,4,0)),"",VLOOKUP(A68,Controle!$A:$Y,4,0))</f>
        <v>0</v>
      </c>
      <c r="AL68" s="123">
        <f ca="1">IF(ISERROR(VLOOKUP(A68,Controle!$A:$Y,5,0)),"",VLOOKUP(A68,Controle!$A:$Y,5,0))</f>
        <v>0</v>
      </c>
      <c r="AM68" s="147">
        <f ca="1">IF(ISERROR(VLOOKUP(A68,Controle!$A:$Y,6,0)),"",VLOOKUP(A68,Controle!$A:$Y,6,0))</f>
        <v>0</v>
      </c>
      <c r="AN68" s="123">
        <f ca="1">IF(ISERROR(VLOOKUP(A68,Controle!$A:$Y,7,0)),"",VLOOKUP(A68,Controle!$A:$Y,7,0))</f>
        <v>0</v>
      </c>
    </row>
    <row r="69" spans="1:40" x14ac:dyDescent="0.3">
      <c r="A69" s="111" t="s">
        <v>153</v>
      </c>
      <c r="B69" s="155">
        <f t="shared" ca="1" si="9"/>
        <v>0</v>
      </c>
      <c r="C69" s="156">
        <f>IF(ISERROR(VLOOKUP(A69,Relatorio!$A$3:$BL$96,54,0)),"",VLOOKUP(A69,Relatorio!$A$3:$BL$96,54,0))</f>
        <v>7</v>
      </c>
      <c r="D69" s="157" t="str">
        <f t="shared" ca="1" si="10"/>
        <v/>
      </c>
      <c r="E69" s="113">
        <f ca="1">IF(ISERROR(VLOOKUP(A69,Controle!$A:$Y,8,0)),"",VLOOKUP(A69,Controle!$A:$Y,8,0))</f>
        <v>0</v>
      </c>
      <c r="F69" s="113">
        <f ca="1">IF(ISERROR(VLOOKUP(A69,Controle!$A:$Y,9,0)),"",VLOOKUP(A69,Controle!$A:$Y,9,0))</f>
        <v>0</v>
      </c>
      <c r="G69" s="115">
        <f ca="1">IF(ISERROR(VLOOKUP(A69,Controle!$A:$Y,10,0)),"",VLOOKUP(A69,Controle!$A:$Y,10,0))</f>
        <v>0</v>
      </c>
      <c r="H69" s="113">
        <f ca="1">IF(ISERROR(VLOOKUP(A69,Controle!$A:$Y,11,0)),"",VLOOKUP(A69,Controle!$A:$Y,11,0))</f>
        <v>0</v>
      </c>
      <c r="I69" s="115">
        <f ca="1">IF(ISERROR(VLOOKUP(A69,Controle!$A:$Y,12,0)),"",VLOOKUP(A69,Controle!$A:$Y,12,0))</f>
        <v>0</v>
      </c>
      <c r="J69" s="113">
        <f ca="1">IF(ISERROR(VLOOKUP(A69,Controle!$A:$Y,13,0)),"",VLOOKUP(A69,Controle!$A:$Y,13,0))</f>
        <v>0</v>
      </c>
      <c r="K69" s="115">
        <f ca="1">IF(ISERROR(VLOOKUP(A69,Controle!$A:$Y,14,0)),"",VLOOKUP(A69,Controle!$A:$Y,14,0))</f>
        <v>0</v>
      </c>
      <c r="L69" s="113">
        <f ca="1">IF(ISERROR(VLOOKUP(A69,Controle!$A:$Y,15,0)),"",VLOOKUP(A69,Controle!$A:$Y,15,0))</f>
        <v>0</v>
      </c>
      <c r="P69" s="111" t="s">
        <v>153</v>
      </c>
      <c r="Q69" s="163">
        <f t="shared" ca="1" si="11"/>
        <v>0</v>
      </c>
      <c r="R69" s="164" t="str">
        <f t="shared" ca="1" si="12"/>
        <v/>
      </c>
      <c r="S69" s="115">
        <f ca="1">IF(ISERROR(VLOOKUP(A69,Controle!$A:$Y,16,0)),"",VLOOKUP(A69,Controle!$A:$Y,16,0))</f>
        <v>0</v>
      </c>
      <c r="T69" s="113">
        <f ca="1">IF(ISERROR(VLOOKUP(A69,Controle!$A:$Y,17,0)),"",VLOOKUP(A69,Controle!$A:$Y,17,0))</f>
        <v>0</v>
      </c>
      <c r="U69" s="115">
        <f ca="1">IF(ISERROR(VLOOKUP(A69,Controle!$A:$Y,18,0)),"",VLOOKUP(A69,Controle!$A:$Y,18,0))</f>
        <v>0</v>
      </c>
      <c r="V69" s="113">
        <f ca="1">IF(ISERROR(VLOOKUP(A69,Controle!$A:$Y,19,0)),"",VLOOKUP(A69,Controle!$A:$Y,19,0))</f>
        <v>0</v>
      </c>
      <c r="W69" s="115">
        <f ca="1">IF(ISERROR(VLOOKUP(A69,Controle!$A:$Y,20,0)),"",VLOOKUP(A69,Controle!$A:$Y,20,0))</f>
        <v>0</v>
      </c>
      <c r="X69" s="113">
        <f ca="1">IF(ISERROR(VLOOKUP(A69,Controle!$A:$Y,21,0)),"",VLOOKUP(A69,Controle!$A:$Y,21,0))</f>
        <v>0</v>
      </c>
      <c r="Y69" s="115">
        <f ca="1">IF(ISERROR(VLOOKUP(A69,Controle!$A:$Y,22,0)),"",VLOOKUP(A69,Controle!$A:$Y,22,0))</f>
        <v>0</v>
      </c>
      <c r="Z69" s="113">
        <f ca="1">IF(ISERROR(VLOOKUP(A69,Controle!$A:$Y,23,0)),"",VLOOKUP(A69,Controle!$A:$Y,23,0))</f>
        <v>0</v>
      </c>
      <c r="AD69" s="106" t="s">
        <v>153</v>
      </c>
      <c r="AE69" s="171">
        <f t="shared" ca="1" si="13"/>
        <v>0</v>
      </c>
      <c r="AF69" s="164" t="str">
        <f t="shared" ca="1" si="14"/>
        <v/>
      </c>
      <c r="AG69" s="147">
        <f ca="1">IF(ISERROR(VLOOKUP(A69,Controle!$A:$Y,24,0)),"",VLOOKUP(A69,Controle!$A:$Y,24,0))</f>
        <v>0</v>
      </c>
      <c r="AH69" s="123">
        <f ca="1">IF(ISERROR(VLOOKUP(A69,Controle!$A:$Y,25,0)),"",VLOOKUP(A69,Controle!$A:$Y,25,0))</f>
        <v>0</v>
      </c>
      <c r="AI69" s="147">
        <f ca="1">IF(ISERROR(VLOOKUP(A69,Controle!$A:$Y,2,0)),"",VLOOKUP(A69,Controle!$A:$Y,2,0))</f>
        <v>0</v>
      </c>
      <c r="AJ69" s="123">
        <f ca="1">IF(ISERROR(VLOOKUP(A69,Controle!$A:$Y,3,0)),"",VLOOKUP(A69,Controle!$A:$Y,3,0))</f>
        <v>0</v>
      </c>
      <c r="AK69" s="147">
        <f ca="1">IF(ISERROR(VLOOKUP(A69,Controle!$A:$Y,4,0)),"",VLOOKUP(A69,Controle!$A:$Y,4,0))</f>
        <v>0</v>
      </c>
      <c r="AL69" s="123">
        <f ca="1">IF(ISERROR(VLOOKUP(A69,Controle!$A:$Y,5,0)),"",VLOOKUP(A69,Controle!$A:$Y,5,0))</f>
        <v>0</v>
      </c>
      <c r="AM69" s="147">
        <f ca="1">IF(ISERROR(VLOOKUP(A69,Controle!$A:$Y,6,0)),"",VLOOKUP(A69,Controle!$A:$Y,6,0))</f>
        <v>0</v>
      </c>
      <c r="AN69" s="123">
        <f ca="1">IF(ISERROR(VLOOKUP(A69,Controle!$A:$Y,7,0)),"",VLOOKUP(A69,Controle!$A:$Y,7,0))</f>
        <v>0</v>
      </c>
    </row>
    <row r="70" spans="1:40" x14ac:dyDescent="0.3">
      <c r="A70" s="111" t="s">
        <v>154</v>
      </c>
      <c r="B70" s="155">
        <f t="shared" ca="1" si="9"/>
        <v>0</v>
      </c>
      <c r="C70" s="156">
        <f>IF(ISERROR(VLOOKUP(A70,Relatorio!$A$3:$BL$96,54,0)),"",VLOOKUP(A70,Relatorio!$A$3:$BL$96,54,0))</f>
        <v>7</v>
      </c>
      <c r="D70" s="157" t="str">
        <f t="shared" ca="1" si="10"/>
        <v/>
      </c>
      <c r="E70" s="113">
        <f ca="1">IF(ISERROR(VLOOKUP(A70,Controle!$A:$Y,8,0)),"",VLOOKUP(A70,Controle!$A:$Y,8,0))</f>
        <v>0</v>
      </c>
      <c r="F70" s="113">
        <f ca="1">IF(ISERROR(VLOOKUP(A70,Controle!$A:$Y,9,0)),"",VLOOKUP(A70,Controle!$A:$Y,9,0))</f>
        <v>0</v>
      </c>
      <c r="G70" s="115">
        <f ca="1">IF(ISERROR(VLOOKUP(A70,Controle!$A:$Y,10,0)),"",VLOOKUP(A70,Controle!$A:$Y,10,0))</f>
        <v>0</v>
      </c>
      <c r="H70" s="113">
        <f ca="1">IF(ISERROR(VLOOKUP(A70,Controle!$A:$Y,11,0)),"",VLOOKUP(A70,Controle!$A:$Y,11,0))</f>
        <v>0</v>
      </c>
      <c r="I70" s="115">
        <f ca="1">IF(ISERROR(VLOOKUP(A70,Controle!$A:$Y,12,0)),"",VLOOKUP(A70,Controle!$A:$Y,12,0))</f>
        <v>0</v>
      </c>
      <c r="J70" s="113">
        <f ca="1">IF(ISERROR(VLOOKUP(A70,Controle!$A:$Y,13,0)),"",VLOOKUP(A70,Controle!$A:$Y,13,0))</f>
        <v>0</v>
      </c>
      <c r="K70" s="115">
        <f ca="1">IF(ISERROR(VLOOKUP(A70,Controle!$A:$Y,14,0)),"",VLOOKUP(A70,Controle!$A:$Y,14,0))</f>
        <v>0</v>
      </c>
      <c r="L70" s="113">
        <f ca="1">IF(ISERROR(VLOOKUP(A70,Controle!$A:$Y,15,0)),"",VLOOKUP(A70,Controle!$A:$Y,15,0))</f>
        <v>0</v>
      </c>
      <c r="P70" s="111" t="s">
        <v>154</v>
      </c>
      <c r="Q70" s="163">
        <f t="shared" ca="1" si="11"/>
        <v>0</v>
      </c>
      <c r="R70" s="164" t="str">
        <f t="shared" ca="1" si="12"/>
        <v/>
      </c>
      <c r="S70" s="115">
        <f ca="1">IF(ISERROR(VLOOKUP(A70,Controle!$A:$Y,16,0)),"",VLOOKUP(A70,Controle!$A:$Y,16,0))</f>
        <v>0</v>
      </c>
      <c r="T70" s="113">
        <f ca="1">IF(ISERROR(VLOOKUP(A70,Controle!$A:$Y,17,0)),"",VLOOKUP(A70,Controle!$A:$Y,17,0))</f>
        <v>0</v>
      </c>
      <c r="U70" s="115">
        <f ca="1">IF(ISERROR(VLOOKUP(A70,Controle!$A:$Y,18,0)),"",VLOOKUP(A70,Controle!$A:$Y,18,0))</f>
        <v>0</v>
      </c>
      <c r="V70" s="113">
        <f ca="1">IF(ISERROR(VLOOKUP(A70,Controle!$A:$Y,19,0)),"",VLOOKUP(A70,Controle!$A:$Y,19,0))</f>
        <v>0</v>
      </c>
      <c r="W70" s="115">
        <f ca="1">IF(ISERROR(VLOOKUP(A70,Controle!$A:$Y,20,0)),"",VLOOKUP(A70,Controle!$A:$Y,20,0))</f>
        <v>0</v>
      </c>
      <c r="X70" s="113">
        <f ca="1">IF(ISERROR(VLOOKUP(A70,Controle!$A:$Y,21,0)),"",VLOOKUP(A70,Controle!$A:$Y,21,0))</f>
        <v>0</v>
      </c>
      <c r="Y70" s="115">
        <f ca="1">IF(ISERROR(VLOOKUP(A70,Controle!$A:$Y,22,0)),"",VLOOKUP(A70,Controle!$A:$Y,22,0))</f>
        <v>0</v>
      </c>
      <c r="Z70" s="113">
        <f ca="1">IF(ISERROR(VLOOKUP(A70,Controle!$A:$Y,23,0)),"",VLOOKUP(A70,Controle!$A:$Y,23,0))</f>
        <v>0</v>
      </c>
      <c r="AD70" s="106" t="s">
        <v>154</v>
      </c>
      <c r="AE70" s="171">
        <f t="shared" ca="1" si="13"/>
        <v>0</v>
      </c>
      <c r="AF70" s="164" t="str">
        <f t="shared" ca="1" si="14"/>
        <v/>
      </c>
      <c r="AG70" s="147">
        <f ca="1">IF(ISERROR(VLOOKUP(A70,Controle!$A:$Y,24,0)),"",VLOOKUP(A70,Controle!$A:$Y,24,0))</f>
        <v>0</v>
      </c>
      <c r="AH70" s="123">
        <f ca="1">IF(ISERROR(VLOOKUP(A70,Controle!$A:$Y,25,0)),"",VLOOKUP(A70,Controle!$A:$Y,25,0))</f>
        <v>0</v>
      </c>
      <c r="AI70" s="147">
        <f ca="1">IF(ISERROR(VLOOKUP(A70,Controle!$A:$Y,2,0)),"",VLOOKUP(A70,Controle!$A:$Y,2,0))</f>
        <v>0</v>
      </c>
      <c r="AJ70" s="123">
        <f ca="1">IF(ISERROR(VLOOKUP(A70,Controle!$A:$Y,3,0)),"",VLOOKUP(A70,Controle!$A:$Y,3,0))</f>
        <v>0</v>
      </c>
      <c r="AK70" s="147">
        <f ca="1">IF(ISERROR(VLOOKUP(A70,Controle!$A:$Y,4,0)),"",VLOOKUP(A70,Controle!$A:$Y,4,0))</f>
        <v>0</v>
      </c>
      <c r="AL70" s="123">
        <f ca="1">IF(ISERROR(VLOOKUP(A70,Controle!$A:$Y,5,0)),"",VLOOKUP(A70,Controle!$A:$Y,5,0))</f>
        <v>0</v>
      </c>
      <c r="AM70" s="147">
        <f ca="1">IF(ISERROR(VLOOKUP(A70,Controle!$A:$Y,6,0)),"",VLOOKUP(A70,Controle!$A:$Y,6,0))</f>
        <v>0</v>
      </c>
      <c r="AN70" s="123">
        <f ca="1">IF(ISERROR(VLOOKUP(A70,Controle!$A:$Y,7,0)),"",VLOOKUP(A70,Controle!$A:$Y,7,0))</f>
        <v>0</v>
      </c>
    </row>
    <row r="71" spans="1:40" x14ac:dyDescent="0.3">
      <c r="A71" s="111" t="s">
        <v>155</v>
      </c>
      <c r="B71" s="155">
        <f t="shared" ca="1" si="9"/>
        <v>0</v>
      </c>
      <c r="C71" s="156">
        <f>IF(ISERROR(VLOOKUP(A71,Relatorio!$A$3:$BL$96,54,0)),"",VLOOKUP(A71,Relatorio!$A$3:$BL$96,54,0))</f>
        <v>7</v>
      </c>
      <c r="D71" s="157" t="str">
        <f t="shared" ca="1" si="10"/>
        <v/>
      </c>
      <c r="E71" s="113">
        <f ca="1">IF(ISERROR(VLOOKUP(A71,Controle!$A:$Y,8,0)),"",VLOOKUP(A71,Controle!$A:$Y,8,0))</f>
        <v>0</v>
      </c>
      <c r="F71" s="113">
        <f ca="1">IF(ISERROR(VLOOKUP(A71,Controle!$A:$Y,9,0)),"",VLOOKUP(A71,Controle!$A:$Y,9,0))</f>
        <v>0</v>
      </c>
      <c r="G71" s="115">
        <f ca="1">IF(ISERROR(VLOOKUP(A71,Controle!$A:$Y,10,0)),"",VLOOKUP(A71,Controle!$A:$Y,10,0))</f>
        <v>0</v>
      </c>
      <c r="H71" s="113">
        <f ca="1">IF(ISERROR(VLOOKUP(A71,Controle!$A:$Y,11,0)),"",VLOOKUP(A71,Controle!$A:$Y,11,0))</f>
        <v>0</v>
      </c>
      <c r="I71" s="115">
        <f ca="1">IF(ISERROR(VLOOKUP(A71,Controle!$A:$Y,12,0)),"",VLOOKUP(A71,Controle!$A:$Y,12,0))</f>
        <v>0</v>
      </c>
      <c r="J71" s="113">
        <f ca="1">IF(ISERROR(VLOOKUP(A71,Controle!$A:$Y,13,0)),"",VLOOKUP(A71,Controle!$A:$Y,13,0))</f>
        <v>0</v>
      </c>
      <c r="K71" s="115">
        <f ca="1">IF(ISERROR(VLOOKUP(A71,Controle!$A:$Y,14,0)),"",VLOOKUP(A71,Controle!$A:$Y,14,0))</f>
        <v>0</v>
      </c>
      <c r="L71" s="113">
        <f ca="1">IF(ISERROR(VLOOKUP(A71,Controle!$A:$Y,15,0)),"",VLOOKUP(A71,Controle!$A:$Y,15,0))</f>
        <v>0</v>
      </c>
      <c r="P71" s="111" t="s">
        <v>155</v>
      </c>
      <c r="Q71" s="163">
        <f t="shared" ca="1" si="11"/>
        <v>0</v>
      </c>
      <c r="R71" s="164" t="str">
        <f t="shared" ca="1" si="12"/>
        <v/>
      </c>
      <c r="S71" s="115">
        <f ca="1">IF(ISERROR(VLOOKUP(A71,Controle!$A:$Y,16,0)),"",VLOOKUP(A71,Controle!$A:$Y,16,0))</f>
        <v>0</v>
      </c>
      <c r="T71" s="113">
        <f ca="1">IF(ISERROR(VLOOKUP(A71,Controle!$A:$Y,17,0)),"",VLOOKUP(A71,Controle!$A:$Y,17,0))</f>
        <v>0</v>
      </c>
      <c r="U71" s="115">
        <f ca="1">IF(ISERROR(VLOOKUP(A71,Controle!$A:$Y,18,0)),"",VLOOKUP(A71,Controle!$A:$Y,18,0))</f>
        <v>0</v>
      </c>
      <c r="V71" s="113">
        <f ca="1">IF(ISERROR(VLOOKUP(A71,Controle!$A:$Y,19,0)),"",VLOOKUP(A71,Controle!$A:$Y,19,0))</f>
        <v>0</v>
      </c>
      <c r="W71" s="115">
        <f ca="1">IF(ISERROR(VLOOKUP(A71,Controle!$A:$Y,20,0)),"",VLOOKUP(A71,Controle!$A:$Y,20,0))</f>
        <v>0</v>
      </c>
      <c r="X71" s="113">
        <f ca="1">IF(ISERROR(VLOOKUP(A71,Controle!$A:$Y,21,0)),"",VLOOKUP(A71,Controle!$A:$Y,21,0))</f>
        <v>0</v>
      </c>
      <c r="Y71" s="115">
        <f ca="1">IF(ISERROR(VLOOKUP(A71,Controle!$A:$Y,22,0)),"",VLOOKUP(A71,Controle!$A:$Y,22,0))</f>
        <v>0</v>
      </c>
      <c r="Z71" s="113">
        <f ca="1">IF(ISERROR(VLOOKUP(A71,Controle!$A:$Y,23,0)),"",VLOOKUP(A71,Controle!$A:$Y,23,0))</f>
        <v>0</v>
      </c>
      <c r="AD71" s="106" t="s">
        <v>155</v>
      </c>
      <c r="AE71" s="171">
        <f t="shared" ca="1" si="13"/>
        <v>0</v>
      </c>
      <c r="AF71" s="164" t="str">
        <f t="shared" ca="1" si="14"/>
        <v/>
      </c>
      <c r="AG71" s="147">
        <f ca="1">IF(ISERROR(VLOOKUP(A71,Controle!$A:$Y,24,0)),"",VLOOKUP(A71,Controle!$A:$Y,24,0))</f>
        <v>0</v>
      </c>
      <c r="AH71" s="123">
        <f ca="1">IF(ISERROR(VLOOKUP(A71,Controle!$A:$Y,25,0)),"",VLOOKUP(A71,Controle!$A:$Y,25,0))</f>
        <v>0</v>
      </c>
      <c r="AI71" s="147">
        <f ca="1">IF(ISERROR(VLOOKUP(A71,Controle!$A:$Y,2,0)),"",VLOOKUP(A71,Controle!$A:$Y,2,0))</f>
        <v>0</v>
      </c>
      <c r="AJ71" s="123">
        <f ca="1">IF(ISERROR(VLOOKUP(A71,Controle!$A:$Y,3,0)),"",VLOOKUP(A71,Controle!$A:$Y,3,0))</f>
        <v>0</v>
      </c>
      <c r="AK71" s="147">
        <f ca="1">IF(ISERROR(VLOOKUP(A71,Controle!$A:$Y,4,0)),"",VLOOKUP(A71,Controle!$A:$Y,4,0))</f>
        <v>0</v>
      </c>
      <c r="AL71" s="123">
        <f ca="1">IF(ISERROR(VLOOKUP(A71,Controle!$A:$Y,5,0)),"",VLOOKUP(A71,Controle!$A:$Y,5,0))</f>
        <v>0</v>
      </c>
      <c r="AM71" s="147">
        <f ca="1">IF(ISERROR(VLOOKUP(A71,Controle!$A:$Y,6,0)),"",VLOOKUP(A71,Controle!$A:$Y,6,0))</f>
        <v>0</v>
      </c>
      <c r="AN71" s="123">
        <f ca="1">IF(ISERROR(VLOOKUP(A71,Controle!$A:$Y,7,0)),"",VLOOKUP(A71,Controle!$A:$Y,7,0))</f>
        <v>0</v>
      </c>
    </row>
    <row r="72" spans="1:40" x14ac:dyDescent="0.3">
      <c r="A72" s="111" t="s">
        <v>156</v>
      </c>
      <c r="B72" s="155">
        <f t="shared" ca="1" si="9"/>
        <v>0</v>
      </c>
      <c r="C72" s="156">
        <f>IF(ISERROR(VLOOKUP(A72,Relatorio!$A$3:$BL$96,54,0)),"",VLOOKUP(A72,Relatorio!$A$3:$BL$96,54,0))</f>
        <v>7</v>
      </c>
      <c r="D72" s="157" t="str">
        <f t="shared" ca="1" si="10"/>
        <v/>
      </c>
      <c r="E72" s="113">
        <f ca="1">IF(ISERROR(VLOOKUP(A72,Controle!$A:$Y,8,0)),"",VLOOKUP(A72,Controle!$A:$Y,8,0))</f>
        <v>0</v>
      </c>
      <c r="F72" s="113">
        <f ca="1">IF(ISERROR(VLOOKUP(A72,Controle!$A:$Y,9,0)),"",VLOOKUP(A72,Controle!$A:$Y,9,0))</f>
        <v>0</v>
      </c>
      <c r="G72" s="115">
        <f ca="1">IF(ISERROR(VLOOKUP(A72,Controle!$A:$Y,10,0)),"",VLOOKUP(A72,Controle!$A:$Y,10,0))</f>
        <v>0</v>
      </c>
      <c r="H72" s="113">
        <f ca="1">IF(ISERROR(VLOOKUP(A72,Controle!$A:$Y,11,0)),"",VLOOKUP(A72,Controle!$A:$Y,11,0))</f>
        <v>0</v>
      </c>
      <c r="I72" s="115">
        <f ca="1">IF(ISERROR(VLOOKUP(A72,Controle!$A:$Y,12,0)),"",VLOOKUP(A72,Controle!$A:$Y,12,0))</f>
        <v>0</v>
      </c>
      <c r="J72" s="113">
        <f ca="1">IF(ISERROR(VLOOKUP(A72,Controle!$A:$Y,13,0)),"",VLOOKUP(A72,Controle!$A:$Y,13,0))</f>
        <v>0</v>
      </c>
      <c r="K72" s="115">
        <f ca="1">IF(ISERROR(VLOOKUP(A72,Controle!$A:$Y,14,0)),"",VLOOKUP(A72,Controle!$A:$Y,14,0))</f>
        <v>0</v>
      </c>
      <c r="L72" s="113">
        <f ca="1">IF(ISERROR(VLOOKUP(A72,Controle!$A:$Y,15,0)),"",VLOOKUP(A72,Controle!$A:$Y,15,0))</f>
        <v>0</v>
      </c>
      <c r="P72" s="111" t="s">
        <v>156</v>
      </c>
      <c r="Q72" s="163">
        <f t="shared" ca="1" si="11"/>
        <v>0</v>
      </c>
      <c r="R72" s="164" t="str">
        <f t="shared" ca="1" si="12"/>
        <v/>
      </c>
      <c r="S72" s="115">
        <f ca="1">IF(ISERROR(VLOOKUP(A72,Controle!$A:$Y,16,0)),"",VLOOKUP(A72,Controle!$A:$Y,16,0))</f>
        <v>0</v>
      </c>
      <c r="T72" s="113">
        <f ca="1">IF(ISERROR(VLOOKUP(A72,Controle!$A:$Y,17,0)),"",VLOOKUP(A72,Controle!$A:$Y,17,0))</f>
        <v>0</v>
      </c>
      <c r="U72" s="115">
        <f ca="1">IF(ISERROR(VLOOKUP(A72,Controle!$A:$Y,18,0)),"",VLOOKUP(A72,Controle!$A:$Y,18,0))</f>
        <v>0</v>
      </c>
      <c r="V72" s="113">
        <f ca="1">IF(ISERROR(VLOOKUP(A72,Controle!$A:$Y,19,0)),"",VLOOKUP(A72,Controle!$A:$Y,19,0))</f>
        <v>0</v>
      </c>
      <c r="W72" s="115">
        <f ca="1">IF(ISERROR(VLOOKUP(A72,Controle!$A:$Y,20,0)),"",VLOOKUP(A72,Controle!$A:$Y,20,0))</f>
        <v>0</v>
      </c>
      <c r="X72" s="113">
        <f ca="1">IF(ISERROR(VLOOKUP(A72,Controle!$A:$Y,21,0)),"",VLOOKUP(A72,Controle!$A:$Y,21,0))</f>
        <v>0</v>
      </c>
      <c r="Y72" s="115">
        <f ca="1">IF(ISERROR(VLOOKUP(A72,Controle!$A:$Y,22,0)),"",VLOOKUP(A72,Controle!$A:$Y,22,0))</f>
        <v>0</v>
      </c>
      <c r="Z72" s="113">
        <f ca="1">IF(ISERROR(VLOOKUP(A72,Controle!$A:$Y,23,0)),"",VLOOKUP(A72,Controle!$A:$Y,23,0))</f>
        <v>0</v>
      </c>
      <c r="AD72" s="106" t="s">
        <v>156</v>
      </c>
      <c r="AE72" s="171">
        <f t="shared" ca="1" si="13"/>
        <v>0</v>
      </c>
      <c r="AF72" s="164" t="str">
        <f t="shared" ca="1" si="14"/>
        <v/>
      </c>
      <c r="AG72" s="147">
        <f ca="1">IF(ISERROR(VLOOKUP(A72,Controle!$A:$Y,24,0)),"",VLOOKUP(A72,Controle!$A:$Y,24,0))</f>
        <v>0</v>
      </c>
      <c r="AH72" s="123">
        <f ca="1">IF(ISERROR(VLOOKUP(A72,Controle!$A:$Y,25,0)),"",VLOOKUP(A72,Controle!$A:$Y,25,0))</f>
        <v>0</v>
      </c>
      <c r="AI72" s="147">
        <f ca="1">IF(ISERROR(VLOOKUP(A72,Controle!$A:$Y,2,0)),"",VLOOKUP(A72,Controle!$A:$Y,2,0))</f>
        <v>0</v>
      </c>
      <c r="AJ72" s="123">
        <f ca="1">IF(ISERROR(VLOOKUP(A72,Controle!$A:$Y,3,0)),"",VLOOKUP(A72,Controle!$A:$Y,3,0))</f>
        <v>0</v>
      </c>
      <c r="AK72" s="147">
        <f ca="1">IF(ISERROR(VLOOKUP(A72,Controle!$A:$Y,4,0)),"",VLOOKUP(A72,Controle!$A:$Y,4,0))</f>
        <v>0</v>
      </c>
      <c r="AL72" s="123">
        <f ca="1">IF(ISERROR(VLOOKUP(A72,Controle!$A:$Y,5,0)),"",VLOOKUP(A72,Controle!$A:$Y,5,0))</f>
        <v>0</v>
      </c>
      <c r="AM72" s="147">
        <f ca="1">IF(ISERROR(VLOOKUP(A72,Controle!$A:$Y,6,0)),"",VLOOKUP(A72,Controle!$A:$Y,6,0))</f>
        <v>0</v>
      </c>
      <c r="AN72" s="123">
        <f ca="1">IF(ISERROR(VLOOKUP(A72,Controle!$A:$Y,7,0)),"",VLOOKUP(A72,Controle!$A:$Y,7,0))</f>
        <v>0</v>
      </c>
    </row>
    <row r="73" spans="1:40" x14ac:dyDescent="0.3">
      <c r="A73" s="111" t="s">
        <v>157</v>
      </c>
      <c r="B73" s="155">
        <f t="shared" ca="1" si="9"/>
        <v>0</v>
      </c>
      <c r="C73" s="156">
        <f>IF(ISERROR(VLOOKUP(A73,Relatorio!$A$3:$BL$96,54,0)),"",VLOOKUP(A73,Relatorio!$A$3:$BL$96,54,0))</f>
        <v>7</v>
      </c>
      <c r="D73" s="157" t="str">
        <f t="shared" ca="1" si="10"/>
        <v/>
      </c>
      <c r="E73" s="113">
        <f ca="1">IF(ISERROR(VLOOKUP(A73,Controle!$A:$Y,8,0)),"",VLOOKUP(A73,Controle!$A:$Y,8,0))</f>
        <v>0</v>
      </c>
      <c r="F73" s="113">
        <f ca="1">IF(ISERROR(VLOOKUP(A73,Controle!$A:$Y,9,0)),"",VLOOKUP(A73,Controle!$A:$Y,9,0))</f>
        <v>0</v>
      </c>
      <c r="G73" s="115">
        <f ca="1">IF(ISERROR(VLOOKUP(A73,Controle!$A:$Y,10,0)),"",VLOOKUP(A73,Controle!$A:$Y,10,0))</f>
        <v>0</v>
      </c>
      <c r="H73" s="113">
        <f ca="1">IF(ISERROR(VLOOKUP(A73,Controle!$A:$Y,11,0)),"",VLOOKUP(A73,Controle!$A:$Y,11,0))</f>
        <v>0</v>
      </c>
      <c r="I73" s="115">
        <f ca="1">IF(ISERROR(VLOOKUP(A73,Controle!$A:$Y,12,0)),"",VLOOKUP(A73,Controle!$A:$Y,12,0))</f>
        <v>0</v>
      </c>
      <c r="J73" s="113">
        <f ca="1">IF(ISERROR(VLOOKUP(A73,Controle!$A:$Y,13,0)),"",VLOOKUP(A73,Controle!$A:$Y,13,0))</f>
        <v>0</v>
      </c>
      <c r="K73" s="115">
        <f ca="1">IF(ISERROR(VLOOKUP(A73,Controle!$A:$Y,14,0)),"",VLOOKUP(A73,Controle!$A:$Y,14,0))</f>
        <v>0</v>
      </c>
      <c r="L73" s="113">
        <f ca="1">IF(ISERROR(VLOOKUP(A73,Controle!$A:$Y,15,0)),"",VLOOKUP(A73,Controle!$A:$Y,15,0))</f>
        <v>0</v>
      </c>
      <c r="P73" s="111" t="s">
        <v>157</v>
      </c>
      <c r="Q73" s="163">
        <f t="shared" ca="1" si="11"/>
        <v>0</v>
      </c>
      <c r="R73" s="164" t="str">
        <f t="shared" ca="1" si="12"/>
        <v/>
      </c>
      <c r="S73" s="115">
        <f ca="1">IF(ISERROR(VLOOKUP(A73,Controle!$A:$Y,16,0)),"",VLOOKUP(A73,Controle!$A:$Y,16,0))</f>
        <v>0</v>
      </c>
      <c r="T73" s="113">
        <f ca="1">IF(ISERROR(VLOOKUP(A73,Controle!$A:$Y,17,0)),"",VLOOKUP(A73,Controle!$A:$Y,17,0))</f>
        <v>0</v>
      </c>
      <c r="U73" s="115">
        <f ca="1">IF(ISERROR(VLOOKUP(A73,Controle!$A:$Y,18,0)),"",VLOOKUP(A73,Controle!$A:$Y,18,0))</f>
        <v>0</v>
      </c>
      <c r="V73" s="113">
        <f ca="1">IF(ISERROR(VLOOKUP(A73,Controle!$A:$Y,19,0)),"",VLOOKUP(A73,Controle!$A:$Y,19,0))</f>
        <v>0</v>
      </c>
      <c r="W73" s="115">
        <f ca="1">IF(ISERROR(VLOOKUP(A73,Controle!$A:$Y,20,0)),"",VLOOKUP(A73,Controle!$A:$Y,20,0))</f>
        <v>0</v>
      </c>
      <c r="X73" s="113">
        <f ca="1">IF(ISERROR(VLOOKUP(A73,Controle!$A:$Y,21,0)),"",VLOOKUP(A73,Controle!$A:$Y,21,0))</f>
        <v>0</v>
      </c>
      <c r="Y73" s="115">
        <f ca="1">IF(ISERROR(VLOOKUP(A73,Controle!$A:$Y,22,0)),"",VLOOKUP(A73,Controle!$A:$Y,22,0))</f>
        <v>0</v>
      </c>
      <c r="Z73" s="113">
        <f ca="1">IF(ISERROR(VLOOKUP(A73,Controle!$A:$Y,23,0)),"",VLOOKUP(A73,Controle!$A:$Y,23,0))</f>
        <v>0</v>
      </c>
      <c r="AD73" s="106" t="s">
        <v>157</v>
      </c>
      <c r="AE73" s="171">
        <f t="shared" ca="1" si="13"/>
        <v>0</v>
      </c>
      <c r="AF73" s="164" t="str">
        <f t="shared" ca="1" si="14"/>
        <v/>
      </c>
      <c r="AG73" s="147">
        <f ca="1">IF(ISERROR(VLOOKUP(A73,Controle!$A:$Y,24,0)),"",VLOOKUP(A73,Controle!$A:$Y,24,0))</f>
        <v>0</v>
      </c>
      <c r="AH73" s="123">
        <f ca="1">IF(ISERROR(VLOOKUP(A73,Controle!$A:$Y,25,0)),"",VLOOKUP(A73,Controle!$A:$Y,25,0))</f>
        <v>0</v>
      </c>
      <c r="AI73" s="147">
        <f ca="1">IF(ISERROR(VLOOKUP(A73,Controle!$A:$Y,2,0)),"",VLOOKUP(A73,Controle!$A:$Y,2,0))</f>
        <v>0</v>
      </c>
      <c r="AJ73" s="123">
        <f ca="1">IF(ISERROR(VLOOKUP(A73,Controle!$A:$Y,3,0)),"",VLOOKUP(A73,Controle!$A:$Y,3,0))</f>
        <v>0</v>
      </c>
      <c r="AK73" s="147">
        <f ca="1">IF(ISERROR(VLOOKUP(A73,Controle!$A:$Y,4,0)),"",VLOOKUP(A73,Controle!$A:$Y,4,0))</f>
        <v>0</v>
      </c>
      <c r="AL73" s="123">
        <f ca="1">IF(ISERROR(VLOOKUP(A73,Controle!$A:$Y,5,0)),"",VLOOKUP(A73,Controle!$A:$Y,5,0))</f>
        <v>0</v>
      </c>
      <c r="AM73" s="147">
        <f ca="1">IF(ISERROR(VLOOKUP(A73,Controle!$A:$Y,6,0)),"",VLOOKUP(A73,Controle!$A:$Y,6,0))</f>
        <v>0</v>
      </c>
      <c r="AN73" s="123">
        <f ca="1">IF(ISERROR(VLOOKUP(A73,Controle!$A:$Y,7,0)),"",VLOOKUP(A73,Controle!$A:$Y,7,0))</f>
        <v>0</v>
      </c>
    </row>
    <row r="74" spans="1:40" x14ac:dyDescent="0.3">
      <c r="A74" s="111" t="s">
        <v>158</v>
      </c>
      <c r="B74" s="155">
        <f t="shared" ca="1" si="9"/>
        <v>0</v>
      </c>
      <c r="C74" s="156">
        <f>IF(ISERROR(VLOOKUP(A74,Relatorio!$A$3:$BL$96,54,0)),"",VLOOKUP(A74,Relatorio!$A$3:$BL$96,54,0))</f>
        <v>7</v>
      </c>
      <c r="D74" s="157" t="str">
        <f t="shared" ca="1" si="10"/>
        <v/>
      </c>
      <c r="E74" s="113">
        <f ca="1">IF(ISERROR(VLOOKUP(A74,Controle!$A:$Y,8,0)),"",VLOOKUP(A74,Controle!$A:$Y,8,0))</f>
        <v>0</v>
      </c>
      <c r="F74" s="113">
        <f ca="1">IF(ISERROR(VLOOKUP(A74,Controle!$A:$Y,9,0)),"",VLOOKUP(A74,Controle!$A:$Y,9,0))</f>
        <v>0</v>
      </c>
      <c r="G74" s="115">
        <f ca="1">IF(ISERROR(VLOOKUP(A74,Controle!$A:$Y,10,0)),"",VLOOKUP(A74,Controle!$A:$Y,10,0))</f>
        <v>0</v>
      </c>
      <c r="H74" s="113">
        <f ca="1">IF(ISERROR(VLOOKUP(A74,Controle!$A:$Y,11,0)),"",VLOOKUP(A74,Controle!$A:$Y,11,0))</f>
        <v>0</v>
      </c>
      <c r="I74" s="115">
        <f ca="1">IF(ISERROR(VLOOKUP(A74,Controle!$A:$Y,12,0)),"",VLOOKUP(A74,Controle!$A:$Y,12,0))</f>
        <v>0</v>
      </c>
      <c r="J74" s="113">
        <f ca="1">IF(ISERROR(VLOOKUP(A74,Controle!$A:$Y,13,0)),"",VLOOKUP(A74,Controle!$A:$Y,13,0))</f>
        <v>0</v>
      </c>
      <c r="K74" s="115">
        <f ca="1">IF(ISERROR(VLOOKUP(A74,Controle!$A:$Y,14,0)),"",VLOOKUP(A74,Controle!$A:$Y,14,0))</f>
        <v>0</v>
      </c>
      <c r="L74" s="113">
        <f ca="1">IF(ISERROR(VLOOKUP(A74,Controle!$A:$Y,15,0)),"",VLOOKUP(A74,Controle!$A:$Y,15,0))</f>
        <v>0</v>
      </c>
      <c r="P74" s="111" t="s">
        <v>158</v>
      </c>
      <c r="Q74" s="163">
        <f t="shared" ca="1" si="11"/>
        <v>0</v>
      </c>
      <c r="R74" s="164" t="str">
        <f t="shared" ca="1" si="12"/>
        <v/>
      </c>
      <c r="S74" s="115">
        <f ca="1">IF(ISERROR(VLOOKUP(A74,Controle!$A:$Y,16,0)),"",VLOOKUP(A74,Controle!$A:$Y,16,0))</f>
        <v>0</v>
      </c>
      <c r="T74" s="113">
        <f ca="1">IF(ISERROR(VLOOKUP(A74,Controle!$A:$Y,17,0)),"",VLOOKUP(A74,Controle!$A:$Y,17,0))</f>
        <v>0</v>
      </c>
      <c r="U74" s="115">
        <f ca="1">IF(ISERROR(VLOOKUP(A74,Controle!$A:$Y,18,0)),"",VLOOKUP(A74,Controle!$A:$Y,18,0))</f>
        <v>0</v>
      </c>
      <c r="V74" s="113">
        <f ca="1">IF(ISERROR(VLOOKUP(A74,Controle!$A:$Y,19,0)),"",VLOOKUP(A74,Controle!$A:$Y,19,0))</f>
        <v>0</v>
      </c>
      <c r="W74" s="115">
        <f ca="1">IF(ISERROR(VLOOKUP(A74,Controle!$A:$Y,20,0)),"",VLOOKUP(A74,Controle!$A:$Y,20,0))</f>
        <v>0</v>
      </c>
      <c r="X74" s="113">
        <f ca="1">IF(ISERROR(VLOOKUP(A74,Controle!$A:$Y,21,0)),"",VLOOKUP(A74,Controle!$A:$Y,21,0))</f>
        <v>0</v>
      </c>
      <c r="Y74" s="115">
        <f ca="1">IF(ISERROR(VLOOKUP(A74,Controle!$A:$Y,22,0)),"",VLOOKUP(A74,Controle!$A:$Y,22,0))</f>
        <v>0</v>
      </c>
      <c r="Z74" s="113">
        <f ca="1">IF(ISERROR(VLOOKUP(A74,Controle!$A:$Y,23,0)),"",VLOOKUP(A74,Controle!$A:$Y,23,0))</f>
        <v>0</v>
      </c>
      <c r="AD74" s="106" t="s">
        <v>158</v>
      </c>
      <c r="AE74" s="171">
        <f t="shared" ca="1" si="13"/>
        <v>0</v>
      </c>
      <c r="AF74" s="164" t="str">
        <f t="shared" ca="1" si="14"/>
        <v/>
      </c>
      <c r="AG74" s="147">
        <f ca="1">IF(ISERROR(VLOOKUP(A74,Controle!$A:$Y,24,0)),"",VLOOKUP(A74,Controle!$A:$Y,24,0))</f>
        <v>0</v>
      </c>
      <c r="AH74" s="123">
        <f ca="1">IF(ISERROR(VLOOKUP(A74,Controle!$A:$Y,25,0)),"",VLOOKUP(A74,Controle!$A:$Y,25,0))</f>
        <v>0</v>
      </c>
      <c r="AI74" s="147">
        <f ca="1">IF(ISERROR(VLOOKUP(A74,Controle!$A:$Y,2,0)),"",VLOOKUP(A74,Controle!$A:$Y,2,0))</f>
        <v>0</v>
      </c>
      <c r="AJ74" s="123">
        <f ca="1">IF(ISERROR(VLOOKUP(A74,Controle!$A:$Y,3,0)),"",VLOOKUP(A74,Controle!$A:$Y,3,0))</f>
        <v>0</v>
      </c>
      <c r="AK74" s="147">
        <f ca="1">IF(ISERROR(VLOOKUP(A74,Controle!$A:$Y,4,0)),"",VLOOKUP(A74,Controle!$A:$Y,4,0))</f>
        <v>0</v>
      </c>
      <c r="AL74" s="123">
        <f ca="1">IF(ISERROR(VLOOKUP(A74,Controle!$A:$Y,5,0)),"",VLOOKUP(A74,Controle!$A:$Y,5,0))</f>
        <v>0</v>
      </c>
      <c r="AM74" s="147">
        <f ca="1">IF(ISERROR(VLOOKUP(A74,Controle!$A:$Y,6,0)),"",VLOOKUP(A74,Controle!$A:$Y,6,0))</f>
        <v>0</v>
      </c>
      <c r="AN74" s="123">
        <f ca="1">IF(ISERROR(VLOOKUP(A74,Controle!$A:$Y,7,0)),"",VLOOKUP(A74,Controle!$A:$Y,7,0))</f>
        <v>0</v>
      </c>
    </row>
    <row r="75" spans="1:40" x14ac:dyDescent="0.3">
      <c r="A75" s="111" t="s">
        <v>159</v>
      </c>
      <c r="B75" s="155">
        <f t="shared" ca="1" si="9"/>
        <v>0</v>
      </c>
      <c r="C75" s="156">
        <f>IF(ISERROR(VLOOKUP(A75,Relatorio!$A$3:$BL$96,54,0)),"",VLOOKUP(A75,Relatorio!$A$3:$BL$96,54,0))</f>
        <v>7</v>
      </c>
      <c r="D75" s="157" t="str">
        <f t="shared" ca="1" si="10"/>
        <v/>
      </c>
      <c r="E75" s="113">
        <f ca="1">IF(ISERROR(VLOOKUP(A75,Controle!$A:$Y,8,0)),"",VLOOKUP(A75,Controle!$A:$Y,8,0))</f>
        <v>0</v>
      </c>
      <c r="F75" s="113">
        <f ca="1">IF(ISERROR(VLOOKUP(A75,Controle!$A:$Y,9,0)),"",VLOOKUP(A75,Controle!$A:$Y,9,0))</f>
        <v>0</v>
      </c>
      <c r="G75" s="115">
        <f ca="1">IF(ISERROR(VLOOKUP(A75,Controle!$A:$Y,10,0)),"",VLOOKUP(A75,Controle!$A:$Y,10,0))</f>
        <v>0</v>
      </c>
      <c r="H75" s="113">
        <f ca="1">IF(ISERROR(VLOOKUP(A75,Controle!$A:$Y,11,0)),"",VLOOKUP(A75,Controle!$A:$Y,11,0))</f>
        <v>0</v>
      </c>
      <c r="I75" s="115">
        <f ca="1">IF(ISERROR(VLOOKUP(A75,Controle!$A:$Y,12,0)),"",VLOOKUP(A75,Controle!$A:$Y,12,0))</f>
        <v>0</v>
      </c>
      <c r="J75" s="113">
        <f ca="1">IF(ISERROR(VLOOKUP(A75,Controle!$A:$Y,13,0)),"",VLOOKUP(A75,Controle!$A:$Y,13,0))</f>
        <v>0</v>
      </c>
      <c r="K75" s="115">
        <f ca="1">IF(ISERROR(VLOOKUP(A75,Controle!$A:$Y,14,0)),"",VLOOKUP(A75,Controle!$A:$Y,14,0))</f>
        <v>0</v>
      </c>
      <c r="L75" s="113">
        <f ca="1">IF(ISERROR(VLOOKUP(A75,Controle!$A:$Y,15,0)),"",VLOOKUP(A75,Controle!$A:$Y,15,0))</f>
        <v>0</v>
      </c>
      <c r="P75" s="111" t="s">
        <v>159</v>
      </c>
      <c r="Q75" s="163">
        <f t="shared" ca="1" si="11"/>
        <v>0</v>
      </c>
      <c r="R75" s="164" t="str">
        <f t="shared" ca="1" si="12"/>
        <v/>
      </c>
      <c r="S75" s="115">
        <f ca="1">IF(ISERROR(VLOOKUP(A75,Controle!$A:$Y,16,0)),"",VLOOKUP(A75,Controle!$A:$Y,16,0))</f>
        <v>0</v>
      </c>
      <c r="T75" s="113">
        <f ca="1">IF(ISERROR(VLOOKUP(A75,Controle!$A:$Y,17,0)),"",VLOOKUP(A75,Controle!$A:$Y,17,0))</f>
        <v>0</v>
      </c>
      <c r="U75" s="115">
        <f ca="1">IF(ISERROR(VLOOKUP(A75,Controle!$A:$Y,18,0)),"",VLOOKUP(A75,Controle!$A:$Y,18,0))</f>
        <v>0</v>
      </c>
      <c r="V75" s="113">
        <f ca="1">IF(ISERROR(VLOOKUP(A75,Controle!$A:$Y,19,0)),"",VLOOKUP(A75,Controle!$A:$Y,19,0))</f>
        <v>0</v>
      </c>
      <c r="W75" s="115">
        <f ca="1">IF(ISERROR(VLOOKUP(A75,Controle!$A:$Y,20,0)),"",VLOOKUP(A75,Controle!$A:$Y,20,0))</f>
        <v>0</v>
      </c>
      <c r="X75" s="113">
        <f ca="1">IF(ISERROR(VLOOKUP(A75,Controle!$A:$Y,21,0)),"",VLOOKUP(A75,Controle!$A:$Y,21,0))</f>
        <v>0</v>
      </c>
      <c r="Y75" s="115">
        <f ca="1">IF(ISERROR(VLOOKUP(A75,Controle!$A:$Y,22,0)),"",VLOOKUP(A75,Controle!$A:$Y,22,0))</f>
        <v>0</v>
      </c>
      <c r="Z75" s="113">
        <f ca="1">IF(ISERROR(VLOOKUP(A75,Controle!$A:$Y,23,0)),"",VLOOKUP(A75,Controle!$A:$Y,23,0))</f>
        <v>0</v>
      </c>
      <c r="AD75" s="106" t="s">
        <v>159</v>
      </c>
      <c r="AE75" s="171">
        <f t="shared" ca="1" si="13"/>
        <v>0</v>
      </c>
      <c r="AF75" s="164" t="str">
        <f t="shared" ca="1" si="14"/>
        <v/>
      </c>
      <c r="AG75" s="147">
        <f ca="1">IF(ISERROR(VLOOKUP(A75,Controle!$A:$Y,24,0)),"",VLOOKUP(A75,Controle!$A:$Y,24,0))</f>
        <v>0</v>
      </c>
      <c r="AH75" s="123">
        <f ca="1">IF(ISERROR(VLOOKUP(A75,Controle!$A:$Y,25,0)),"",VLOOKUP(A75,Controle!$A:$Y,25,0))</f>
        <v>0</v>
      </c>
      <c r="AI75" s="147">
        <f ca="1">IF(ISERROR(VLOOKUP(A75,Controle!$A:$Y,2,0)),"",VLOOKUP(A75,Controle!$A:$Y,2,0))</f>
        <v>0</v>
      </c>
      <c r="AJ75" s="123">
        <f ca="1">IF(ISERROR(VLOOKUP(A75,Controle!$A:$Y,3,0)),"",VLOOKUP(A75,Controle!$A:$Y,3,0))</f>
        <v>0</v>
      </c>
      <c r="AK75" s="147">
        <f ca="1">IF(ISERROR(VLOOKUP(A75,Controle!$A:$Y,4,0)),"",VLOOKUP(A75,Controle!$A:$Y,4,0))</f>
        <v>0</v>
      </c>
      <c r="AL75" s="123">
        <f ca="1">IF(ISERROR(VLOOKUP(A75,Controle!$A:$Y,5,0)),"",VLOOKUP(A75,Controle!$A:$Y,5,0))</f>
        <v>0</v>
      </c>
      <c r="AM75" s="147">
        <f ca="1">IF(ISERROR(VLOOKUP(A75,Controle!$A:$Y,6,0)),"",VLOOKUP(A75,Controle!$A:$Y,6,0))</f>
        <v>0</v>
      </c>
      <c r="AN75" s="123">
        <f ca="1">IF(ISERROR(VLOOKUP(A75,Controle!$A:$Y,7,0)),"",VLOOKUP(A75,Controle!$A:$Y,7,0))</f>
        <v>0</v>
      </c>
    </row>
    <row r="76" spans="1:40" ht="19.5" customHeight="1" thickBot="1" x14ac:dyDescent="0.35">
      <c r="A76" s="112" t="s">
        <v>160</v>
      </c>
      <c r="B76" s="158">
        <f t="shared" ca="1" si="9"/>
        <v>0</v>
      </c>
      <c r="C76" s="159">
        <f>IF(ISERROR(VLOOKUP(A76,Relatorio!$A$3:$BL$96,54,0)),"",VLOOKUP(A76,Relatorio!$A$3:$BL$96,54,0))</f>
        <v>7</v>
      </c>
      <c r="D76" s="160" t="str">
        <f t="shared" ca="1" si="10"/>
        <v/>
      </c>
      <c r="E76" s="114">
        <f ca="1">IF(ISERROR(VLOOKUP(A76,Controle!$A:$Y,8,0)),"",VLOOKUP(A76,Controle!$A:$Y,8,0))</f>
        <v>0</v>
      </c>
      <c r="F76" s="114">
        <f ca="1">IF(ISERROR(VLOOKUP(A76,Controle!$A:$Y,9,0)),"",VLOOKUP(A76,Controle!$A:$Y,9,0))</f>
        <v>0</v>
      </c>
      <c r="G76" s="116">
        <f ca="1">IF(ISERROR(VLOOKUP(A76,Controle!$A:$Y,10,0)),"",VLOOKUP(A76,Controle!$A:$Y,10,0))</f>
        <v>0</v>
      </c>
      <c r="H76" s="114">
        <f ca="1">IF(ISERROR(VLOOKUP(A76,Controle!$A:$Y,11,0)),"",VLOOKUP(A76,Controle!$A:$Y,11,0))</f>
        <v>0</v>
      </c>
      <c r="I76" s="116">
        <f ca="1">IF(ISERROR(VLOOKUP(A76,Controle!$A:$Y,12,0)),"",VLOOKUP(A76,Controle!$A:$Y,12,0))</f>
        <v>0</v>
      </c>
      <c r="J76" s="114">
        <f ca="1">IF(ISERROR(VLOOKUP(A76,Controle!$A:$Y,13,0)),"",VLOOKUP(A76,Controle!$A:$Y,13,0))</f>
        <v>0</v>
      </c>
      <c r="K76" s="116">
        <f ca="1">IF(ISERROR(VLOOKUP(A76,Controle!$A:$Y,14,0)),"",VLOOKUP(A76,Controle!$A:$Y,14,0))</f>
        <v>0</v>
      </c>
      <c r="L76" s="114">
        <f ca="1">IF(ISERROR(VLOOKUP(A76,Controle!$A:$Y,15,0)),"",VLOOKUP(A76,Controle!$A:$Y,15,0))</f>
        <v>0</v>
      </c>
      <c r="P76" s="112" t="s">
        <v>160</v>
      </c>
      <c r="Q76" s="165">
        <f t="shared" ca="1" si="11"/>
        <v>0</v>
      </c>
      <c r="R76" s="166" t="str">
        <f t="shared" ca="1" si="12"/>
        <v/>
      </c>
      <c r="S76" s="116">
        <f ca="1">IF(ISERROR(VLOOKUP(A76,Controle!$A:$Y,16,0)),"",VLOOKUP(A76,Controle!$A:$Y,16,0))</f>
        <v>0</v>
      </c>
      <c r="T76" s="114">
        <f ca="1">IF(ISERROR(VLOOKUP(A76,Controle!$A:$Y,17,0)),"",VLOOKUP(A76,Controle!$A:$Y,17,0))</f>
        <v>0</v>
      </c>
      <c r="U76" s="116">
        <f ca="1">IF(ISERROR(VLOOKUP(A76,Controle!$A:$Y,18,0)),"",VLOOKUP(A76,Controle!$A:$Y,18,0))</f>
        <v>0</v>
      </c>
      <c r="V76" s="114">
        <f ca="1">IF(ISERROR(VLOOKUP(A76,Controle!$A:$Y,19,0)),"",VLOOKUP(A76,Controle!$A:$Y,19,0))</f>
        <v>0</v>
      </c>
      <c r="W76" s="116">
        <f ca="1">IF(ISERROR(VLOOKUP(A76,Controle!$A:$Y,20,0)),"",VLOOKUP(A76,Controle!$A:$Y,20,0))</f>
        <v>0</v>
      </c>
      <c r="X76" s="114">
        <f ca="1">IF(ISERROR(VLOOKUP(A76,Controle!$A:$Y,21,0)),"",VLOOKUP(A76,Controle!$A:$Y,21,0))</f>
        <v>0</v>
      </c>
      <c r="Y76" s="116">
        <f ca="1">IF(ISERROR(VLOOKUP(A76,Controle!$A:$Y,22,0)),"",VLOOKUP(A76,Controle!$A:$Y,22,0))</f>
        <v>0</v>
      </c>
      <c r="Z76" s="114">
        <f ca="1">IF(ISERROR(VLOOKUP(A76,Controle!$A:$Y,23,0)),"",VLOOKUP(A76,Controle!$A:$Y,23,0))</f>
        <v>0</v>
      </c>
      <c r="AD76" s="107" t="s">
        <v>160</v>
      </c>
      <c r="AE76" s="172">
        <f t="shared" ca="1" si="13"/>
        <v>0</v>
      </c>
      <c r="AF76" s="166" t="str">
        <f t="shared" ca="1" si="14"/>
        <v/>
      </c>
      <c r="AG76" s="151">
        <f ca="1">IF(ISERROR(VLOOKUP(A76,Controle!$A:$Y,24,0)),"",VLOOKUP(A76,Controle!$A:$Y,24,0))</f>
        <v>0</v>
      </c>
      <c r="AH76" s="125">
        <f ca="1">IF(ISERROR(VLOOKUP(A76,Controle!$A:$Y,25,0)),"",VLOOKUP(A76,Controle!$A:$Y,25,0))</f>
        <v>0</v>
      </c>
      <c r="AI76" s="151">
        <f ca="1">IF(ISERROR(VLOOKUP(A76,Controle!$A:$Y,2,0)),"",VLOOKUP(A76,Controle!$A:$Y,2,0))</f>
        <v>0</v>
      </c>
      <c r="AJ76" s="125">
        <f ca="1">IF(ISERROR(VLOOKUP(A76,Controle!$A:$Y,3,0)),"",VLOOKUP(A76,Controle!$A:$Y,3,0))</f>
        <v>0</v>
      </c>
      <c r="AK76" s="151">
        <f ca="1">IF(ISERROR(VLOOKUP(A76,Controle!$A:$Y,4,0)),"",VLOOKUP(A76,Controle!$A:$Y,4,0))</f>
        <v>0</v>
      </c>
      <c r="AL76" s="125">
        <f ca="1">IF(ISERROR(VLOOKUP(A76,Controle!$A:$Y,5,0)),"",VLOOKUP(A76,Controle!$A:$Y,5,0))</f>
        <v>0</v>
      </c>
      <c r="AM76" s="151">
        <f ca="1">IF(ISERROR(VLOOKUP(A76,Controle!$A:$Y,6,0)),"",VLOOKUP(A76,Controle!$A:$Y,6,0))</f>
        <v>0</v>
      </c>
      <c r="AN76" s="125">
        <f ca="1">IF(ISERROR(VLOOKUP(A76,Controle!$A:$Y,7,0)),"",VLOOKUP(A76,Controle!$A:$Y,7,0))</f>
        <v>0</v>
      </c>
    </row>
    <row r="77" spans="1:40" x14ac:dyDescent="0.3">
      <c r="A77" s="110" t="s">
        <v>161</v>
      </c>
      <c r="B77" s="152">
        <f t="shared" ca="1" si="9"/>
        <v>0</v>
      </c>
      <c r="C77" s="153">
        <f>IF(ISERROR(VLOOKUP(A77,Relatorio!$A$3:$BL$96,54,0)),"",VLOOKUP(A77,Relatorio!$A$3:$BL$96,54,0))</f>
        <v>8</v>
      </c>
      <c r="D77" s="154" t="str">
        <f t="shared" ca="1" si="10"/>
        <v/>
      </c>
      <c r="E77" s="104">
        <f ca="1">IF(ISERROR(VLOOKUP(A77,Controle!$A:$Y,8,0)),"",VLOOKUP(A77,Controle!$A:$Y,8,0))</f>
        <v>0</v>
      </c>
      <c r="F77" s="104">
        <f ca="1">IF(ISERROR(VLOOKUP(A77,Controle!$A:$Y,9,0)),"",VLOOKUP(A77,Controle!$A:$Y,9,0))</f>
        <v>0</v>
      </c>
      <c r="G77" s="105">
        <f ca="1">IF(ISERROR(VLOOKUP(A77,Controle!$A:$Y,10,0)),"",VLOOKUP(A77,Controle!$A:$Y,10,0))</f>
        <v>0</v>
      </c>
      <c r="H77" s="104">
        <f ca="1">IF(ISERROR(VLOOKUP(A77,Controle!$A:$Y,11,0)),"",VLOOKUP(A77,Controle!$A:$Y,11,0))</f>
        <v>0</v>
      </c>
      <c r="I77" s="105">
        <f ca="1">IF(ISERROR(VLOOKUP(A77,Controle!$A:$Y,12,0)),"",VLOOKUP(A77,Controle!$A:$Y,12,0))</f>
        <v>0</v>
      </c>
      <c r="J77" s="104">
        <f ca="1">IF(ISERROR(VLOOKUP(A77,Controle!$A:$Y,13,0)),"",VLOOKUP(A77,Controle!$A:$Y,13,0))</f>
        <v>0</v>
      </c>
      <c r="K77" s="105">
        <f ca="1">IF(ISERROR(VLOOKUP(A77,Controle!$A:$Y,14,0)),"",VLOOKUP(A77,Controle!$A:$Y,14,0))</f>
        <v>0</v>
      </c>
      <c r="L77" s="104">
        <f ca="1">IF(ISERROR(VLOOKUP(A77,Controle!$A:$Y,15,0)),"",VLOOKUP(A77,Controle!$A:$Y,15,0))</f>
        <v>0</v>
      </c>
      <c r="P77" s="110" t="s">
        <v>161</v>
      </c>
      <c r="Q77" s="161">
        <f t="shared" ca="1" si="11"/>
        <v>0</v>
      </c>
      <c r="R77" s="162" t="str">
        <f t="shared" ca="1" si="12"/>
        <v/>
      </c>
      <c r="S77" s="105">
        <f ca="1">IF(ISERROR(VLOOKUP(A77,Controle!$A:$Y,16,0)),"",VLOOKUP(A77,Controle!$A:$Y,16,0))</f>
        <v>0</v>
      </c>
      <c r="T77" s="104">
        <f ca="1">IF(ISERROR(VLOOKUP(A77,Controle!$A:$Y,17,0)),"",VLOOKUP(A77,Controle!$A:$Y,17,0))</f>
        <v>0</v>
      </c>
      <c r="U77" s="105">
        <f ca="1">IF(ISERROR(VLOOKUP(A77,Controle!$A:$Y,18,0)),"",VLOOKUP(A77,Controle!$A:$Y,18,0))</f>
        <v>0</v>
      </c>
      <c r="V77" s="104">
        <f ca="1">IF(ISERROR(VLOOKUP(A77,Controle!$A:$Y,19,0)),"",VLOOKUP(A77,Controle!$A:$Y,19,0))</f>
        <v>0</v>
      </c>
      <c r="W77" s="105">
        <f ca="1">IF(ISERROR(VLOOKUP(A77,Controle!$A:$Y,20,0)),"",VLOOKUP(A77,Controle!$A:$Y,20,0))</f>
        <v>0</v>
      </c>
      <c r="X77" s="104">
        <f ca="1">IF(ISERROR(VLOOKUP(A77,Controle!$A:$Y,21,0)),"",VLOOKUP(A77,Controle!$A:$Y,21,0))</f>
        <v>0</v>
      </c>
      <c r="Y77" s="105">
        <f ca="1">IF(ISERROR(VLOOKUP(A77,Controle!$A:$Y,22,0)),"",VLOOKUP(A77,Controle!$A:$Y,22,0))</f>
        <v>0</v>
      </c>
      <c r="Z77" s="104">
        <f ca="1">IF(ISERROR(VLOOKUP(A77,Controle!$A:$Y,23,0)),"",VLOOKUP(A77,Controle!$A:$Y,23,0))</f>
        <v>0</v>
      </c>
      <c r="AD77" s="146" t="s">
        <v>161</v>
      </c>
      <c r="AE77" s="173">
        <f t="shared" ca="1" si="13"/>
        <v>0</v>
      </c>
      <c r="AF77" s="168" t="str">
        <f t="shared" ca="1" si="14"/>
        <v/>
      </c>
      <c r="AG77" s="149">
        <f ca="1">IF(ISERROR(VLOOKUP(A77,Controle!$A:$Y,24,0)),"",VLOOKUP(A77,Controle!$A:$Y,24,0))</f>
        <v>0</v>
      </c>
      <c r="AH77" s="129">
        <f ca="1">IF(ISERROR(VLOOKUP(A77,Controle!$A:$Y,25,0)),"",VLOOKUP(A77,Controle!$A:$Y,25,0))</f>
        <v>0</v>
      </c>
      <c r="AI77" s="149">
        <f ca="1">IF(ISERROR(VLOOKUP(A77,Controle!$A:$Y,2,0)),"",VLOOKUP(A77,Controle!$A:$Y,2,0))</f>
        <v>0</v>
      </c>
      <c r="AJ77" s="129">
        <f ca="1">IF(ISERROR(VLOOKUP(A77,Controle!$A:$Y,3,0)),"",VLOOKUP(A77,Controle!$A:$Y,3,0))</f>
        <v>0</v>
      </c>
      <c r="AK77" s="149">
        <f ca="1">IF(ISERROR(VLOOKUP(A77,Controle!$A:$Y,4,0)),"",VLOOKUP(A77,Controle!$A:$Y,4,0))</f>
        <v>0</v>
      </c>
      <c r="AL77" s="129">
        <f ca="1">IF(ISERROR(VLOOKUP(A77,Controle!$A:$Y,5,0)),"",VLOOKUP(A77,Controle!$A:$Y,5,0))</f>
        <v>0</v>
      </c>
      <c r="AM77" s="149">
        <f ca="1">IF(ISERROR(VLOOKUP(A77,Controle!$A:$Y,6,0)),"",VLOOKUP(A77,Controle!$A:$Y,6,0))</f>
        <v>0</v>
      </c>
      <c r="AN77" s="129">
        <f ca="1">IF(ISERROR(VLOOKUP(A77,Controle!$A:$Y,7,0)),"",VLOOKUP(A77,Controle!$A:$Y,7,0))</f>
        <v>0</v>
      </c>
    </row>
    <row r="78" spans="1:40" x14ac:dyDescent="0.3">
      <c r="A78" s="111" t="s">
        <v>162</v>
      </c>
      <c r="B78" s="155">
        <f t="shared" ca="1" si="9"/>
        <v>0</v>
      </c>
      <c r="C78" s="156">
        <f>IF(ISERROR(VLOOKUP(A78,Relatorio!$A$3:$BL$96,54,0)),"",VLOOKUP(A78,Relatorio!$A$3:$BL$96,54,0))</f>
        <v>8</v>
      </c>
      <c r="D78" s="157" t="str">
        <f t="shared" ca="1" si="10"/>
        <v/>
      </c>
      <c r="E78" s="113">
        <f ca="1">IF(ISERROR(VLOOKUP(A78,Controle!$A:$Y,8,0)),"",VLOOKUP(A78,Controle!$A:$Y,8,0))</f>
        <v>0</v>
      </c>
      <c r="F78" s="113">
        <f ca="1">IF(ISERROR(VLOOKUP(A78,Controle!$A:$Y,9,0)),"",VLOOKUP(A78,Controle!$A:$Y,9,0))</f>
        <v>0</v>
      </c>
      <c r="G78" s="115">
        <f ca="1">IF(ISERROR(VLOOKUP(A78,Controle!$A:$Y,10,0)),"",VLOOKUP(A78,Controle!$A:$Y,10,0))</f>
        <v>0</v>
      </c>
      <c r="H78" s="113">
        <f ca="1">IF(ISERROR(VLOOKUP(A78,Controle!$A:$Y,11,0)),"",VLOOKUP(A78,Controle!$A:$Y,11,0))</f>
        <v>0</v>
      </c>
      <c r="I78" s="115">
        <f ca="1">IF(ISERROR(VLOOKUP(A78,Controle!$A:$Y,12,0)),"",VLOOKUP(A78,Controle!$A:$Y,12,0))</f>
        <v>0</v>
      </c>
      <c r="J78" s="113">
        <f ca="1">IF(ISERROR(VLOOKUP(A78,Controle!$A:$Y,13,0)),"",VLOOKUP(A78,Controle!$A:$Y,13,0))</f>
        <v>0</v>
      </c>
      <c r="K78" s="115">
        <f ca="1">IF(ISERROR(VLOOKUP(A78,Controle!$A:$Y,14,0)),"",VLOOKUP(A78,Controle!$A:$Y,14,0))</f>
        <v>0</v>
      </c>
      <c r="L78" s="113">
        <f ca="1">IF(ISERROR(VLOOKUP(A78,Controle!$A:$Y,15,0)),"",VLOOKUP(A78,Controle!$A:$Y,15,0))</f>
        <v>0</v>
      </c>
      <c r="P78" s="111" t="s">
        <v>162</v>
      </c>
      <c r="Q78" s="163">
        <f t="shared" ca="1" si="11"/>
        <v>0</v>
      </c>
      <c r="R78" s="164" t="str">
        <f t="shared" ca="1" si="12"/>
        <v/>
      </c>
      <c r="S78" s="115">
        <f ca="1">IF(ISERROR(VLOOKUP(A78,Controle!$A:$Y,16,0)),"",VLOOKUP(A78,Controle!$A:$Y,16,0))</f>
        <v>0</v>
      </c>
      <c r="T78" s="113">
        <f ca="1">IF(ISERROR(VLOOKUP(A78,Controle!$A:$Y,17,0)),"",VLOOKUP(A78,Controle!$A:$Y,17,0))</f>
        <v>0</v>
      </c>
      <c r="U78" s="115">
        <f ca="1">IF(ISERROR(VLOOKUP(A78,Controle!$A:$Y,18,0)),"",VLOOKUP(A78,Controle!$A:$Y,18,0))</f>
        <v>0</v>
      </c>
      <c r="V78" s="113">
        <f ca="1">IF(ISERROR(VLOOKUP(A78,Controle!$A:$Y,19,0)),"",VLOOKUP(A78,Controle!$A:$Y,19,0))</f>
        <v>0</v>
      </c>
      <c r="W78" s="115">
        <f ca="1">IF(ISERROR(VLOOKUP(A78,Controle!$A:$Y,20,0)),"",VLOOKUP(A78,Controle!$A:$Y,20,0))</f>
        <v>0</v>
      </c>
      <c r="X78" s="113">
        <f ca="1">IF(ISERROR(VLOOKUP(A78,Controle!$A:$Y,21,0)),"",VLOOKUP(A78,Controle!$A:$Y,21,0))</f>
        <v>0</v>
      </c>
      <c r="Y78" s="115">
        <f ca="1">IF(ISERROR(VLOOKUP(A78,Controle!$A:$Y,22,0)),"",VLOOKUP(A78,Controle!$A:$Y,22,0))</f>
        <v>0</v>
      </c>
      <c r="Z78" s="113">
        <f ca="1">IF(ISERROR(VLOOKUP(A78,Controle!$A:$Y,23,0)),"",VLOOKUP(A78,Controle!$A:$Y,23,0))</f>
        <v>0</v>
      </c>
      <c r="AD78" s="106" t="s">
        <v>162</v>
      </c>
      <c r="AE78" s="171">
        <f t="shared" ca="1" si="13"/>
        <v>0</v>
      </c>
      <c r="AF78" s="164" t="str">
        <f t="shared" ca="1" si="14"/>
        <v/>
      </c>
      <c r="AG78" s="147">
        <f ca="1">IF(ISERROR(VLOOKUP(A78,Controle!$A:$Y,24,0)),"",VLOOKUP(A78,Controle!$A:$Y,24,0))</f>
        <v>0</v>
      </c>
      <c r="AH78" s="123">
        <f ca="1">IF(ISERROR(VLOOKUP(A78,Controle!$A:$Y,25,0)),"",VLOOKUP(A78,Controle!$A:$Y,25,0))</f>
        <v>0</v>
      </c>
      <c r="AI78" s="147">
        <f ca="1">IF(ISERROR(VLOOKUP(A78,Controle!$A:$Y,2,0)),"",VLOOKUP(A78,Controle!$A:$Y,2,0))</f>
        <v>0</v>
      </c>
      <c r="AJ78" s="123">
        <f ca="1">IF(ISERROR(VLOOKUP(A78,Controle!$A:$Y,3,0)),"",VLOOKUP(A78,Controle!$A:$Y,3,0))</f>
        <v>0</v>
      </c>
      <c r="AK78" s="147">
        <f ca="1">IF(ISERROR(VLOOKUP(A78,Controle!$A:$Y,4,0)),"",VLOOKUP(A78,Controle!$A:$Y,4,0))</f>
        <v>0</v>
      </c>
      <c r="AL78" s="123">
        <f ca="1">IF(ISERROR(VLOOKUP(A78,Controle!$A:$Y,5,0)),"",VLOOKUP(A78,Controle!$A:$Y,5,0))</f>
        <v>0</v>
      </c>
      <c r="AM78" s="147">
        <f ca="1">IF(ISERROR(VLOOKUP(A78,Controle!$A:$Y,6,0)),"",VLOOKUP(A78,Controle!$A:$Y,6,0))</f>
        <v>0</v>
      </c>
      <c r="AN78" s="123">
        <f ca="1">IF(ISERROR(VLOOKUP(A78,Controle!$A:$Y,7,0)),"",VLOOKUP(A78,Controle!$A:$Y,7,0))</f>
        <v>0</v>
      </c>
    </row>
    <row r="79" spans="1:40" x14ac:dyDescent="0.3">
      <c r="A79" s="111" t="s">
        <v>163</v>
      </c>
      <c r="B79" s="155">
        <f t="shared" ca="1" si="9"/>
        <v>0</v>
      </c>
      <c r="C79" s="156">
        <f>IF(ISERROR(VLOOKUP(A79,Relatorio!$A$3:$BL$96,54,0)),"",VLOOKUP(A79,Relatorio!$A$3:$BL$96,54,0))</f>
        <v>8</v>
      </c>
      <c r="D79" s="157" t="str">
        <f t="shared" ca="1" si="10"/>
        <v/>
      </c>
      <c r="E79" s="113">
        <f ca="1">IF(ISERROR(VLOOKUP(A79,Controle!$A:$Y,8,0)),"",VLOOKUP(A79,Controle!$A:$Y,8,0))</f>
        <v>0</v>
      </c>
      <c r="F79" s="113">
        <f ca="1">IF(ISERROR(VLOOKUP(A79,Controle!$A:$Y,9,0)),"",VLOOKUP(A79,Controle!$A:$Y,9,0))</f>
        <v>0</v>
      </c>
      <c r="G79" s="115">
        <f ca="1">IF(ISERROR(VLOOKUP(A79,Controle!$A:$Y,10,0)),"",VLOOKUP(A79,Controle!$A:$Y,10,0))</f>
        <v>0</v>
      </c>
      <c r="H79" s="113">
        <f ca="1">IF(ISERROR(VLOOKUP(A79,Controle!$A:$Y,11,0)),"",VLOOKUP(A79,Controle!$A:$Y,11,0))</f>
        <v>0</v>
      </c>
      <c r="I79" s="115">
        <f ca="1">IF(ISERROR(VLOOKUP(A79,Controle!$A:$Y,12,0)),"",VLOOKUP(A79,Controle!$A:$Y,12,0))</f>
        <v>0</v>
      </c>
      <c r="J79" s="113">
        <f ca="1">IF(ISERROR(VLOOKUP(A79,Controle!$A:$Y,13,0)),"",VLOOKUP(A79,Controle!$A:$Y,13,0))</f>
        <v>0</v>
      </c>
      <c r="K79" s="115">
        <f ca="1">IF(ISERROR(VLOOKUP(A79,Controle!$A:$Y,14,0)),"",VLOOKUP(A79,Controle!$A:$Y,14,0))</f>
        <v>0</v>
      </c>
      <c r="L79" s="113">
        <f ca="1">IF(ISERROR(VLOOKUP(A79,Controle!$A:$Y,15,0)),"",VLOOKUP(A79,Controle!$A:$Y,15,0))</f>
        <v>0</v>
      </c>
      <c r="P79" s="111" t="s">
        <v>163</v>
      </c>
      <c r="Q79" s="163">
        <f t="shared" ca="1" si="11"/>
        <v>0</v>
      </c>
      <c r="R79" s="164" t="str">
        <f t="shared" ca="1" si="12"/>
        <v/>
      </c>
      <c r="S79" s="115">
        <f ca="1">IF(ISERROR(VLOOKUP(A79,Controle!$A:$Y,16,0)),"",VLOOKUP(A79,Controle!$A:$Y,16,0))</f>
        <v>0</v>
      </c>
      <c r="T79" s="113">
        <f ca="1">IF(ISERROR(VLOOKUP(A79,Controle!$A:$Y,17,0)),"",VLOOKUP(A79,Controle!$A:$Y,17,0))</f>
        <v>0</v>
      </c>
      <c r="U79" s="115">
        <f ca="1">IF(ISERROR(VLOOKUP(A79,Controle!$A:$Y,18,0)),"",VLOOKUP(A79,Controle!$A:$Y,18,0))</f>
        <v>0</v>
      </c>
      <c r="V79" s="113">
        <f ca="1">IF(ISERROR(VLOOKUP(A79,Controle!$A:$Y,19,0)),"",VLOOKUP(A79,Controle!$A:$Y,19,0))</f>
        <v>0</v>
      </c>
      <c r="W79" s="115">
        <f ca="1">IF(ISERROR(VLOOKUP(A79,Controle!$A:$Y,20,0)),"",VLOOKUP(A79,Controle!$A:$Y,20,0))</f>
        <v>0</v>
      </c>
      <c r="X79" s="113">
        <f ca="1">IF(ISERROR(VLOOKUP(A79,Controle!$A:$Y,21,0)),"",VLOOKUP(A79,Controle!$A:$Y,21,0))</f>
        <v>0</v>
      </c>
      <c r="Y79" s="115">
        <f ca="1">IF(ISERROR(VLOOKUP(A79,Controle!$A:$Y,22,0)),"",VLOOKUP(A79,Controle!$A:$Y,22,0))</f>
        <v>0</v>
      </c>
      <c r="Z79" s="113">
        <f ca="1">IF(ISERROR(VLOOKUP(A79,Controle!$A:$Y,23,0)),"",VLOOKUP(A79,Controle!$A:$Y,23,0))</f>
        <v>0</v>
      </c>
      <c r="AD79" s="106" t="s">
        <v>163</v>
      </c>
      <c r="AE79" s="171">
        <f t="shared" ca="1" si="13"/>
        <v>0</v>
      </c>
      <c r="AF79" s="164" t="str">
        <f t="shared" ca="1" si="14"/>
        <v/>
      </c>
      <c r="AG79" s="147">
        <f ca="1">IF(ISERROR(VLOOKUP(A79,Controle!$A:$Y,24,0)),"",VLOOKUP(A79,Controle!$A:$Y,24,0))</f>
        <v>0</v>
      </c>
      <c r="AH79" s="123">
        <f ca="1">IF(ISERROR(VLOOKUP(A79,Controle!$A:$Y,25,0)),"",VLOOKUP(A79,Controle!$A:$Y,25,0))</f>
        <v>0</v>
      </c>
      <c r="AI79" s="147">
        <f ca="1">IF(ISERROR(VLOOKUP(A79,Controle!$A:$Y,2,0)),"",VLOOKUP(A79,Controle!$A:$Y,2,0))</f>
        <v>0</v>
      </c>
      <c r="AJ79" s="123">
        <f ca="1">IF(ISERROR(VLOOKUP(A79,Controle!$A:$Y,3,0)),"",VLOOKUP(A79,Controle!$A:$Y,3,0))</f>
        <v>0</v>
      </c>
      <c r="AK79" s="147">
        <f ca="1">IF(ISERROR(VLOOKUP(A79,Controle!$A:$Y,4,0)),"",VLOOKUP(A79,Controle!$A:$Y,4,0))</f>
        <v>0</v>
      </c>
      <c r="AL79" s="123">
        <f ca="1">IF(ISERROR(VLOOKUP(A79,Controle!$A:$Y,5,0)),"",VLOOKUP(A79,Controle!$A:$Y,5,0))</f>
        <v>0</v>
      </c>
      <c r="AM79" s="147">
        <f ca="1">IF(ISERROR(VLOOKUP(A79,Controle!$A:$Y,6,0)),"",VLOOKUP(A79,Controle!$A:$Y,6,0))</f>
        <v>0</v>
      </c>
      <c r="AN79" s="123">
        <f ca="1">IF(ISERROR(VLOOKUP(A79,Controle!$A:$Y,7,0)),"",VLOOKUP(A79,Controle!$A:$Y,7,0))</f>
        <v>0</v>
      </c>
    </row>
    <row r="80" spans="1:40" x14ac:dyDescent="0.3">
      <c r="A80" s="111" t="s">
        <v>164</v>
      </c>
      <c r="B80" s="155">
        <f t="shared" ca="1" si="9"/>
        <v>0</v>
      </c>
      <c r="C80" s="156">
        <f>IF(ISERROR(VLOOKUP(A80,Relatorio!$A$3:$BL$96,54,0)),"",VLOOKUP(A80,Relatorio!$A$3:$BL$96,54,0))</f>
        <v>8</v>
      </c>
      <c r="D80" s="157" t="str">
        <f t="shared" ca="1" si="10"/>
        <v/>
      </c>
      <c r="E80" s="113">
        <f ca="1">IF(ISERROR(VLOOKUP(A80,Controle!$A:$Y,8,0)),"",VLOOKUP(A80,Controle!$A:$Y,8,0))</f>
        <v>0</v>
      </c>
      <c r="F80" s="113">
        <f ca="1">IF(ISERROR(VLOOKUP(A80,Controle!$A:$Y,9,0)),"",VLOOKUP(A80,Controle!$A:$Y,9,0))</f>
        <v>0</v>
      </c>
      <c r="G80" s="115">
        <f ca="1">IF(ISERROR(VLOOKUP(A80,Controle!$A:$Y,10,0)),"",VLOOKUP(A80,Controle!$A:$Y,10,0))</f>
        <v>0</v>
      </c>
      <c r="H80" s="113">
        <f ca="1">IF(ISERROR(VLOOKUP(A80,Controle!$A:$Y,11,0)),"",VLOOKUP(A80,Controle!$A:$Y,11,0))</f>
        <v>0</v>
      </c>
      <c r="I80" s="115">
        <f ca="1">IF(ISERROR(VLOOKUP(A80,Controle!$A:$Y,12,0)),"",VLOOKUP(A80,Controle!$A:$Y,12,0))</f>
        <v>0</v>
      </c>
      <c r="J80" s="113">
        <f ca="1">IF(ISERROR(VLOOKUP(A80,Controle!$A:$Y,13,0)),"",VLOOKUP(A80,Controle!$A:$Y,13,0))</f>
        <v>0</v>
      </c>
      <c r="K80" s="115">
        <f ca="1">IF(ISERROR(VLOOKUP(A80,Controle!$A:$Y,14,0)),"",VLOOKUP(A80,Controle!$A:$Y,14,0))</f>
        <v>0</v>
      </c>
      <c r="L80" s="113">
        <f ca="1">IF(ISERROR(VLOOKUP(A80,Controle!$A:$Y,15,0)),"",VLOOKUP(A80,Controle!$A:$Y,15,0))</f>
        <v>0</v>
      </c>
      <c r="P80" s="111" t="s">
        <v>164</v>
      </c>
      <c r="Q80" s="163">
        <f t="shared" ca="1" si="11"/>
        <v>0</v>
      </c>
      <c r="R80" s="164" t="str">
        <f t="shared" ca="1" si="12"/>
        <v/>
      </c>
      <c r="S80" s="115">
        <f ca="1">IF(ISERROR(VLOOKUP(A80,Controle!$A:$Y,16,0)),"",VLOOKUP(A80,Controle!$A:$Y,16,0))</f>
        <v>0</v>
      </c>
      <c r="T80" s="113">
        <f ca="1">IF(ISERROR(VLOOKUP(A80,Controle!$A:$Y,17,0)),"",VLOOKUP(A80,Controle!$A:$Y,17,0))</f>
        <v>0</v>
      </c>
      <c r="U80" s="115">
        <f ca="1">IF(ISERROR(VLOOKUP(A80,Controle!$A:$Y,18,0)),"",VLOOKUP(A80,Controle!$A:$Y,18,0))</f>
        <v>0</v>
      </c>
      <c r="V80" s="113">
        <f ca="1">IF(ISERROR(VLOOKUP(A80,Controle!$A:$Y,19,0)),"",VLOOKUP(A80,Controle!$A:$Y,19,0))</f>
        <v>0</v>
      </c>
      <c r="W80" s="115">
        <f ca="1">IF(ISERROR(VLOOKUP(A80,Controle!$A:$Y,20,0)),"",VLOOKUP(A80,Controle!$A:$Y,20,0))</f>
        <v>0</v>
      </c>
      <c r="X80" s="113">
        <f ca="1">IF(ISERROR(VLOOKUP(A80,Controle!$A:$Y,21,0)),"",VLOOKUP(A80,Controle!$A:$Y,21,0))</f>
        <v>0</v>
      </c>
      <c r="Y80" s="115">
        <f ca="1">IF(ISERROR(VLOOKUP(A80,Controle!$A:$Y,22,0)),"",VLOOKUP(A80,Controle!$A:$Y,22,0))</f>
        <v>0</v>
      </c>
      <c r="Z80" s="113">
        <f ca="1">IF(ISERROR(VLOOKUP(A80,Controle!$A:$Y,23,0)),"",VLOOKUP(A80,Controle!$A:$Y,23,0))</f>
        <v>0</v>
      </c>
      <c r="AD80" s="106" t="s">
        <v>164</v>
      </c>
      <c r="AE80" s="171">
        <f t="shared" ca="1" si="13"/>
        <v>0</v>
      </c>
      <c r="AF80" s="164" t="str">
        <f t="shared" ca="1" si="14"/>
        <v/>
      </c>
      <c r="AG80" s="147">
        <f ca="1">IF(ISERROR(VLOOKUP(A80,Controle!$A:$Y,24,0)),"",VLOOKUP(A80,Controle!$A:$Y,24,0))</f>
        <v>0</v>
      </c>
      <c r="AH80" s="123">
        <f ca="1">IF(ISERROR(VLOOKUP(A80,Controle!$A:$Y,25,0)),"",VLOOKUP(A80,Controle!$A:$Y,25,0))</f>
        <v>0</v>
      </c>
      <c r="AI80" s="147">
        <f ca="1">IF(ISERROR(VLOOKUP(A80,Controle!$A:$Y,2,0)),"",VLOOKUP(A80,Controle!$A:$Y,2,0))</f>
        <v>0</v>
      </c>
      <c r="AJ80" s="123">
        <f ca="1">IF(ISERROR(VLOOKUP(A80,Controle!$A:$Y,3,0)),"",VLOOKUP(A80,Controle!$A:$Y,3,0))</f>
        <v>0</v>
      </c>
      <c r="AK80" s="147">
        <f ca="1">IF(ISERROR(VLOOKUP(A80,Controle!$A:$Y,4,0)),"",VLOOKUP(A80,Controle!$A:$Y,4,0))</f>
        <v>0</v>
      </c>
      <c r="AL80" s="123">
        <f ca="1">IF(ISERROR(VLOOKUP(A80,Controle!$A:$Y,5,0)),"",VLOOKUP(A80,Controle!$A:$Y,5,0))</f>
        <v>0</v>
      </c>
      <c r="AM80" s="147">
        <f ca="1">IF(ISERROR(VLOOKUP(A80,Controle!$A:$Y,6,0)),"",VLOOKUP(A80,Controle!$A:$Y,6,0))</f>
        <v>0</v>
      </c>
      <c r="AN80" s="123">
        <f ca="1">IF(ISERROR(VLOOKUP(A80,Controle!$A:$Y,7,0)),"",VLOOKUP(A80,Controle!$A:$Y,7,0))</f>
        <v>0</v>
      </c>
    </row>
    <row r="81" spans="1:40" x14ac:dyDescent="0.3">
      <c r="A81" s="111" t="s">
        <v>165</v>
      </c>
      <c r="B81" s="155">
        <f t="shared" ref="B81:B86" ca="1" si="15">SUM(E81:L81)</f>
        <v>0</v>
      </c>
      <c r="C81" s="156">
        <f>IF(ISERROR(VLOOKUP(A81,Relatorio!$A$3:$BL$96,54,0)),"",VLOOKUP(A81,Relatorio!$A$3:$BL$96,54,0))</f>
        <v>8</v>
      </c>
      <c r="D81" s="157" t="str">
        <f t="shared" ref="D81:D112" ca="1" si="16">IF(ISERROR(AVERAGEIF(E81:L81,"&gt;80",E81:L81)),"",AVERAGEIF(E81:L81,"&gt;80",E81:L81))</f>
        <v/>
      </c>
      <c r="E81" s="113">
        <f ca="1">IF(ISERROR(VLOOKUP(A81,Controle!$A:$Y,8,0)),"",VLOOKUP(A81,Controle!$A:$Y,8,0))</f>
        <v>0</v>
      </c>
      <c r="F81" s="113">
        <f ca="1">IF(ISERROR(VLOOKUP(A81,Controle!$A:$Y,9,0)),"",VLOOKUP(A81,Controle!$A:$Y,9,0))</f>
        <v>0</v>
      </c>
      <c r="G81" s="115">
        <f ca="1">IF(ISERROR(VLOOKUP(A81,Controle!$A:$Y,10,0)),"",VLOOKUP(A81,Controle!$A:$Y,10,0))</f>
        <v>0</v>
      </c>
      <c r="H81" s="113">
        <f ca="1">IF(ISERROR(VLOOKUP(A81,Controle!$A:$Y,11,0)),"",VLOOKUP(A81,Controle!$A:$Y,11,0))</f>
        <v>0</v>
      </c>
      <c r="I81" s="115">
        <f ca="1">IF(ISERROR(VLOOKUP(A81,Controle!$A:$Y,12,0)),"",VLOOKUP(A81,Controle!$A:$Y,12,0))</f>
        <v>0</v>
      </c>
      <c r="J81" s="113">
        <f ca="1">IF(ISERROR(VLOOKUP(A81,Controle!$A:$Y,13,0)),"",VLOOKUP(A81,Controle!$A:$Y,13,0))</f>
        <v>0</v>
      </c>
      <c r="K81" s="115">
        <f ca="1">IF(ISERROR(VLOOKUP(A81,Controle!$A:$Y,14,0)),"",VLOOKUP(A81,Controle!$A:$Y,14,0))</f>
        <v>0</v>
      </c>
      <c r="L81" s="113">
        <f ca="1">IF(ISERROR(VLOOKUP(A81,Controle!$A:$Y,15,0)),"",VLOOKUP(A81,Controle!$A:$Y,15,0))</f>
        <v>0</v>
      </c>
      <c r="P81" s="111" t="s">
        <v>165</v>
      </c>
      <c r="Q81" s="163">
        <f t="shared" ref="Q81:Q86" ca="1" si="17">SUM(S81:Z81)</f>
        <v>0</v>
      </c>
      <c r="R81" s="164" t="str">
        <f t="shared" ref="R81:R112" ca="1" si="18">IF(ISERROR(AVERAGEIF(S81:Z81,"&gt;30",S81:Z81)),"",AVERAGEIF(S81:Z81,"&gt;30",S81:Z81))</f>
        <v/>
      </c>
      <c r="S81" s="115">
        <f ca="1">IF(ISERROR(VLOOKUP(A81,Controle!$A:$Y,16,0)),"",VLOOKUP(A81,Controle!$A:$Y,16,0))</f>
        <v>0</v>
      </c>
      <c r="T81" s="113">
        <f ca="1">IF(ISERROR(VLOOKUP(A81,Controle!$A:$Y,17,0)),"",VLOOKUP(A81,Controle!$A:$Y,17,0))</f>
        <v>0</v>
      </c>
      <c r="U81" s="115">
        <f ca="1">IF(ISERROR(VLOOKUP(A81,Controle!$A:$Y,18,0)),"",VLOOKUP(A81,Controle!$A:$Y,18,0))</f>
        <v>0</v>
      </c>
      <c r="V81" s="113">
        <f ca="1">IF(ISERROR(VLOOKUP(A81,Controle!$A:$Y,19,0)),"",VLOOKUP(A81,Controle!$A:$Y,19,0))</f>
        <v>0</v>
      </c>
      <c r="W81" s="115">
        <f ca="1">IF(ISERROR(VLOOKUP(A81,Controle!$A:$Y,20,0)),"",VLOOKUP(A81,Controle!$A:$Y,20,0))</f>
        <v>0</v>
      </c>
      <c r="X81" s="113">
        <f ca="1">IF(ISERROR(VLOOKUP(A81,Controle!$A:$Y,21,0)),"",VLOOKUP(A81,Controle!$A:$Y,21,0))</f>
        <v>0</v>
      </c>
      <c r="Y81" s="115">
        <f ca="1">IF(ISERROR(VLOOKUP(A81,Controle!$A:$Y,22,0)),"",VLOOKUP(A81,Controle!$A:$Y,22,0))</f>
        <v>0</v>
      </c>
      <c r="Z81" s="113">
        <f ca="1">IF(ISERROR(VLOOKUP(A81,Controle!$A:$Y,23,0)),"",VLOOKUP(A81,Controle!$A:$Y,23,0))</f>
        <v>0</v>
      </c>
      <c r="AD81" s="106" t="s">
        <v>165</v>
      </c>
      <c r="AE81" s="171">
        <f t="shared" ref="AE81:AE86" ca="1" si="19">SUM(AG81:AN81)</f>
        <v>0</v>
      </c>
      <c r="AF81" s="164" t="str">
        <f t="shared" ref="AF81:AF112" ca="1" si="20">IF(ISERROR(AVERAGEIF(AG81:AN81,"&gt;30",AG81:AN81)),"",AVERAGEIF(AG81:AN81,"&gt;30",AG81:AN81))</f>
        <v/>
      </c>
      <c r="AG81" s="147">
        <f ca="1">IF(ISERROR(VLOOKUP(A81,Controle!$A:$Y,24,0)),"",VLOOKUP(A81,Controle!$A:$Y,24,0))</f>
        <v>0</v>
      </c>
      <c r="AH81" s="123">
        <f ca="1">IF(ISERROR(VLOOKUP(A81,Controle!$A:$Y,25,0)),"",VLOOKUP(A81,Controle!$A:$Y,25,0))</f>
        <v>0</v>
      </c>
      <c r="AI81" s="147">
        <f ca="1">IF(ISERROR(VLOOKUP(A81,Controle!$A:$Y,2,0)),"",VLOOKUP(A81,Controle!$A:$Y,2,0))</f>
        <v>0</v>
      </c>
      <c r="AJ81" s="123">
        <f ca="1">IF(ISERROR(VLOOKUP(A81,Controle!$A:$Y,3,0)),"",VLOOKUP(A81,Controle!$A:$Y,3,0))</f>
        <v>0</v>
      </c>
      <c r="AK81" s="147">
        <f ca="1">IF(ISERROR(VLOOKUP(A81,Controle!$A:$Y,4,0)),"",VLOOKUP(A81,Controle!$A:$Y,4,0))</f>
        <v>0</v>
      </c>
      <c r="AL81" s="123">
        <f ca="1">IF(ISERROR(VLOOKUP(A81,Controle!$A:$Y,5,0)),"",VLOOKUP(A81,Controle!$A:$Y,5,0))</f>
        <v>0</v>
      </c>
      <c r="AM81" s="147">
        <f ca="1">IF(ISERROR(VLOOKUP(A81,Controle!$A:$Y,6,0)),"",VLOOKUP(A81,Controle!$A:$Y,6,0))</f>
        <v>0</v>
      </c>
      <c r="AN81" s="123">
        <f ca="1">IF(ISERROR(VLOOKUP(A81,Controle!$A:$Y,7,0)),"",VLOOKUP(A81,Controle!$A:$Y,7,0))</f>
        <v>0</v>
      </c>
    </row>
    <row r="82" spans="1:40" x14ac:dyDescent="0.3">
      <c r="A82" s="111" t="s">
        <v>166</v>
      </c>
      <c r="B82" s="155">
        <f t="shared" ca="1" si="15"/>
        <v>0</v>
      </c>
      <c r="C82" s="156">
        <f>IF(ISERROR(VLOOKUP(A82,Relatorio!$A$3:$BL$96,54,0)),"",VLOOKUP(A82,Relatorio!$A$3:$BL$96,54,0))</f>
        <v>8</v>
      </c>
      <c r="D82" s="157" t="str">
        <f t="shared" ca="1" si="16"/>
        <v/>
      </c>
      <c r="E82" s="113">
        <f ca="1">IF(ISERROR(VLOOKUP(A82,Controle!$A:$Y,8,0)),"",VLOOKUP(A82,Controle!$A:$Y,8,0))</f>
        <v>0</v>
      </c>
      <c r="F82" s="113">
        <f ca="1">IF(ISERROR(VLOOKUP(A82,Controle!$A:$Y,9,0)),"",VLOOKUP(A82,Controle!$A:$Y,9,0))</f>
        <v>0</v>
      </c>
      <c r="G82" s="115">
        <f ca="1">IF(ISERROR(VLOOKUP(A82,Controle!$A:$Y,10,0)),"",VLOOKUP(A82,Controle!$A:$Y,10,0))</f>
        <v>0</v>
      </c>
      <c r="H82" s="113">
        <f ca="1">IF(ISERROR(VLOOKUP(A82,Controle!$A:$Y,11,0)),"",VLOOKUP(A82,Controle!$A:$Y,11,0))</f>
        <v>0</v>
      </c>
      <c r="I82" s="115">
        <f ca="1">IF(ISERROR(VLOOKUP(A82,Controle!$A:$Y,12,0)),"",VLOOKUP(A82,Controle!$A:$Y,12,0))</f>
        <v>0</v>
      </c>
      <c r="J82" s="113">
        <f ca="1">IF(ISERROR(VLOOKUP(A82,Controle!$A:$Y,13,0)),"",VLOOKUP(A82,Controle!$A:$Y,13,0))</f>
        <v>0</v>
      </c>
      <c r="K82" s="115">
        <f ca="1">IF(ISERROR(VLOOKUP(A82,Controle!$A:$Y,14,0)),"",VLOOKUP(A82,Controle!$A:$Y,14,0))</f>
        <v>0</v>
      </c>
      <c r="L82" s="113">
        <f ca="1">IF(ISERROR(VLOOKUP(A82,Controle!$A:$Y,15,0)),"",VLOOKUP(A82,Controle!$A:$Y,15,0))</f>
        <v>0</v>
      </c>
      <c r="P82" s="111" t="s">
        <v>166</v>
      </c>
      <c r="Q82" s="163">
        <f t="shared" ca="1" si="17"/>
        <v>0</v>
      </c>
      <c r="R82" s="164" t="str">
        <f t="shared" ca="1" si="18"/>
        <v/>
      </c>
      <c r="S82" s="115">
        <f ca="1">IF(ISERROR(VLOOKUP(A82,Controle!$A:$Y,16,0)),"",VLOOKUP(A82,Controle!$A:$Y,16,0))</f>
        <v>0</v>
      </c>
      <c r="T82" s="113">
        <f ca="1">IF(ISERROR(VLOOKUP(A82,Controle!$A:$Y,17,0)),"",VLOOKUP(A82,Controle!$A:$Y,17,0))</f>
        <v>0</v>
      </c>
      <c r="U82" s="115">
        <f ca="1">IF(ISERROR(VLOOKUP(A82,Controle!$A:$Y,18,0)),"",VLOOKUP(A82,Controle!$A:$Y,18,0))</f>
        <v>0</v>
      </c>
      <c r="V82" s="113">
        <f ca="1">IF(ISERROR(VLOOKUP(A82,Controle!$A:$Y,19,0)),"",VLOOKUP(A82,Controle!$A:$Y,19,0))</f>
        <v>0</v>
      </c>
      <c r="W82" s="115">
        <f ca="1">IF(ISERROR(VLOOKUP(A82,Controle!$A:$Y,20,0)),"",VLOOKUP(A82,Controle!$A:$Y,20,0))</f>
        <v>0</v>
      </c>
      <c r="X82" s="113">
        <f ca="1">IF(ISERROR(VLOOKUP(A82,Controle!$A:$Y,21,0)),"",VLOOKUP(A82,Controle!$A:$Y,21,0))</f>
        <v>0</v>
      </c>
      <c r="Y82" s="115">
        <f ca="1">IF(ISERROR(VLOOKUP(A82,Controle!$A:$Y,22,0)),"",VLOOKUP(A82,Controle!$A:$Y,22,0))</f>
        <v>0</v>
      </c>
      <c r="Z82" s="113">
        <f ca="1">IF(ISERROR(VLOOKUP(A82,Controle!$A:$Y,23,0)),"",VLOOKUP(A82,Controle!$A:$Y,23,0))</f>
        <v>0</v>
      </c>
      <c r="AD82" s="106" t="s">
        <v>166</v>
      </c>
      <c r="AE82" s="171">
        <f t="shared" ca="1" si="19"/>
        <v>0</v>
      </c>
      <c r="AF82" s="164" t="str">
        <f t="shared" ca="1" si="20"/>
        <v/>
      </c>
      <c r="AG82" s="147">
        <f ca="1">IF(ISERROR(VLOOKUP(A82,Controle!$A:$Y,24,0)),"",VLOOKUP(A82,Controle!$A:$Y,24,0))</f>
        <v>0</v>
      </c>
      <c r="AH82" s="123">
        <f ca="1">IF(ISERROR(VLOOKUP(A82,Controle!$A:$Y,25,0)),"",VLOOKUP(A82,Controle!$A:$Y,25,0))</f>
        <v>0</v>
      </c>
      <c r="AI82" s="147">
        <f ca="1">IF(ISERROR(VLOOKUP(A82,Controle!$A:$Y,2,0)),"",VLOOKUP(A82,Controle!$A:$Y,2,0))</f>
        <v>0</v>
      </c>
      <c r="AJ82" s="123">
        <f ca="1">IF(ISERROR(VLOOKUP(A82,Controle!$A:$Y,3,0)),"",VLOOKUP(A82,Controle!$A:$Y,3,0))</f>
        <v>0</v>
      </c>
      <c r="AK82" s="147">
        <f ca="1">IF(ISERROR(VLOOKUP(A82,Controle!$A:$Y,4,0)),"",VLOOKUP(A82,Controle!$A:$Y,4,0))</f>
        <v>0</v>
      </c>
      <c r="AL82" s="123">
        <f ca="1">IF(ISERROR(VLOOKUP(A82,Controle!$A:$Y,5,0)),"",VLOOKUP(A82,Controle!$A:$Y,5,0))</f>
        <v>0</v>
      </c>
      <c r="AM82" s="147">
        <f ca="1">IF(ISERROR(VLOOKUP(A82,Controle!$A:$Y,6,0)),"",VLOOKUP(A82,Controle!$A:$Y,6,0))</f>
        <v>0</v>
      </c>
      <c r="AN82" s="123">
        <f ca="1">IF(ISERROR(VLOOKUP(A82,Controle!$A:$Y,7,0)),"",VLOOKUP(A82,Controle!$A:$Y,7,0))</f>
        <v>0</v>
      </c>
    </row>
    <row r="83" spans="1:40" x14ac:dyDescent="0.3">
      <c r="A83" s="111" t="s">
        <v>167</v>
      </c>
      <c r="B83" s="155">
        <f t="shared" ca="1" si="15"/>
        <v>0</v>
      </c>
      <c r="C83" s="156">
        <f>IF(ISERROR(VLOOKUP(A83,Relatorio!$A$3:$BL$96,54,0)),"",VLOOKUP(A83,Relatorio!$A$3:$BL$96,54,0))</f>
        <v>8</v>
      </c>
      <c r="D83" s="157" t="str">
        <f t="shared" ca="1" si="16"/>
        <v/>
      </c>
      <c r="E83" s="113">
        <f ca="1">IF(ISERROR(VLOOKUP(A83,Controle!$A:$Y,8,0)),"",VLOOKUP(A83,Controle!$A:$Y,8,0))</f>
        <v>0</v>
      </c>
      <c r="F83" s="113">
        <f ca="1">IF(ISERROR(VLOOKUP(A83,Controle!$A:$Y,9,0)),"",VLOOKUP(A83,Controle!$A:$Y,9,0))</f>
        <v>0</v>
      </c>
      <c r="G83" s="115">
        <f ca="1">IF(ISERROR(VLOOKUP(A83,Controle!$A:$Y,10,0)),"",VLOOKUP(A83,Controle!$A:$Y,10,0))</f>
        <v>0</v>
      </c>
      <c r="H83" s="113">
        <f ca="1">IF(ISERROR(VLOOKUP(A83,Controle!$A:$Y,11,0)),"",VLOOKUP(A83,Controle!$A:$Y,11,0))</f>
        <v>0</v>
      </c>
      <c r="I83" s="115">
        <f ca="1">IF(ISERROR(VLOOKUP(A83,Controle!$A:$Y,12,0)),"",VLOOKUP(A83,Controle!$A:$Y,12,0))</f>
        <v>0</v>
      </c>
      <c r="J83" s="113">
        <f ca="1">IF(ISERROR(VLOOKUP(A83,Controle!$A:$Y,13,0)),"",VLOOKUP(A83,Controle!$A:$Y,13,0))</f>
        <v>0</v>
      </c>
      <c r="K83" s="115">
        <f ca="1">IF(ISERROR(VLOOKUP(A83,Controle!$A:$Y,14,0)),"",VLOOKUP(A83,Controle!$A:$Y,14,0))</f>
        <v>0</v>
      </c>
      <c r="L83" s="113">
        <f ca="1">IF(ISERROR(VLOOKUP(A83,Controle!$A:$Y,15,0)),"",VLOOKUP(A83,Controle!$A:$Y,15,0))</f>
        <v>0</v>
      </c>
      <c r="P83" s="111" t="s">
        <v>167</v>
      </c>
      <c r="Q83" s="163">
        <f t="shared" ca="1" si="17"/>
        <v>0</v>
      </c>
      <c r="R83" s="164" t="str">
        <f t="shared" ca="1" si="18"/>
        <v/>
      </c>
      <c r="S83" s="115">
        <f ca="1">IF(ISERROR(VLOOKUP(A83,Controle!$A:$Y,16,0)),"",VLOOKUP(A83,Controle!$A:$Y,16,0))</f>
        <v>0</v>
      </c>
      <c r="T83" s="113">
        <f ca="1">IF(ISERROR(VLOOKUP(A83,Controle!$A:$Y,17,0)),"",VLOOKUP(A83,Controle!$A:$Y,17,0))</f>
        <v>0</v>
      </c>
      <c r="U83" s="115">
        <f ca="1">IF(ISERROR(VLOOKUP(A83,Controle!$A:$Y,18,0)),"",VLOOKUP(A83,Controle!$A:$Y,18,0))</f>
        <v>0</v>
      </c>
      <c r="V83" s="113">
        <f ca="1">IF(ISERROR(VLOOKUP(A83,Controle!$A:$Y,19,0)),"",VLOOKUP(A83,Controle!$A:$Y,19,0))</f>
        <v>0</v>
      </c>
      <c r="W83" s="115">
        <f ca="1">IF(ISERROR(VLOOKUP(A83,Controle!$A:$Y,20,0)),"",VLOOKUP(A83,Controle!$A:$Y,20,0))</f>
        <v>0</v>
      </c>
      <c r="X83" s="113">
        <f ca="1">IF(ISERROR(VLOOKUP(A83,Controle!$A:$Y,21,0)),"",VLOOKUP(A83,Controle!$A:$Y,21,0))</f>
        <v>0</v>
      </c>
      <c r="Y83" s="115">
        <f ca="1">IF(ISERROR(VLOOKUP(A83,Controle!$A:$Y,22,0)),"",VLOOKUP(A83,Controle!$A:$Y,22,0))</f>
        <v>0</v>
      </c>
      <c r="Z83" s="113">
        <f ca="1">IF(ISERROR(VLOOKUP(A83,Controle!$A:$Y,23,0)),"",VLOOKUP(A83,Controle!$A:$Y,23,0))</f>
        <v>0</v>
      </c>
      <c r="AD83" s="106" t="s">
        <v>167</v>
      </c>
      <c r="AE83" s="171">
        <f t="shared" ca="1" si="19"/>
        <v>0</v>
      </c>
      <c r="AF83" s="164" t="str">
        <f t="shared" ca="1" si="20"/>
        <v/>
      </c>
      <c r="AG83" s="147">
        <f ca="1">IF(ISERROR(VLOOKUP(A83,Controle!$A:$Y,24,0)),"",VLOOKUP(A83,Controle!$A:$Y,24,0))</f>
        <v>0</v>
      </c>
      <c r="AH83" s="123">
        <f ca="1">IF(ISERROR(VLOOKUP(A83,Controle!$A:$Y,25,0)),"",VLOOKUP(A83,Controle!$A:$Y,25,0))</f>
        <v>0</v>
      </c>
      <c r="AI83" s="147">
        <f ca="1">IF(ISERROR(VLOOKUP(A83,Controle!$A:$Y,2,0)),"",VLOOKUP(A83,Controle!$A:$Y,2,0))</f>
        <v>0</v>
      </c>
      <c r="AJ83" s="123">
        <f ca="1">IF(ISERROR(VLOOKUP(A83,Controle!$A:$Y,3,0)),"",VLOOKUP(A83,Controle!$A:$Y,3,0))</f>
        <v>0</v>
      </c>
      <c r="AK83" s="147">
        <f ca="1">IF(ISERROR(VLOOKUP(A83,Controle!$A:$Y,4,0)),"",VLOOKUP(A83,Controle!$A:$Y,4,0))</f>
        <v>0</v>
      </c>
      <c r="AL83" s="123">
        <f ca="1">IF(ISERROR(VLOOKUP(A83,Controle!$A:$Y,5,0)),"",VLOOKUP(A83,Controle!$A:$Y,5,0))</f>
        <v>0</v>
      </c>
      <c r="AM83" s="147">
        <f ca="1">IF(ISERROR(VLOOKUP(A83,Controle!$A:$Y,6,0)),"",VLOOKUP(A83,Controle!$A:$Y,6,0))</f>
        <v>0</v>
      </c>
      <c r="AN83" s="123">
        <f ca="1">IF(ISERROR(VLOOKUP(A83,Controle!$A:$Y,7,0)),"",VLOOKUP(A83,Controle!$A:$Y,7,0))</f>
        <v>0</v>
      </c>
    </row>
    <row r="84" spans="1:40" x14ac:dyDescent="0.3">
      <c r="A84" s="111" t="s">
        <v>168</v>
      </c>
      <c r="B84" s="155">
        <f t="shared" ca="1" si="15"/>
        <v>0</v>
      </c>
      <c r="C84" s="156">
        <f>IF(ISERROR(VLOOKUP(A84,Relatorio!$A$3:$BL$96,54,0)),"",VLOOKUP(A84,Relatorio!$A$3:$BL$96,54,0))</f>
        <v>8</v>
      </c>
      <c r="D84" s="157" t="str">
        <f t="shared" ca="1" si="16"/>
        <v/>
      </c>
      <c r="E84" s="113">
        <f ca="1">IF(ISERROR(VLOOKUP(A84,Controle!$A:$Y,8,0)),"",VLOOKUP(A84,Controle!$A:$Y,8,0))</f>
        <v>0</v>
      </c>
      <c r="F84" s="113">
        <f ca="1">IF(ISERROR(VLOOKUP(A84,Controle!$A:$Y,9,0)),"",VLOOKUP(A84,Controle!$A:$Y,9,0))</f>
        <v>0</v>
      </c>
      <c r="G84" s="115">
        <f ca="1">IF(ISERROR(VLOOKUP(A84,Controle!$A:$Y,10,0)),"",VLOOKUP(A84,Controle!$A:$Y,10,0))</f>
        <v>0</v>
      </c>
      <c r="H84" s="113">
        <f ca="1">IF(ISERROR(VLOOKUP(A84,Controle!$A:$Y,11,0)),"",VLOOKUP(A84,Controle!$A:$Y,11,0))</f>
        <v>0</v>
      </c>
      <c r="I84" s="115">
        <f ca="1">IF(ISERROR(VLOOKUP(A84,Controle!$A:$Y,12,0)),"",VLOOKUP(A84,Controle!$A:$Y,12,0))</f>
        <v>0</v>
      </c>
      <c r="J84" s="113">
        <f ca="1">IF(ISERROR(VLOOKUP(A84,Controle!$A:$Y,13,0)),"",VLOOKUP(A84,Controle!$A:$Y,13,0))</f>
        <v>0</v>
      </c>
      <c r="K84" s="115">
        <f ca="1">IF(ISERROR(VLOOKUP(A84,Controle!$A:$Y,14,0)),"",VLOOKUP(A84,Controle!$A:$Y,14,0))</f>
        <v>0</v>
      </c>
      <c r="L84" s="113">
        <f ca="1">IF(ISERROR(VLOOKUP(A84,Controle!$A:$Y,15,0)),"",VLOOKUP(A84,Controle!$A:$Y,15,0))</f>
        <v>0</v>
      </c>
      <c r="P84" s="111" t="s">
        <v>168</v>
      </c>
      <c r="Q84" s="163">
        <f t="shared" ca="1" si="17"/>
        <v>0</v>
      </c>
      <c r="R84" s="164" t="str">
        <f t="shared" ca="1" si="18"/>
        <v/>
      </c>
      <c r="S84" s="115">
        <f ca="1">IF(ISERROR(VLOOKUP(A84,Controle!$A:$Y,16,0)),"",VLOOKUP(A84,Controle!$A:$Y,16,0))</f>
        <v>0</v>
      </c>
      <c r="T84" s="113">
        <f ca="1">IF(ISERROR(VLOOKUP(A84,Controle!$A:$Y,17,0)),"",VLOOKUP(A84,Controle!$A:$Y,17,0))</f>
        <v>0</v>
      </c>
      <c r="U84" s="115">
        <f ca="1">IF(ISERROR(VLOOKUP(A84,Controle!$A:$Y,18,0)),"",VLOOKUP(A84,Controle!$A:$Y,18,0))</f>
        <v>0</v>
      </c>
      <c r="V84" s="113">
        <f ca="1">IF(ISERROR(VLOOKUP(A84,Controle!$A:$Y,19,0)),"",VLOOKUP(A84,Controle!$A:$Y,19,0))</f>
        <v>0</v>
      </c>
      <c r="W84" s="115">
        <f ca="1">IF(ISERROR(VLOOKUP(A84,Controle!$A:$Y,20,0)),"",VLOOKUP(A84,Controle!$A:$Y,20,0))</f>
        <v>0</v>
      </c>
      <c r="X84" s="113">
        <f ca="1">IF(ISERROR(VLOOKUP(A84,Controle!$A:$Y,21,0)),"",VLOOKUP(A84,Controle!$A:$Y,21,0))</f>
        <v>0</v>
      </c>
      <c r="Y84" s="115">
        <f ca="1">IF(ISERROR(VLOOKUP(A84,Controle!$A:$Y,22,0)),"",VLOOKUP(A84,Controle!$A:$Y,22,0))</f>
        <v>0</v>
      </c>
      <c r="Z84" s="113">
        <f ca="1">IF(ISERROR(VLOOKUP(A84,Controle!$A:$Y,23,0)),"",VLOOKUP(A84,Controle!$A:$Y,23,0))</f>
        <v>0</v>
      </c>
      <c r="AD84" s="106" t="s">
        <v>168</v>
      </c>
      <c r="AE84" s="171">
        <f t="shared" ca="1" si="19"/>
        <v>0</v>
      </c>
      <c r="AF84" s="164" t="str">
        <f t="shared" ca="1" si="20"/>
        <v/>
      </c>
      <c r="AG84" s="147">
        <f ca="1">IF(ISERROR(VLOOKUP(A84,Controle!$A:$Y,24,0)),"",VLOOKUP(A84,Controle!$A:$Y,24,0))</f>
        <v>0</v>
      </c>
      <c r="AH84" s="123">
        <f ca="1">IF(ISERROR(VLOOKUP(A84,Controle!$A:$Y,25,0)),"",VLOOKUP(A84,Controle!$A:$Y,25,0))</f>
        <v>0</v>
      </c>
      <c r="AI84" s="147">
        <f ca="1">IF(ISERROR(VLOOKUP(A84,Controle!$A:$Y,2,0)),"",VLOOKUP(A84,Controle!$A:$Y,2,0))</f>
        <v>0</v>
      </c>
      <c r="AJ84" s="123">
        <f ca="1">IF(ISERROR(VLOOKUP(A84,Controle!$A:$Y,3,0)),"",VLOOKUP(A84,Controle!$A:$Y,3,0))</f>
        <v>0</v>
      </c>
      <c r="AK84" s="147">
        <f ca="1">IF(ISERROR(VLOOKUP(A84,Controle!$A:$Y,4,0)),"",VLOOKUP(A84,Controle!$A:$Y,4,0))</f>
        <v>0</v>
      </c>
      <c r="AL84" s="123">
        <f ca="1">IF(ISERROR(VLOOKUP(A84,Controle!$A:$Y,5,0)),"",VLOOKUP(A84,Controle!$A:$Y,5,0))</f>
        <v>0</v>
      </c>
      <c r="AM84" s="147">
        <f ca="1">IF(ISERROR(VLOOKUP(A84,Controle!$A:$Y,6,0)),"",VLOOKUP(A84,Controle!$A:$Y,6,0))</f>
        <v>0</v>
      </c>
      <c r="AN84" s="123">
        <f ca="1">IF(ISERROR(VLOOKUP(A84,Controle!$A:$Y,7,0)),"",VLOOKUP(A84,Controle!$A:$Y,7,0))</f>
        <v>0</v>
      </c>
    </row>
    <row r="85" spans="1:40" ht="19.5" customHeight="1" thickBot="1" x14ac:dyDescent="0.35">
      <c r="A85" s="400" t="s">
        <v>169</v>
      </c>
      <c r="B85" s="405">
        <f t="shared" ca="1" si="15"/>
        <v>0</v>
      </c>
      <c r="C85" s="406">
        <f>IF(ISERROR(VLOOKUP(A85,Relatorio!$A$3:$BL$96,54,0)),"",VLOOKUP(A85,Relatorio!$A$3:$BL$96,54,0))</f>
        <v>8</v>
      </c>
      <c r="D85" s="407" t="str">
        <f t="shared" ca="1" si="16"/>
        <v/>
      </c>
      <c r="E85" s="403">
        <f ca="1">IF(ISERROR(VLOOKUP(A85,Controle!$A:$Y,8,0)),"",VLOOKUP(A85,Controle!$A:$Y,8,0))</f>
        <v>0</v>
      </c>
      <c r="F85" s="403">
        <f ca="1">IF(ISERROR(VLOOKUP(A85,Controle!$A:$Y,9,0)),"",VLOOKUP(A85,Controle!$A:$Y,9,0))</f>
        <v>0</v>
      </c>
      <c r="G85" s="402">
        <f ca="1">IF(ISERROR(VLOOKUP(A85,Controle!$A:$Y,10,0)),"",VLOOKUP(A85,Controle!$A:$Y,10,0))</f>
        <v>0</v>
      </c>
      <c r="H85" s="403">
        <f ca="1">IF(ISERROR(VLOOKUP(A85,Controle!$A:$Y,11,0)),"",VLOOKUP(A85,Controle!$A:$Y,11,0))</f>
        <v>0</v>
      </c>
      <c r="I85" s="402">
        <f ca="1">IF(ISERROR(VLOOKUP(A85,Controle!$A:$Y,12,0)),"",VLOOKUP(A85,Controle!$A:$Y,12,0))</f>
        <v>0</v>
      </c>
      <c r="J85" s="403">
        <f ca="1">IF(ISERROR(VLOOKUP(A85,Controle!$A:$Y,13,0)),"",VLOOKUP(A85,Controle!$A:$Y,13,0))</f>
        <v>0</v>
      </c>
      <c r="K85" s="402">
        <f ca="1">IF(ISERROR(VLOOKUP(A85,Controle!$A:$Y,14,0)),"",VLOOKUP(A85,Controle!$A:$Y,14,0))</f>
        <v>0</v>
      </c>
      <c r="L85" s="403">
        <f ca="1">IF(ISERROR(VLOOKUP(A85,Controle!$A:$Y,15,0)),"",VLOOKUP(A85,Controle!$A:$Y,15,0))</f>
        <v>0</v>
      </c>
      <c r="P85" s="400" t="s">
        <v>169</v>
      </c>
      <c r="Q85" s="401">
        <f t="shared" ca="1" si="17"/>
        <v>0</v>
      </c>
      <c r="R85" s="169" t="str">
        <f t="shared" ca="1" si="18"/>
        <v/>
      </c>
      <c r="S85" s="402">
        <f ca="1">IF(ISERROR(VLOOKUP(A85,Controle!$A:$Y,16,0)),"",VLOOKUP(A85,Controle!$A:$Y,16,0))</f>
        <v>0</v>
      </c>
      <c r="T85" s="403">
        <f ca="1">IF(ISERROR(VLOOKUP(A85,Controle!$A:$Y,17,0)),"",VLOOKUP(A85,Controle!$A:$Y,17,0))</f>
        <v>0</v>
      </c>
      <c r="U85" s="402">
        <f ca="1">IF(ISERROR(VLOOKUP(A85,Controle!$A:$Y,18,0)),"",VLOOKUP(A85,Controle!$A:$Y,18,0))</f>
        <v>0</v>
      </c>
      <c r="V85" s="403">
        <f ca="1">IF(ISERROR(VLOOKUP(A85,Controle!$A:$Y,19,0)),"",VLOOKUP(A85,Controle!$A:$Y,19,0))</f>
        <v>0</v>
      </c>
      <c r="W85" s="402">
        <f ca="1">IF(ISERROR(VLOOKUP(A85,Controle!$A:$Y,20,0)),"",VLOOKUP(A85,Controle!$A:$Y,20,0))</f>
        <v>0</v>
      </c>
      <c r="X85" s="403">
        <f ca="1">IF(ISERROR(VLOOKUP(A85,Controle!$A:$Y,21,0)),"",VLOOKUP(A85,Controle!$A:$Y,21,0))</f>
        <v>0</v>
      </c>
      <c r="Y85" s="402">
        <f ca="1">IF(ISERROR(VLOOKUP(A85,Controle!$A:$Y,22,0)),"",VLOOKUP(A85,Controle!$A:$Y,22,0))</f>
        <v>0</v>
      </c>
      <c r="Z85" s="403">
        <f ca="1">IF(ISERROR(VLOOKUP(A85,Controle!$A:$Y,23,0)),"",VLOOKUP(A85,Controle!$A:$Y,23,0))</f>
        <v>0</v>
      </c>
      <c r="AD85" s="106" t="s">
        <v>169</v>
      </c>
      <c r="AE85" s="171">
        <f t="shared" ca="1" si="19"/>
        <v>0</v>
      </c>
      <c r="AF85" s="164" t="str">
        <f t="shared" ca="1" si="20"/>
        <v/>
      </c>
      <c r="AG85" s="147">
        <f ca="1">IF(ISERROR(VLOOKUP(A85,Controle!$A:$Y,24,0)),"",VLOOKUP(A85,Controle!$A:$Y,24,0))</f>
        <v>0</v>
      </c>
      <c r="AH85" s="123">
        <f ca="1">IF(ISERROR(VLOOKUP(A85,Controle!$A:$Y,25,0)),"",VLOOKUP(A85,Controle!$A:$Y,25,0))</f>
        <v>0</v>
      </c>
      <c r="AI85" s="147">
        <f ca="1">IF(ISERROR(VLOOKUP(A85,Controle!$A:$Y,2,0)),"",VLOOKUP(A85,Controle!$A:$Y,2,0))</f>
        <v>0</v>
      </c>
      <c r="AJ85" s="123">
        <f ca="1">IF(ISERROR(VLOOKUP(A85,Controle!$A:$Y,3,0)),"",VLOOKUP(A85,Controle!$A:$Y,3,0))</f>
        <v>0</v>
      </c>
      <c r="AK85" s="147">
        <f ca="1">IF(ISERROR(VLOOKUP(A85,Controle!$A:$Y,4,0)),"",VLOOKUP(A85,Controle!$A:$Y,4,0))</f>
        <v>0</v>
      </c>
      <c r="AL85" s="123">
        <f ca="1">IF(ISERROR(VLOOKUP(A85,Controle!$A:$Y,5,0)),"",VLOOKUP(A85,Controle!$A:$Y,5,0))</f>
        <v>0</v>
      </c>
      <c r="AM85" s="147">
        <f ca="1">IF(ISERROR(VLOOKUP(A85,Controle!$A:$Y,6,0)),"",VLOOKUP(A85,Controle!$A:$Y,6,0))</f>
        <v>0</v>
      </c>
      <c r="AN85" s="123">
        <f ca="1">IF(ISERROR(VLOOKUP(A85,Controle!$A:$Y,7,0)),"",VLOOKUP(A85,Controle!$A:$Y,7,0))</f>
        <v>0</v>
      </c>
    </row>
    <row r="86" spans="1:40" x14ac:dyDescent="0.3">
      <c r="A86" s="400" t="s">
        <v>170</v>
      </c>
      <c r="B86" s="405">
        <f t="shared" ca="1" si="15"/>
        <v>0</v>
      </c>
      <c r="C86" s="406"/>
      <c r="D86" s="407" t="str">
        <f t="shared" ca="1" si="16"/>
        <v/>
      </c>
      <c r="E86" s="403">
        <f ca="1">IF(ISERROR(VLOOKUP(A86,Controle!$A:$Y,8,0)),"",VLOOKUP(A86,Controle!$A:$Y,8,0))</f>
        <v>0</v>
      </c>
      <c r="F86" s="403">
        <f ca="1">IF(ISERROR(VLOOKUP(A86,Controle!$A:$Y,9,0)),"",VLOOKUP(A86,Controle!$A:$Y,9,0))</f>
        <v>0</v>
      </c>
      <c r="G86" s="402">
        <f ca="1">IF(ISERROR(VLOOKUP(A86,Controle!$A:$Y,10,0)),"",VLOOKUP(A86,Controle!$A:$Y,10,0))</f>
        <v>0</v>
      </c>
      <c r="H86" s="403">
        <f ca="1">IF(ISERROR(VLOOKUP(A86,Controle!$A:$Y,11,0)),"",VLOOKUP(A86,Controle!$A:$Y,11,0))</f>
        <v>0</v>
      </c>
      <c r="I86" s="402">
        <f ca="1">IF(ISERROR(VLOOKUP(A86,Controle!$A:$Y,12,0)),"",VLOOKUP(A86,Controle!$A:$Y,12,0))</f>
        <v>0</v>
      </c>
      <c r="J86" s="403">
        <f ca="1">IF(ISERROR(VLOOKUP(A86,Controle!$A:$Y,13,0)),"",VLOOKUP(A86,Controle!$A:$Y,13,0))</f>
        <v>0</v>
      </c>
      <c r="K86" s="115">
        <f ca="1">IF(ISERROR(VLOOKUP(A86,Controle!$A:$Y,14,0)),"",VLOOKUP(A86,Controle!$A:$Y,14,0))</f>
        <v>0</v>
      </c>
      <c r="L86" s="403">
        <f ca="1">IF(ISERROR(VLOOKUP(A86,Controle!$A:$Y,15,0)),"",VLOOKUP(A86,Controle!$A:$Y,15,0))</f>
        <v>0</v>
      </c>
      <c r="P86" s="400" t="s">
        <v>170</v>
      </c>
      <c r="Q86" s="401">
        <f t="shared" ca="1" si="17"/>
        <v>0</v>
      </c>
      <c r="R86" s="169" t="str">
        <f t="shared" ca="1" si="18"/>
        <v/>
      </c>
      <c r="S86" s="402">
        <f ca="1">IF(ISERROR(VLOOKUP(A86,Controle!$A:$Y,16,0)),"",VLOOKUP(A86,Controle!$A:$Y,16,0))</f>
        <v>0</v>
      </c>
      <c r="T86" s="403">
        <f ca="1">IF(ISERROR(VLOOKUP(A86,Controle!$A:$Y,17,0)),"",VLOOKUP(A86,Controle!$A:$Y,17,0))</f>
        <v>0</v>
      </c>
      <c r="U86" s="402">
        <f ca="1">IF(ISERROR(VLOOKUP(A86,Controle!$A:$Y,18,0)),"",VLOOKUP(A86,Controle!$A:$Y,18,0))</f>
        <v>0</v>
      </c>
      <c r="V86" s="403">
        <f ca="1">IF(ISERROR(VLOOKUP(A86,Controle!$A:$Y,19,0)),"",VLOOKUP(A86,Controle!$A:$Y,19,0))</f>
        <v>0</v>
      </c>
      <c r="W86" s="402">
        <f ca="1">IF(ISERROR(VLOOKUP(A86,Controle!$A:$Y,20,0)),"",VLOOKUP(A86,Controle!$A:$Y,20,0))</f>
        <v>0</v>
      </c>
      <c r="X86" s="403">
        <f ca="1">IF(ISERROR(VLOOKUP(A86,Controle!$A:$Y,21,0)),"",VLOOKUP(A86,Controle!$A:$Y,21,0))</f>
        <v>0</v>
      </c>
      <c r="Y86" s="402">
        <f ca="1">IF(ISERROR(VLOOKUP(A86,Controle!$A:$Y,22,0)),"",VLOOKUP(A86,Controle!$A:$Y,22,0))</f>
        <v>0</v>
      </c>
      <c r="Z86" s="403">
        <f ca="1">IF(ISERROR(VLOOKUP(A86,Controle!$A:$Y,23,0)),"",VLOOKUP(A86,Controle!$A:$Y,23,0))</f>
        <v>0</v>
      </c>
      <c r="AD86" s="106" t="s">
        <v>170</v>
      </c>
      <c r="AE86" s="171">
        <f t="shared" ca="1" si="19"/>
        <v>0</v>
      </c>
      <c r="AF86" s="164" t="str">
        <f t="shared" ca="1" si="20"/>
        <v/>
      </c>
      <c r="AG86" s="147">
        <f ca="1">IF(ISERROR(VLOOKUP(A86,Controle!$A:$Y,24,0)),"",VLOOKUP(A86,Controle!$A:$Y,24,0))</f>
        <v>0</v>
      </c>
      <c r="AH86" s="123">
        <f ca="1">IF(ISERROR(VLOOKUP(A86,Controle!$A:$Y,25,0)),"",VLOOKUP(A86,Controle!$A:$Y,25,0))</f>
        <v>0</v>
      </c>
      <c r="AI86" s="147">
        <f ca="1">IF(ISERROR(VLOOKUP(A86,Controle!$A:$Y,2,0)),"",VLOOKUP(A86,Controle!$A:$Y,2,0))</f>
        <v>0</v>
      </c>
      <c r="AJ86" s="123">
        <f ca="1">IF(ISERROR(VLOOKUP(A86,Controle!$A:$Y,3,0)),"",VLOOKUP(A86,Controle!$A:$Y,3,0))</f>
        <v>0</v>
      </c>
      <c r="AK86" s="147">
        <f ca="1">IF(ISERROR(VLOOKUP(A86,Controle!$A:$Y,4,0)),"",VLOOKUP(A86,Controle!$A:$Y,4,0))</f>
        <v>0</v>
      </c>
      <c r="AL86" s="123">
        <f ca="1">IF(ISERROR(VLOOKUP(A86,Controle!$A:$Y,5,0)),"",VLOOKUP(A86,Controle!$A:$Y,5,0))</f>
        <v>0</v>
      </c>
      <c r="AM86" s="147">
        <f ca="1">IF(ISERROR(VLOOKUP(A86,Controle!$A:$Y,6,0)),"",VLOOKUP(A86,Controle!$A:$Y,6,0))</f>
        <v>0</v>
      </c>
      <c r="AN86" s="123">
        <f ca="1">IF(ISERROR(VLOOKUP(A86,Controle!$A:$Y,7,0)),"",VLOOKUP(A86,Controle!$A:$Y,7,0))</f>
        <v>0</v>
      </c>
    </row>
    <row r="87" spans="1:40" ht="15" customHeight="1" x14ac:dyDescent="0.25">
      <c r="A87" s="514" t="s">
        <v>461</v>
      </c>
      <c r="B87" s="439"/>
      <c r="C87" s="439"/>
      <c r="D87" s="433"/>
      <c r="E87" s="499">
        <f ca="1">SUM(B17:B86)</f>
        <v>0</v>
      </c>
      <c r="F87" s="439"/>
      <c r="G87" s="439"/>
      <c r="H87" s="439"/>
      <c r="I87" s="439"/>
      <c r="J87" s="439"/>
      <c r="K87" s="439"/>
      <c r="L87" s="500"/>
      <c r="P87" s="523" t="s">
        <v>461</v>
      </c>
      <c r="Q87" s="439"/>
      <c r="R87" s="500"/>
      <c r="S87" s="499">
        <f ca="1">SUM(Q17:Q86)</f>
        <v>0</v>
      </c>
      <c r="T87" s="439"/>
      <c r="U87" s="439"/>
      <c r="V87" s="439"/>
      <c r="W87" s="439"/>
      <c r="X87" s="439"/>
      <c r="Y87" s="439"/>
      <c r="Z87" s="500"/>
      <c r="AD87" s="506" t="s">
        <v>461</v>
      </c>
      <c r="AE87" s="429"/>
      <c r="AF87" s="507"/>
      <c r="AG87" s="515">
        <f ca="1">SUM(AE17:AE86)</f>
        <v>0</v>
      </c>
      <c r="AH87" s="472"/>
      <c r="AI87" s="472"/>
      <c r="AJ87" s="472"/>
      <c r="AK87" s="472"/>
      <c r="AL87" s="472"/>
      <c r="AM87" s="472"/>
      <c r="AN87" s="516"/>
    </row>
    <row r="88" spans="1:40" ht="15.75" customHeight="1" thickBot="1" x14ac:dyDescent="0.3">
      <c r="A88" s="436"/>
      <c r="B88" s="422"/>
      <c r="C88" s="422"/>
      <c r="D88" s="437"/>
      <c r="E88" s="501"/>
      <c r="F88" s="502"/>
      <c r="G88" s="502"/>
      <c r="H88" s="502"/>
      <c r="I88" s="502"/>
      <c r="J88" s="502"/>
      <c r="K88" s="502"/>
      <c r="L88" s="503"/>
      <c r="P88" s="501"/>
      <c r="Q88" s="502"/>
      <c r="R88" s="503"/>
      <c r="S88" s="501"/>
      <c r="T88" s="502"/>
      <c r="U88" s="502"/>
      <c r="V88" s="502"/>
      <c r="W88" s="502"/>
      <c r="X88" s="502"/>
      <c r="Y88" s="502"/>
      <c r="Z88" s="503"/>
      <c r="AD88" s="501"/>
      <c r="AE88" s="502"/>
      <c r="AF88" s="503"/>
      <c r="AG88" s="517"/>
      <c r="AH88" s="502"/>
      <c r="AI88" s="502"/>
      <c r="AJ88" s="502"/>
      <c r="AK88" s="502"/>
      <c r="AL88" s="502"/>
      <c r="AM88" s="502"/>
      <c r="AN88" s="503"/>
    </row>
    <row r="89" spans="1:40" ht="19.5" customHeight="1" thickBot="1" x14ac:dyDescent="0.35">
      <c r="D89" s="13"/>
    </row>
    <row r="90" spans="1:40" ht="19.5" customHeight="1" thickBot="1" x14ac:dyDescent="0.3">
      <c r="A90" s="508" t="s">
        <v>462</v>
      </c>
      <c r="B90" s="424"/>
      <c r="C90" s="424"/>
      <c r="D90" s="431"/>
      <c r="E90" s="131">
        <f t="shared" ref="E90:L90" ca="1" si="21">SUM(E17:E86)</f>
        <v>0</v>
      </c>
      <c r="F90" s="131">
        <f t="shared" ca="1" si="21"/>
        <v>0</v>
      </c>
      <c r="G90" s="131">
        <f t="shared" ca="1" si="21"/>
        <v>0</v>
      </c>
      <c r="H90" s="131">
        <f t="shared" ca="1" si="21"/>
        <v>0</v>
      </c>
      <c r="I90" s="131">
        <f t="shared" ca="1" si="21"/>
        <v>0</v>
      </c>
      <c r="J90" s="131">
        <f t="shared" ca="1" si="21"/>
        <v>0</v>
      </c>
      <c r="K90" s="131">
        <f t="shared" ca="1" si="21"/>
        <v>0</v>
      </c>
      <c r="L90" s="191">
        <f t="shared" ca="1" si="21"/>
        <v>0</v>
      </c>
      <c r="P90" s="498" t="s">
        <v>462</v>
      </c>
      <c r="Q90" s="424"/>
      <c r="R90" s="424"/>
      <c r="S90" s="191">
        <f t="shared" ref="S90:Z90" ca="1" si="22">SUM(S33:S86)</f>
        <v>0</v>
      </c>
      <c r="T90" s="132">
        <f t="shared" ca="1" si="22"/>
        <v>0</v>
      </c>
      <c r="U90" s="131">
        <f t="shared" ca="1" si="22"/>
        <v>0</v>
      </c>
      <c r="V90" s="131">
        <f t="shared" ca="1" si="22"/>
        <v>0</v>
      </c>
      <c r="W90" s="131">
        <f t="shared" ca="1" si="22"/>
        <v>0</v>
      </c>
      <c r="X90" s="131">
        <f t="shared" ca="1" si="22"/>
        <v>0</v>
      </c>
      <c r="Y90" s="131">
        <f t="shared" ca="1" si="22"/>
        <v>0</v>
      </c>
      <c r="Z90" s="281">
        <f t="shared" ca="1" si="22"/>
        <v>0</v>
      </c>
      <c r="AD90" s="498" t="s">
        <v>462</v>
      </c>
      <c r="AE90" s="424"/>
      <c r="AF90" s="424"/>
      <c r="AG90" s="131">
        <f t="shared" ref="AG90:AN90" ca="1" si="23">SUM(AG17:AG86)</f>
        <v>0</v>
      </c>
      <c r="AH90" s="131">
        <f t="shared" ca="1" si="23"/>
        <v>0</v>
      </c>
      <c r="AI90" s="131">
        <f t="shared" ca="1" si="23"/>
        <v>0</v>
      </c>
      <c r="AJ90" s="131">
        <f t="shared" ca="1" si="23"/>
        <v>0</v>
      </c>
      <c r="AK90" s="131">
        <f t="shared" ca="1" si="23"/>
        <v>0</v>
      </c>
      <c r="AL90" s="131">
        <f t="shared" ca="1" si="23"/>
        <v>0</v>
      </c>
      <c r="AM90" s="131">
        <f t="shared" ca="1" si="23"/>
        <v>0</v>
      </c>
      <c r="AN90" s="193">
        <f t="shared" ca="1" si="23"/>
        <v>0</v>
      </c>
    </row>
    <row r="91" spans="1:40" ht="19.5" customHeight="1" thickBot="1" x14ac:dyDescent="0.3">
      <c r="A91" s="505" t="s">
        <v>463</v>
      </c>
      <c r="B91" s="424"/>
      <c r="C91" s="424"/>
      <c r="D91" s="431"/>
      <c r="E91" s="126" t="str">
        <f t="shared" ref="E91:L91" ca="1" si="24">IF(ISERROR(AVERAGEIF(E17:E86,"&gt;30",E17:E86)),"",AVERAGEIF(E17:E86,"&gt;30",E17:E86))</f>
        <v/>
      </c>
      <c r="F91" s="126" t="str">
        <f t="shared" ca="1" si="24"/>
        <v/>
      </c>
      <c r="G91" s="126" t="str">
        <f t="shared" ca="1" si="24"/>
        <v/>
      </c>
      <c r="H91" s="126" t="str">
        <f t="shared" ca="1" si="24"/>
        <v/>
      </c>
      <c r="I91" s="126" t="str">
        <f t="shared" ca="1" si="24"/>
        <v/>
      </c>
      <c r="J91" s="126" t="str">
        <f t="shared" ca="1" si="24"/>
        <v/>
      </c>
      <c r="K91" s="126" t="str">
        <f t="shared" ca="1" si="24"/>
        <v/>
      </c>
      <c r="L91" s="192" t="str">
        <f t="shared" ca="1" si="24"/>
        <v/>
      </c>
      <c r="P91" s="498" t="s">
        <v>463</v>
      </c>
      <c r="Q91" s="424"/>
      <c r="R91" s="424"/>
      <c r="S91" s="192" t="s">
        <v>464</v>
      </c>
      <c r="T91" s="192" t="str">
        <f t="shared" ref="T91:Z91" ca="1" si="25">IF(ISERROR(AVERAGEIF(T17:T86,"&gt;30",T17:T86)),"",AVERAGEIF(T17:T86,"&gt;30",T17:T86))</f>
        <v/>
      </c>
      <c r="U91" s="192" t="str">
        <f t="shared" ca="1" si="25"/>
        <v/>
      </c>
      <c r="V91" s="192" t="str">
        <f t="shared" ca="1" si="25"/>
        <v/>
      </c>
      <c r="W91" s="192" t="str">
        <f t="shared" ca="1" si="25"/>
        <v/>
      </c>
      <c r="X91" s="192" t="str">
        <f t="shared" ca="1" si="25"/>
        <v/>
      </c>
      <c r="Y91" s="192" t="str">
        <f t="shared" ca="1" si="25"/>
        <v/>
      </c>
      <c r="Z91" s="404" t="str">
        <f t="shared" ca="1" si="25"/>
        <v/>
      </c>
      <c r="AD91" s="498" t="s">
        <v>463</v>
      </c>
      <c r="AE91" s="424"/>
      <c r="AF91" s="424"/>
      <c r="AG91" s="192" t="str">
        <f t="shared" ref="AG91:AN91" ca="1" si="26">IF(ISERROR(AVERAGEIF(AG17:AG86,"&gt;30",AG17:AG86)),"",AVERAGEIF(AG17:AG86,"&gt;30",AG17:AG86))</f>
        <v/>
      </c>
      <c r="AH91" s="192" t="str">
        <f t="shared" ca="1" si="26"/>
        <v/>
      </c>
      <c r="AI91" s="192" t="str">
        <f t="shared" ca="1" si="26"/>
        <v/>
      </c>
      <c r="AJ91" s="192" t="str">
        <f t="shared" ca="1" si="26"/>
        <v/>
      </c>
      <c r="AK91" s="192" t="str">
        <f t="shared" ca="1" si="26"/>
        <v/>
      </c>
      <c r="AL91" s="192" t="str">
        <f t="shared" ca="1" si="26"/>
        <v/>
      </c>
      <c r="AM91" s="194" t="str">
        <f t="shared" ca="1" si="26"/>
        <v/>
      </c>
      <c r="AN91" s="192" t="str">
        <f t="shared" ca="1" si="26"/>
        <v/>
      </c>
    </row>
    <row r="92" spans="1:40" x14ac:dyDescent="0.3">
      <c r="D92" s="13"/>
      <c r="E92" s="139" t="s">
        <v>56</v>
      </c>
      <c r="F92" s="139" t="s">
        <v>57</v>
      </c>
      <c r="G92" s="139" t="s">
        <v>58</v>
      </c>
      <c r="H92" s="139" t="s">
        <v>59</v>
      </c>
      <c r="I92" s="139" t="s">
        <v>60</v>
      </c>
      <c r="J92" s="139" t="s">
        <v>61</v>
      </c>
      <c r="K92" s="139" t="s">
        <v>62</v>
      </c>
      <c r="L92" s="139" t="s">
        <v>63</v>
      </c>
      <c r="S92" s="139" t="s">
        <v>64</v>
      </c>
      <c r="T92" s="139" t="s">
        <v>65</v>
      </c>
      <c r="U92" s="139" t="s">
        <v>66</v>
      </c>
      <c r="V92" s="139" t="s">
        <v>67</v>
      </c>
      <c r="W92" s="139" t="s">
        <v>68</v>
      </c>
      <c r="X92" s="139" t="s">
        <v>69</v>
      </c>
      <c r="Y92" s="139" t="s">
        <v>70</v>
      </c>
      <c r="Z92" s="139" t="s">
        <v>71</v>
      </c>
      <c r="AD92" s="117"/>
      <c r="AE92" s="130"/>
      <c r="AG92" s="139" t="s">
        <v>72</v>
      </c>
      <c r="AH92" s="139" t="s">
        <v>73</v>
      </c>
      <c r="AI92" s="139" t="s">
        <v>50</v>
      </c>
      <c r="AJ92" s="139" t="s">
        <v>51</v>
      </c>
      <c r="AK92" s="139" t="s">
        <v>52</v>
      </c>
      <c r="AL92" s="139" t="s">
        <v>53</v>
      </c>
      <c r="AM92" s="139" t="s">
        <v>54</v>
      </c>
      <c r="AN92" s="139" t="s">
        <v>55</v>
      </c>
    </row>
    <row r="95" spans="1:40" x14ac:dyDescent="0.3">
      <c r="H95" s="200"/>
    </row>
    <row r="98" ht="15" customHeight="1" x14ac:dyDescent="0.3"/>
    <row r="99" ht="15" customHeight="1" x14ac:dyDescent="0.3"/>
  </sheetData>
  <mergeCells count="37">
    <mergeCell ref="A3:E3"/>
    <mergeCell ref="P15:R15"/>
    <mergeCell ref="A2:E2"/>
    <mergeCell ref="AD9:AN10"/>
    <mergeCell ref="P14:R14"/>
    <mergeCell ref="A5:E5"/>
    <mergeCell ref="AD12:AF12"/>
    <mergeCell ref="A4:E4"/>
    <mergeCell ref="P9:Z10"/>
    <mergeCell ref="A12:D12"/>
    <mergeCell ref="AD14:AF14"/>
    <mergeCell ref="AD13:AF13"/>
    <mergeCell ref="A14:D14"/>
    <mergeCell ref="AA9:AB9"/>
    <mergeCell ref="AD11:AF11"/>
    <mergeCell ref="A87:D88"/>
    <mergeCell ref="AG87:AN88"/>
    <mergeCell ref="A7:E7"/>
    <mergeCell ref="P13:R13"/>
    <mergeCell ref="A15:D15"/>
    <mergeCell ref="A11:D11"/>
    <mergeCell ref="P12:R12"/>
    <mergeCell ref="P87:R88"/>
    <mergeCell ref="A6:E6"/>
    <mergeCell ref="A9:L10"/>
    <mergeCell ref="P91:R91"/>
    <mergeCell ref="A13:D13"/>
    <mergeCell ref="S87:Z88"/>
    <mergeCell ref="A90:D90"/>
    <mergeCell ref="P90:R90"/>
    <mergeCell ref="E87:L88"/>
    <mergeCell ref="AD90:AF90"/>
    <mergeCell ref="P11:R11"/>
    <mergeCell ref="A91:D91"/>
    <mergeCell ref="AD87:AF88"/>
    <mergeCell ref="AD15:AF15"/>
    <mergeCell ref="AD91:AF91"/>
  </mergeCells>
  <conditionalFormatting sqref="E14">
    <cfRule type="cellIs" dxfId="368" priority="106" stopIfTrue="1" operator="lessThan">
      <formula>$E$13</formula>
    </cfRule>
    <cfRule type="cellIs" dxfId="367" priority="107" stopIfTrue="1" operator="greaterThanOrEqual">
      <formula>$E$13</formula>
    </cfRule>
  </conditionalFormatting>
  <conditionalFormatting sqref="E17:L26">
    <cfRule type="cellIs" dxfId="366" priority="8" operator="greaterThanOrEqual">
      <formula>$M$11</formula>
    </cfRule>
  </conditionalFormatting>
  <conditionalFormatting sqref="E27:L36">
    <cfRule type="cellIs" dxfId="365" priority="7" operator="greaterThanOrEqual">
      <formula>$M$12</formula>
    </cfRule>
  </conditionalFormatting>
  <conditionalFormatting sqref="E37:L46">
    <cfRule type="cellIs" dxfId="364" priority="6" operator="greaterThanOrEqual">
      <formula>$M$13</formula>
    </cfRule>
  </conditionalFormatting>
  <conditionalFormatting sqref="E47:L56">
    <cfRule type="cellIs" dxfId="363" priority="5" operator="greaterThanOrEqual">
      <formula>$M$14</formula>
    </cfRule>
  </conditionalFormatting>
  <conditionalFormatting sqref="E57:L66">
    <cfRule type="cellIs" dxfId="362" priority="4" operator="greaterThanOrEqual">
      <formula>$M$15</formula>
    </cfRule>
  </conditionalFormatting>
  <conditionalFormatting sqref="E67:L76">
    <cfRule type="cellIs" dxfId="361" priority="3" operator="greaterThanOrEqual">
      <formula>$M$16</formula>
    </cfRule>
  </conditionalFormatting>
  <conditionalFormatting sqref="E77:L86">
    <cfRule type="cellIs" dxfId="360" priority="2" operator="greaterThanOrEqual">
      <formula>#REF!</formula>
    </cfRule>
  </conditionalFormatting>
  <conditionalFormatting sqref="F14">
    <cfRule type="cellIs" dxfId="359" priority="869" operator="lessThan">
      <formula>$F$13</formula>
    </cfRule>
    <cfRule type="cellIs" dxfId="358" priority="870" operator="greaterThanOrEqual">
      <formula>$F$13</formula>
    </cfRule>
  </conditionalFormatting>
  <conditionalFormatting sqref="G14">
    <cfRule type="cellIs" dxfId="357" priority="871" operator="lessThan">
      <formula>$G$13</formula>
    </cfRule>
    <cfRule type="cellIs" dxfId="356" priority="872" operator="greaterThanOrEqual">
      <formula>$G$13</formula>
    </cfRule>
  </conditionalFormatting>
  <conditionalFormatting sqref="H14">
    <cfRule type="cellIs" dxfId="355" priority="873" operator="lessThan">
      <formula>$H$13</formula>
    </cfRule>
    <cfRule type="cellIs" dxfId="354" priority="874" operator="greaterThanOrEqual">
      <formula>$H$13</formula>
    </cfRule>
  </conditionalFormatting>
  <conditionalFormatting sqref="I14">
    <cfRule type="cellIs" dxfId="353" priority="875" operator="lessThan">
      <formula>$I$13</formula>
    </cfRule>
    <cfRule type="cellIs" dxfId="352" priority="876" operator="greaterThanOrEqual">
      <formula>$I$13</formula>
    </cfRule>
  </conditionalFormatting>
  <conditionalFormatting sqref="J14">
    <cfRule type="cellIs" dxfId="351" priority="877" operator="lessThan">
      <formula>$J$13</formula>
    </cfRule>
    <cfRule type="cellIs" dxfId="350" priority="878" operator="greaterThanOrEqual">
      <formula>$J$13</formula>
    </cfRule>
  </conditionalFormatting>
  <conditionalFormatting sqref="K14">
    <cfRule type="cellIs" dxfId="349" priority="879" operator="lessThan">
      <formula>$K$13</formula>
    </cfRule>
    <cfRule type="cellIs" dxfId="348" priority="880" operator="greaterThanOrEqual">
      <formula>$K$13</formula>
    </cfRule>
  </conditionalFormatting>
  <conditionalFormatting sqref="S14">
    <cfRule type="cellIs" dxfId="347" priority="85" operator="lessThan">
      <formula>$S$13</formula>
    </cfRule>
    <cfRule type="cellIs" dxfId="346" priority="86" operator="greaterThanOrEqual">
      <formula>$S$13</formula>
    </cfRule>
  </conditionalFormatting>
  <conditionalFormatting sqref="S17:Z26">
    <cfRule type="cellIs" dxfId="345" priority="938" operator="greaterThanOrEqual">
      <formula>$AA$11</formula>
    </cfRule>
  </conditionalFormatting>
  <conditionalFormatting sqref="S27:Z36">
    <cfRule type="cellIs" dxfId="344" priority="31" operator="greaterThanOrEqual">
      <formula>$AA$12</formula>
    </cfRule>
  </conditionalFormatting>
  <conditionalFormatting sqref="S37:Z46">
    <cfRule type="cellIs" dxfId="343" priority="30" operator="greaterThanOrEqual">
      <formula>$AA$13</formula>
    </cfRule>
  </conditionalFormatting>
  <conditionalFormatting sqref="S47:Z56">
    <cfRule type="cellIs" dxfId="342" priority="29" operator="greaterThanOrEqual">
      <formula>$AA$14</formula>
    </cfRule>
  </conditionalFormatting>
  <conditionalFormatting sqref="S57:Z66">
    <cfRule type="cellIs" dxfId="341" priority="28" operator="greaterThanOrEqual">
      <formula>$AA$15</formula>
    </cfRule>
  </conditionalFormatting>
  <conditionalFormatting sqref="S67:Z76">
    <cfRule type="cellIs" dxfId="340" priority="27" operator="greaterThanOrEqual">
      <formula>$AA$16</formula>
    </cfRule>
  </conditionalFormatting>
  <conditionalFormatting sqref="S77:Z86">
    <cfRule type="cellIs" dxfId="339" priority="26" operator="greaterThanOrEqual">
      <formula>#REF!</formula>
    </cfRule>
  </conditionalFormatting>
  <conditionalFormatting sqref="T14">
    <cfRule type="cellIs" dxfId="338" priority="83" operator="lessThan">
      <formula>$T$13</formula>
    </cfRule>
    <cfRule type="cellIs" dxfId="337" priority="84" operator="greaterThanOrEqual">
      <formula>$T$13</formula>
    </cfRule>
  </conditionalFormatting>
  <conditionalFormatting sqref="U14">
    <cfRule type="cellIs" dxfId="336" priority="81" operator="lessThan">
      <formula>$U$13</formula>
    </cfRule>
    <cfRule type="cellIs" dxfId="335" priority="82" operator="greaterThanOrEqual">
      <formula>$U$13</formula>
    </cfRule>
  </conditionalFormatting>
  <conditionalFormatting sqref="V14">
    <cfRule type="cellIs" dxfId="334" priority="79" operator="lessThan">
      <formula>$V$13</formula>
    </cfRule>
    <cfRule type="cellIs" dxfId="333" priority="80" operator="greaterThanOrEqual">
      <formula>$V$13</formula>
    </cfRule>
  </conditionalFormatting>
  <conditionalFormatting sqref="W14">
    <cfRule type="cellIs" dxfId="332" priority="77" operator="lessThan">
      <formula>$W$13</formula>
    </cfRule>
    <cfRule type="cellIs" dxfId="331" priority="78" operator="greaterThanOrEqual">
      <formula>$W$13</formula>
    </cfRule>
  </conditionalFormatting>
  <conditionalFormatting sqref="X14">
    <cfRule type="cellIs" dxfId="330" priority="75" operator="lessThan">
      <formula>$X$13</formula>
    </cfRule>
    <cfRule type="cellIs" dxfId="329" priority="76" operator="greaterThanOrEqual">
      <formula>$X$13</formula>
    </cfRule>
  </conditionalFormatting>
  <conditionalFormatting sqref="Y14">
    <cfRule type="cellIs" dxfId="328" priority="73" operator="lessThan">
      <formula>$Y$13</formula>
    </cfRule>
    <cfRule type="cellIs" dxfId="327" priority="74" operator="greaterThanOrEqual">
      <formula>$Y$13</formula>
    </cfRule>
  </conditionalFormatting>
  <conditionalFormatting sqref="AG14">
    <cfRule type="cellIs" dxfId="326" priority="71" operator="lessThan">
      <formula>$AG$13</formula>
    </cfRule>
    <cfRule type="cellIs" dxfId="325" priority="72" operator="greaterThanOrEqual">
      <formula>$AG$13</formula>
    </cfRule>
  </conditionalFormatting>
  <conditionalFormatting sqref="AG17:AN26">
    <cfRule type="cellIs" dxfId="324" priority="16" operator="greaterThanOrEqual">
      <formula>$AO$13</formula>
    </cfRule>
  </conditionalFormatting>
  <conditionalFormatting sqref="AG27:AN36">
    <cfRule type="cellIs" dxfId="323" priority="17" operator="greaterThanOrEqual">
      <formula>$AO$14</formula>
    </cfRule>
  </conditionalFormatting>
  <conditionalFormatting sqref="AG37:AN46">
    <cfRule type="cellIs" dxfId="322" priority="15" operator="greaterThanOrEqual">
      <formula>$AO$15</formula>
    </cfRule>
  </conditionalFormatting>
  <conditionalFormatting sqref="AG47:AN56">
    <cfRule type="cellIs" dxfId="321" priority="14" operator="greaterThanOrEqual">
      <formula>$AO$16</formula>
    </cfRule>
  </conditionalFormatting>
  <conditionalFormatting sqref="AG57:AN66">
    <cfRule type="cellIs" dxfId="320" priority="13" operator="greaterThanOrEqual">
      <formula>#REF!</formula>
    </cfRule>
  </conditionalFormatting>
  <conditionalFormatting sqref="AG67:AN76">
    <cfRule type="cellIs" dxfId="319" priority="12" operator="greaterThanOrEqual">
      <formula>#REF!</formula>
    </cfRule>
  </conditionalFormatting>
  <conditionalFormatting sqref="AG77:AN86">
    <cfRule type="cellIs" dxfId="318" priority="11" operator="greaterThanOrEqual">
      <formula>#REF!</formula>
    </cfRule>
  </conditionalFormatting>
  <conditionalFormatting sqref="AH14">
    <cfRule type="cellIs" dxfId="317" priority="69" operator="lessThan">
      <formula>$AH$13</formula>
    </cfRule>
    <cfRule type="cellIs" dxfId="316" priority="70" operator="greaterThanOrEqual">
      <formula>$AH$13</formula>
    </cfRule>
  </conditionalFormatting>
  <conditionalFormatting sqref="AI14">
    <cfRule type="cellIs" dxfId="315" priority="67" operator="lessThan">
      <formula>$AI$13</formula>
    </cfRule>
    <cfRule type="cellIs" dxfId="314" priority="68" operator="greaterThanOrEqual">
      <formula>$AI$13</formula>
    </cfRule>
  </conditionalFormatting>
  <conditionalFormatting sqref="AJ14">
    <cfRule type="cellIs" dxfId="313" priority="65" operator="lessThan">
      <formula>$AJ$13</formula>
    </cfRule>
    <cfRule type="cellIs" dxfId="312" priority="66" operator="greaterThanOrEqual">
      <formula>$AJ$13</formula>
    </cfRule>
  </conditionalFormatting>
  <conditionalFormatting sqref="AK14">
    <cfRule type="cellIs" dxfId="311" priority="63" operator="lessThan">
      <formula>$AK$13</formula>
    </cfRule>
    <cfRule type="cellIs" dxfId="310" priority="64" operator="greaterThanOrEqual">
      <formula>$AK$13</formula>
    </cfRule>
  </conditionalFormatting>
  <conditionalFormatting sqref="AL14">
    <cfRule type="cellIs" dxfId="309" priority="61" operator="lessThan">
      <formula>$AL$13</formula>
    </cfRule>
    <cfRule type="cellIs" dxfId="308" priority="62" operator="greaterThanOrEqual">
      <formula>$AL$13</formula>
    </cfRule>
  </conditionalFormatting>
  <conditionalFormatting sqref="AM14">
    <cfRule type="cellIs" dxfId="307" priority="59" operator="lessThan">
      <formula>$AM$13</formula>
    </cfRule>
    <cfRule type="cellIs" dxfId="306" priority="60" operator="greaterThanOrEqual">
      <formula>$AM$13</formula>
    </cfRule>
  </conditionalFormatting>
  <dataValidations count="1">
    <dataValidation type="list" allowBlank="1" showInputMessage="1" showErrorMessage="1" sqref="E12:K12 S12:Y12 AG12:AM12">
      <formula1>"PRIME,PACKET"</formula1>
    </dataValidation>
  </dataValidations>
  <printOptions horizontalCentered="1"/>
  <pageMargins left="0.7" right="0.7" top="0.75" bottom="0.75" header="0.3" footer="0.3"/>
  <pageSetup paperSize="9" scale="49" orientation="landscape"/>
  <headerFooter>
    <oddFooter>&amp;C&amp;"Calibri"&amp;12 &amp;K000000_x000D_# Documento é público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pageSetUpPr fitToPage="1"/>
  </sheetPr>
  <dimension ref="A1:AP46"/>
  <sheetViews>
    <sheetView topLeftCell="F65" zoomScale="80" zoomScaleNormal="80" workbookViewId="0">
      <selection activeCell="F65" sqref="F65"/>
    </sheetView>
  </sheetViews>
  <sheetFormatPr defaultRowHeight="18.75" outlineLevelRow="1" x14ac:dyDescent="0.3"/>
  <cols>
    <col min="1" max="1" width="13.42578125" style="13" customWidth="1"/>
    <col min="2" max="2" width="14.42578125" style="13" bestFit="1" customWidth="1"/>
    <col min="3" max="3" width="9.5703125" style="13" hidden="1" customWidth="1"/>
    <col min="4" max="4" width="10.7109375" style="13" customWidth="1"/>
    <col min="5" max="12" width="17.42578125" style="13" customWidth="1"/>
    <col min="13" max="13" width="9.5703125" hidden="1" customWidth="1"/>
    <col min="14" max="14" width="5.85546875" hidden="1" customWidth="1"/>
    <col min="15" max="15" width="5.42578125" customWidth="1"/>
    <col min="16" max="16" width="13.42578125" bestFit="1" customWidth="1"/>
    <col min="17" max="17" width="8.5703125" bestFit="1" customWidth="1"/>
    <col min="18" max="18" width="9.140625" bestFit="1" customWidth="1"/>
    <col min="19" max="21" width="17.42578125" bestFit="1" customWidth="1"/>
    <col min="22" max="22" width="16.42578125" bestFit="1" customWidth="1"/>
    <col min="23" max="23" width="15.42578125" bestFit="1" customWidth="1"/>
    <col min="24" max="24" width="17.140625" bestFit="1" customWidth="1"/>
    <col min="25" max="26" width="16.7109375" bestFit="1" customWidth="1"/>
    <col min="27" max="27" width="5" hidden="1" customWidth="1"/>
    <col min="28" max="28" width="4.28515625" hidden="1" customWidth="1"/>
    <col min="29" max="29" width="5.42578125" customWidth="1"/>
    <col min="30" max="30" width="17.28515625" bestFit="1" customWidth="1"/>
    <col min="31" max="31" width="9.85546875" bestFit="1" customWidth="1"/>
    <col min="32" max="32" width="9.140625" bestFit="1" customWidth="1"/>
    <col min="33" max="34" width="17.42578125" bestFit="1" customWidth="1"/>
    <col min="35" max="36" width="17.140625" bestFit="1" customWidth="1"/>
    <col min="37" max="40" width="17.42578125" bestFit="1" customWidth="1"/>
    <col min="41" max="42" width="13" hidden="1" customWidth="1"/>
  </cols>
  <sheetData>
    <row r="1" spans="1:42" ht="19.5" hidden="1" customHeight="1" outlineLevel="1" thickBot="1" x14ac:dyDescent="0.35"/>
    <row r="2" spans="1:42" hidden="1" outlineLevel="1" x14ac:dyDescent="0.3">
      <c r="A2" s="522" t="s">
        <v>431</v>
      </c>
      <c r="B2" s="439"/>
      <c r="C2" s="439"/>
      <c r="D2" s="439"/>
      <c r="E2" s="433"/>
    </row>
    <row r="3" spans="1:42" ht="19.5" hidden="1" customHeight="1" outlineLevel="1" thickBot="1" x14ac:dyDescent="0.35">
      <c r="A3" s="556" t="s">
        <v>432</v>
      </c>
      <c r="B3" s="511"/>
      <c r="C3" s="511"/>
      <c r="D3" s="511"/>
      <c r="E3" s="435"/>
    </row>
    <row r="4" spans="1:42" hidden="1" outlineLevel="1" x14ac:dyDescent="0.3">
      <c r="A4" s="535" t="s">
        <v>10</v>
      </c>
      <c r="B4" s="536"/>
      <c r="C4" s="536"/>
      <c r="D4" s="536"/>
      <c r="E4" s="537"/>
    </row>
    <row r="5" spans="1:42" ht="19.5" hidden="1" customHeight="1" outlineLevel="1" thickBot="1" x14ac:dyDescent="0.35">
      <c r="A5" s="544">
        <v>680</v>
      </c>
      <c r="B5" s="519"/>
      <c r="C5" s="519"/>
      <c r="D5" s="519"/>
      <c r="E5" s="520"/>
    </row>
    <row r="6" spans="1:42" hidden="1" outlineLevel="1" x14ac:dyDescent="0.3">
      <c r="A6" s="535" t="s">
        <v>9</v>
      </c>
      <c r="B6" s="536"/>
      <c r="C6" s="536"/>
      <c r="D6" s="536"/>
      <c r="E6" s="537"/>
    </row>
    <row r="7" spans="1:42" ht="19.5" hidden="1" customHeight="1" outlineLevel="1" thickBot="1" x14ac:dyDescent="0.35">
      <c r="A7" s="544">
        <v>500</v>
      </c>
      <c r="B7" s="519"/>
      <c r="C7" s="519"/>
      <c r="D7" s="519"/>
      <c r="E7" s="520"/>
    </row>
    <row r="8" spans="1:42" ht="19.5" hidden="1" customHeight="1" outlineLevel="1" thickBot="1" x14ac:dyDescent="0.35"/>
    <row r="9" spans="1:42" ht="27" customHeight="1" collapsed="1" thickBot="1" x14ac:dyDescent="0.3">
      <c r="A9" s="538" t="s">
        <v>433</v>
      </c>
      <c r="B9" s="439"/>
      <c r="C9" s="439"/>
      <c r="D9" s="439"/>
      <c r="E9" s="439"/>
      <c r="F9" s="439"/>
      <c r="G9" s="439"/>
      <c r="H9" s="439"/>
      <c r="I9" s="439"/>
      <c r="J9" s="439"/>
      <c r="K9" s="439"/>
      <c r="L9" s="433"/>
      <c r="M9">
        <f>IF(E12=A4,A5,A7)</f>
        <v>500</v>
      </c>
      <c r="N9" t="s">
        <v>465</v>
      </c>
      <c r="O9" s="14"/>
      <c r="P9" s="538" t="s">
        <v>188</v>
      </c>
      <c r="Q9" s="439"/>
      <c r="R9" s="439"/>
      <c r="S9" s="439"/>
      <c r="T9" s="439"/>
      <c r="U9" s="439"/>
      <c r="V9" s="439"/>
      <c r="W9" s="439"/>
      <c r="X9" s="439"/>
      <c r="Y9" s="439"/>
      <c r="Z9" s="433"/>
      <c r="AA9">
        <f>IF(S12=A4,A5,A7)</f>
        <v>500</v>
      </c>
      <c r="AB9" t="s">
        <v>465</v>
      </c>
      <c r="AC9" s="14"/>
      <c r="AD9" s="557" t="s">
        <v>189</v>
      </c>
      <c r="AE9" s="472"/>
      <c r="AF9" s="472"/>
      <c r="AG9" s="472"/>
      <c r="AH9" s="472"/>
      <c r="AI9" s="472"/>
      <c r="AJ9" s="472"/>
      <c r="AK9" s="472"/>
      <c r="AL9" s="472"/>
      <c r="AM9" s="472"/>
      <c r="AN9" s="468"/>
      <c r="AO9">
        <f>IF(AG12=A4,A5,A7)</f>
        <v>500</v>
      </c>
      <c r="AP9" t="s">
        <v>465</v>
      </c>
    </row>
    <row r="10" spans="1:42" ht="15.75" customHeight="1" thickBot="1" x14ac:dyDescent="0.3">
      <c r="A10" s="434"/>
      <c r="B10" s="511"/>
      <c r="C10" s="511"/>
      <c r="D10" s="511"/>
      <c r="E10" s="511"/>
      <c r="F10" s="511"/>
      <c r="G10" s="511"/>
      <c r="H10" s="511"/>
      <c r="I10" s="511"/>
      <c r="J10" s="511"/>
      <c r="K10" s="511"/>
      <c r="L10" s="435"/>
      <c r="M10">
        <f>IF(G12=A4,A5,A7)</f>
        <v>500</v>
      </c>
      <c r="N10" t="s">
        <v>466</v>
      </c>
      <c r="O10" s="14"/>
      <c r="P10" s="434"/>
      <c r="Q10" s="429"/>
      <c r="R10" s="429"/>
      <c r="S10" s="429"/>
      <c r="T10" s="429"/>
      <c r="U10" s="429"/>
      <c r="V10" s="429"/>
      <c r="W10" s="429"/>
      <c r="X10" s="429"/>
      <c r="Y10" s="429"/>
      <c r="Z10" s="435"/>
      <c r="AA10">
        <f>IF(U12=A4,A5,A7)</f>
        <v>500</v>
      </c>
      <c r="AB10" t="s">
        <v>466</v>
      </c>
      <c r="AC10" s="257"/>
      <c r="AD10" s="476"/>
      <c r="AE10" s="474"/>
      <c r="AF10" s="474"/>
      <c r="AG10" s="474"/>
      <c r="AH10" s="474"/>
      <c r="AI10" s="474"/>
      <c r="AJ10" s="474"/>
      <c r="AK10" s="474"/>
      <c r="AL10" s="474"/>
      <c r="AM10" s="474"/>
      <c r="AN10" s="477"/>
      <c r="AO10">
        <f>IF(AK12=A4,A5,A7)</f>
        <v>680</v>
      </c>
      <c r="AP10" t="s">
        <v>466</v>
      </c>
    </row>
    <row r="11" spans="1:42" x14ac:dyDescent="0.3">
      <c r="A11" s="527" t="s">
        <v>438</v>
      </c>
      <c r="B11" s="472"/>
      <c r="C11" s="472"/>
      <c r="D11" s="472"/>
      <c r="E11" s="553" t="s">
        <v>465</v>
      </c>
      <c r="F11" s="554"/>
      <c r="G11" s="554"/>
      <c r="H11" s="555"/>
      <c r="I11" s="553" t="s">
        <v>466</v>
      </c>
      <c r="J11" s="554"/>
      <c r="K11" s="554"/>
      <c r="L11" s="555"/>
      <c r="M11">
        <f>IF(I12=A4,A5,A7)</f>
        <v>500</v>
      </c>
      <c r="N11" t="s">
        <v>467</v>
      </c>
      <c r="O11" s="14"/>
      <c r="P11" s="527" t="s">
        <v>438</v>
      </c>
      <c r="Q11" s="472"/>
      <c r="R11" s="472"/>
      <c r="S11" s="559" t="s">
        <v>465</v>
      </c>
      <c r="T11" s="531"/>
      <c r="U11" s="531"/>
      <c r="V11" s="532"/>
      <c r="W11" s="530" t="s">
        <v>466</v>
      </c>
      <c r="X11" s="531"/>
      <c r="Y11" s="531"/>
      <c r="Z11" s="532"/>
      <c r="AA11">
        <f>IF(W12=A4,A5,A7)</f>
        <v>500</v>
      </c>
      <c r="AB11" t="s">
        <v>467</v>
      </c>
      <c r="AC11" s="257"/>
      <c r="AD11" s="542" t="s">
        <v>438</v>
      </c>
      <c r="AE11" s="429"/>
      <c r="AF11" s="429"/>
      <c r="AG11" s="562" t="s">
        <v>465</v>
      </c>
      <c r="AH11" s="563"/>
      <c r="AI11" s="563"/>
      <c r="AJ11" s="564"/>
      <c r="AK11" s="567" t="s">
        <v>466</v>
      </c>
      <c r="AL11" s="563"/>
      <c r="AM11" s="563"/>
      <c r="AN11" s="564"/>
      <c r="AO11" t="e">
        <f>IF(#REF!=A4,A5,A7)</f>
        <v>#REF!</v>
      </c>
      <c r="AP11" t="s">
        <v>467</v>
      </c>
    </row>
    <row r="12" spans="1:42" x14ac:dyDescent="0.3">
      <c r="A12" s="551" t="s">
        <v>447</v>
      </c>
      <c r="B12" s="424"/>
      <c r="C12" s="424"/>
      <c r="D12" s="424"/>
      <c r="E12" s="545" t="s">
        <v>9</v>
      </c>
      <c r="F12" s="466"/>
      <c r="G12" s="466"/>
      <c r="H12" s="454"/>
      <c r="I12" s="545" t="s">
        <v>9</v>
      </c>
      <c r="J12" s="466"/>
      <c r="K12" s="466"/>
      <c r="L12" s="454"/>
      <c r="M12">
        <f>IF(K12=A4,A5,A7)</f>
        <v>500</v>
      </c>
      <c r="N12" t="s">
        <v>468</v>
      </c>
      <c r="O12" s="14"/>
      <c r="P12" s="551" t="s">
        <v>447</v>
      </c>
      <c r="Q12" s="424"/>
      <c r="R12" s="424"/>
      <c r="S12" s="549" t="s">
        <v>9</v>
      </c>
      <c r="T12" s="422"/>
      <c r="U12" s="422"/>
      <c r="V12" s="550"/>
      <c r="W12" s="568" t="s">
        <v>9</v>
      </c>
      <c r="X12" s="422"/>
      <c r="Y12" s="422"/>
      <c r="Z12" s="550"/>
      <c r="AA12">
        <f>IF(Y12=A4,A5,A7)</f>
        <v>500</v>
      </c>
      <c r="AB12" t="s">
        <v>468</v>
      </c>
      <c r="AC12" s="257"/>
      <c r="AD12" s="560" t="s">
        <v>447</v>
      </c>
      <c r="AE12" s="424"/>
      <c r="AF12" s="424"/>
      <c r="AG12" s="529" t="s">
        <v>9</v>
      </c>
      <c r="AH12" s="429"/>
      <c r="AI12" s="429"/>
      <c r="AJ12" s="507"/>
      <c r="AK12" s="558" t="s">
        <v>10</v>
      </c>
      <c r="AL12" s="429"/>
      <c r="AM12" s="429"/>
      <c r="AN12" s="507"/>
      <c r="AO12">
        <f>IF(AM12=A4,A5,A7)</f>
        <v>500</v>
      </c>
      <c r="AP12" t="s">
        <v>468</v>
      </c>
    </row>
    <row r="13" spans="1:42" ht="19.5" customHeight="1" thickBot="1" x14ac:dyDescent="0.35">
      <c r="A13" s="539" t="s">
        <v>449</v>
      </c>
      <c r="B13" s="511"/>
      <c r="C13" s="511"/>
      <c r="D13" s="511"/>
      <c r="E13" s="561">
        <f ca="1">IF($E$12=$A$4,COUNTIF(E17:L30,"&gt;30")*A5,COUNTIF(E17:L30,"&gt;30")*$A$7)</f>
        <v>0</v>
      </c>
      <c r="F13" s="456"/>
      <c r="G13" s="456"/>
      <c r="H13" s="457"/>
      <c r="I13" s="541">
        <f ca="1">IF($G$12=$A$4,COUNTIF(E31:L40,"&gt;30")*C5,COUNTIF(E31:L40,"&gt;30")*$A$7)</f>
        <v>0</v>
      </c>
      <c r="J13" s="466"/>
      <c r="K13" s="466"/>
      <c r="L13" s="454"/>
      <c r="O13" s="14"/>
      <c r="P13" s="539" t="s">
        <v>449</v>
      </c>
      <c r="Q13" s="429"/>
      <c r="R13" s="429"/>
      <c r="S13" s="565">
        <f ca="1">IF($S$12=$A$4,COUNTIF(S17:Z30,"&gt;30")*A5,COUNTIF(S17:Z30,"&gt;30")*$A$7)</f>
        <v>0</v>
      </c>
      <c r="T13" s="429"/>
      <c r="U13" s="429"/>
      <c r="V13" s="507"/>
      <c r="W13" s="543">
        <f ca="1">IF($S$12=$A$4,COUNTIF(S31:Z40,"&gt;30")*E5,COUNTIF(S31:Z40,"&gt;30")*$A$7)</f>
        <v>0</v>
      </c>
      <c r="X13" s="429"/>
      <c r="Y13" s="429"/>
      <c r="Z13" s="507"/>
      <c r="AC13" s="257"/>
      <c r="AD13" s="542" t="s">
        <v>449</v>
      </c>
      <c r="AE13" s="429"/>
      <c r="AF13" s="429"/>
      <c r="AG13" s="525">
        <f ca="1">IF($AG$12=$A$4,COUNTIF(AG17:AN30,"&gt;30")*A5,COUNTIF(AG17:AN30,"&gt;30")*$A$7)</f>
        <v>0</v>
      </c>
      <c r="AH13" s="424"/>
      <c r="AI13" s="424"/>
      <c r="AJ13" s="526"/>
      <c r="AK13" s="540">
        <f ca="1">IF($AK$12=$A$4,COUNTIF(AG31:AN40,"&gt;30")*A5,COUNTIF(AG31:AN40,"&gt;30")*$A$7)</f>
        <v>0</v>
      </c>
      <c r="AL13" s="424"/>
      <c r="AM13" s="424"/>
      <c r="AN13" s="526"/>
    </row>
    <row r="14" spans="1:42" ht="19.5" customHeight="1" thickBot="1" x14ac:dyDescent="0.35">
      <c r="A14" s="569" t="s">
        <v>454</v>
      </c>
      <c r="B14" s="570"/>
      <c r="C14" s="570"/>
      <c r="D14" s="570"/>
      <c r="E14" s="541">
        <f ca="1">SUM(E17:L30)</f>
        <v>0</v>
      </c>
      <c r="F14" s="466"/>
      <c r="G14" s="466"/>
      <c r="H14" s="454"/>
      <c r="I14" s="524">
        <f ca="1">SUM(E31:L40)</f>
        <v>0</v>
      </c>
      <c r="J14" s="466"/>
      <c r="K14" s="466"/>
      <c r="L14" s="454"/>
      <c r="O14" s="14"/>
      <c r="P14" s="551" t="s">
        <v>454</v>
      </c>
      <c r="Q14" s="424"/>
      <c r="R14" s="424"/>
      <c r="S14" s="525">
        <f ca="1">SUM(S17:Z30)</f>
        <v>0</v>
      </c>
      <c r="T14" s="424"/>
      <c r="U14" s="424"/>
      <c r="V14" s="526"/>
      <c r="W14" s="540">
        <f ca="1">SUM(S31:Z40)</f>
        <v>0</v>
      </c>
      <c r="X14" s="424"/>
      <c r="Y14" s="424"/>
      <c r="Z14" s="526"/>
      <c r="AC14" s="257"/>
      <c r="AD14" s="560" t="s">
        <v>454</v>
      </c>
      <c r="AE14" s="424"/>
      <c r="AF14" s="424"/>
      <c r="AG14" s="525">
        <f ca="1">SUM(AG17:AN30)</f>
        <v>0</v>
      </c>
      <c r="AH14" s="424"/>
      <c r="AI14" s="424"/>
      <c r="AJ14" s="526"/>
      <c r="AK14" s="540">
        <f ca="1">SUM(AG29:AN40)</f>
        <v>0</v>
      </c>
      <c r="AL14" s="424"/>
      <c r="AM14" s="424"/>
      <c r="AN14" s="526"/>
    </row>
    <row r="15" spans="1:42" ht="19.5" customHeight="1" thickBot="1" x14ac:dyDescent="0.35">
      <c r="A15" s="547" t="s">
        <v>456</v>
      </c>
      <c r="B15" s="511"/>
      <c r="C15" s="511"/>
      <c r="D15" s="511"/>
      <c r="E15" s="566" t="str">
        <f ca="1">IF(ISERROR(E14/E13),"",(E14/E13))</f>
        <v/>
      </c>
      <c r="F15" s="519"/>
      <c r="G15" s="519"/>
      <c r="H15" s="520"/>
      <c r="I15" s="548" t="str">
        <f ca="1">IF(ISERROR(I14/I13),"",(I14/I13))</f>
        <v/>
      </c>
      <c r="J15" s="456"/>
      <c r="K15" s="456"/>
      <c r="L15" s="457"/>
      <c r="O15" s="14"/>
      <c r="P15" s="547" t="s">
        <v>456</v>
      </c>
      <c r="Q15" s="429"/>
      <c r="R15" s="429"/>
      <c r="S15" s="552" t="str">
        <f ca="1">IF(ISERROR(S14/S13),"",(S14/S13))</f>
        <v/>
      </c>
      <c r="T15" s="424"/>
      <c r="U15" s="424"/>
      <c r="V15" s="526"/>
      <c r="W15" s="552" t="str">
        <f ca="1">IF(ISERROR(W14/W13),"",(W14/W13))</f>
        <v/>
      </c>
      <c r="X15" s="424"/>
      <c r="Y15" s="424"/>
      <c r="Z15" s="526"/>
      <c r="AC15" s="257"/>
      <c r="AD15" s="528" t="s">
        <v>456</v>
      </c>
      <c r="AE15" s="422"/>
      <c r="AF15" s="422"/>
      <c r="AG15" s="534" t="str">
        <f ca="1">IF(ISERROR(AG14/AG13),"",(AG14/AG13))</f>
        <v/>
      </c>
      <c r="AH15" s="424"/>
      <c r="AI15" s="424"/>
      <c r="AJ15" s="526"/>
      <c r="AK15" s="534" t="str">
        <f ca="1">IF(ISERROR(AK14/AK13),"",(AK14/AK13))</f>
        <v/>
      </c>
      <c r="AL15" s="424"/>
      <c r="AM15" s="424"/>
      <c r="AN15" s="526"/>
    </row>
    <row r="16" spans="1:42" ht="18.75" customHeight="1" thickBot="1" x14ac:dyDescent="0.35">
      <c r="A16" s="280" t="s">
        <v>49</v>
      </c>
      <c r="B16" s="280" t="s">
        <v>15</v>
      </c>
      <c r="C16" s="280" t="s">
        <v>458</v>
      </c>
      <c r="D16" s="280" t="s">
        <v>459</v>
      </c>
      <c r="E16" s="366" t="s">
        <v>56</v>
      </c>
      <c r="F16" s="367" t="s">
        <v>57</v>
      </c>
      <c r="G16" s="366" t="s">
        <v>58</v>
      </c>
      <c r="H16" s="368" t="s">
        <v>59</v>
      </c>
      <c r="I16" s="368" t="s">
        <v>60</v>
      </c>
      <c r="J16" s="367" t="s">
        <v>61</v>
      </c>
      <c r="K16" s="366" t="s">
        <v>62</v>
      </c>
      <c r="L16" s="366" t="s">
        <v>63</v>
      </c>
      <c r="M16" s="299"/>
      <c r="O16" s="14"/>
      <c r="P16" s="280" t="s">
        <v>49</v>
      </c>
      <c r="Q16" s="280" t="s">
        <v>15</v>
      </c>
      <c r="R16" s="280" t="s">
        <v>459</v>
      </c>
      <c r="S16" s="304" t="s">
        <v>64</v>
      </c>
      <c r="T16" s="305" t="s">
        <v>65</v>
      </c>
      <c r="U16" s="305" t="s">
        <v>66</v>
      </c>
      <c r="V16" s="306" t="s">
        <v>67</v>
      </c>
      <c r="W16" s="307" t="s">
        <v>68</v>
      </c>
      <c r="X16" s="305" t="s">
        <v>69</v>
      </c>
      <c r="Y16" s="305" t="s">
        <v>70</v>
      </c>
      <c r="Z16" s="306" t="s">
        <v>71</v>
      </c>
      <c r="AC16" s="257"/>
      <c r="AD16" s="280" t="s">
        <v>49</v>
      </c>
      <c r="AE16" s="280" t="s">
        <v>15</v>
      </c>
      <c r="AF16" s="280" t="s">
        <v>459</v>
      </c>
      <c r="AG16" s="311" t="s">
        <v>72</v>
      </c>
      <c r="AH16" s="312" t="s">
        <v>73</v>
      </c>
      <c r="AI16" s="311" t="s">
        <v>50</v>
      </c>
      <c r="AJ16" s="312" t="s">
        <v>51</v>
      </c>
      <c r="AK16" s="311" t="s">
        <v>52</v>
      </c>
      <c r="AL16" s="312" t="s">
        <v>53</v>
      </c>
      <c r="AM16" s="311" t="s">
        <v>54</v>
      </c>
      <c r="AN16" s="313" t="s">
        <v>55</v>
      </c>
    </row>
    <row r="17" spans="1:40" ht="18.75" customHeight="1" thickBot="1" x14ac:dyDescent="0.35">
      <c r="A17" s="281" t="s">
        <v>77</v>
      </c>
      <c r="B17" s="282">
        <f ca="1">SUM(G17:L17)</f>
        <v>0</v>
      </c>
      <c r="C17" s="283">
        <f>IF(ISERROR(VLOOKUP(A17,Relatorio!$A$3:$BL$95,54,0)),"",VLOOKUP(A17,Relatorio!$A$3:$BL$95,54,0))</f>
        <v>1</v>
      </c>
      <c r="D17" s="285" t="str">
        <f ca="1">IF(ISERROR(AVERAGEIF(G17:T17,"&gt;80",G17:T17)),"",AVERAGEIF(G17:T17,"&gt;80",G17:T17))</f>
        <v/>
      </c>
      <c r="E17" s="310">
        <f ca="1">IF(ISERROR(VLOOKUP(A17,Controle!$A:$Y,8,0)),"",VLOOKUP(A17,Controle!$A:$Y,8,0))</f>
        <v>0</v>
      </c>
      <c r="F17" s="150">
        <f ca="1">IF(ISERROR(VLOOKUP(A17,Controle!$A:$Y,9,0)),"",VLOOKUP(A17,Controle!$A:$Y,9,0))</f>
        <v>0</v>
      </c>
      <c r="G17" s="364">
        <f ca="1">IF(ISERROR(VLOOKUP(A17,Controle!$A:$Y,10,0)),"",VLOOKUP(A17,Controle!$A:$Y,10,0))</f>
        <v>0</v>
      </c>
      <c r="H17" s="364">
        <f ca="1">IF(ISERROR(VLOOKUP(A17,Controle!$A:$Y,11,0)),"",VLOOKUP(A17,Controle!$A:$Y,11,0))</f>
        <v>0</v>
      </c>
      <c r="I17" s="364">
        <f ca="1">IF(ISERROR(VLOOKUP(A17,Controle!$A:$Y,12,0)),"",VLOOKUP(A17,Controle!$A:$Y,12,0))</f>
        <v>0</v>
      </c>
      <c r="J17" s="364">
        <f ca="1">IF(ISERROR(VLOOKUP(A17,Controle!$A:$Y,13,0)),"",VLOOKUP(A17,Controle!$A:$Y,13,0))</f>
        <v>0</v>
      </c>
      <c r="K17" s="364">
        <f ca="1">IF(ISERROR(VLOOKUP(A17,Controle!$A:$Y,14,0)),"",VLOOKUP(A17,Controle!$A:$Y,14,0))</f>
        <v>0</v>
      </c>
      <c r="L17" s="365">
        <f ca="1">IF(ISERROR(VLOOKUP(A17,Controle!$A:$Y,15,0)),"",VLOOKUP(A17,Controle!$A:$Y,15,0))</f>
        <v>0</v>
      </c>
      <c r="O17" s="257"/>
      <c r="P17" s="281" t="s">
        <v>77</v>
      </c>
      <c r="Q17" s="282">
        <f t="shared" ref="Q17:Q40" ca="1" si="0">SUM(S17:Z17)</f>
        <v>0</v>
      </c>
      <c r="R17" s="282" t="str">
        <f t="shared" ref="R17:R40" ca="1" si="1">IF(ISERROR(AVERAGEIF(S17:Z17,"&gt;80",S17:Z17)),"",AVERAGEIF(S17:Z17,"&gt;80",S17:Z17))</f>
        <v/>
      </c>
      <c r="S17" s="295">
        <f ca="1">IF(ISERROR(VLOOKUP(A17,Controle!$A:$Y,16,0)),"",VLOOKUP(A17,Controle!$A:$Y,16,0))</f>
        <v>0</v>
      </c>
      <c r="T17" s="291">
        <f ca="1">IF(ISERROR(VLOOKUP(A17,Controle!$A:$Y,17,0)),"",VLOOKUP(A17,Controle!$A:$Y,17,0))</f>
        <v>0</v>
      </c>
      <c r="U17" s="291">
        <f ca="1">IF(ISERROR(VLOOKUP(A17,Controle!$A:$Y,18,0)),"",VLOOKUP(A17,Controle!$A:$Y,18,0))</f>
        <v>0</v>
      </c>
      <c r="V17" s="298">
        <f ca="1">IF(ISERROR(VLOOKUP(A17,Controle!$A:$Y,19,0)),"",VLOOKUP(A17,Controle!$A:$Y,19,0))</f>
        <v>0</v>
      </c>
      <c r="W17" s="295">
        <f ca="1">IF(ISERROR(VLOOKUP(A17,Controle!$A:$Y,20,0)),"",VLOOKUP(A17,Controle!$A:$Y,20,0))</f>
        <v>0</v>
      </c>
      <c r="X17" s="291">
        <f ca="1">IF(ISERROR(VLOOKUP(A17,Controle!$A:$Y,21,0)),"",VLOOKUP(A17,Controle!$A:$Y,21,0))</f>
        <v>0</v>
      </c>
      <c r="Y17" s="291">
        <f ca="1">IF(ISERROR(VLOOKUP(A17,Controle!$A:$Y,22,0)),"",VLOOKUP(A17,Controle!$A:$Y,22,0))</f>
        <v>0</v>
      </c>
      <c r="Z17" s="291">
        <f ca="1">IF(ISERROR(VLOOKUP(A17,Controle!$A:$Y,23,0)),"",VLOOKUP(A17,Controle!$A:$Y,23,0))</f>
        <v>0</v>
      </c>
      <c r="AA17" s="303"/>
      <c r="AB17" s="308"/>
      <c r="AC17" s="309"/>
      <c r="AD17" s="281" t="s">
        <v>77</v>
      </c>
      <c r="AE17" s="282">
        <f t="shared" ref="AE17:AE40" ca="1" si="2">SUM(AG17:AN17)</f>
        <v>0</v>
      </c>
      <c r="AF17" s="282" t="str">
        <f t="shared" ref="AF17:AF40" ca="1" si="3">IF(ISERROR(AVERAGEIF(AG17:AN17,"&gt;80",AG17:AN17)),"",AVERAGEIF(AG17:AN17,"&gt;80",AG17:AN17))</f>
        <v/>
      </c>
      <c r="AG17" s="297">
        <f ca="1">IF(ISERROR(VLOOKUP(A17,Controle!$A:$Y,24,0)),"",VLOOKUP(A17,Controle!$A:$Y,24,0))</f>
        <v>0</v>
      </c>
      <c r="AH17" s="149">
        <f ca="1">IF(ISERROR(VLOOKUP(A17,Controle!$A:$Y,25,0)),"",VLOOKUP(A17,Controle!$A:$Y,25,0))</f>
        <v>0</v>
      </c>
      <c r="AI17" s="149">
        <f ca="1">IF(ISERROR(VLOOKUP(A17,Controle!$A:$Y,2,0)),"",VLOOKUP(A17,Controle!$A:$Y,2,0))</f>
        <v>0</v>
      </c>
      <c r="AJ17" s="319">
        <f ca="1">IF(ISERROR(VLOOKUP(A17,Controle!$A:$Y,3,0)),"",VLOOKUP(A17,Controle!$A:$Y,3,0))</f>
        <v>0</v>
      </c>
      <c r="AK17" s="297">
        <f ca="1">IF(ISERROR(VLOOKUP(A17,Controle!$A:$Y,4,0)),"",VLOOKUP(A17,Controle!$A:$Y,4,0))</f>
        <v>0</v>
      </c>
      <c r="AL17" s="149">
        <f ca="1">IF(ISERROR(VLOOKUP(A17,Controle!$A:$Y,5,0)),"",VLOOKUP(A17,Controle!$A:$Y,5,0))</f>
        <v>0</v>
      </c>
      <c r="AM17" s="149">
        <f ca="1">IF(ISERROR(VLOOKUP(A17,Controle!$A:$Y,6,0)),"",VLOOKUP(A17,Controle!$A:$Y,6,0))</f>
        <v>0</v>
      </c>
      <c r="AN17" s="314">
        <f ca="1">IF(ISERROR(VLOOKUP(A17,Controle!$A:$Y,7,0)),"",VLOOKUP(A17,Controle!$A:$Y,7,0))</f>
        <v>0</v>
      </c>
    </row>
    <row r="18" spans="1:40" ht="18.75" customHeight="1" thickBot="1" x14ac:dyDescent="0.35">
      <c r="A18" s="281" t="s">
        <v>78</v>
      </c>
      <c r="B18" s="282">
        <f t="shared" ref="B18:B40" ca="1" si="4">SUM(E18:L18)</f>
        <v>0</v>
      </c>
      <c r="C18" s="283">
        <f>IF(ISERROR(VLOOKUP(A18,Relatorio!$A$3:$BL$95,54,0)),"",VLOOKUP(A18,Relatorio!$A$3:$BL$95,54,0))</f>
        <v>1</v>
      </c>
      <c r="D18" s="285" t="str">
        <f t="shared" ref="D18:D40" ca="1" si="5">IF(ISERROR(AVERAGEIF(E18:L18,"&gt;80",E18:L18)),"",AVERAGEIF(E18:L18,"&gt;80",E18:L18))</f>
        <v/>
      </c>
      <c r="E18" s="362">
        <f ca="1">IF(ISERROR(VLOOKUP(A18,Controle!$A:$Y,8,0)),"",VLOOKUP(A18,Controle!$A:$Y,8,0))</f>
        <v>0</v>
      </c>
      <c r="F18" s="147">
        <f ca="1">IF(ISERROR(VLOOKUP(A18,Controle!$A:$Y,9,0)),"",VLOOKUP(A18,Controle!$A:$Y,9,0))</f>
        <v>0</v>
      </c>
      <c r="G18" s="286">
        <f ca="1">IF(ISERROR(VLOOKUP(A18,Controle!$A:$Y,10,0)),"",VLOOKUP(A18,Controle!$A:$Y,10,0))</f>
        <v>0</v>
      </c>
      <c r="H18" s="286">
        <f ca="1">IF(ISERROR(VLOOKUP(A18,Controle!$A:$Y,11,0)),"",VLOOKUP(A18,Controle!$A:$Y,11,0))</f>
        <v>0</v>
      </c>
      <c r="I18" s="286">
        <f ca="1">IF(ISERROR(VLOOKUP(A18,Controle!$A:$Y,12,0)),"",VLOOKUP(A18,Controle!$A:$Y,12,0))</f>
        <v>0</v>
      </c>
      <c r="J18" s="286">
        <f ca="1">IF(ISERROR(VLOOKUP(A18,Controle!$A:$Y,13,0)),"",VLOOKUP(A18,Controle!$A:$Y,13,0))</f>
        <v>0</v>
      </c>
      <c r="K18" s="286">
        <f ca="1">IF(ISERROR(VLOOKUP(A18,Controle!$A:$Y,14,0)),"",VLOOKUP(A18,Controle!$A:$Y,14,0))</f>
        <v>0</v>
      </c>
      <c r="L18" s="289">
        <f ca="1">IF(ISERROR(VLOOKUP(A18,Controle!$A:$Y,15,0)),"",VLOOKUP(A18,Controle!$A:$Y,15,0))</f>
        <v>0</v>
      </c>
      <c r="O18" s="257"/>
      <c r="P18" s="281" t="s">
        <v>78</v>
      </c>
      <c r="Q18" s="282">
        <f t="shared" ca="1" si="0"/>
        <v>0</v>
      </c>
      <c r="R18" s="282" t="str">
        <f t="shared" ca="1" si="1"/>
        <v/>
      </c>
      <c r="S18" s="288">
        <f ca="1">IF(ISERROR(VLOOKUP(A18,Controle!$A:$Y,16,0)),"",VLOOKUP(A18,Controle!$A:$Y,16,0))</f>
        <v>0</v>
      </c>
      <c r="T18" s="286">
        <f ca="1">IF(ISERROR(VLOOKUP(A18,Controle!$A:$Y,17,0)),"",VLOOKUP(A18,Controle!$A:$Y,17,0))</f>
        <v>0</v>
      </c>
      <c r="U18" s="286">
        <f ca="1">IF(ISERROR(VLOOKUP(A18,Controle!$A:$Y,18,0)),"",VLOOKUP(A18,Controle!$A:$Y,18,0))</f>
        <v>0</v>
      </c>
      <c r="V18" s="289">
        <f ca="1">IF(ISERROR(VLOOKUP(A18,Controle!$A:$Y,19,0)),"",VLOOKUP(A18,Controle!$A:$Y,19,0))</f>
        <v>0</v>
      </c>
      <c r="W18" s="288">
        <f ca="1">IF(ISERROR(VLOOKUP(A18,Controle!$A:$Y,20,0)),"",VLOOKUP(A18,Controle!$A:$Y,20,0))</f>
        <v>0</v>
      </c>
      <c r="X18" s="286">
        <f ca="1">IF(ISERROR(VLOOKUP(A18,Controle!$A:$Y,21,0)),"",VLOOKUP(A18,Controle!$A:$Y,21,0))</f>
        <v>0</v>
      </c>
      <c r="Y18" s="286">
        <f ca="1">IF(ISERROR(VLOOKUP(A18,Controle!$A:$Y,22,0)),"",VLOOKUP(A18,Controle!$A:$Y,22,0))</f>
        <v>0</v>
      </c>
      <c r="Z18" s="286">
        <f ca="1">IF(ISERROR(VLOOKUP(A18,Controle!$A:$Y,23,0)),"",VLOOKUP(A18,Controle!$A:$Y,23,0))</f>
        <v>0</v>
      </c>
      <c r="AA18" s="303"/>
      <c r="AB18" s="308"/>
      <c r="AC18" s="309"/>
      <c r="AD18" s="281" t="s">
        <v>78</v>
      </c>
      <c r="AE18" s="282">
        <f t="shared" ca="1" si="2"/>
        <v>0</v>
      </c>
      <c r="AF18" s="282" t="str">
        <f t="shared" ca="1" si="3"/>
        <v/>
      </c>
      <c r="AG18" s="296">
        <f ca="1">IF(ISERROR(VLOOKUP(A18,Controle!$A:$Y,24,0)),"",VLOOKUP(A18,Controle!$A:$Y,24,0))</f>
        <v>0</v>
      </c>
      <c r="AH18" s="147">
        <f ca="1">IF(ISERROR(VLOOKUP(A18,Controle!$A:$Y,25,0)),"",VLOOKUP(A18,Controle!$A:$Y,25,0))</f>
        <v>0</v>
      </c>
      <c r="AI18" s="147">
        <f ca="1">IF(ISERROR(VLOOKUP(A18,Controle!$A:$Y,2,0)),"",VLOOKUP(A18,Controle!$A:$Y,2,0))</f>
        <v>0</v>
      </c>
      <c r="AJ18" s="315">
        <f ca="1">IF(ISERROR(VLOOKUP(A18,Controle!$A:$Y,3,0)),"",VLOOKUP(A18,Controle!$A:$Y,3,0))</f>
        <v>0</v>
      </c>
      <c r="AK18" s="296">
        <f ca="1">IF(ISERROR(VLOOKUP(A18,Controle!$A:$Y,4,0)),"",VLOOKUP(A18,Controle!$A:$Y,4,0))</f>
        <v>0</v>
      </c>
      <c r="AL18" s="147">
        <f ca="1">IF(ISERROR(VLOOKUP(A18,Controle!$A:$Y,5,0)),"",VLOOKUP(A18,Controle!$A:$Y,5,0))</f>
        <v>0</v>
      </c>
      <c r="AM18" s="147">
        <f ca="1">IF(ISERROR(VLOOKUP(A18,Controle!$A:$Y,6,0)),"",VLOOKUP(A18,Controle!$A:$Y,6,0))</f>
        <v>0</v>
      </c>
      <c r="AN18" s="315">
        <f ca="1">IF(ISERROR(VLOOKUP(A18,Controle!$A:$Y,7,0)),"",VLOOKUP(A18,Controle!$A:$Y,7,0))</f>
        <v>0</v>
      </c>
    </row>
    <row r="19" spans="1:40" ht="18.75" customHeight="1" thickBot="1" x14ac:dyDescent="0.35">
      <c r="A19" s="281" t="s">
        <v>79</v>
      </c>
      <c r="B19" s="282">
        <f t="shared" ca="1" si="4"/>
        <v>0</v>
      </c>
      <c r="C19" s="283">
        <f>IF(ISERROR(VLOOKUP(A19,Relatorio!$A$3:$BL$95,54,0)),"",VLOOKUP(A19,Relatorio!$A$3:$BL$95,54,0))</f>
        <v>1</v>
      </c>
      <c r="D19" s="285" t="str">
        <f t="shared" ca="1" si="5"/>
        <v/>
      </c>
      <c r="E19" s="362">
        <f ca="1">IF(ISERROR(VLOOKUP(A19,Controle!$A:$Y,8,0)),"",VLOOKUP(A19,Controle!$A:$Y,8,0))</f>
        <v>0</v>
      </c>
      <c r="F19" s="147">
        <f ca="1">IF(ISERROR(VLOOKUP(A19,Controle!$A:$Y,9,0)),"",VLOOKUP(A19,Controle!$A:$Y,9,0))</f>
        <v>0</v>
      </c>
      <c r="G19" s="286">
        <f ca="1">IF(ISERROR(VLOOKUP(A19,Controle!$A:$Y,10,0)),"",VLOOKUP(A19,Controle!$A:$Y,10,0))</f>
        <v>0</v>
      </c>
      <c r="H19" s="286">
        <f ca="1">IF(ISERROR(VLOOKUP(A19,Controle!$A:$Y,11,0)),"",VLOOKUP(A19,Controle!$A:$Y,11,0))</f>
        <v>0</v>
      </c>
      <c r="I19" s="286">
        <f ca="1">IF(ISERROR(VLOOKUP(A19,Controle!$A:$Y,12,0)),"",VLOOKUP(A19,Controle!$A:$Y,12,0))</f>
        <v>0</v>
      </c>
      <c r="J19" s="286">
        <f ca="1">IF(ISERROR(VLOOKUP(A19,Controle!$A:$Y,13,0)),"",VLOOKUP(A19,Controle!$A:$Y,13,0))</f>
        <v>0</v>
      </c>
      <c r="K19" s="286">
        <f ca="1">IF(ISERROR(VLOOKUP(A19,Controle!$A:$Y,14,0)),"",VLOOKUP(A19,Controle!$A:$Y,14,0))</f>
        <v>0</v>
      </c>
      <c r="L19" s="289">
        <f ca="1">IF(ISERROR(VLOOKUP(A19,Controle!$A:$Y,15,0)),"",VLOOKUP(A19,Controle!$A:$Y,15,0))</f>
        <v>0</v>
      </c>
      <c r="O19" s="257"/>
      <c r="P19" s="281" t="s">
        <v>79</v>
      </c>
      <c r="Q19" s="282">
        <f t="shared" ca="1" si="0"/>
        <v>0</v>
      </c>
      <c r="R19" s="282" t="str">
        <f t="shared" ca="1" si="1"/>
        <v/>
      </c>
      <c r="S19" s="288">
        <f ca="1">IF(ISERROR(VLOOKUP(A19,Controle!$A:$Y,16,0)),"",VLOOKUP(A19,Controle!$A:$Y,16,0))</f>
        <v>0</v>
      </c>
      <c r="T19" s="286">
        <f ca="1">IF(ISERROR(VLOOKUP(A19,Controle!$A:$Y,17,0)),"",VLOOKUP(A19,Controle!$A:$Y,17,0))</f>
        <v>0</v>
      </c>
      <c r="U19" s="286">
        <f ca="1">IF(ISERROR(VLOOKUP(A19,Controle!$A:$Y,18,0)),"",VLOOKUP(A19,Controle!$A:$Y,18,0))</f>
        <v>0</v>
      </c>
      <c r="V19" s="289">
        <f ca="1">IF(ISERROR(VLOOKUP(A19,Controle!$A:$Y,19,0)),"",VLOOKUP(A19,Controle!$A:$Y,19,0))</f>
        <v>0</v>
      </c>
      <c r="W19" s="288">
        <f ca="1">IF(ISERROR(VLOOKUP(A19,Controle!$A:$Y,20,0)),"",VLOOKUP(A19,Controle!$A:$Y,20,0))</f>
        <v>0</v>
      </c>
      <c r="X19" s="286">
        <f ca="1">IF(ISERROR(VLOOKUP(A19,Controle!$A:$Y,21,0)),"",VLOOKUP(A19,Controle!$A:$Y,21,0))</f>
        <v>0</v>
      </c>
      <c r="Y19" s="286">
        <f ca="1">IF(ISERROR(VLOOKUP(A19,Controle!$A:$Y,22,0)),"",VLOOKUP(A19,Controle!$A:$Y,22,0))</f>
        <v>0</v>
      </c>
      <c r="Z19" s="286">
        <f ca="1">IF(ISERROR(VLOOKUP(A19,Controle!$A:$Y,23,0)),"",VLOOKUP(A19,Controle!$A:$Y,23,0))</f>
        <v>0</v>
      </c>
      <c r="AA19" s="303"/>
      <c r="AB19" s="308"/>
      <c r="AC19" s="309"/>
      <c r="AD19" s="281" t="s">
        <v>79</v>
      </c>
      <c r="AE19" s="282">
        <f t="shared" ca="1" si="2"/>
        <v>0</v>
      </c>
      <c r="AF19" s="282" t="str">
        <f t="shared" ca="1" si="3"/>
        <v/>
      </c>
      <c r="AG19" s="296">
        <f ca="1">IF(ISERROR(VLOOKUP(A19,Controle!$A:$Y,24,0)),"",VLOOKUP(A19,Controle!$A:$Y,24,0))</f>
        <v>0</v>
      </c>
      <c r="AH19" s="147">
        <f ca="1">IF(ISERROR(VLOOKUP(A19,Controle!$A:$Y,25,0)),"",VLOOKUP(A19,Controle!$A:$Y,25,0))</f>
        <v>0</v>
      </c>
      <c r="AI19" s="147">
        <f ca="1">IF(ISERROR(VLOOKUP(A19,Controle!$A:$Y,2,0)),"",VLOOKUP(A19,Controle!$A:$Y,2,0))</f>
        <v>0</v>
      </c>
      <c r="AJ19" s="315">
        <f ca="1">IF(ISERROR(VLOOKUP(A19,Controle!$A:$Y,3,0)),"",VLOOKUP(A19,Controle!$A:$Y,3,0))</f>
        <v>0</v>
      </c>
      <c r="AK19" s="296">
        <f ca="1">IF(ISERROR(VLOOKUP(A19,Controle!$A:$Y,4,0)),"",VLOOKUP(A19,Controle!$A:$Y,4,0))</f>
        <v>0</v>
      </c>
      <c r="AL19" s="147">
        <f ca="1">IF(ISERROR(VLOOKUP(A19,Controle!$A:$Y,5,0)),"",VLOOKUP(A19,Controle!$A:$Y,5,0))</f>
        <v>0</v>
      </c>
      <c r="AM19" s="147">
        <f ca="1">IF(ISERROR(VLOOKUP(A19,Controle!$A:$Y,6,0)),"",VLOOKUP(A19,Controle!$A:$Y,6,0))</f>
        <v>0</v>
      </c>
      <c r="AN19" s="315">
        <f ca="1">IF(ISERROR(VLOOKUP(A19,Controle!$A:$Y,7,0)),"",VLOOKUP(A19,Controle!$A:$Y,7,0))</f>
        <v>0</v>
      </c>
    </row>
    <row r="20" spans="1:40" ht="18.75" customHeight="1" thickBot="1" x14ac:dyDescent="0.35">
      <c r="A20" s="281" t="s">
        <v>80</v>
      </c>
      <c r="B20" s="282">
        <f t="shared" ca="1" si="4"/>
        <v>0</v>
      </c>
      <c r="C20" s="283">
        <f>IF(ISERROR(VLOOKUP(A20,Relatorio!$A$3:$BL$95,54,0)),"",VLOOKUP(A20,Relatorio!$A$3:$BL$95,54,0))</f>
        <v>1</v>
      </c>
      <c r="D20" s="285" t="str">
        <f t="shared" ca="1" si="5"/>
        <v/>
      </c>
      <c r="E20" s="362">
        <f ca="1">IF(ISERROR(VLOOKUP(A20,Controle!$A:$Y,8,0)),"",VLOOKUP(A20,Controle!$A:$Y,8,0))</f>
        <v>0</v>
      </c>
      <c r="F20" s="147">
        <f ca="1">IF(ISERROR(VLOOKUP(A20,Controle!$A:$Y,9,0)),"",VLOOKUP(A20,Controle!$A:$Y,9,0))</f>
        <v>0</v>
      </c>
      <c r="G20" s="286">
        <f ca="1">IF(ISERROR(VLOOKUP(A20,Controle!$A:$Y,10,0)),"",VLOOKUP(A20,Controle!$A:$Y,10,0))</f>
        <v>0</v>
      </c>
      <c r="H20" s="286">
        <f ca="1">IF(ISERROR(VLOOKUP(A20,Controle!$A:$Y,11,0)),"",VLOOKUP(A20,Controle!$A:$Y,11,0))</f>
        <v>0</v>
      </c>
      <c r="I20" s="286">
        <f ca="1">IF(ISERROR(VLOOKUP(A20,Controle!$A:$Y,12,0)),"",VLOOKUP(A20,Controle!$A:$Y,12,0))</f>
        <v>0</v>
      </c>
      <c r="J20" s="286">
        <f ca="1">IF(ISERROR(VLOOKUP(A20,Controle!$A:$Y,13,0)),"",VLOOKUP(A20,Controle!$A:$Y,13,0))</f>
        <v>0</v>
      </c>
      <c r="K20" s="286">
        <f ca="1">IF(ISERROR(VLOOKUP(A20,Controle!$A:$Y,14,0)),"",VLOOKUP(A20,Controle!$A:$Y,14,0))</f>
        <v>0</v>
      </c>
      <c r="L20" s="289">
        <f ca="1">IF(ISERROR(VLOOKUP(A20,Controle!$A:$Y,15,0)),"",VLOOKUP(A20,Controle!$A:$Y,15,0))</f>
        <v>0</v>
      </c>
      <c r="O20" s="257"/>
      <c r="P20" s="281" t="s">
        <v>80</v>
      </c>
      <c r="Q20" s="282">
        <f t="shared" ca="1" si="0"/>
        <v>0</v>
      </c>
      <c r="R20" s="282" t="str">
        <f t="shared" ca="1" si="1"/>
        <v/>
      </c>
      <c r="S20" s="288">
        <f ca="1">IF(ISERROR(VLOOKUP(A20,Controle!$A:$Y,16,0)),"",VLOOKUP(A20,Controle!$A:$Y,16,0))</f>
        <v>0</v>
      </c>
      <c r="T20" s="286">
        <f ca="1">IF(ISERROR(VLOOKUP(A20,Controle!$A:$Y,17,0)),"",VLOOKUP(A20,Controle!$A:$Y,17,0))</f>
        <v>0</v>
      </c>
      <c r="U20" s="286">
        <f ca="1">IF(ISERROR(VLOOKUP(A20,Controle!$A:$Y,18,0)),"",VLOOKUP(A20,Controle!$A:$Y,18,0))</f>
        <v>0</v>
      </c>
      <c r="V20" s="289">
        <f ca="1">IF(ISERROR(VLOOKUP(A20,Controle!$A:$Y,19,0)),"",VLOOKUP(A20,Controle!$A:$Y,19,0))</f>
        <v>0</v>
      </c>
      <c r="W20" s="288">
        <f ca="1">IF(ISERROR(VLOOKUP(A20,Controle!$A:$Y,20,0)),"",VLOOKUP(A20,Controle!$A:$Y,20,0))</f>
        <v>0</v>
      </c>
      <c r="X20" s="286">
        <f ca="1">IF(ISERROR(VLOOKUP(A20,Controle!$A:$Y,21,0)),"",VLOOKUP(A20,Controle!$A:$Y,21,0))</f>
        <v>0</v>
      </c>
      <c r="Y20" s="286">
        <f ca="1">IF(ISERROR(VLOOKUP(A20,Controle!$A:$Y,22,0)),"",VLOOKUP(A20,Controle!$A:$Y,22,0))</f>
        <v>0</v>
      </c>
      <c r="Z20" s="286">
        <f ca="1">IF(ISERROR(VLOOKUP(A20,Controle!$A:$Y,23,0)),"",VLOOKUP(A20,Controle!$A:$Y,23,0))</f>
        <v>0</v>
      </c>
      <c r="AA20" s="303"/>
      <c r="AB20" s="308"/>
      <c r="AC20" s="309"/>
      <c r="AD20" s="281" t="s">
        <v>80</v>
      </c>
      <c r="AE20" s="282">
        <f t="shared" ca="1" si="2"/>
        <v>0</v>
      </c>
      <c r="AF20" s="282" t="str">
        <f t="shared" ca="1" si="3"/>
        <v/>
      </c>
      <c r="AG20" s="296">
        <f ca="1">IF(ISERROR(VLOOKUP(A20,Controle!$A:$Y,24,0)),"",VLOOKUP(A20,Controle!$A:$Y,24,0))</f>
        <v>0</v>
      </c>
      <c r="AH20" s="147">
        <f ca="1">IF(ISERROR(VLOOKUP(A20,Controle!$A:$Y,25,0)),"",VLOOKUP(A20,Controle!$A:$Y,25,0))</f>
        <v>0</v>
      </c>
      <c r="AI20" s="147">
        <f ca="1">IF(ISERROR(VLOOKUP(A20,Controle!$A:$Y,2,0)),"",VLOOKUP(A20,Controle!$A:$Y,2,0))</f>
        <v>0</v>
      </c>
      <c r="AJ20" s="315">
        <f ca="1">IF(ISERROR(VLOOKUP(A20,Controle!$A:$Y,3,0)),"",VLOOKUP(A20,Controle!$A:$Y,3,0))</f>
        <v>0</v>
      </c>
      <c r="AK20" s="296">
        <f ca="1">IF(ISERROR(VLOOKUP(A20,Controle!$A:$Y,4,0)),"",VLOOKUP(A20,Controle!$A:$Y,4,0))</f>
        <v>0</v>
      </c>
      <c r="AL20" s="147">
        <f ca="1">IF(ISERROR(VLOOKUP(A20,Controle!$A:$Y,5,0)),"",VLOOKUP(A20,Controle!$A:$Y,5,0))</f>
        <v>0</v>
      </c>
      <c r="AM20" s="147">
        <f ca="1">IF(ISERROR(VLOOKUP(A20,Controle!$A:$Y,6,0)),"",VLOOKUP(A20,Controle!$A:$Y,6,0))</f>
        <v>0</v>
      </c>
      <c r="AN20" s="315">
        <f ca="1">IF(ISERROR(VLOOKUP(A20,Controle!$A:$Y,7,0)),"",VLOOKUP(A20,Controle!$A:$Y,7,0))</f>
        <v>0</v>
      </c>
    </row>
    <row r="21" spans="1:40" ht="18.75" customHeight="1" thickBot="1" x14ac:dyDescent="0.35">
      <c r="A21" s="281" t="s">
        <v>81</v>
      </c>
      <c r="B21" s="282">
        <f t="shared" ca="1" si="4"/>
        <v>0</v>
      </c>
      <c r="C21" s="283">
        <f>IF(ISERROR(VLOOKUP(A21,Relatorio!$A$3:$BL$95,54,0)),"",VLOOKUP(A21,Relatorio!$A$3:$BL$95,54,0))</f>
        <v>1</v>
      </c>
      <c r="D21" s="285" t="str">
        <f t="shared" ca="1" si="5"/>
        <v/>
      </c>
      <c r="E21" s="362">
        <f ca="1">IF(ISERROR(VLOOKUP(A21,Controle!$A:$Y,8,0)),"",VLOOKUP(A21,Controle!$A:$Y,8,0))</f>
        <v>0</v>
      </c>
      <c r="F21" s="147">
        <f ca="1">IF(ISERROR(VLOOKUP(A21,Controle!$A:$Y,9,0)),"",VLOOKUP(A21,Controle!$A:$Y,9,0))</f>
        <v>0</v>
      </c>
      <c r="G21" s="286">
        <f ca="1">IF(ISERROR(VLOOKUP(A21,Controle!$A:$Y,10,0)),"",VLOOKUP(A21,Controle!$A:$Y,10,0))</f>
        <v>0</v>
      </c>
      <c r="H21" s="286">
        <f ca="1">IF(ISERROR(VLOOKUP(A21,Controle!$A:$Y,11,0)),"",VLOOKUP(A21,Controle!$A:$Y,11,0))</f>
        <v>0</v>
      </c>
      <c r="I21" s="286">
        <f ca="1">IF(ISERROR(VLOOKUP(A21,Controle!$A:$Y,12,0)),"",VLOOKUP(A21,Controle!$A:$Y,12,0))</f>
        <v>0</v>
      </c>
      <c r="J21" s="286">
        <f ca="1">IF(ISERROR(VLOOKUP(A21,Controle!$A:$Y,13,0)),"",VLOOKUP(A21,Controle!$A:$Y,13,0))</f>
        <v>0</v>
      </c>
      <c r="K21" s="286">
        <f ca="1">IF(ISERROR(VLOOKUP(A21,Controle!$A:$Y,14,0)),"",VLOOKUP(A21,Controle!$A:$Y,14,0))</f>
        <v>0</v>
      </c>
      <c r="L21" s="289">
        <f ca="1">IF(ISERROR(VLOOKUP(A21,Controle!$A:$Y,15,0)),"",VLOOKUP(A21,Controle!$A:$Y,15,0))</f>
        <v>0</v>
      </c>
      <c r="O21" s="257"/>
      <c r="P21" s="281" t="s">
        <v>81</v>
      </c>
      <c r="Q21" s="282">
        <f t="shared" ca="1" si="0"/>
        <v>0</v>
      </c>
      <c r="R21" s="282" t="str">
        <f t="shared" ca="1" si="1"/>
        <v/>
      </c>
      <c r="S21" s="288">
        <f ca="1">IF(ISERROR(VLOOKUP(A21,Controle!$A:$Y,16,0)),"",VLOOKUP(A21,Controle!$A:$Y,16,0))</f>
        <v>0</v>
      </c>
      <c r="T21" s="286">
        <f ca="1">IF(ISERROR(VLOOKUP(A21,Controle!$A:$Y,17,0)),"",VLOOKUP(A21,Controle!$A:$Y,17,0))</f>
        <v>0</v>
      </c>
      <c r="U21" s="286">
        <f ca="1">IF(ISERROR(VLOOKUP(A21,Controle!$A:$Y,18,0)),"",VLOOKUP(A21,Controle!$A:$Y,18,0))</f>
        <v>0</v>
      </c>
      <c r="V21" s="289">
        <f ca="1">IF(ISERROR(VLOOKUP(A21,Controle!$A:$Y,19,0)),"",VLOOKUP(A21,Controle!$A:$Y,19,0))</f>
        <v>0</v>
      </c>
      <c r="W21" s="288">
        <f ca="1">IF(ISERROR(VLOOKUP(A21,Controle!$A:$Y,20,0)),"",VLOOKUP(A21,Controle!$A:$Y,20,0))</f>
        <v>0</v>
      </c>
      <c r="X21" s="286">
        <f ca="1">IF(ISERROR(VLOOKUP(A21,Controle!$A:$Y,21,0)),"",VLOOKUP(A21,Controle!$A:$Y,21,0))</f>
        <v>0</v>
      </c>
      <c r="Y21" s="286">
        <f ca="1">IF(ISERROR(VLOOKUP(A21,Controle!$A:$Y,22,0)),"",VLOOKUP(A21,Controle!$A:$Y,22,0))</f>
        <v>0</v>
      </c>
      <c r="Z21" s="286">
        <f ca="1">IF(ISERROR(VLOOKUP(A21,Controle!$A:$Y,23,0)),"",VLOOKUP(A21,Controle!$A:$Y,23,0))</f>
        <v>0</v>
      </c>
      <c r="AA21" s="303"/>
      <c r="AB21" s="308"/>
      <c r="AC21" s="309"/>
      <c r="AD21" s="281" t="s">
        <v>81</v>
      </c>
      <c r="AE21" s="282">
        <f t="shared" ca="1" si="2"/>
        <v>0</v>
      </c>
      <c r="AF21" s="282" t="str">
        <f t="shared" ca="1" si="3"/>
        <v/>
      </c>
      <c r="AG21" s="296">
        <f ca="1">IF(ISERROR(VLOOKUP(A21,Controle!$A:$Y,24,0)),"",VLOOKUP(A21,Controle!$A:$Y,24,0))</f>
        <v>0</v>
      </c>
      <c r="AH21" s="147">
        <f ca="1">IF(ISERROR(VLOOKUP(A21,Controle!$A:$Y,25,0)),"",VLOOKUP(A21,Controle!$A:$Y,25,0))</f>
        <v>0</v>
      </c>
      <c r="AI21" s="147">
        <f ca="1">IF(ISERROR(VLOOKUP(A21,Controle!$A:$Y,2,0)),"",VLOOKUP(A21,Controle!$A:$Y,2,0))</f>
        <v>0</v>
      </c>
      <c r="AJ21" s="315">
        <f ca="1">IF(ISERROR(VLOOKUP(A21,Controle!$A:$Y,3,0)),"",VLOOKUP(A21,Controle!$A:$Y,3,0))</f>
        <v>0</v>
      </c>
      <c r="AK21" s="296">
        <f ca="1">IF(ISERROR(VLOOKUP(A21,Controle!$A:$Y,4,0)),"",VLOOKUP(A21,Controle!$A:$Y,4,0))</f>
        <v>0</v>
      </c>
      <c r="AL21" s="147">
        <f ca="1">IF(ISERROR(VLOOKUP(A21,Controle!$A:$Y,5,0)),"",VLOOKUP(A21,Controle!$A:$Y,5,0))</f>
        <v>0</v>
      </c>
      <c r="AM21" s="147">
        <f ca="1">IF(ISERROR(VLOOKUP(A21,Controle!$A:$Y,6,0)),"",VLOOKUP(A21,Controle!$A:$Y,6,0))</f>
        <v>0</v>
      </c>
      <c r="AN21" s="315">
        <f ca="1">IF(ISERROR(VLOOKUP(A21,Controle!$A:$Y,7,0)),"",VLOOKUP(A21,Controle!$A:$Y,7,0))</f>
        <v>0</v>
      </c>
    </row>
    <row r="22" spans="1:40" ht="18.75" customHeight="1" thickBot="1" x14ac:dyDescent="0.35">
      <c r="A22" s="281" t="s">
        <v>82</v>
      </c>
      <c r="B22" s="282">
        <f t="shared" ca="1" si="4"/>
        <v>0</v>
      </c>
      <c r="C22" s="283">
        <f>IF(ISERROR(VLOOKUP(A22,Relatorio!$A$3:$BL$95,54,0)),"",VLOOKUP(A22,Relatorio!$A$3:$BL$95,54,0))</f>
        <v>1</v>
      </c>
      <c r="D22" s="285" t="str">
        <f t="shared" ca="1" si="5"/>
        <v/>
      </c>
      <c r="E22" s="362">
        <f ca="1">IF(ISERROR(VLOOKUP(A22,Controle!$A:$Y,8,0)),"",VLOOKUP(A22,Controle!$A:$Y,8,0))</f>
        <v>0</v>
      </c>
      <c r="F22" s="147">
        <f ca="1">IF(ISERROR(VLOOKUP(A22,Controle!$A:$Y,9,0)),"",VLOOKUP(A22,Controle!$A:$Y,9,0))</f>
        <v>0</v>
      </c>
      <c r="G22" s="286">
        <f ca="1">IF(ISERROR(VLOOKUP(A22,Controle!$A:$Y,10,0)),"",VLOOKUP(A22,Controle!$A:$Y,10,0))</f>
        <v>0</v>
      </c>
      <c r="H22" s="286">
        <f ca="1">IF(ISERROR(VLOOKUP(A22,Controle!$A:$Y,11,0)),"",VLOOKUP(A22,Controle!$A:$Y,11,0))</f>
        <v>0</v>
      </c>
      <c r="I22" s="286">
        <f ca="1">IF(ISERROR(VLOOKUP(A22,Controle!$A:$Y,12,0)),"",VLOOKUP(A22,Controle!$A:$Y,12,0))</f>
        <v>0</v>
      </c>
      <c r="J22" s="286">
        <f ca="1">IF(ISERROR(VLOOKUP(A22,Controle!$A:$Y,13,0)),"",VLOOKUP(A22,Controle!$A:$Y,13,0))</f>
        <v>0</v>
      </c>
      <c r="K22" s="286">
        <f ca="1">IF(ISERROR(VLOOKUP(A22,Controle!$A:$Y,14,0)),"",VLOOKUP(A22,Controle!$A:$Y,14,0))</f>
        <v>0</v>
      </c>
      <c r="L22" s="289">
        <f ca="1">IF(ISERROR(VLOOKUP(A22,Controle!$A:$Y,15,0)),"",VLOOKUP(A22,Controle!$A:$Y,15,0))</f>
        <v>0</v>
      </c>
      <c r="O22" s="257"/>
      <c r="P22" s="281" t="s">
        <v>82</v>
      </c>
      <c r="Q22" s="282">
        <f t="shared" ca="1" si="0"/>
        <v>0</v>
      </c>
      <c r="R22" s="282" t="str">
        <f t="shared" ca="1" si="1"/>
        <v/>
      </c>
      <c r="S22" s="288">
        <f ca="1">IF(ISERROR(VLOOKUP(A22,Controle!$A:$Y,16,0)),"",VLOOKUP(A22,Controle!$A:$Y,16,0))</f>
        <v>0</v>
      </c>
      <c r="T22" s="286">
        <f ca="1">IF(ISERROR(VLOOKUP(A22,Controle!$A:$Y,17,0)),"",VLOOKUP(A22,Controle!$A:$Y,17,0))</f>
        <v>0</v>
      </c>
      <c r="U22" s="286">
        <f ca="1">IF(ISERROR(VLOOKUP(A22,Controle!$A:$Y,18,0)),"",VLOOKUP(A22,Controle!$A:$Y,18,0))</f>
        <v>0</v>
      </c>
      <c r="V22" s="289">
        <f ca="1">IF(ISERROR(VLOOKUP(A22,Controle!$A:$Y,19,0)),"",VLOOKUP(A22,Controle!$A:$Y,19,0))</f>
        <v>0</v>
      </c>
      <c r="W22" s="288">
        <f ca="1">IF(ISERROR(VLOOKUP(A22,Controle!$A:$Y,20,0)),"",VLOOKUP(A22,Controle!$A:$Y,20,0))</f>
        <v>0</v>
      </c>
      <c r="X22" s="286">
        <f ca="1">IF(ISERROR(VLOOKUP(A22,Controle!$A:$Y,21,0)),"",VLOOKUP(A22,Controle!$A:$Y,21,0))</f>
        <v>0</v>
      </c>
      <c r="Y22" s="286">
        <f ca="1">IF(ISERROR(VLOOKUP(A22,Controle!$A:$Y,22,0)),"",VLOOKUP(A22,Controle!$A:$Y,22,0))</f>
        <v>0</v>
      </c>
      <c r="Z22" s="286">
        <f ca="1">IF(ISERROR(VLOOKUP(A22,Controle!$A:$Y,23,0)),"",VLOOKUP(A22,Controle!$A:$Y,23,0))</f>
        <v>0</v>
      </c>
      <c r="AA22" s="303"/>
      <c r="AB22" s="308"/>
      <c r="AC22" s="309"/>
      <c r="AD22" s="281" t="s">
        <v>82</v>
      </c>
      <c r="AE22" s="282">
        <f t="shared" ca="1" si="2"/>
        <v>0</v>
      </c>
      <c r="AF22" s="282" t="str">
        <f t="shared" ca="1" si="3"/>
        <v/>
      </c>
      <c r="AG22" s="296">
        <f ca="1">IF(ISERROR(VLOOKUP(A22,Controle!$A:$Y,24,0)),"",VLOOKUP(A22,Controle!$A:$Y,24,0))</f>
        <v>0</v>
      </c>
      <c r="AH22" s="147">
        <f ca="1">IF(ISERROR(VLOOKUP(A22,Controle!$A:$Y,25,0)),"",VLOOKUP(A22,Controle!$A:$Y,25,0))</f>
        <v>0</v>
      </c>
      <c r="AI22" s="147">
        <f ca="1">IF(ISERROR(VLOOKUP(A22,Controle!$A:$Y,2,0)),"",VLOOKUP(A22,Controle!$A:$Y,2,0))</f>
        <v>0</v>
      </c>
      <c r="AJ22" s="315">
        <f ca="1">IF(ISERROR(VLOOKUP(A22,Controle!$A:$Y,3,0)),"",VLOOKUP(A22,Controle!$A:$Y,3,0))</f>
        <v>0</v>
      </c>
      <c r="AK22" s="296">
        <f ca="1">IF(ISERROR(VLOOKUP(A22,Controle!$A:$Y,4,0)),"",VLOOKUP(A22,Controle!$A:$Y,4,0))</f>
        <v>0</v>
      </c>
      <c r="AL22" s="147">
        <f ca="1">IF(ISERROR(VLOOKUP(A22,Controle!$A:$Y,5,0)),"",VLOOKUP(A22,Controle!$A:$Y,5,0))</f>
        <v>0</v>
      </c>
      <c r="AM22" s="147">
        <f ca="1">IF(ISERROR(VLOOKUP(A22,Controle!$A:$Y,6,0)),"",VLOOKUP(A22,Controle!$A:$Y,6,0))</f>
        <v>0</v>
      </c>
      <c r="AN22" s="315">
        <f ca="1">IF(ISERROR(VLOOKUP(A22,Controle!$A:$Y,7,0)),"",VLOOKUP(A22,Controle!$A:$Y,7,0))</f>
        <v>0</v>
      </c>
    </row>
    <row r="23" spans="1:40" ht="18.75" customHeight="1" thickBot="1" x14ac:dyDescent="0.35">
      <c r="A23" s="281" t="s">
        <v>83</v>
      </c>
      <c r="B23" s="282">
        <f t="shared" ca="1" si="4"/>
        <v>0</v>
      </c>
      <c r="C23" s="283">
        <f>IF(ISERROR(VLOOKUP(A23,Relatorio!$A$3:$BL$95,54,0)),"",VLOOKUP(A23,Relatorio!$A$3:$BL$95,54,0))</f>
        <v>1</v>
      </c>
      <c r="D23" s="285" t="str">
        <f t="shared" ca="1" si="5"/>
        <v/>
      </c>
      <c r="E23" s="362">
        <f ca="1">IF(ISERROR(VLOOKUP(A23,Controle!$A:$Y,8,0)),"",VLOOKUP(A23,Controle!$A:$Y,8,0))</f>
        <v>0</v>
      </c>
      <c r="F23" s="147">
        <f ca="1">IF(ISERROR(VLOOKUP(A23,Controle!$A:$Y,9,0)),"",VLOOKUP(A23,Controle!$A:$Y,9,0))</f>
        <v>0</v>
      </c>
      <c r="G23" s="286">
        <f ca="1">IF(ISERROR(VLOOKUP(A23,Controle!$A:$Y,10,0)),"",VLOOKUP(A23,Controle!$A:$Y,10,0))</f>
        <v>0</v>
      </c>
      <c r="H23" s="286">
        <f ca="1">IF(ISERROR(VLOOKUP(A23,Controle!$A:$Y,11,0)),"",VLOOKUP(A23,Controle!$A:$Y,11,0))</f>
        <v>0</v>
      </c>
      <c r="I23" s="286">
        <f ca="1">IF(ISERROR(VLOOKUP(A23,Controle!$A:$Y,12,0)),"",VLOOKUP(A23,Controle!$A:$Y,12,0))</f>
        <v>0</v>
      </c>
      <c r="J23" s="286">
        <f ca="1">IF(ISERROR(VLOOKUP(A23,Controle!$A:$Y,13,0)),"",VLOOKUP(A23,Controle!$A:$Y,13,0))</f>
        <v>0</v>
      </c>
      <c r="K23" s="286">
        <f ca="1">IF(ISERROR(VLOOKUP(A23,Controle!$A:$Y,14,0)),"",VLOOKUP(A23,Controle!$A:$Y,14,0))</f>
        <v>0</v>
      </c>
      <c r="L23" s="289">
        <f ca="1">IF(ISERROR(VLOOKUP(A23,Controle!$A:$Y,15,0)),"",VLOOKUP(A23,Controle!$A:$Y,15,0))</f>
        <v>0</v>
      </c>
      <c r="O23" s="257"/>
      <c r="P23" s="281" t="s">
        <v>83</v>
      </c>
      <c r="Q23" s="282">
        <f t="shared" ca="1" si="0"/>
        <v>0</v>
      </c>
      <c r="R23" s="282" t="str">
        <f t="shared" ca="1" si="1"/>
        <v/>
      </c>
      <c r="S23" s="288">
        <f ca="1">IF(ISERROR(VLOOKUP(A23,Controle!$A:$Y,16,0)),"",VLOOKUP(A23,Controle!$A:$Y,16,0))</f>
        <v>0</v>
      </c>
      <c r="T23" s="286">
        <f ca="1">IF(ISERROR(VLOOKUP(A23,Controle!$A:$Y,17,0)),"",VLOOKUP(A23,Controle!$A:$Y,17,0))</f>
        <v>0</v>
      </c>
      <c r="U23" s="286">
        <f ca="1">IF(ISERROR(VLOOKUP(A23,Controle!$A:$Y,18,0)),"",VLOOKUP(A23,Controle!$A:$Y,18,0))</f>
        <v>0</v>
      </c>
      <c r="V23" s="289">
        <f ca="1">IF(ISERROR(VLOOKUP(A23,Controle!$A:$Y,19,0)),"",VLOOKUP(A23,Controle!$A:$Y,19,0))</f>
        <v>0</v>
      </c>
      <c r="W23" s="288">
        <f ca="1">IF(ISERROR(VLOOKUP(A23,Controle!$A:$Y,20,0)),"",VLOOKUP(A23,Controle!$A:$Y,20,0))</f>
        <v>0</v>
      </c>
      <c r="X23" s="286">
        <f ca="1">IF(ISERROR(VLOOKUP(A23,Controle!$A:$Y,21,0)),"",VLOOKUP(A23,Controle!$A:$Y,21,0))</f>
        <v>0</v>
      </c>
      <c r="Y23" s="286">
        <f ca="1">IF(ISERROR(VLOOKUP(A23,Controle!$A:$Y,22,0)),"",VLOOKUP(A23,Controle!$A:$Y,22,0))</f>
        <v>0</v>
      </c>
      <c r="Z23" s="286">
        <f ca="1">IF(ISERROR(VLOOKUP(A23,Controle!$A:$Y,23,0)),"",VLOOKUP(A23,Controle!$A:$Y,23,0))</f>
        <v>0</v>
      </c>
      <c r="AA23" s="303"/>
      <c r="AB23" s="308"/>
      <c r="AC23" s="309"/>
      <c r="AD23" s="281" t="s">
        <v>83</v>
      </c>
      <c r="AE23" s="282">
        <f t="shared" ca="1" si="2"/>
        <v>0</v>
      </c>
      <c r="AF23" s="282" t="str">
        <f t="shared" ca="1" si="3"/>
        <v/>
      </c>
      <c r="AG23" s="296">
        <f ca="1">IF(ISERROR(VLOOKUP(A23,Controle!$A:$Y,24,0)),"",VLOOKUP(A23,Controle!$A:$Y,24,0))</f>
        <v>0</v>
      </c>
      <c r="AH23" s="147">
        <f ca="1">IF(ISERROR(VLOOKUP(A23,Controle!$A:$Y,25,0)),"",VLOOKUP(A23,Controle!$A:$Y,25,0))</f>
        <v>0</v>
      </c>
      <c r="AI23" s="147">
        <f ca="1">IF(ISERROR(VLOOKUP(A23,Controle!$A:$Y,2,0)),"",VLOOKUP(A23,Controle!$A:$Y,2,0))</f>
        <v>0</v>
      </c>
      <c r="AJ23" s="315">
        <f ca="1">IF(ISERROR(VLOOKUP(A23,Controle!$A:$Y,3,0)),"",VLOOKUP(A23,Controle!$A:$Y,3,0))</f>
        <v>0</v>
      </c>
      <c r="AK23" s="296">
        <f ca="1">IF(ISERROR(VLOOKUP(A23,Controle!$A:$Y,4,0)),"",VLOOKUP(A23,Controle!$A:$Y,4,0))</f>
        <v>0</v>
      </c>
      <c r="AL23" s="147">
        <f ca="1">IF(ISERROR(VLOOKUP(A23,Controle!$A:$Y,5,0)),"",VLOOKUP(A23,Controle!$A:$Y,5,0))</f>
        <v>0</v>
      </c>
      <c r="AM23" s="147">
        <f ca="1">IF(ISERROR(VLOOKUP(A23,Controle!$A:$Y,6,0)),"",VLOOKUP(A23,Controle!$A:$Y,6,0))</f>
        <v>0</v>
      </c>
      <c r="AN23" s="315">
        <f ca="1">IF(ISERROR(VLOOKUP(A23,Controle!$A:$Y,7,0)),"",VLOOKUP(A23,Controle!$A:$Y,7,0))</f>
        <v>0</v>
      </c>
    </row>
    <row r="24" spans="1:40" ht="18.75" customHeight="1" thickBot="1" x14ac:dyDescent="0.35">
      <c r="A24" s="281" t="s">
        <v>84</v>
      </c>
      <c r="B24" s="282">
        <f t="shared" ca="1" si="4"/>
        <v>0</v>
      </c>
      <c r="C24" s="283">
        <f>IF(ISERROR(VLOOKUP(A24,Relatorio!$A$3:$BL$95,54,0)),"",VLOOKUP(A24,Relatorio!$A$3:$BL$95,54,0))</f>
        <v>1</v>
      </c>
      <c r="D24" s="285" t="str">
        <f t="shared" ca="1" si="5"/>
        <v/>
      </c>
      <c r="E24" s="362">
        <f ca="1">IF(ISERROR(VLOOKUP(A24,Controle!$A:$Y,8,0)),"",VLOOKUP(A24,Controle!$A:$Y,8,0))</f>
        <v>0</v>
      </c>
      <c r="F24" s="147">
        <f ca="1">IF(ISERROR(VLOOKUP(A24,Controle!$A:$Y,9,0)),"",VLOOKUP(A24,Controle!$A:$Y,9,0))</f>
        <v>0</v>
      </c>
      <c r="G24" s="286">
        <f ca="1">IF(ISERROR(VLOOKUP(A24,Controle!$A:$Y,10,0)),"",VLOOKUP(A24,Controle!$A:$Y,10,0))</f>
        <v>0</v>
      </c>
      <c r="H24" s="286">
        <f ca="1">IF(ISERROR(VLOOKUP(A24,Controle!$A:$Y,11,0)),"",VLOOKUP(A24,Controle!$A:$Y,11,0))</f>
        <v>0</v>
      </c>
      <c r="I24" s="286">
        <f ca="1">IF(ISERROR(VLOOKUP(A24,Controle!$A:$Y,12,0)),"",VLOOKUP(A24,Controle!$A:$Y,12,0))</f>
        <v>0</v>
      </c>
      <c r="J24" s="286">
        <f ca="1">IF(ISERROR(VLOOKUP(A24,Controle!$A:$Y,13,0)),"",VLOOKUP(A24,Controle!$A:$Y,13,0))</f>
        <v>0</v>
      </c>
      <c r="K24" s="286">
        <f ca="1">IF(ISERROR(VLOOKUP(A24,Controle!$A:$Y,14,0)),"",VLOOKUP(A24,Controle!$A:$Y,14,0))</f>
        <v>0</v>
      </c>
      <c r="L24" s="289">
        <f ca="1">IF(ISERROR(VLOOKUP(A24,Controle!$A:$Y,15,0)),"",VLOOKUP(A24,Controle!$A:$Y,15,0))</f>
        <v>0</v>
      </c>
      <c r="O24" s="257"/>
      <c r="P24" s="281" t="s">
        <v>84</v>
      </c>
      <c r="Q24" s="282">
        <f t="shared" ca="1" si="0"/>
        <v>0</v>
      </c>
      <c r="R24" s="282" t="str">
        <f t="shared" ca="1" si="1"/>
        <v/>
      </c>
      <c r="S24" s="288">
        <f ca="1">IF(ISERROR(VLOOKUP(A24,Controle!$A:$Y,16,0)),"",VLOOKUP(A24,Controle!$A:$Y,16,0))</f>
        <v>0</v>
      </c>
      <c r="T24" s="286">
        <f ca="1">IF(ISERROR(VLOOKUP(A24,Controle!$A:$Y,17,0)),"",VLOOKUP(A24,Controle!$A:$Y,17,0))</f>
        <v>0</v>
      </c>
      <c r="U24" s="286">
        <f ca="1">IF(ISERROR(VLOOKUP(A24,Controle!$A:$Y,18,0)),"",VLOOKUP(A24,Controle!$A:$Y,18,0))</f>
        <v>0</v>
      </c>
      <c r="V24" s="289">
        <f ca="1">IF(ISERROR(VLOOKUP(A24,Controle!$A:$Y,19,0)),"",VLOOKUP(A24,Controle!$A:$Y,19,0))</f>
        <v>0</v>
      </c>
      <c r="W24" s="288">
        <f ca="1">IF(ISERROR(VLOOKUP(A24,Controle!$A:$Y,20,0)),"",VLOOKUP(A24,Controle!$A:$Y,20,0))</f>
        <v>0</v>
      </c>
      <c r="X24" s="286">
        <f ca="1">IF(ISERROR(VLOOKUP(A24,Controle!$A:$Y,21,0)),"",VLOOKUP(A24,Controle!$A:$Y,21,0))</f>
        <v>0</v>
      </c>
      <c r="Y24" s="286">
        <f ca="1">IF(ISERROR(VLOOKUP(A24,Controle!$A:$Y,22,0)),"",VLOOKUP(A24,Controle!$A:$Y,22,0))</f>
        <v>0</v>
      </c>
      <c r="Z24" s="286">
        <f ca="1">IF(ISERROR(VLOOKUP(A24,Controle!$A:$Y,23,0)),"",VLOOKUP(A24,Controle!$A:$Y,23,0))</f>
        <v>0</v>
      </c>
      <c r="AA24" s="303"/>
      <c r="AB24" s="308"/>
      <c r="AC24" s="309"/>
      <c r="AD24" s="281" t="s">
        <v>84</v>
      </c>
      <c r="AE24" s="282">
        <f t="shared" ca="1" si="2"/>
        <v>0</v>
      </c>
      <c r="AF24" s="282" t="str">
        <f t="shared" ca="1" si="3"/>
        <v/>
      </c>
      <c r="AG24" s="296">
        <f ca="1">IF(ISERROR(VLOOKUP(A24,Controle!$A:$Y,24,0)),"",VLOOKUP(A24,Controle!$A:$Y,24,0))</f>
        <v>0</v>
      </c>
      <c r="AH24" s="147">
        <f ca="1">IF(ISERROR(VLOOKUP(A24,Controle!$A:$Y,25,0)),"",VLOOKUP(A24,Controle!$A:$Y,25,0))</f>
        <v>0</v>
      </c>
      <c r="AI24" s="147">
        <f ca="1">IF(ISERROR(VLOOKUP(A24,Controle!$A:$Y,2,0)),"",VLOOKUP(A24,Controle!$A:$Y,2,0))</f>
        <v>0</v>
      </c>
      <c r="AJ24" s="315">
        <f ca="1">IF(ISERROR(VLOOKUP(A24,Controle!$A:$Y,3,0)),"",VLOOKUP(A24,Controle!$A:$Y,3,0))</f>
        <v>0</v>
      </c>
      <c r="AK24" s="296">
        <f ca="1">IF(ISERROR(VLOOKUP(A24,Controle!$A:$Y,4,0)),"",VLOOKUP(A24,Controle!$A:$Y,4,0))</f>
        <v>0</v>
      </c>
      <c r="AL24" s="147">
        <f ca="1">IF(ISERROR(VLOOKUP(A24,Controle!$A:$Y,5,0)),"",VLOOKUP(A24,Controle!$A:$Y,5,0))</f>
        <v>0</v>
      </c>
      <c r="AM24" s="147">
        <f ca="1">IF(ISERROR(VLOOKUP(A24,Controle!$A:$Y,6,0)),"",VLOOKUP(A24,Controle!$A:$Y,6,0))</f>
        <v>0</v>
      </c>
      <c r="AN24" s="315">
        <f ca="1">IF(ISERROR(VLOOKUP(A24,Controle!$A:$Y,7,0)),"",VLOOKUP(A24,Controle!$A:$Y,7,0))</f>
        <v>0</v>
      </c>
    </row>
    <row r="25" spans="1:40" ht="18.75" customHeight="1" thickBot="1" x14ac:dyDescent="0.35">
      <c r="A25" s="281" t="s">
        <v>85</v>
      </c>
      <c r="B25" s="282">
        <f t="shared" ca="1" si="4"/>
        <v>0</v>
      </c>
      <c r="C25" s="283">
        <f>IF(ISERROR(VLOOKUP(A25,Relatorio!$A$3:$BL$95,54,0)),"",VLOOKUP(A25,Relatorio!$A$3:$BL$95,54,0))</f>
        <v>1</v>
      </c>
      <c r="D25" s="285" t="str">
        <f t="shared" ca="1" si="5"/>
        <v/>
      </c>
      <c r="E25" s="362">
        <f ca="1">IF(ISERROR(VLOOKUP(A25,Controle!$A:$Y,8,0)),"",VLOOKUP(A25,Controle!$A:$Y,8,0))</f>
        <v>0</v>
      </c>
      <c r="F25" s="147">
        <f ca="1">IF(ISERROR(VLOOKUP(A25,Controle!$A:$Y,9,0)),"",VLOOKUP(A25,Controle!$A:$Y,9,0))</f>
        <v>0</v>
      </c>
      <c r="G25" s="286">
        <f ca="1">IF(ISERROR(VLOOKUP(A25,Controle!$A:$Y,10,0)),"",VLOOKUP(A25,Controle!$A:$Y,10,0))</f>
        <v>0</v>
      </c>
      <c r="H25" s="286">
        <f ca="1">IF(ISERROR(VLOOKUP(A25,Controle!$A:$Y,11,0)),"",VLOOKUP(A25,Controle!$A:$Y,11,0))</f>
        <v>0</v>
      </c>
      <c r="I25" s="286">
        <f ca="1">IF(ISERROR(VLOOKUP(A25,Controle!$A:$Y,12,0)),"",VLOOKUP(A25,Controle!$A:$Y,12,0))</f>
        <v>0</v>
      </c>
      <c r="J25" s="286">
        <f ca="1">IF(ISERROR(VLOOKUP(A25,Controle!$A:$Y,13,0)),"",VLOOKUP(A25,Controle!$A:$Y,13,0))</f>
        <v>0</v>
      </c>
      <c r="K25" s="286">
        <f ca="1">IF(ISERROR(VLOOKUP(A25,Controle!$A:$Y,14,0)),"",VLOOKUP(A25,Controle!$A:$Y,14,0))</f>
        <v>0</v>
      </c>
      <c r="L25" s="289">
        <f ca="1">IF(ISERROR(VLOOKUP(A25,Controle!$A:$Y,15,0)),"",VLOOKUP(A25,Controle!$A:$Y,15,0))</f>
        <v>0</v>
      </c>
      <c r="O25" s="257"/>
      <c r="P25" s="281" t="s">
        <v>85</v>
      </c>
      <c r="Q25" s="282">
        <f t="shared" ca="1" si="0"/>
        <v>0</v>
      </c>
      <c r="R25" s="282" t="str">
        <f t="shared" ca="1" si="1"/>
        <v/>
      </c>
      <c r="S25" s="288">
        <f ca="1">IF(ISERROR(VLOOKUP(A25,Controle!$A:$Y,16,0)),"",VLOOKUP(A25,Controle!$A:$Y,16,0))</f>
        <v>0</v>
      </c>
      <c r="T25" s="286">
        <f ca="1">IF(ISERROR(VLOOKUP(A25,Controle!$A:$Y,17,0)),"",VLOOKUP(A25,Controle!$A:$Y,17,0))</f>
        <v>0</v>
      </c>
      <c r="U25" s="286">
        <f ca="1">IF(ISERROR(VLOOKUP(A25,Controle!$A:$Y,18,0)),"",VLOOKUP(A25,Controle!$A:$Y,18,0))</f>
        <v>0</v>
      </c>
      <c r="V25" s="289">
        <f ca="1">IF(ISERROR(VLOOKUP(A25,Controle!$A:$Y,19,0)),"",VLOOKUP(A25,Controle!$A:$Y,19,0))</f>
        <v>0</v>
      </c>
      <c r="W25" s="288">
        <f ca="1">IF(ISERROR(VLOOKUP(A25,Controle!$A:$Y,20,0)),"",VLOOKUP(A25,Controle!$A:$Y,20,0))</f>
        <v>0</v>
      </c>
      <c r="X25" s="286">
        <f ca="1">IF(ISERROR(VLOOKUP(A25,Controle!$A:$Y,21,0)),"",VLOOKUP(A25,Controle!$A:$Y,21,0))</f>
        <v>0</v>
      </c>
      <c r="Y25" s="286">
        <f ca="1">IF(ISERROR(VLOOKUP(A25,Controle!$A:$Y,22,0)),"",VLOOKUP(A25,Controle!$A:$Y,22,0))</f>
        <v>0</v>
      </c>
      <c r="Z25" s="286">
        <f ca="1">IF(ISERROR(VLOOKUP(A25,Controle!$A:$Y,23,0)),"",VLOOKUP(A25,Controle!$A:$Y,23,0))</f>
        <v>0</v>
      </c>
      <c r="AA25" s="303"/>
      <c r="AB25" s="308"/>
      <c r="AC25" s="309"/>
      <c r="AD25" s="281" t="s">
        <v>85</v>
      </c>
      <c r="AE25" s="282">
        <f t="shared" ca="1" si="2"/>
        <v>0</v>
      </c>
      <c r="AF25" s="282" t="str">
        <f t="shared" ca="1" si="3"/>
        <v/>
      </c>
      <c r="AG25" s="296">
        <f ca="1">IF(ISERROR(VLOOKUP(A25,Controle!$A:$Y,24,0)),"",VLOOKUP(A25,Controle!$A:$Y,24,0))</f>
        <v>0</v>
      </c>
      <c r="AH25" s="147">
        <f ca="1">IF(ISERROR(VLOOKUP(A25,Controle!$A:$Y,25,0)),"",VLOOKUP(A25,Controle!$A:$Y,25,0))</f>
        <v>0</v>
      </c>
      <c r="AI25" s="147">
        <f ca="1">IF(ISERROR(VLOOKUP(A25,Controle!$A:$Y,2,0)),"",VLOOKUP(A25,Controle!$A:$Y,2,0))</f>
        <v>0</v>
      </c>
      <c r="AJ25" s="315">
        <f ca="1">IF(ISERROR(VLOOKUP(A25,Controle!$A:$Y,3,0)),"",VLOOKUP(A25,Controle!$A:$Y,3,0))</f>
        <v>0</v>
      </c>
      <c r="AK25" s="296">
        <f ca="1">IF(ISERROR(VLOOKUP(A25,Controle!$A:$Y,4,0)),"",VLOOKUP(A25,Controle!$A:$Y,4,0))</f>
        <v>0</v>
      </c>
      <c r="AL25" s="147">
        <f ca="1">IF(ISERROR(VLOOKUP(A25,Controle!$A:$Y,5,0)),"",VLOOKUP(A25,Controle!$A:$Y,5,0))</f>
        <v>0</v>
      </c>
      <c r="AM25" s="147">
        <f ca="1">IF(ISERROR(VLOOKUP(A25,Controle!$A:$Y,6,0)),"",VLOOKUP(A25,Controle!$A:$Y,6,0))</f>
        <v>0</v>
      </c>
      <c r="AN25" s="315">
        <f ca="1">IF(ISERROR(VLOOKUP(A25,Controle!$A:$Y,7,0)),"",VLOOKUP(A25,Controle!$A:$Y,7,0))</f>
        <v>0</v>
      </c>
    </row>
    <row r="26" spans="1:40" ht="18.75" customHeight="1" thickBot="1" x14ac:dyDescent="0.35">
      <c r="A26" s="281" t="s">
        <v>86</v>
      </c>
      <c r="B26" s="282">
        <f t="shared" ca="1" si="4"/>
        <v>0</v>
      </c>
      <c r="C26" s="283">
        <f>IF(ISERROR(VLOOKUP(A26,Relatorio!$A$3:$BL$95,54,0)),"",VLOOKUP(A26,Relatorio!$A$3:$BL$95,54,0))</f>
        <v>1</v>
      </c>
      <c r="D26" s="285" t="str">
        <f t="shared" ca="1" si="5"/>
        <v/>
      </c>
      <c r="E26" s="362">
        <f ca="1">IF(ISERROR(VLOOKUP(A26,Controle!$A:$Y,8,0)),"",VLOOKUP(A26,Controle!$A:$Y,8,0))</f>
        <v>0</v>
      </c>
      <c r="F26" s="147">
        <f ca="1">IF(ISERROR(VLOOKUP(A26,Controle!$A:$Y,9,0)),"",VLOOKUP(A26,Controle!$A:$Y,9,0))</f>
        <v>0</v>
      </c>
      <c r="G26" s="286">
        <f ca="1">IF(ISERROR(VLOOKUP(A26,Controle!$A:$Y,10,0)),"",VLOOKUP(A26,Controle!$A:$Y,10,0))</f>
        <v>0</v>
      </c>
      <c r="H26" s="286">
        <f ca="1">IF(ISERROR(VLOOKUP(A26,Controle!$A:$Y,11,0)),"",VLOOKUP(A26,Controle!$A:$Y,11,0))</f>
        <v>0</v>
      </c>
      <c r="I26" s="286">
        <f ca="1">IF(ISERROR(VLOOKUP(A26,Controle!$A:$Y,12,0)),"",VLOOKUP(A26,Controle!$A:$Y,12,0))</f>
        <v>0</v>
      </c>
      <c r="J26" s="286">
        <f ca="1">IF(ISERROR(VLOOKUP(A26,Controle!$A:$Y,13,0)),"",VLOOKUP(A26,Controle!$A:$Y,13,0))</f>
        <v>0</v>
      </c>
      <c r="K26" s="286">
        <f ca="1">IF(ISERROR(VLOOKUP(A26,Controle!$A:$Y,14,0)),"",VLOOKUP(A26,Controle!$A:$Y,14,0))</f>
        <v>0</v>
      </c>
      <c r="L26" s="289">
        <f ca="1">IF(ISERROR(VLOOKUP(A26,Controle!$A:$Y,15,0)),"",VLOOKUP(A26,Controle!$A:$Y,15,0))</f>
        <v>0</v>
      </c>
      <c r="O26" s="257"/>
      <c r="P26" s="281" t="s">
        <v>86</v>
      </c>
      <c r="Q26" s="282">
        <f t="shared" ca="1" si="0"/>
        <v>0</v>
      </c>
      <c r="R26" s="282" t="str">
        <f t="shared" ca="1" si="1"/>
        <v/>
      </c>
      <c r="S26" s="288">
        <f ca="1">IF(ISERROR(VLOOKUP(A26,Controle!$A:$Y,16,0)),"",VLOOKUP(A26,Controle!$A:$Y,16,0))</f>
        <v>0</v>
      </c>
      <c r="T26" s="286">
        <f ca="1">IF(ISERROR(VLOOKUP(A26,Controle!$A:$Y,17,0)),"",VLOOKUP(A26,Controle!$A:$Y,17,0))</f>
        <v>0</v>
      </c>
      <c r="U26" s="286">
        <f ca="1">IF(ISERROR(VLOOKUP(A26,Controle!$A:$Y,18,0)),"",VLOOKUP(A26,Controle!$A:$Y,18,0))</f>
        <v>0</v>
      </c>
      <c r="V26" s="289">
        <f ca="1">IF(ISERROR(VLOOKUP(A26,Controle!$A:$Y,19,0)),"",VLOOKUP(A26,Controle!$A:$Y,19,0))</f>
        <v>0</v>
      </c>
      <c r="W26" s="288">
        <f ca="1">IF(ISERROR(VLOOKUP(A26,Controle!$A:$Y,20,0)),"",VLOOKUP(A26,Controle!$A:$Y,20,0))</f>
        <v>0</v>
      </c>
      <c r="X26" s="286">
        <f ca="1">IF(ISERROR(VLOOKUP(A26,Controle!$A:$Y,21,0)),"",VLOOKUP(A26,Controle!$A:$Y,21,0))</f>
        <v>0</v>
      </c>
      <c r="Y26" s="286">
        <f ca="1">IF(ISERROR(VLOOKUP(A26,Controle!$A:$Y,22,0)),"",VLOOKUP(A26,Controle!$A:$Y,22,0))</f>
        <v>0</v>
      </c>
      <c r="Z26" s="286">
        <f ca="1">IF(ISERROR(VLOOKUP(A26,Controle!$A:$Y,23,0)),"",VLOOKUP(A26,Controle!$A:$Y,23,0))</f>
        <v>0</v>
      </c>
      <c r="AA26" s="303"/>
      <c r="AB26" s="308"/>
      <c r="AC26" s="309"/>
      <c r="AD26" s="281" t="s">
        <v>86</v>
      </c>
      <c r="AE26" s="282">
        <f t="shared" ca="1" si="2"/>
        <v>0</v>
      </c>
      <c r="AF26" s="282" t="str">
        <f t="shared" ca="1" si="3"/>
        <v/>
      </c>
      <c r="AG26" s="296">
        <f ca="1">IF(ISERROR(VLOOKUP(A26,Controle!$A:$Y,24,0)),"",VLOOKUP(A26,Controle!$A:$Y,24,0))</f>
        <v>0</v>
      </c>
      <c r="AH26" s="147">
        <f ca="1">IF(ISERROR(VLOOKUP(A26,Controle!$A:$Y,25,0)),"",VLOOKUP(A26,Controle!$A:$Y,25,0))</f>
        <v>0</v>
      </c>
      <c r="AI26" s="147">
        <f ca="1">IF(ISERROR(VLOOKUP(A26,Controle!$A:$Y,2,0)),"",VLOOKUP(A26,Controle!$A:$Y,2,0))</f>
        <v>0</v>
      </c>
      <c r="AJ26" s="315">
        <f ca="1">IF(ISERROR(VLOOKUP(A26,Controle!$A:$Y,3,0)),"",VLOOKUP(A26,Controle!$A:$Y,3,0))</f>
        <v>0</v>
      </c>
      <c r="AK26" s="296">
        <f ca="1">IF(ISERROR(VLOOKUP(A26,Controle!$A:$Y,4,0)),"",VLOOKUP(A26,Controle!$A:$Y,4,0))</f>
        <v>0</v>
      </c>
      <c r="AL26" s="147">
        <f ca="1">IF(ISERROR(VLOOKUP(A26,Controle!$A:$Y,5,0)),"",VLOOKUP(A26,Controle!$A:$Y,5,0))</f>
        <v>0</v>
      </c>
      <c r="AM26" s="147">
        <f ca="1">IF(ISERROR(VLOOKUP(A26,Controle!$A:$Y,6,0)),"",VLOOKUP(A26,Controle!$A:$Y,6,0))</f>
        <v>0</v>
      </c>
      <c r="AN26" s="315">
        <f ca="1">IF(ISERROR(VLOOKUP(A26,Controle!$A:$Y,7,0)),"",VLOOKUP(A26,Controle!$A:$Y,7,0))</f>
        <v>0</v>
      </c>
    </row>
    <row r="27" spans="1:40" ht="16.5" customHeight="1" thickBot="1" x14ac:dyDescent="0.35">
      <c r="A27" s="281" t="s">
        <v>87</v>
      </c>
      <c r="B27" s="282">
        <f t="shared" ca="1" si="4"/>
        <v>0</v>
      </c>
      <c r="C27" s="283">
        <f>IF(ISERROR(VLOOKUP(A27,Relatorio!$A$3:$BL$95,54,0)),"",VLOOKUP(A27,Relatorio!$A$3:$BL$95,54,0))</f>
        <v>1</v>
      </c>
      <c r="D27" s="285" t="str">
        <f t="shared" ca="1" si="5"/>
        <v/>
      </c>
      <c r="E27" s="362">
        <f ca="1">IF(ISERROR(VLOOKUP(A27,Controle!$A:$Y,8,0)),"",VLOOKUP(A27,Controle!$A:$Y,8,0))</f>
        <v>0</v>
      </c>
      <c r="F27" s="147">
        <f ca="1">IF(ISERROR(VLOOKUP(A27,Controle!$A:$Y,9,0)),"",VLOOKUP(A27,Controle!$A:$Y,9,0))</f>
        <v>0</v>
      </c>
      <c r="G27" s="286">
        <f ca="1">IF(ISERROR(VLOOKUP(A27,Controle!$A:$Y,10,0)),"",VLOOKUP(A27,Controle!$A:$Y,10,0))</f>
        <v>0</v>
      </c>
      <c r="H27" s="286">
        <f ca="1">IF(ISERROR(VLOOKUP(A27,Controle!$A:$Y,11,0)),"",VLOOKUP(A27,Controle!$A:$Y,11,0))</f>
        <v>0</v>
      </c>
      <c r="I27" s="286">
        <f ca="1">IF(ISERROR(VLOOKUP(A27,Controle!$A:$Y,12,0)),"",VLOOKUP(A27,Controle!$A:$Y,12,0))</f>
        <v>0</v>
      </c>
      <c r="J27" s="286">
        <f ca="1">IF(ISERROR(VLOOKUP(A27,Controle!$A:$Y,13,0)),"",VLOOKUP(A27,Controle!$A:$Y,13,0))</f>
        <v>0</v>
      </c>
      <c r="K27" s="286">
        <f ca="1">IF(ISERROR(VLOOKUP(A27,Controle!$A:$Y,14,0)),"",VLOOKUP(A27,Controle!$A:$Y,14,0))</f>
        <v>0</v>
      </c>
      <c r="L27" s="289">
        <f ca="1">IF(ISERROR(VLOOKUP(A27,Controle!$A:$Y,15,0)),"",VLOOKUP(A27,Controle!$A:$Y,15,0))</f>
        <v>0</v>
      </c>
      <c r="O27" s="257"/>
      <c r="P27" s="281" t="s">
        <v>87</v>
      </c>
      <c r="Q27" s="282">
        <f t="shared" ca="1" si="0"/>
        <v>0</v>
      </c>
      <c r="R27" s="282" t="str">
        <f t="shared" ca="1" si="1"/>
        <v/>
      </c>
      <c r="S27" s="288">
        <f ca="1">IF(ISERROR(VLOOKUP(A27,Controle!$A:$Y,16,0)),"",VLOOKUP(A27,Controle!$A:$Y,16,0))</f>
        <v>0</v>
      </c>
      <c r="T27" s="286">
        <f ca="1">IF(ISERROR(VLOOKUP(A27,Controle!$A:$Y,17,0)),"",VLOOKUP(A27,Controle!$A:$Y,17,0))</f>
        <v>0</v>
      </c>
      <c r="U27" s="286">
        <f ca="1">IF(ISERROR(VLOOKUP(A27,Controle!$A:$Y,18,0)),"",VLOOKUP(A27,Controle!$A:$Y,18,0))</f>
        <v>0</v>
      </c>
      <c r="V27" s="289">
        <f ca="1">IF(ISERROR(VLOOKUP(A27,Controle!$A:$Y,19,0)),"",VLOOKUP(A27,Controle!$A:$Y,19,0))</f>
        <v>0</v>
      </c>
      <c r="W27" s="288">
        <f ca="1">IF(ISERROR(VLOOKUP(A27,Controle!$A:$Y,20,0)),"",VLOOKUP(A27,Controle!$A:$Y,20,0))</f>
        <v>0</v>
      </c>
      <c r="X27" s="286">
        <f ca="1">IF(ISERROR(VLOOKUP(A27,Controle!$A:$Y,21,0)),"",VLOOKUP(A27,Controle!$A:$Y,21,0))</f>
        <v>0</v>
      </c>
      <c r="Y27" s="286">
        <f ca="1">IF(ISERROR(VLOOKUP(A27,Controle!$A:$Y,22,0)),"",VLOOKUP(A27,Controle!$A:$Y,22,0))</f>
        <v>0</v>
      </c>
      <c r="Z27" s="286">
        <f ca="1">IF(ISERROR(VLOOKUP(A27,Controle!$A:$Y,23,0)),"",VLOOKUP(A27,Controle!$A:$Y,23,0))</f>
        <v>0</v>
      </c>
      <c r="AA27" s="303"/>
      <c r="AB27" s="308"/>
      <c r="AC27" s="309"/>
      <c r="AD27" s="281" t="s">
        <v>87</v>
      </c>
      <c r="AE27" s="282">
        <f t="shared" ca="1" si="2"/>
        <v>0</v>
      </c>
      <c r="AF27" s="282" t="str">
        <f t="shared" ca="1" si="3"/>
        <v/>
      </c>
      <c r="AG27" s="296">
        <f ca="1">IF(ISERROR(VLOOKUP(A27,Controle!$A:$Y,24,0)),"",VLOOKUP(A27,Controle!$A:$Y,24,0))</f>
        <v>0</v>
      </c>
      <c r="AH27" s="147">
        <f ca="1">IF(ISERROR(VLOOKUP(A27,Controle!$A:$Y,25,0)),"",VLOOKUP(A27,Controle!$A:$Y,25,0))</f>
        <v>0</v>
      </c>
      <c r="AI27" s="147">
        <f ca="1">IF(ISERROR(VLOOKUP(A27,Controle!$A:$Y,2,0)),"",VLOOKUP(A27,Controle!$A:$Y,2,0))</f>
        <v>0</v>
      </c>
      <c r="AJ27" s="315">
        <f ca="1">IF(ISERROR(VLOOKUP(A27,Controle!$A:$Y,3,0)),"",VLOOKUP(A27,Controle!$A:$Y,3,0))</f>
        <v>0</v>
      </c>
      <c r="AK27" s="296">
        <f ca="1">IF(ISERROR(VLOOKUP(A27,Controle!$A:$Y,4,0)),"",VLOOKUP(A27,Controle!$A:$Y,4,0))</f>
        <v>0</v>
      </c>
      <c r="AL27" s="147">
        <f ca="1">IF(ISERROR(VLOOKUP(A27,Controle!$A:$Y,5,0)),"",VLOOKUP(A27,Controle!$A:$Y,5,0))</f>
        <v>0</v>
      </c>
      <c r="AM27" s="147">
        <f ca="1">IF(ISERROR(VLOOKUP(A27,Controle!$A:$Y,6,0)),"",VLOOKUP(A27,Controle!$A:$Y,6,0))</f>
        <v>0</v>
      </c>
      <c r="AN27" s="315">
        <f ca="1">IF(ISERROR(VLOOKUP(A27,Controle!$A:$Y,7,0)),"",VLOOKUP(A27,Controle!$A:$Y,7,0))</f>
        <v>0</v>
      </c>
    </row>
    <row r="28" spans="1:40" ht="19.5" customHeight="1" thickBot="1" x14ac:dyDescent="0.35">
      <c r="A28" s="281" t="s">
        <v>88</v>
      </c>
      <c r="B28" s="282">
        <f t="shared" ca="1" si="4"/>
        <v>0</v>
      </c>
      <c r="C28" s="283">
        <f>IF(ISERROR(VLOOKUP(A28,Relatorio!$A$3:$BL$95,54,0)),"",VLOOKUP(A28,Relatorio!$A$3:$BL$95,54,0))</f>
        <v>1</v>
      </c>
      <c r="D28" s="285" t="str">
        <f t="shared" ca="1" si="5"/>
        <v/>
      </c>
      <c r="E28" s="362">
        <f ca="1">IF(ISERROR(VLOOKUP(A28,Controle!$A:$Y,8,0)),"",VLOOKUP(A28,Controle!$A:$Y,8,0))</f>
        <v>0</v>
      </c>
      <c r="F28" s="147">
        <f ca="1">IF(ISERROR(VLOOKUP(A28,Controle!$A:$Y,9,0)),"",VLOOKUP(A28,Controle!$A:$Y,9,0))</f>
        <v>0</v>
      </c>
      <c r="G28" s="286">
        <f ca="1">IF(ISERROR(VLOOKUP(A28,Controle!$A:$Y,10,0)),"",VLOOKUP(A28,Controle!$A:$Y,10,0))</f>
        <v>0</v>
      </c>
      <c r="H28" s="286">
        <f ca="1">IF(ISERROR(VLOOKUP(A28,Controle!$A:$Y,11,0)),"",VLOOKUP(A28,Controle!$A:$Y,11,0))</f>
        <v>0</v>
      </c>
      <c r="I28" s="286">
        <f ca="1">IF(ISERROR(VLOOKUP(A28,Controle!$A:$Y,12,0)),"",VLOOKUP(A28,Controle!$A:$Y,12,0))</f>
        <v>0</v>
      </c>
      <c r="J28" s="286">
        <f ca="1">IF(ISERROR(VLOOKUP(A28,Controle!$A:$Y,13,0)),"",VLOOKUP(A28,Controle!$A:$Y,13,0))</f>
        <v>0</v>
      </c>
      <c r="K28" s="286">
        <f ca="1">IF(ISERROR(VLOOKUP(A28,Controle!$A:$Y,14,0)),"",VLOOKUP(A28,Controle!$A:$Y,14,0))</f>
        <v>0</v>
      </c>
      <c r="L28" s="289">
        <f ca="1">IF(ISERROR(VLOOKUP(A28,Controle!$A:$Y,15,0)),"",VLOOKUP(A28,Controle!$A:$Y,15,0))</f>
        <v>0</v>
      </c>
      <c r="O28" s="257"/>
      <c r="P28" s="281" t="s">
        <v>88</v>
      </c>
      <c r="Q28" s="282">
        <f t="shared" ca="1" si="0"/>
        <v>0</v>
      </c>
      <c r="R28" s="282" t="str">
        <f t="shared" ca="1" si="1"/>
        <v/>
      </c>
      <c r="S28" s="288">
        <f ca="1">IF(ISERROR(VLOOKUP(A28,Controle!$A:$Y,16,0)),"",VLOOKUP(A28,Controle!$A:$Y,16,0))</f>
        <v>0</v>
      </c>
      <c r="T28" s="286">
        <f ca="1">IF(ISERROR(VLOOKUP(A28,Controle!$A:$Y,17,0)),"",VLOOKUP(A28,Controle!$A:$Y,17,0))</f>
        <v>0</v>
      </c>
      <c r="U28" s="286">
        <f ca="1">IF(ISERROR(VLOOKUP(A28,Controle!$A:$Y,18,0)),"",VLOOKUP(A28,Controle!$A:$Y,18,0))</f>
        <v>0</v>
      </c>
      <c r="V28" s="289">
        <f ca="1">IF(ISERROR(VLOOKUP(A28,Controle!$A:$Y,19,0)),"",VLOOKUP(A28,Controle!$A:$Y,19,0))</f>
        <v>0</v>
      </c>
      <c r="W28" s="288">
        <f ca="1">IF(ISERROR(VLOOKUP(A28,Controle!$A:$Y,20,0)),"",VLOOKUP(A28,Controle!$A:$Y,20,0))</f>
        <v>0</v>
      </c>
      <c r="X28" s="286">
        <f ca="1">IF(ISERROR(VLOOKUP(A28,Controle!$A:$Y,21,0)),"",VLOOKUP(A28,Controle!$A:$Y,21,0))</f>
        <v>0</v>
      </c>
      <c r="Y28" s="286">
        <f ca="1">IF(ISERROR(VLOOKUP(A28,Controle!$A:$Y,22,0)),"",VLOOKUP(A28,Controle!$A:$Y,22,0))</f>
        <v>0</v>
      </c>
      <c r="Z28" s="286">
        <f ca="1">IF(ISERROR(VLOOKUP(A28,Controle!$A:$Y,23,0)),"",VLOOKUP(A28,Controle!$A:$Y,23,0))</f>
        <v>0</v>
      </c>
      <c r="AA28" s="303"/>
      <c r="AB28" s="308"/>
      <c r="AC28" s="309"/>
      <c r="AD28" s="281" t="s">
        <v>88</v>
      </c>
      <c r="AE28" s="282">
        <f t="shared" ca="1" si="2"/>
        <v>0</v>
      </c>
      <c r="AF28" s="282" t="str">
        <f t="shared" ca="1" si="3"/>
        <v/>
      </c>
      <c r="AG28" s="296">
        <f ca="1">IF(ISERROR(VLOOKUP(A28,Controle!$A:$Y,24,0)),"",VLOOKUP(A28,Controle!$A:$Y,24,0))</f>
        <v>0</v>
      </c>
      <c r="AH28" s="147">
        <f ca="1">IF(ISERROR(VLOOKUP(A28,Controle!$A:$Y,25,0)),"",VLOOKUP(A28,Controle!$A:$Y,25,0))</f>
        <v>0</v>
      </c>
      <c r="AI28" s="147">
        <f ca="1">IF(ISERROR(VLOOKUP(A28,Controle!$A:$Y,2,0)),"",VLOOKUP(A28,Controle!$A:$Y,2,0))</f>
        <v>0</v>
      </c>
      <c r="AJ28" s="315">
        <f ca="1">IF(ISERROR(VLOOKUP(A28,Controle!$A:$Y,3,0)),"",VLOOKUP(A28,Controle!$A:$Y,3,0))</f>
        <v>0</v>
      </c>
      <c r="AK28" s="296">
        <f ca="1">IF(ISERROR(VLOOKUP(A28,Controle!$A:$Y,4,0)),"",VLOOKUP(A28,Controle!$A:$Y,4,0))</f>
        <v>0</v>
      </c>
      <c r="AL28" s="147">
        <f ca="1">IF(ISERROR(VLOOKUP(A28,Controle!$A:$Y,5,0)),"",VLOOKUP(A28,Controle!$A:$Y,5,0))</f>
        <v>0</v>
      </c>
      <c r="AM28" s="147">
        <f ca="1">IF(ISERROR(VLOOKUP(A28,Controle!$A:$Y,6,0)),"",VLOOKUP(A28,Controle!$A:$Y,6,0))</f>
        <v>0</v>
      </c>
      <c r="AN28" s="315">
        <f ca="1">IF(ISERROR(VLOOKUP(A28,Controle!$A:$Y,7,0)),"",VLOOKUP(A28,Controle!$A:$Y,7,0))</f>
        <v>0</v>
      </c>
    </row>
    <row r="29" spans="1:40" ht="18.75" customHeight="1" thickBot="1" x14ac:dyDescent="0.35">
      <c r="A29" s="284" t="s">
        <v>89</v>
      </c>
      <c r="B29" s="282">
        <f t="shared" ca="1" si="4"/>
        <v>0</v>
      </c>
      <c r="C29" s="283">
        <f>IF(ISERROR(VLOOKUP(A29,Relatorio!$A$3:$BL$95,54,0)),"",VLOOKUP(A29,Relatorio!$A$3:$BL$95,54,0))</f>
        <v>2</v>
      </c>
      <c r="D29" s="285" t="str">
        <f t="shared" ca="1" si="5"/>
        <v/>
      </c>
      <c r="E29" s="362">
        <f ca="1">IF(ISERROR(VLOOKUP(A29,Controle!$A:$Y,8,0)),"",VLOOKUP(A29,Controle!$A:$Y,8,0))</f>
        <v>0</v>
      </c>
      <c r="F29" s="147">
        <f ca="1">IF(ISERROR(VLOOKUP(A29,Controle!$A:$Y,9,0)),"",VLOOKUP(A29,Controle!$A:$Y,9,0))</f>
        <v>0</v>
      </c>
      <c r="G29" s="286">
        <f ca="1">IF(ISERROR(VLOOKUP(A29,Controle!$A:$Y,10,0)),"",VLOOKUP(A29,Controle!$A:$Y,10,0))</f>
        <v>0</v>
      </c>
      <c r="H29" s="286">
        <f ca="1">IF(ISERROR(VLOOKUP(A29,Controle!$A:$Y,11,0)),"",VLOOKUP(A29,Controle!$A:$Y,11,0))</f>
        <v>0</v>
      </c>
      <c r="I29" s="286">
        <f ca="1">IF(ISERROR(VLOOKUP(A29,Controle!$A:$Y,12,0)),"",VLOOKUP(A29,Controle!$A:$Y,12,0))</f>
        <v>0</v>
      </c>
      <c r="J29" s="286">
        <f ca="1">IF(ISERROR(VLOOKUP(A29,Controle!$A:$Y,13,0)),"",VLOOKUP(A29,Controle!$A:$Y,13,0))</f>
        <v>0</v>
      </c>
      <c r="K29" s="286">
        <f ca="1">IF(ISERROR(VLOOKUP(A29,Controle!$A:$Y,14,0)),"",VLOOKUP(A29,Controle!$A:$Y,14,0))</f>
        <v>0</v>
      </c>
      <c r="L29" s="289">
        <f ca="1">IF(ISERROR(VLOOKUP(A29,Controle!$A:$Y,15,0)),"",VLOOKUP(A29,Controle!$A:$Y,15,0))</f>
        <v>0</v>
      </c>
      <c r="O29" s="257"/>
      <c r="P29" s="284" t="s">
        <v>89</v>
      </c>
      <c r="Q29" s="282">
        <f t="shared" ca="1" si="0"/>
        <v>0</v>
      </c>
      <c r="R29" s="282" t="str">
        <f t="shared" ca="1" si="1"/>
        <v/>
      </c>
      <c r="S29" s="288">
        <f ca="1">IF(ISERROR(VLOOKUP(A29,Controle!$A:$Y,16,0)),"",VLOOKUP(A29,Controle!$A:$Y,16,0))</f>
        <v>0</v>
      </c>
      <c r="T29" s="286">
        <f ca="1">IF(ISERROR(VLOOKUP(A29,Controle!$A:$Y,17,0)),"",VLOOKUP(A29,Controle!$A:$Y,17,0))</f>
        <v>0</v>
      </c>
      <c r="U29" s="286">
        <f ca="1">IF(ISERROR(VLOOKUP(A29,Controle!$A:$Y,18,0)),"",VLOOKUP(A29,Controle!$A:$Y,18,0))</f>
        <v>0</v>
      </c>
      <c r="V29" s="289">
        <f ca="1">IF(ISERROR(VLOOKUP(A29,Controle!$A:$Y,19,0)),"",VLOOKUP(A29,Controle!$A:$Y,19,0))</f>
        <v>0</v>
      </c>
      <c r="W29" s="288">
        <f ca="1">IF(ISERROR(VLOOKUP(A29,Controle!$A:$Y,20,0)),"",VLOOKUP(A29,Controle!$A:$Y,20,0))</f>
        <v>0</v>
      </c>
      <c r="X29" s="286">
        <f ca="1">IF(ISERROR(VLOOKUP(A29,Controle!$A:$Y,21,0)),"",VLOOKUP(A29,Controle!$A:$Y,21,0))</f>
        <v>0</v>
      </c>
      <c r="Y29" s="286">
        <f ca="1">IF(ISERROR(VLOOKUP(A29,Controle!$A:$Y,22,0)),"",VLOOKUP(A29,Controle!$A:$Y,22,0))</f>
        <v>0</v>
      </c>
      <c r="Z29" s="286">
        <f ca="1">IF(ISERROR(VLOOKUP(A29,Controle!$A:$Y,23,0)),"",VLOOKUP(A29,Controle!$A:$Y,23,0))</f>
        <v>0</v>
      </c>
      <c r="AA29" s="303"/>
      <c r="AB29" s="308"/>
      <c r="AC29" s="309"/>
      <c r="AD29" s="284" t="s">
        <v>89</v>
      </c>
      <c r="AE29" s="282">
        <f t="shared" ca="1" si="2"/>
        <v>0</v>
      </c>
      <c r="AF29" s="282" t="str">
        <f t="shared" ca="1" si="3"/>
        <v/>
      </c>
      <c r="AG29" s="296">
        <f ca="1">IF(ISERROR(VLOOKUP(A29,Controle!$A:$Y,24,0)),"",VLOOKUP(A29,Controle!$A:$Y,24,0))</f>
        <v>0</v>
      </c>
      <c r="AH29" s="147">
        <f ca="1">IF(ISERROR(VLOOKUP(A29,Controle!$A:$Y,25,0)),"",VLOOKUP(A29,Controle!$A:$Y,25,0))</f>
        <v>0</v>
      </c>
      <c r="AI29" s="147">
        <f ca="1">IF(ISERROR(VLOOKUP(A29,Controle!$A:$Y,2,0)),"",VLOOKUP(A29,Controle!$A:$Y,2,0))</f>
        <v>0</v>
      </c>
      <c r="AJ29" s="315">
        <f ca="1">IF(ISERROR(VLOOKUP(A29,Controle!$A:$Y,3,0)),"",VLOOKUP(A29,Controle!$A:$Y,3,0))</f>
        <v>0</v>
      </c>
      <c r="AK29" s="296">
        <f ca="1">IF(ISERROR(VLOOKUP(A29,Controle!$A:$Y,4,0)),"",VLOOKUP(A29,Controle!$A:$Y,4,0))</f>
        <v>0</v>
      </c>
      <c r="AL29" s="147">
        <f ca="1">IF(ISERROR(VLOOKUP(A29,Controle!$A:$Y,5,0)),"",VLOOKUP(A29,Controle!$A:$Y,5,0))</f>
        <v>0</v>
      </c>
      <c r="AM29" s="147">
        <f ca="1">IF(ISERROR(VLOOKUP(A29,Controle!$A:$Y,6,0)),"",VLOOKUP(A29,Controle!$A:$Y,6,0))</f>
        <v>0</v>
      </c>
      <c r="AN29" s="315">
        <f ca="1">IF(ISERROR(VLOOKUP(A29,Controle!$A:$Y,7,0)),"",VLOOKUP(A29,Controle!$A:$Y,7,0))</f>
        <v>0</v>
      </c>
    </row>
    <row r="30" spans="1:40" ht="18.75" customHeight="1" thickBot="1" x14ac:dyDescent="0.35">
      <c r="A30" s="284" t="s">
        <v>90</v>
      </c>
      <c r="B30" s="282">
        <f t="shared" ca="1" si="4"/>
        <v>0</v>
      </c>
      <c r="C30" s="283">
        <f>IF(ISERROR(VLOOKUP(A30,Relatorio!$A$3:$BL$95,54,0)),"",VLOOKUP(A30,Relatorio!$A$3:$BL$95,54,0))</f>
        <v>2</v>
      </c>
      <c r="D30" s="285" t="str">
        <f t="shared" ca="1" si="5"/>
        <v/>
      </c>
      <c r="E30" s="363">
        <f ca="1">IF(ISERROR(VLOOKUP(A30,Controle!$A:$Y,8,0)),"",VLOOKUP(A30,Controle!$A:$Y,8,0))</f>
        <v>0</v>
      </c>
      <c r="F30" s="151">
        <f ca="1">IF(ISERROR(VLOOKUP(A30,Controle!$A:$Y,9,0)),"",VLOOKUP(A30,Controle!$A:$Y,9,0))</f>
        <v>0</v>
      </c>
      <c r="G30" s="293">
        <f ca="1">IF(ISERROR(VLOOKUP(A30,Controle!$A:$Y,10,0)),"",VLOOKUP(A30,Controle!$A:$Y,10,0))</f>
        <v>0</v>
      </c>
      <c r="H30" s="293">
        <f ca="1">IF(ISERROR(VLOOKUP(A30,Controle!$A:$Y,11,0)),"",VLOOKUP(A30,Controle!$A:$Y,11,0))</f>
        <v>0</v>
      </c>
      <c r="I30" s="293">
        <f ca="1">IF(ISERROR(VLOOKUP(A30,Controle!$A:$Y,12,0)),"",VLOOKUP(A30,Controle!$A:$Y,12,0))</f>
        <v>0</v>
      </c>
      <c r="J30" s="293">
        <f ca="1">IF(ISERROR(VLOOKUP(A30,Controle!$A:$Y,13,0)),"",VLOOKUP(A30,Controle!$A:$Y,13,0))</f>
        <v>0</v>
      </c>
      <c r="K30" s="293">
        <f ca="1">IF(ISERROR(VLOOKUP(A30,Controle!$A:$Y,14,0)),"",VLOOKUP(A30,Controle!$A:$Y,14,0))</f>
        <v>0</v>
      </c>
      <c r="L30" s="290">
        <f ca="1">IF(ISERROR(VLOOKUP(A30,Controle!$A:$Y,15,0)),"",VLOOKUP(A30,Controle!$A:$Y,15,0))</f>
        <v>0</v>
      </c>
      <c r="O30" s="257"/>
      <c r="P30" s="284" t="s">
        <v>90</v>
      </c>
      <c r="Q30" s="282">
        <f t="shared" ca="1" si="0"/>
        <v>0</v>
      </c>
      <c r="R30" s="282" t="str">
        <f t="shared" ca="1" si="1"/>
        <v/>
      </c>
      <c r="S30" s="292">
        <f ca="1">IF(ISERROR(VLOOKUP(A30,Controle!$A:$Y,16,0)),"",VLOOKUP(A30,Controle!$A:$Y,16,0))</f>
        <v>0</v>
      </c>
      <c r="T30" s="293">
        <f ca="1">IF(ISERROR(VLOOKUP(A30,Controle!$A:$Y,17,0)),"",VLOOKUP(A30,Controle!$A:$Y,17,0))</f>
        <v>0</v>
      </c>
      <c r="U30" s="293">
        <f ca="1">IF(ISERROR(VLOOKUP(A30,Controle!$A:$Y,18,0)),"",VLOOKUP(A30,Controle!$A:$Y,18,0))</f>
        <v>0</v>
      </c>
      <c r="V30" s="290">
        <f ca="1">IF(ISERROR(VLOOKUP(A30,Controle!$A:$Y,19,0)),"",VLOOKUP(A30,Controle!$A:$Y,19,0))</f>
        <v>0</v>
      </c>
      <c r="W30" s="294">
        <f ca="1">IF(ISERROR(VLOOKUP(A30,Controle!$A:$Y,20,0)),"",VLOOKUP(A30,Controle!$A:$Y,20,0))</f>
        <v>0</v>
      </c>
      <c r="X30" s="293">
        <f ca="1">IF(ISERROR(VLOOKUP(A30,Controle!$A:$Y,21,0)),"",VLOOKUP(A30,Controle!$A:$Y,21,0))</f>
        <v>0</v>
      </c>
      <c r="Y30" s="293">
        <f ca="1">IF(ISERROR(VLOOKUP(A30,Controle!$A:$Y,22,0)),"",VLOOKUP(A30,Controle!$A:$Y,22,0))</f>
        <v>0</v>
      </c>
      <c r="Z30" s="293">
        <f ca="1">IF(ISERROR(VLOOKUP(A30,Controle!$A:$Y,23,0)),"",VLOOKUP(A30,Controle!$A:$Y,23,0))</f>
        <v>0</v>
      </c>
      <c r="AA30" s="303"/>
      <c r="AB30" s="308"/>
      <c r="AC30" s="309"/>
      <c r="AD30" s="284" t="s">
        <v>90</v>
      </c>
      <c r="AE30" s="282">
        <f t="shared" ca="1" si="2"/>
        <v>0</v>
      </c>
      <c r="AF30" s="282" t="str">
        <f t="shared" ca="1" si="3"/>
        <v/>
      </c>
      <c r="AG30" s="300">
        <f ca="1">IF(ISERROR(VLOOKUP(A30,Controle!$A:$Y,24,0)),"",VLOOKUP(A30,Controle!$A:$Y,24,0))</f>
        <v>0</v>
      </c>
      <c r="AH30" s="148">
        <f ca="1">IF(ISERROR(VLOOKUP(A30,Controle!$A:$Y,25,0)),"",VLOOKUP(A30,Controle!$A:$Y,25,0))</f>
        <v>0</v>
      </c>
      <c r="AI30" s="148">
        <f ca="1">IF(ISERROR(VLOOKUP(A30,Controle!$A:$Y,2,0)),"",VLOOKUP(A30,Controle!$A:$Y,2,0))</f>
        <v>0</v>
      </c>
      <c r="AJ30" s="317">
        <f ca="1">IF(ISERROR(VLOOKUP(A30,Controle!$A:$Y,3,0)),"",VLOOKUP(A30,Controle!$A:$Y,3,0))</f>
        <v>0</v>
      </c>
      <c r="AK30" s="300">
        <f ca="1">IF(ISERROR(VLOOKUP(A30,Controle!$A:$Y,4,0)),"",VLOOKUP(A30,Controle!$A:$Y,4,0))</f>
        <v>0</v>
      </c>
      <c r="AL30" s="148">
        <f ca="1">IF(ISERROR(VLOOKUP(A30,Controle!$A:$Y,5,0)),"",VLOOKUP(A30,Controle!$A:$Y,5,0))</f>
        <v>0</v>
      </c>
      <c r="AM30" s="148">
        <f ca="1">IF(ISERROR(VLOOKUP(A30,Controle!$A:$Y,6,0)),"",VLOOKUP(A30,Controle!$A:$Y,6,0))</f>
        <v>0</v>
      </c>
      <c r="AN30" s="316">
        <f ca="1">IF(ISERROR(VLOOKUP(A30,Controle!$A:$Y,7,0)),"",VLOOKUP(A30,Controle!$A:$Y,7,0))</f>
        <v>0</v>
      </c>
    </row>
    <row r="31" spans="1:40" ht="18.75" customHeight="1" thickBot="1" x14ac:dyDescent="0.35">
      <c r="A31" s="284" t="s">
        <v>91</v>
      </c>
      <c r="B31" s="282">
        <f t="shared" ca="1" si="4"/>
        <v>0</v>
      </c>
      <c r="C31" s="283">
        <f>IF(ISERROR(VLOOKUP(A31,Relatorio!$A$3:$BL$95,54,0)),"",VLOOKUP(A31,Relatorio!$A$3:$BL$95,54,0))</f>
        <v>2</v>
      </c>
      <c r="D31" s="285" t="str">
        <f t="shared" ca="1" si="5"/>
        <v/>
      </c>
      <c r="E31" s="369">
        <f ca="1">IF(ISERROR(VLOOKUP(A31,Controle!$A:$Y,8,0)),"",VLOOKUP(A31,Controle!$A:$Y,8,0))</f>
        <v>0</v>
      </c>
      <c r="F31" s="149">
        <f ca="1">IF(ISERROR(VLOOKUP(A31,Controle!$A:$Y,9,0)),"",VLOOKUP(A31,Controle!$A:$Y,9,0))</f>
        <v>0</v>
      </c>
      <c r="G31" s="291">
        <f ca="1">IF(ISERROR(VLOOKUP(A31,Controle!$A:$Y,10,0)),"",VLOOKUP(A31,Controle!$A:$Y,10,0))</f>
        <v>0</v>
      </c>
      <c r="H31" s="291">
        <f ca="1">IF(ISERROR(VLOOKUP(A31,Controle!$A:$Y,11,0)),"",VLOOKUP(A31,Controle!$A:$Y,11,0))</f>
        <v>0</v>
      </c>
      <c r="I31" s="291">
        <f ca="1">IF(ISERROR(VLOOKUP(A31,Controle!$A:$Y,12,0)),"",VLOOKUP(A31,Controle!$A:$Y,12,0))</f>
        <v>0</v>
      </c>
      <c r="J31" s="291">
        <f ca="1">IF(ISERROR(VLOOKUP(A31,Controle!$A:$Y,13,0)),"",VLOOKUP(A31,Controle!$A:$Y,13,0))</f>
        <v>0</v>
      </c>
      <c r="K31" s="291">
        <f ca="1">IF(ISERROR(VLOOKUP(A31,Controle!$A:$Y,14,0)),"",VLOOKUP(A31,Controle!$A:$Y,14,0))</f>
        <v>0</v>
      </c>
      <c r="L31" s="298">
        <f ca="1">IF(ISERROR(VLOOKUP(A31,Controle!$A:$Y,15,0)),"",VLOOKUP(A31,Controle!$A:$Y,15,0))</f>
        <v>0</v>
      </c>
      <c r="O31" s="257"/>
      <c r="P31" s="284" t="s">
        <v>91</v>
      </c>
      <c r="Q31" s="282">
        <f t="shared" ca="1" si="0"/>
        <v>0</v>
      </c>
      <c r="R31" s="282" t="str">
        <f t="shared" ca="1" si="1"/>
        <v/>
      </c>
      <c r="S31" s="295">
        <f ca="1">IF(ISERROR(VLOOKUP(A31,Controle!$A:$Y,16,0)),"",VLOOKUP(A31,Controle!$A:$Y,16,0))</f>
        <v>0</v>
      </c>
      <c r="T31" s="291">
        <f ca="1">IF(ISERROR(VLOOKUP(A31,Controle!$A:$Y,17,0)),"",VLOOKUP(A31,Controle!$A:$Y,17,0))</f>
        <v>0</v>
      </c>
      <c r="U31" s="291">
        <f ca="1">IF(ISERROR(VLOOKUP(A31,Controle!$A:$Y,18,0)),"",VLOOKUP(A31,Controle!$A:$Y,18,0))</f>
        <v>0</v>
      </c>
      <c r="V31" s="298">
        <f ca="1">IF(ISERROR(VLOOKUP(A31,Controle!$A:$Y,19,0)),"",VLOOKUP(A31,Controle!$A:$Y,19,0))</f>
        <v>0</v>
      </c>
      <c r="W31" s="295">
        <f ca="1">IF(ISERROR(VLOOKUP(A31,Controle!$A:$Y,20,0)),"",VLOOKUP(A31,Controle!$A:$Y,20,0))</f>
        <v>0</v>
      </c>
      <c r="X31" s="291">
        <f ca="1">IF(ISERROR(VLOOKUP(A31,Controle!$A:$Y,21,0)),"",VLOOKUP(A31,Controle!$A:$Y,21,0))</f>
        <v>0</v>
      </c>
      <c r="Y31" s="291">
        <f ca="1">IF(ISERROR(VLOOKUP(A31,Controle!$A:$Y,22,0)),"",VLOOKUP(A31,Controle!$A:$Y,22,0))</f>
        <v>0</v>
      </c>
      <c r="Z31" s="291">
        <f ca="1">IF(ISERROR(VLOOKUP(A31,Controle!$A:$Y,23,0)),"",VLOOKUP(A31,Controle!$A:$Y,23,0))</f>
        <v>0</v>
      </c>
      <c r="AA31" s="303"/>
      <c r="AB31" s="308"/>
      <c r="AC31" s="309"/>
      <c r="AD31" s="284" t="s">
        <v>91</v>
      </c>
      <c r="AE31" s="282">
        <f t="shared" ca="1" si="2"/>
        <v>0</v>
      </c>
      <c r="AF31" s="282" t="str">
        <f t="shared" ca="1" si="3"/>
        <v/>
      </c>
      <c r="AG31" s="310">
        <f ca="1">IF(ISERROR(VLOOKUP(A31,Controle!$A:$Y,24,0)),"",VLOOKUP(A31,Controle!$A:$Y,24,0))</f>
        <v>0</v>
      </c>
      <c r="AH31" s="150">
        <f ca="1">IF(ISERROR(VLOOKUP(A31,Controle!$A:$Y,25,0)),"",VLOOKUP(A31,Controle!$A:$Y,25,0))</f>
        <v>0</v>
      </c>
      <c r="AI31" s="150">
        <f ca="1">IF(ISERROR(VLOOKUP(A31,Controle!$A:$Y,2,0)),"",VLOOKUP(A31,Controle!$A:$Y,2,0))</f>
        <v>0</v>
      </c>
      <c r="AJ31" s="319">
        <f ca="1">IF(ISERROR(VLOOKUP(A31,Controle!$A:$Y,3,0)),"",VLOOKUP(A31,Controle!$A:$Y,3,0))</f>
        <v>0</v>
      </c>
      <c r="AK31" s="318">
        <f ca="1">IF(ISERROR(VLOOKUP(A31,Controle!$A:$Y,4,0)),"",VLOOKUP(A31,Controle!$A:$Y,4,0))</f>
        <v>0</v>
      </c>
      <c r="AL31" s="150">
        <f ca="1">IF(ISERROR(VLOOKUP(A31,Controle!$A:$Y,5,0)),"",VLOOKUP(A31,Controle!$A:$Y,5,0))</f>
        <v>0</v>
      </c>
      <c r="AM31" s="150">
        <f ca="1">IF(ISERROR(VLOOKUP(A31,Controle!$A:$Y,6,0)),"",VLOOKUP(A31,Controle!$A:$Y,6,0))</f>
        <v>0</v>
      </c>
      <c r="AN31" s="314">
        <f ca="1">IF(ISERROR(VLOOKUP(A31,Controle!$A:$Y,7,0)),"",VLOOKUP(A31,Controle!$A:$Y,7,0))</f>
        <v>0</v>
      </c>
    </row>
    <row r="32" spans="1:40" ht="18.600000000000001" customHeight="1" thickBot="1" x14ac:dyDescent="0.35">
      <c r="A32" s="284" t="s">
        <v>92</v>
      </c>
      <c r="B32" s="282">
        <f t="shared" ca="1" si="4"/>
        <v>0</v>
      </c>
      <c r="C32" s="283">
        <f>IF(ISERROR(VLOOKUP(A32,Relatorio!$A$3:$BL$95,54,0)),"",VLOOKUP(A32,Relatorio!$A$3:$BL$95,54,0))</f>
        <v>2</v>
      </c>
      <c r="D32" s="285" t="str">
        <f t="shared" ca="1" si="5"/>
        <v/>
      </c>
      <c r="E32" s="362">
        <f ca="1">IF(ISERROR(VLOOKUP(A32,Controle!$A:$Y,8,0)),"",VLOOKUP(A32,Controle!$A:$Y,8,0))</f>
        <v>0</v>
      </c>
      <c r="F32" s="147">
        <f ca="1">IF(ISERROR(VLOOKUP(A32,Controle!$A:$Y,9,0)),"",VLOOKUP(A32,Controle!$A:$Y,9,0))</f>
        <v>0</v>
      </c>
      <c r="G32" s="286">
        <f ca="1">IF(ISERROR(VLOOKUP(A32,Controle!$A:$Y,10,0)),"",VLOOKUP(A32,Controle!$A:$Y,10,0))</f>
        <v>0</v>
      </c>
      <c r="H32" s="286">
        <f ca="1">IF(ISERROR(VLOOKUP(A32,Controle!$A:$Y,11,0)),"",VLOOKUP(A32,Controle!$A:$Y,11,0))</f>
        <v>0</v>
      </c>
      <c r="I32" s="286">
        <f ca="1">IF(ISERROR(VLOOKUP(A32,Controle!$A:$Y,12,0)),"",VLOOKUP(A32,Controle!$A:$Y,12,0))</f>
        <v>0</v>
      </c>
      <c r="J32" s="286">
        <f ca="1">IF(ISERROR(VLOOKUP(A32,Controle!$A:$Y,13,0)),"",VLOOKUP(A32,Controle!$A:$Y,13,0))</f>
        <v>0</v>
      </c>
      <c r="K32" s="286">
        <f ca="1">IF(ISERROR(VLOOKUP(A32,Controle!$A:$Y,14,0)),"",VLOOKUP(A32,Controle!$A:$Y,14,0))</f>
        <v>0</v>
      </c>
      <c r="L32" s="289">
        <f ca="1">IF(ISERROR(VLOOKUP(A32,Controle!$A:$Y,15,0)),"",VLOOKUP(A32,Controle!$A:$Y,15,0))</f>
        <v>0</v>
      </c>
      <c r="O32" s="257"/>
      <c r="P32" s="284" t="s">
        <v>92</v>
      </c>
      <c r="Q32" s="282">
        <f t="shared" ca="1" si="0"/>
        <v>0</v>
      </c>
      <c r="R32" s="282" t="str">
        <f t="shared" ca="1" si="1"/>
        <v/>
      </c>
      <c r="S32" s="288">
        <f ca="1">IF(ISERROR(VLOOKUP(A32,Controle!$A:$Y,16,0)),"",VLOOKUP(A32,Controle!$A:$Y,16,0))</f>
        <v>0</v>
      </c>
      <c r="T32" s="286">
        <f ca="1">IF(ISERROR(VLOOKUP(A32,Controle!$A:$Y,17,0)),"",VLOOKUP(A32,Controle!$A:$Y,17,0))</f>
        <v>0</v>
      </c>
      <c r="U32" s="286">
        <f ca="1">IF(ISERROR(VLOOKUP(A32,Controle!$A:$Y,18,0)),"",VLOOKUP(A32,Controle!$A:$Y,18,0))</f>
        <v>0</v>
      </c>
      <c r="V32" s="289">
        <f ca="1">IF(ISERROR(VLOOKUP(A32,Controle!$A:$Y,19,0)),"",VLOOKUP(A32,Controle!$A:$Y,19,0))</f>
        <v>0</v>
      </c>
      <c r="W32" s="288">
        <f ca="1">IF(ISERROR(VLOOKUP(A32,Controle!$A:$Y,20,0)),"",VLOOKUP(A32,Controle!$A:$Y,20,0))</f>
        <v>0</v>
      </c>
      <c r="X32" s="286">
        <f ca="1">IF(ISERROR(VLOOKUP(A32,Controle!$A:$Y,21,0)),"",VLOOKUP(A32,Controle!$A:$Y,21,0))</f>
        <v>0</v>
      </c>
      <c r="Y32" s="286">
        <f ca="1">IF(ISERROR(VLOOKUP(A32,Controle!$A:$Y,22,0)),"",VLOOKUP(A32,Controle!$A:$Y,22,0))</f>
        <v>0</v>
      </c>
      <c r="Z32" s="286">
        <f ca="1">IF(ISERROR(VLOOKUP(A32,Controle!$A:$Y,23,0)),"",VLOOKUP(A32,Controle!$A:$Y,23,0))</f>
        <v>0</v>
      </c>
      <c r="AA32" s="303"/>
      <c r="AB32" s="308"/>
      <c r="AC32" s="309"/>
      <c r="AD32" s="284" t="s">
        <v>92</v>
      </c>
      <c r="AE32" s="282">
        <f t="shared" ca="1" si="2"/>
        <v>0</v>
      </c>
      <c r="AF32" s="282" t="str">
        <f t="shared" ca="1" si="3"/>
        <v/>
      </c>
      <c r="AG32" s="296">
        <f ca="1">IF(ISERROR(VLOOKUP(A32,Controle!$A:$Y,24,0)),"",VLOOKUP(A32,Controle!$A:$Y,24,0))</f>
        <v>0</v>
      </c>
      <c r="AH32" s="147">
        <f ca="1">IF(ISERROR(VLOOKUP(A32,Controle!$A:$Y,25,0)),"",VLOOKUP(A32,Controle!$A:$Y,25,0))</f>
        <v>0</v>
      </c>
      <c r="AI32" s="147">
        <f ca="1">IF(ISERROR(VLOOKUP(A32,Controle!$A:$Y,2,0)),"",VLOOKUP(A32,Controle!$A:$Y,2,0))</f>
        <v>0</v>
      </c>
      <c r="AJ32" s="315">
        <f ca="1">IF(ISERROR(VLOOKUP(A32,Controle!$A:$Y,3,0)),"",VLOOKUP(A32,Controle!$A:$Y,3,0))</f>
        <v>0</v>
      </c>
      <c r="AK32" s="296">
        <f ca="1">IF(ISERROR(VLOOKUP(A32,Controle!$A:$Y,4,0)),"",VLOOKUP(A32,Controle!$A:$Y,4,0))</f>
        <v>0</v>
      </c>
      <c r="AL32" s="147">
        <f ca="1">IF(ISERROR(VLOOKUP(A32,Controle!$A:$Y,5,0)),"",VLOOKUP(A32,Controle!$A:$Y,5,0))</f>
        <v>0</v>
      </c>
      <c r="AM32" s="147">
        <f ca="1">IF(ISERROR(VLOOKUP(A32,Controle!$A:$Y,6,0)),"",VLOOKUP(A32,Controle!$A:$Y,6,0))</f>
        <v>0</v>
      </c>
      <c r="AN32" s="315">
        <f ca="1">IF(ISERROR(VLOOKUP(A32,Controle!$A:$Y,7,0)),"",VLOOKUP(A32,Controle!$A:$Y,7,0))</f>
        <v>0</v>
      </c>
    </row>
    <row r="33" spans="1:40" ht="18.600000000000001" customHeight="1" thickBot="1" x14ac:dyDescent="0.35">
      <c r="A33" s="284" t="s">
        <v>93</v>
      </c>
      <c r="B33" s="282">
        <f t="shared" ca="1" si="4"/>
        <v>0</v>
      </c>
      <c r="C33" s="283">
        <f>IF(ISERROR(VLOOKUP(A33,Relatorio!$A$3:$BL$95,54,0)),"",VLOOKUP(A33,Relatorio!$A$3:$BL$95,54,0))</f>
        <v>2</v>
      </c>
      <c r="D33" s="285" t="str">
        <f t="shared" ca="1" si="5"/>
        <v/>
      </c>
      <c r="E33" s="362">
        <f ca="1">IF(ISERROR(VLOOKUP(A33,Controle!$A:$Y,8,0)),"",VLOOKUP(A33,Controle!$A:$Y,8,0))</f>
        <v>0</v>
      </c>
      <c r="F33" s="147">
        <f ca="1">IF(ISERROR(VLOOKUP(A33,Controle!$A:$Y,9,0)),"",VLOOKUP(A33,Controle!$A:$Y,9,0))</f>
        <v>0</v>
      </c>
      <c r="G33" s="286">
        <f ca="1">IF(ISERROR(VLOOKUP(A33,Controle!$A:$Y,10,0)),"",VLOOKUP(A33,Controle!$A:$Y,10,0))</f>
        <v>0</v>
      </c>
      <c r="H33" s="286">
        <f ca="1">IF(ISERROR(VLOOKUP(A33,Controle!$A:$Y,11,0)),"",VLOOKUP(A33,Controle!$A:$Y,11,0))</f>
        <v>0</v>
      </c>
      <c r="I33" s="286">
        <f ca="1">IF(ISERROR(VLOOKUP(A33,Controle!$A:$Y,12,0)),"",VLOOKUP(A33,Controle!$A:$Y,12,0))</f>
        <v>0</v>
      </c>
      <c r="J33" s="286">
        <f ca="1">IF(ISERROR(VLOOKUP(A33,Controle!$A:$Y,13,0)),"",VLOOKUP(A33,Controle!$A:$Y,13,0))</f>
        <v>0</v>
      </c>
      <c r="K33" s="286">
        <f ca="1">IF(ISERROR(VLOOKUP(A33,Controle!$A:$Y,14,0)),"",VLOOKUP(A33,Controle!$A:$Y,14,0))</f>
        <v>0</v>
      </c>
      <c r="L33" s="289">
        <f ca="1">IF(ISERROR(VLOOKUP(A33,Controle!$A:$Y,15,0)),"",VLOOKUP(A33,Controle!$A:$Y,15,0))</f>
        <v>0</v>
      </c>
      <c r="O33" s="257"/>
      <c r="P33" s="284" t="s">
        <v>93</v>
      </c>
      <c r="Q33" s="282">
        <f t="shared" ca="1" si="0"/>
        <v>0</v>
      </c>
      <c r="R33" s="282" t="str">
        <f t="shared" ca="1" si="1"/>
        <v/>
      </c>
      <c r="S33" s="288">
        <f ca="1">IF(ISERROR(VLOOKUP(A33,Controle!$A:$Y,16,0)),"",VLOOKUP(A33,Controle!$A:$Y,16,0))</f>
        <v>0</v>
      </c>
      <c r="T33" s="286">
        <f ca="1">IF(ISERROR(VLOOKUP(A33,Controle!$A:$Y,17,0)),"",VLOOKUP(A33,Controle!$A:$Y,17,0))</f>
        <v>0</v>
      </c>
      <c r="U33" s="286">
        <f ca="1">IF(ISERROR(VLOOKUP(A33,Controle!$A:$Y,18,0)),"",VLOOKUP(A33,Controle!$A:$Y,18,0))</f>
        <v>0</v>
      </c>
      <c r="V33" s="289">
        <f ca="1">IF(ISERROR(VLOOKUP(A33,Controle!$A:$Y,19,0)),"",VLOOKUP(A33,Controle!$A:$Y,19,0))</f>
        <v>0</v>
      </c>
      <c r="W33" s="288">
        <f ca="1">IF(ISERROR(VLOOKUP(A33,Controle!$A:$Y,20,0)),"",VLOOKUP(A33,Controle!$A:$Y,20,0))</f>
        <v>0</v>
      </c>
      <c r="X33" s="286">
        <f ca="1">IF(ISERROR(VLOOKUP(A33,Controle!$A:$Y,21,0)),"",VLOOKUP(A33,Controle!$A:$Y,21,0))</f>
        <v>0</v>
      </c>
      <c r="Y33" s="286">
        <f ca="1">IF(ISERROR(VLOOKUP(A33,Controle!$A:$Y,22,0)),"",VLOOKUP(A33,Controle!$A:$Y,22,0))</f>
        <v>0</v>
      </c>
      <c r="Z33" s="286">
        <f ca="1">IF(ISERROR(VLOOKUP(A33,Controle!$A:$Y,23,0)),"",VLOOKUP(A33,Controle!$A:$Y,23,0))</f>
        <v>0</v>
      </c>
      <c r="AA33" s="303"/>
      <c r="AB33" s="308"/>
      <c r="AC33" s="309"/>
      <c r="AD33" s="284" t="s">
        <v>93</v>
      </c>
      <c r="AE33" s="282">
        <f t="shared" ca="1" si="2"/>
        <v>0</v>
      </c>
      <c r="AF33" s="282" t="str">
        <f t="shared" ca="1" si="3"/>
        <v/>
      </c>
      <c r="AG33" s="296">
        <f ca="1">IF(ISERROR(VLOOKUP(A33,Controle!$A:$Y,24,0)),"",VLOOKUP(A33,Controle!$A:$Y,24,0))</f>
        <v>0</v>
      </c>
      <c r="AH33" s="147">
        <f ca="1">IF(ISERROR(VLOOKUP(A33,Controle!$A:$Y,25,0)),"",VLOOKUP(A33,Controle!$A:$Y,25,0))</f>
        <v>0</v>
      </c>
      <c r="AI33" s="147">
        <f ca="1">IF(ISERROR(VLOOKUP(A33,Controle!$A:$Y,2,0)),"",VLOOKUP(A33,Controle!$A:$Y,2,0))</f>
        <v>0</v>
      </c>
      <c r="AJ33" s="315">
        <f ca="1">IF(ISERROR(VLOOKUP(A33,Controle!$A:$Y,3,0)),"",VLOOKUP(A33,Controle!$A:$Y,3,0))</f>
        <v>0</v>
      </c>
      <c r="AK33" s="296">
        <f ca="1">IF(ISERROR(VLOOKUP(A33,Controle!$A:$Y,4,0)),"",VLOOKUP(A33,Controle!$A:$Y,4,0))</f>
        <v>0</v>
      </c>
      <c r="AL33" s="147">
        <f ca="1">IF(ISERROR(VLOOKUP(A33,Controle!$A:$Y,5,0)),"",VLOOKUP(A33,Controle!$A:$Y,5,0))</f>
        <v>0</v>
      </c>
      <c r="AM33" s="147">
        <f ca="1">IF(ISERROR(VLOOKUP(A33,Controle!$A:$Y,6,0)),"",VLOOKUP(A33,Controle!$A:$Y,6,0))</f>
        <v>0</v>
      </c>
      <c r="AN33" s="315">
        <f ca="1">IF(ISERROR(VLOOKUP(A33,Controle!$A:$Y,7,0)),"",VLOOKUP(A33,Controle!$A:$Y,7,0))</f>
        <v>0</v>
      </c>
    </row>
    <row r="34" spans="1:40" ht="19.5" customHeight="1" thickBot="1" x14ac:dyDescent="0.35">
      <c r="A34" s="284" t="s">
        <v>94</v>
      </c>
      <c r="B34" s="282">
        <f t="shared" ca="1" si="4"/>
        <v>0</v>
      </c>
      <c r="C34" s="283">
        <f>IF(ISERROR(VLOOKUP(A34,Relatorio!$A$3:$BL$95,54,0)),"",VLOOKUP(A34,Relatorio!$A$3:$BL$95,54,0))</f>
        <v>2</v>
      </c>
      <c r="D34" s="285" t="str">
        <f t="shared" ca="1" si="5"/>
        <v/>
      </c>
      <c r="E34" s="362">
        <f ca="1">IF(ISERROR(VLOOKUP(A34,Controle!$A:$Y,8,0)),"",VLOOKUP(A34,Controle!$A:$Y,8,0))</f>
        <v>0</v>
      </c>
      <c r="F34" s="147">
        <f ca="1">IF(ISERROR(VLOOKUP(A34,Controle!$A:$Y,9,0)),"",VLOOKUP(A34,Controle!$A:$Y,9,0))</f>
        <v>0</v>
      </c>
      <c r="G34" s="286">
        <f ca="1">IF(ISERROR(VLOOKUP(A34,Controle!$A:$Y,10,0)),"",VLOOKUP(A34,Controle!$A:$Y,10,0))</f>
        <v>0</v>
      </c>
      <c r="H34" s="286">
        <f ca="1">IF(ISERROR(VLOOKUP(A34,Controle!$A:$Y,11,0)),"",VLOOKUP(A34,Controle!$A:$Y,11,0))</f>
        <v>0</v>
      </c>
      <c r="I34" s="286">
        <f ca="1">IF(ISERROR(VLOOKUP(A34,Controle!$A:$Y,12,0)),"",VLOOKUP(A34,Controle!$A:$Y,12,0))</f>
        <v>0</v>
      </c>
      <c r="J34" s="286">
        <f ca="1">IF(ISERROR(VLOOKUP(A34,Controle!$A:$Y,13,0)),"",VLOOKUP(A34,Controle!$A:$Y,13,0))</f>
        <v>0</v>
      </c>
      <c r="K34" s="286">
        <f ca="1">IF(ISERROR(VLOOKUP(A34,Controle!$A:$Y,14,0)),"",VLOOKUP(A34,Controle!$A:$Y,14,0))</f>
        <v>0</v>
      </c>
      <c r="L34" s="289">
        <f ca="1">IF(ISERROR(VLOOKUP(A34,Controle!$A:$Y,15,0)),"",VLOOKUP(A34,Controle!$A:$Y,15,0))</f>
        <v>0</v>
      </c>
      <c r="O34" s="257"/>
      <c r="P34" s="284" t="s">
        <v>94</v>
      </c>
      <c r="Q34" s="282">
        <f t="shared" ca="1" si="0"/>
        <v>0</v>
      </c>
      <c r="R34" s="282" t="str">
        <f t="shared" ca="1" si="1"/>
        <v/>
      </c>
      <c r="S34" s="288">
        <f ca="1">IF(ISERROR(VLOOKUP(A34,Controle!$A:$Y,16,0)),"",VLOOKUP(A34,Controle!$A:$Y,16,0))</f>
        <v>0</v>
      </c>
      <c r="T34" s="286">
        <f ca="1">IF(ISERROR(VLOOKUP(A34,Controle!$A:$Y,17,0)),"",VLOOKUP(A34,Controle!$A:$Y,17,0))</f>
        <v>0</v>
      </c>
      <c r="U34" s="286">
        <f ca="1">IF(ISERROR(VLOOKUP(A34,Controle!$A:$Y,18,0)),"",VLOOKUP(A34,Controle!$A:$Y,18,0))</f>
        <v>0</v>
      </c>
      <c r="V34" s="289">
        <f ca="1">IF(ISERROR(VLOOKUP(A34,Controle!$A:$Y,19,0)),"",VLOOKUP(A34,Controle!$A:$Y,19,0))</f>
        <v>0</v>
      </c>
      <c r="W34" s="288">
        <f ca="1">IF(ISERROR(VLOOKUP(A34,Controle!$A:$Y,20,0)),"",VLOOKUP(A34,Controle!$A:$Y,20,0))</f>
        <v>0</v>
      </c>
      <c r="X34" s="286">
        <f ca="1">IF(ISERROR(VLOOKUP(A34,Controle!$A:$Y,21,0)),"",VLOOKUP(A34,Controle!$A:$Y,21,0))</f>
        <v>0</v>
      </c>
      <c r="Y34" s="286">
        <f ca="1">IF(ISERROR(VLOOKUP(A34,Controle!$A:$Y,22,0)),"",VLOOKUP(A34,Controle!$A:$Y,22,0))</f>
        <v>0</v>
      </c>
      <c r="Z34" s="286">
        <f ca="1">IF(ISERROR(VLOOKUP(A34,Controle!$A:$Y,23,0)),"",VLOOKUP(A34,Controle!$A:$Y,23,0))</f>
        <v>0</v>
      </c>
      <c r="AA34" s="303"/>
      <c r="AB34" s="308"/>
      <c r="AC34" s="309"/>
      <c r="AD34" s="284" t="s">
        <v>94</v>
      </c>
      <c r="AE34" s="282">
        <f t="shared" ca="1" si="2"/>
        <v>0</v>
      </c>
      <c r="AF34" s="282" t="str">
        <f t="shared" ca="1" si="3"/>
        <v/>
      </c>
      <c r="AG34" s="296">
        <f ca="1">IF(ISERROR(VLOOKUP(A34,Controle!$A:$Y,24,0)),"",VLOOKUP(A34,Controle!$A:$Y,24,0))</f>
        <v>0</v>
      </c>
      <c r="AH34" s="147">
        <f ca="1">IF(ISERROR(VLOOKUP(A34,Controle!$A:$Y,25,0)),"",VLOOKUP(A34,Controle!$A:$Y,25,0))</f>
        <v>0</v>
      </c>
      <c r="AI34" s="147">
        <f ca="1">IF(ISERROR(VLOOKUP(A34,Controle!$A:$Y,2,0)),"",VLOOKUP(A34,Controle!$A:$Y,2,0))</f>
        <v>0</v>
      </c>
      <c r="AJ34" s="315">
        <f ca="1">IF(ISERROR(VLOOKUP(A34,Controle!$A:$Y,3,0)),"",VLOOKUP(A34,Controle!$A:$Y,3,0))</f>
        <v>0</v>
      </c>
      <c r="AK34" s="296">
        <f ca="1">IF(ISERROR(VLOOKUP(A34,Controle!$A:$Y,4,0)),"",VLOOKUP(A34,Controle!$A:$Y,4,0))</f>
        <v>0</v>
      </c>
      <c r="AL34" s="147">
        <f ca="1">IF(ISERROR(VLOOKUP(A34,Controle!$A:$Y,5,0)),"",VLOOKUP(A34,Controle!$A:$Y,5,0))</f>
        <v>0</v>
      </c>
      <c r="AM34" s="147">
        <f ca="1">IF(ISERROR(VLOOKUP(A34,Controle!$A:$Y,6,0)),"",VLOOKUP(A34,Controle!$A:$Y,6,0))</f>
        <v>0</v>
      </c>
      <c r="AN34" s="315">
        <f ca="1">IF(ISERROR(VLOOKUP(A34,Controle!$A:$Y,7,0)),"",VLOOKUP(A34,Controle!$A:$Y,7,0))</f>
        <v>0</v>
      </c>
    </row>
    <row r="35" spans="1:40" ht="19.5" customHeight="1" thickBot="1" x14ac:dyDescent="0.35">
      <c r="A35" s="284" t="s">
        <v>95</v>
      </c>
      <c r="B35" s="282">
        <f t="shared" ca="1" si="4"/>
        <v>0</v>
      </c>
      <c r="C35" s="283">
        <f>IF(ISERROR(VLOOKUP(A35,Relatorio!$A$3:$BL$95,54,0)),"",VLOOKUP(A35,Relatorio!$A$3:$BL$95,54,0))</f>
        <v>2</v>
      </c>
      <c r="D35" s="285" t="str">
        <f t="shared" ca="1" si="5"/>
        <v/>
      </c>
      <c r="E35" s="362">
        <f ca="1">IF(ISERROR(VLOOKUP(A35,Controle!$A:$Y,8,0)),"",VLOOKUP(A35,Controle!$A:$Y,8,0))</f>
        <v>0</v>
      </c>
      <c r="F35" s="147">
        <f ca="1">IF(ISERROR(VLOOKUP(A35,Controle!$A:$Y,9,0)),"",VLOOKUP(A35,Controle!$A:$Y,9,0))</f>
        <v>0</v>
      </c>
      <c r="G35" s="286">
        <f ca="1">IF(ISERROR(VLOOKUP(A35,Controle!$A:$Y,10,0)),"",VLOOKUP(A35,Controle!$A:$Y,10,0))</f>
        <v>0</v>
      </c>
      <c r="H35" s="286">
        <f ca="1">IF(ISERROR(VLOOKUP(A35,Controle!$A:$Y,11,0)),"",VLOOKUP(A35,Controle!$A:$Y,11,0))</f>
        <v>0</v>
      </c>
      <c r="I35" s="286">
        <f ca="1">IF(ISERROR(VLOOKUP(A35,Controle!$A:$Y,12,0)),"",VLOOKUP(A35,Controle!$A:$Y,12,0))</f>
        <v>0</v>
      </c>
      <c r="J35" s="286">
        <f ca="1">IF(ISERROR(VLOOKUP(A35,Controle!$A:$Y,13,0)),"",VLOOKUP(A35,Controle!$A:$Y,13,0))</f>
        <v>0</v>
      </c>
      <c r="K35" s="286">
        <f ca="1">IF(ISERROR(VLOOKUP(A35,Controle!$A:$Y,14,0)),"",VLOOKUP(A35,Controle!$A:$Y,14,0))</f>
        <v>0</v>
      </c>
      <c r="L35" s="289">
        <f ca="1">IF(ISERROR(VLOOKUP(A35,Controle!$A:$Y,15,0)),"",VLOOKUP(A35,Controle!$A:$Y,15,0))</f>
        <v>0</v>
      </c>
      <c r="O35" s="257"/>
      <c r="P35" s="284" t="s">
        <v>95</v>
      </c>
      <c r="Q35" s="282">
        <f t="shared" ca="1" si="0"/>
        <v>0</v>
      </c>
      <c r="R35" s="282" t="str">
        <f t="shared" ca="1" si="1"/>
        <v/>
      </c>
      <c r="S35" s="288">
        <f ca="1">IF(ISERROR(VLOOKUP(A35,Controle!$A:$Y,16,0)),"",VLOOKUP(A35,Controle!$A:$Y,16,0))</f>
        <v>0</v>
      </c>
      <c r="T35" s="286">
        <f ca="1">IF(ISERROR(VLOOKUP(A35,Controle!$A:$Y,17,0)),"",VLOOKUP(A35,Controle!$A:$Y,17,0))</f>
        <v>0</v>
      </c>
      <c r="U35" s="286">
        <f ca="1">IF(ISERROR(VLOOKUP(A35,Controle!$A:$Y,18,0)),"",VLOOKUP(A35,Controle!$A:$Y,18,0))</f>
        <v>0</v>
      </c>
      <c r="V35" s="289">
        <f ca="1">IF(ISERROR(VLOOKUP(A35,Controle!$A:$Y,19,0)),"",VLOOKUP(A35,Controle!$A:$Y,19,0))</f>
        <v>0</v>
      </c>
      <c r="W35" s="288">
        <f ca="1">IF(ISERROR(VLOOKUP(A35,Controle!$A:$Y,20,0)),"",VLOOKUP(A35,Controle!$A:$Y,20,0))</f>
        <v>0</v>
      </c>
      <c r="X35" s="286">
        <f ca="1">IF(ISERROR(VLOOKUP(A35,Controle!$A:$Y,21,0)),"",VLOOKUP(A35,Controle!$A:$Y,21,0))</f>
        <v>0</v>
      </c>
      <c r="Y35" s="286">
        <f ca="1">IF(ISERROR(VLOOKUP(A35,Controle!$A:$Y,22,0)),"",VLOOKUP(A35,Controle!$A:$Y,22,0))</f>
        <v>0</v>
      </c>
      <c r="Z35" s="286">
        <f ca="1">IF(ISERROR(VLOOKUP(A35,Controle!$A:$Y,23,0)),"",VLOOKUP(A35,Controle!$A:$Y,23,0))</f>
        <v>0</v>
      </c>
      <c r="AA35" s="303"/>
      <c r="AB35" s="308"/>
      <c r="AC35" s="309"/>
      <c r="AD35" s="284" t="s">
        <v>95</v>
      </c>
      <c r="AE35" s="282">
        <f t="shared" ca="1" si="2"/>
        <v>0</v>
      </c>
      <c r="AF35" s="282" t="str">
        <f t="shared" ca="1" si="3"/>
        <v/>
      </c>
      <c r="AG35" s="296">
        <f ca="1">IF(ISERROR(VLOOKUP(A35,Controle!$A:$Y,24,0)),"",VLOOKUP(A35,Controle!$A:$Y,24,0))</f>
        <v>0</v>
      </c>
      <c r="AH35" s="147">
        <f ca="1">IF(ISERROR(VLOOKUP(A35,Controle!$A:$Y,25,0)),"",VLOOKUP(A35,Controle!$A:$Y,25,0))</f>
        <v>0</v>
      </c>
      <c r="AI35" s="147">
        <f ca="1">IF(ISERROR(VLOOKUP(A35,Controle!$A:$Y,2,0)),"",VLOOKUP(A35,Controle!$A:$Y,2,0))</f>
        <v>0</v>
      </c>
      <c r="AJ35" s="315">
        <f ca="1">IF(ISERROR(VLOOKUP(A35,Controle!$A:$Y,3,0)),"",VLOOKUP(A35,Controle!$A:$Y,3,0))</f>
        <v>0</v>
      </c>
      <c r="AK35" s="296">
        <f ca="1">IF(ISERROR(VLOOKUP(A35,Controle!$A:$Y,4,0)),"",VLOOKUP(A35,Controle!$A:$Y,4,0))</f>
        <v>0</v>
      </c>
      <c r="AL35" s="147">
        <f ca="1">IF(ISERROR(VLOOKUP(A35,Controle!$A:$Y,5,0)),"",VLOOKUP(A35,Controle!$A:$Y,5,0))</f>
        <v>0</v>
      </c>
      <c r="AM35" s="147">
        <f ca="1">IF(ISERROR(VLOOKUP(A35,Controle!$A:$Y,6,0)),"",VLOOKUP(A35,Controle!$A:$Y,6,0))</f>
        <v>0</v>
      </c>
      <c r="AN35" s="315">
        <f ca="1">IF(ISERROR(VLOOKUP(A35,Controle!$A:$Y,7,0)),"",VLOOKUP(A35,Controle!$A:$Y,7,0))</f>
        <v>0</v>
      </c>
    </row>
    <row r="36" spans="1:40" ht="19.5" customHeight="1" thickBot="1" x14ac:dyDescent="0.35">
      <c r="A36" s="284" t="s">
        <v>96</v>
      </c>
      <c r="B36" s="282">
        <f t="shared" ca="1" si="4"/>
        <v>0</v>
      </c>
      <c r="C36" s="283">
        <f>IF(ISERROR(VLOOKUP(A36,Relatorio!$A$3:$BL$95,54,0)),"",VLOOKUP(A36,Relatorio!$A$3:$BL$95,54,0))</f>
        <v>2</v>
      </c>
      <c r="D36" s="285" t="str">
        <f t="shared" ca="1" si="5"/>
        <v/>
      </c>
      <c r="E36" s="362">
        <f ca="1">IF(ISERROR(VLOOKUP(A36,Controle!$A:$Y,8,0)),"",VLOOKUP(A36,Controle!$A:$Y,8,0))</f>
        <v>0</v>
      </c>
      <c r="F36" s="147">
        <f ca="1">IF(ISERROR(VLOOKUP(A36,Controle!$A:$Y,9,0)),"",VLOOKUP(A36,Controle!$A:$Y,9,0))</f>
        <v>0</v>
      </c>
      <c r="G36" s="286">
        <f ca="1">IF(ISERROR(VLOOKUP(A36,Controle!$A:$Y,10,0)),"",VLOOKUP(A36,Controle!$A:$Y,10,0))</f>
        <v>0</v>
      </c>
      <c r="H36" s="286">
        <f ca="1">IF(ISERROR(VLOOKUP(A36,Controle!$A:$Y,11,0)),"",VLOOKUP(A36,Controle!$A:$Y,11,0))</f>
        <v>0</v>
      </c>
      <c r="I36" s="286">
        <f ca="1">IF(ISERROR(VLOOKUP(A36,Controle!$A:$Y,12,0)),"",VLOOKUP(A36,Controle!$A:$Y,12,0))</f>
        <v>0</v>
      </c>
      <c r="J36" s="286">
        <f ca="1">IF(ISERROR(VLOOKUP(A36,Controle!$A:$Y,13,0)),"",VLOOKUP(A36,Controle!$A:$Y,13,0))</f>
        <v>0</v>
      </c>
      <c r="K36" s="286">
        <f ca="1">IF(ISERROR(VLOOKUP(A36,Controle!$A:$Y,14,0)),"",VLOOKUP(A36,Controle!$A:$Y,14,0))</f>
        <v>0</v>
      </c>
      <c r="L36" s="289">
        <f ca="1">IF(ISERROR(VLOOKUP(A36,Controle!$A:$Y,15,0)),"",VLOOKUP(A36,Controle!$A:$Y,15,0))</f>
        <v>0</v>
      </c>
      <c r="O36" s="257"/>
      <c r="P36" s="284" t="s">
        <v>96</v>
      </c>
      <c r="Q36" s="282">
        <f t="shared" ca="1" si="0"/>
        <v>0</v>
      </c>
      <c r="R36" s="282" t="str">
        <f t="shared" ca="1" si="1"/>
        <v/>
      </c>
      <c r="S36" s="288">
        <f ca="1">IF(ISERROR(VLOOKUP(A36,Controle!$A:$Y,16,0)),"",VLOOKUP(A36,Controle!$A:$Y,16,0))</f>
        <v>0</v>
      </c>
      <c r="T36" s="286">
        <f ca="1">IF(ISERROR(VLOOKUP(A36,Controle!$A:$Y,17,0)),"",VLOOKUP(A36,Controle!$A:$Y,17,0))</f>
        <v>0</v>
      </c>
      <c r="U36" s="286">
        <f ca="1">IF(ISERROR(VLOOKUP(A36,Controle!$A:$Y,18,0)),"",VLOOKUP(A36,Controle!$A:$Y,18,0))</f>
        <v>0</v>
      </c>
      <c r="V36" s="289">
        <f ca="1">IF(ISERROR(VLOOKUP(A36,Controle!$A:$Y,19,0)),"",VLOOKUP(A36,Controle!$A:$Y,19,0))</f>
        <v>0</v>
      </c>
      <c r="W36" s="288">
        <f ca="1">IF(ISERROR(VLOOKUP(A36,Controle!$A:$Y,20,0)),"",VLOOKUP(A36,Controle!$A:$Y,20,0))</f>
        <v>0</v>
      </c>
      <c r="X36" s="286">
        <f ca="1">IF(ISERROR(VLOOKUP(A36,Controle!$A:$Y,21,0)),"",VLOOKUP(A36,Controle!$A:$Y,21,0))</f>
        <v>0</v>
      </c>
      <c r="Y36" s="286">
        <f ca="1">IF(ISERROR(VLOOKUP(A36,Controle!$A:$Y,22,0)),"",VLOOKUP(A36,Controle!$A:$Y,22,0))</f>
        <v>0</v>
      </c>
      <c r="Z36" s="286">
        <f ca="1">IF(ISERROR(VLOOKUP(A36,Controle!$A:$Y,23,0)),"",VLOOKUP(A36,Controle!$A:$Y,23,0))</f>
        <v>0</v>
      </c>
      <c r="AA36" s="303"/>
      <c r="AB36" s="308"/>
      <c r="AC36" s="309"/>
      <c r="AD36" s="284" t="s">
        <v>96</v>
      </c>
      <c r="AE36" s="282">
        <f t="shared" ca="1" si="2"/>
        <v>0</v>
      </c>
      <c r="AF36" s="282" t="str">
        <f t="shared" ca="1" si="3"/>
        <v/>
      </c>
      <c r="AG36" s="296">
        <f ca="1">IF(ISERROR(VLOOKUP(A36,Controle!$A:$Y,24,0)),"",VLOOKUP(A36,Controle!$A:$Y,24,0))</f>
        <v>0</v>
      </c>
      <c r="AH36" s="147">
        <f ca="1">IF(ISERROR(VLOOKUP(A36,Controle!$A:$Y,25,0)),"",VLOOKUP(A36,Controle!$A:$Y,25,0))</f>
        <v>0</v>
      </c>
      <c r="AI36" s="147">
        <f ca="1">IF(ISERROR(VLOOKUP(A36,Controle!$A:$Y,2,0)),"",VLOOKUP(A36,Controle!$A:$Y,2,0))</f>
        <v>0</v>
      </c>
      <c r="AJ36" s="315">
        <f ca="1">IF(ISERROR(VLOOKUP(A36,Controle!$A:$Y,3,0)),"",VLOOKUP(A36,Controle!$A:$Y,3,0))</f>
        <v>0</v>
      </c>
      <c r="AK36" s="296">
        <f ca="1">IF(ISERROR(VLOOKUP(A36,Controle!$A:$Y,4,0)),"",VLOOKUP(A36,Controle!$A:$Y,4,0))</f>
        <v>0</v>
      </c>
      <c r="AL36" s="147">
        <f ca="1">IF(ISERROR(VLOOKUP(A36,Controle!$A:$Y,5,0)),"",VLOOKUP(A36,Controle!$A:$Y,5,0))</f>
        <v>0</v>
      </c>
      <c r="AM36" s="147">
        <f ca="1">IF(ISERROR(VLOOKUP(A36,Controle!$A:$Y,6,0)),"",VLOOKUP(A36,Controle!$A:$Y,6,0))</f>
        <v>0</v>
      </c>
      <c r="AN36" s="315">
        <f ca="1">IF(ISERROR(VLOOKUP(A36,Controle!$A:$Y,7,0)),"",VLOOKUP(A36,Controle!$A:$Y,7,0))</f>
        <v>0</v>
      </c>
    </row>
    <row r="37" spans="1:40" ht="19.5" customHeight="1" thickBot="1" x14ac:dyDescent="0.35">
      <c r="A37" s="284" t="s">
        <v>97</v>
      </c>
      <c r="B37" s="282">
        <f t="shared" ca="1" si="4"/>
        <v>0</v>
      </c>
      <c r="C37" s="283">
        <f>IF(ISERROR(VLOOKUP(A37,Relatorio!$A$3:$BL$95,54,0)),"",VLOOKUP(A37,Relatorio!$A$3:$BL$95,54,0))</f>
        <v>2</v>
      </c>
      <c r="D37" s="285" t="str">
        <f t="shared" ca="1" si="5"/>
        <v/>
      </c>
      <c r="E37" s="362">
        <f ca="1">IF(ISERROR(VLOOKUP(A37,Controle!$A:$Y,8,0)),"",VLOOKUP(A37,Controle!$A:$Y,8,0))</f>
        <v>0</v>
      </c>
      <c r="F37" s="147">
        <f ca="1">IF(ISERROR(VLOOKUP(A37,Controle!$A:$Y,9,0)),"",VLOOKUP(A37,Controle!$A:$Y,9,0))</f>
        <v>0</v>
      </c>
      <c r="G37" s="286">
        <f ca="1">IF(ISERROR(VLOOKUP(A37,Controle!$A:$Y,10,0)),"",VLOOKUP(A37,Controle!$A:$Y,10,0))</f>
        <v>0</v>
      </c>
      <c r="H37" s="286">
        <f ca="1">IF(ISERROR(VLOOKUP(A37,Controle!$A:$Y,11,0)),"",VLOOKUP(A37,Controle!$A:$Y,11,0))</f>
        <v>0</v>
      </c>
      <c r="I37" s="286">
        <f ca="1">IF(ISERROR(VLOOKUP(A37,Controle!$A:$Y,12,0)),"",VLOOKUP(A37,Controle!$A:$Y,12,0))</f>
        <v>0</v>
      </c>
      <c r="J37" s="286">
        <f ca="1">IF(ISERROR(VLOOKUP(A37,Controle!$A:$Y,13,0)),"",VLOOKUP(A37,Controle!$A:$Y,13,0))</f>
        <v>0</v>
      </c>
      <c r="K37" s="286">
        <f ca="1">IF(ISERROR(VLOOKUP(A37,Controle!$A:$Y,14,0)),"",VLOOKUP(A37,Controle!$A:$Y,14,0))</f>
        <v>0</v>
      </c>
      <c r="L37" s="289">
        <f ca="1">IF(ISERROR(VLOOKUP(A37,Controle!$A:$Y,15,0)),"",VLOOKUP(A37,Controle!$A:$Y,15,0))</f>
        <v>0</v>
      </c>
      <c r="O37" s="257"/>
      <c r="P37" s="284" t="s">
        <v>97</v>
      </c>
      <c r="Q37" s="282">
        <f t="shared" ca="1" si="0"/>
        <v>0</v>
      </c>
      <c r="R37" s="282" t="str">
        <f t="shared" ca="1" si="1"/>
        <v/>
      </c>
      <c r="S37" s="288">
        <f ca="1">IF(ISERROR(VLOOKUP(A37,Controle!$A:$Y,16,0)),"",VLOOKUP(A37,Controle!$A:$Y,16,0))</f>
        <v>0</v>
      </c>
      <c r="T37" s="286">
        <f ca="1">IF(ISERROR(VLOOKUP(A37,Controle!$A:$Y,17,0)),"",VLOOKUP(A37,Controle!$A:$Y,17,0))</f>
        <v>0</v>
      </c>
      <c r="U37" s="286">
        <f ca="1">IF(ISERROR(VLOOKUP(A37,Controle!$A:$Y,18,0)),"",VLOOKUP(A37,Controle!$A:$Y,18,0))</f>
        <v>0</v>
      </c>
      <c r="V37" s="289">
        <f ca="1">IF(ISERROR(VLOOKUP(A37,Controle!$A:$Y,19,0)),"",VLOOKUP(A37,Controle!$A:$Y,19,0))</f>
        <v>0</v>
      </c>
      <c r="W37" s="288">
        <f ca="1">IF(ISERROR(VLOOKUP(A37,Controle!$A:$Y,20,0)),"",VLOOKUP(A37,Controle!$A:$Y,20,0))</f>
        <v>0</v>
      </c>
      <c r="X37" s="286">
        <f ca="1">IF(ISERROR(VLOOKUP(A37,Controle!$A:$Y,21,0)),"",VLOOKUP(A37,Controle!$A:$Y,21,0))</f>
        <v>0</v>
      </c>
      <c r="Y37" s="286">
        <f ca="1">IF(ISERROR(VLOOKUP(A37,Controle!$A:$Y,22,0)),"",VLOOKUP(A37,Controle!$A:$Y,22,0))</f>
        <v>0</v>
      </c>
      <c r="Z37" s="286">
        <f ca="1">IF(ISERROR(VLOOKUP(A37,Controle!$A:$Y,23,0)),"",VLOOKUP(A37,Controle!$A:$Y,23,0))</f>
        <v>0</v>
      </c>
      <c r="AA37" s="303"/>
      <c r="AB37" s="308"/>
      <c r="AC37" s="309"/>
      <c r="AD37" s="284" t="s">
        <v>97</v>
      </c>
      <c r="AE37" s="282">
        <f t="shared" ca="1" si="2"/>
        <v>0</v>
      </c>
      <c r="AF37" s="282" t="str">
        <f t="shared" ca="1" si="3"/>
        <v/>
      </c>
      <c r="AG37" s="296">
        <f ca="1">IF(ISERROR(VLOOKUP(A37,Controle!$A:$Y,24,0)),"",VLOOKUP(A37,Controle!$A:$Y,24,0))</f>
        <v>0</v>
      </c>
      <c r="AH37" s="147">
        <f ca="1">IF(ISERROR(VLOOKUP(A37,Controle!$A:$Y,25,0)),"",VLOOKUP(A37,Controle!$A:$Y,25,0))</f>
        <v>0</v>
      </c>
      <c r="AI37" s="147">
        <f ca="1">IF(ISERROR(VLOOKUP(A37,Controle!$A:$Y,2,0)),"",VLOOKUP(A37,Controle!$A:$Y,2,0))</f>
        <v>0</v>
      </c>
      <c r="AJ37" s="315">
        <f ca="1">IF(ISERROR(VLOOKUP(A37,Controle!$A:$Y,3,0)),"",VLOOKUP(A37,Controle!$A:$Y,3,0))</f>
        <v>0</v>
      </c>
      <c r="AK37" s="296">
        <f ca="1">IF(ISERROR(VLOOKUP(A37,Controle!$A:$Y,4,0)),"",VLOOKUP(A37,Controle!$A:$Y,4,0))</f>
        <v>0</v>
      </c>
      <c r="AL37" s="147">
        <f ca="1">IF(ISERROR(VLOOKUP(A37,Controle!$A:$Y,5,0)),"",VLOOKUP(A37,Controle!$A:$Y,5,0))</f>
        <v>0</v>
      </c>
      <c r="AM37" s="147">
        <f ca="1">IF(ISERROR(VLOOKUP(A37,Controle!$A:$Y,6,0)),"",VLOOKUP(A37,Controle!$A:$Y,6,0))</f>
        <v>0</v>
      </c>
      <c r="AN37" s="315">
        <f ca="1">IF(ISERROR(VLOOKUP(A37,Controle!$A:$Y,7,0)),"",VLOOKUP(A37,Controle!$A:$Y,7,0))</f>
        <v>0</v>
      </c>
    </row>
    <row r="38" spans="1:40" ht="19.5" customHeight="1" thickBot="1" x14ac:dyDescent="0.35">
      <c r="A38" s="284" t="s">
        <v>98</v>
      </c>
      <c r="B38" s="282">
        <f t="shared" ca="1" si="4"/>
        <v>0</v>
      </c>
      <c r="C38" s="283">
        <f>IF(ISERROR(VLOOKUP(A38,Relatorio!$A$3:$BL$95,54,0)),"",VLOOKUP(A38,Relatorio!$A$3:$BL$95,54,0))</f>
        <v>2</v>
      </c>
      <c r="D38" s="285" t="str">
        <f t="shared" ca="1" si="5"/>
        <v/>
      </c>
      <c r="E38" s="362">
        <f ca="1">IF(ISERROR(VLOOKUP(A38,Controle!$A:$Y,8,0)),"",VLOOKUP(A38,Controle!$A:$Y,8,0))</f>
        <v>0</v>
      </c>
      <c r="F38" s="147">
        <f ca="1">IF(ISERROR(VLOOKUP(A38,Controle!$A:$Y,9,0)),"",VLOOKUP(A38,Controle!$A:$Y,9,0))</f>
        <v>0</v>
      </c>
      <c r="G38" s="286">
        <f ca="1">IF(ISERROR(VLOOKUP(A38,Controle!$A:$Y,10,0)),"",VLOOKUP(A38,Controle!$A:$Y,10,0))</f>
        <v>0</v>
      </c>
      <c r="H38" s="286">
        <f ca="1">IF(ISERROR(VLOOKUP(A38,Controle!$A:$Y,11,0)),"",VLOOKUP(A38,Controle!$A:$Y,11,0))</f>
        <v>0</v>
      </c>
      <c r="I38" s="286">
        <f ca="1">IF(ISERROR(VLOOKUP(A38,Controle!$A:$Y,12,0)),"",VLOOKUP(A38,Controle!$A:$Y,12,0))</f>
        <v>0</v>
      </c>
      <c r="J38" s="286">
        <f ca="1">IF(ISERROR(VLOOKUP(A38,Controle!$A:$Y,13,0)),"",VLOOKUP(A38,Controle!$A:$Y,13,0))</f>
        <v>0</v>
      </c>
      <c r="K38" s="286">
        <f ca="1">IF(ISERROR(VLOOKUP(A38,Controle!$A:$Y,14,0)),"",VLOOKUP(A38,Controle!$A:$Y,14,0))</f>
        <v>0</v>
      </c>
      <c r="L38" s="289">
        <f ca="1">IF(ISERROR(VLOOKUP(A38,Controle!$A:$Y,15,0)),"",VLOOKUP(A38,Controle!$A:$Y,15,0))</f>
        <v>0</v>
      </c>
      <c r="O38" s="257"/>
      <c r="P38" s="284" t="s">
        <v>98</v>
      </c>
      <c r="Q38" s="282">
        <f t="shared" ca="1" si="0"/>
        <v>0</v>
      </c>
      <c r="R38" s="282" t="str">
        <f t="shared" ca="1" si="1"/>
        <v/>
      </c>
      <c r="S38" s="288">
        <f ca="1">IF(ISERROR(VLOOKUP(A38,Controle!$A:$Y,16,0)),"",VLOOKUP(A38,Controle!$A:$Y,16,0))</f>
        <v>0</v>
      </c>
      <c r="T38" s="286">
        <f ca="1">IF(ISERROR(VLOOKUP(A38,Controle!$A:$Y,17,0)),"",VLOOKUP(A38,Controle!$A:$Y,17,0))</f>
        <v>0</v>
      </c>
      <c r="U38" s="286">
        <f ca="1">IF(ISERROR(VLOOKUP(A38,Controle!$A:$Y,18,0)),"",VLOOKUP(A38,Controle!$A:$Y,18,0))</f>
        <v>0</v>
      </c>
      <c r="V38" s="289">
        <f ca="1">IF(ISERROR(VLOOKUP(A38,Controle!$A:$Y,19,0)),"",VLOOKUP(A38,Controle!$A:$Y,19,0))</f>
        <v>0</v>
      </c>
      <c r="W38" s="288">
        <f ca="1">IF(ISERROR(VLOOKUP(A38,Controle!$A:$Y,20,0)),"",VLOOKUP(A38,Controle!$A:$Y,20,0))</f>
        <v>0</v>
      </c>
      <c r="X38" s="286">
        <f ca="1">IF(ISERROR(VLOOKUP(A38,Controle!$A:$Y,21,0)),"",VLOOKUP(A38,Controle!$A:$Y,21,0))</f>
        <v>0</v>
      </c>
      <c r="Y38" s="286">
        <f ca="1">IF(ISERROR(VLOOKUP(A38,Controle!$A:$Y,22,0)),"",VLOOKUP(A38,Controle!$A:$Y,22,0))</f>
        <v>0</v>
      </c>
      <c r="Z38" s="286">
        <f ca="1">IF(ISERROR(VLOOKUP(A38,Controle!$A:$Y,23,0)),"",VLOOKUP(A38,Controle!$A:$Y,23,0))</f>
        <v>0</v>
      </c>
      <c r="AA38" s="303"/>
      <c r="AB38" s="308"/>
      <c r="AC38" s="309"/>
      <c r="AD38" s="284" t="s">
        <v>98</v>
      </c>
      <c r="AE38" s="282">
        <f t="shared" ca="1" si="2"/>
        <v>0</v>
      </c>
      <c r="AF38" s="282" t="str">
        <f t="shared" ca="1" si="3"/>
        <v/>
      </c>
      <c r="AG38" s="296">
        <f ca="1">IF(ISERROR(VLOOKUP(A38,Controle!$A:$Y,24,0)),"",VLOOKUP(A38,Controle!$A:$Y,24,0))</f>
        <v>0</v>
      </c>
      <c r="AH38" s="147">
        <f ca="1">IF(ISERROR(VLOOKUP(A38,Controle!$A:$Y,25,0)),"",VLOOKUP(A38,Controle!$A:$Y,25,0))</f>
        <v>0</v>
      </c>
      <c r="AI38" s="147">
        <f ca="1">IF(ISERROR(VLOOKUP(A38,Controle!$A:$Y,2,0)),"",VLOOKUP(A38,Controle!$A:$Y,2,0))</f>
        <v>0</v>
      </c>
      <c r="AJ38" s="315">
        <f ca="1">IF(ISERROR(VLOOKUP(A38,Controle!$A:$Y,3,0)),"",VLOOKUP(A38,Controle!$A:$Y,3,0))</f>
        <v>0</v>
      </c>
      <c r="AK38" s="296">
        <f ca="1">IF(ISERROR(VLOOKUP(A38,Controle!$A:$Y,4,0)),"",VLOOKUP(A38,Controle!$A:$Y,4,0))</f>
        <v>0</v>
      </c>
      <c r="AL38" s="147">
        <f ca="1">IF(ISERROR(VLOOKUP(A38,Controle!$A:$Y,5,0)),"",VLOOKUP(A38,Controle!$A:$Y,5,0))</f>
        <v>0</v>
      </c>
      <c r="AM38" s="147">
        <f ca="1">IF(ISERROR(VLOOKUP(A38,Controle!$A:$Y,6,0)),"",VLOOKUP(A38,Controle!$A:$Y,6,0))</f>
        <v>0</v>
      </c>
      <c r="AN38" s="315">
        <f ca="1">IF(ISERROR(VLOOKUP(A38,Controle!$A:$Y,7,0)),"",VLOOKUP(A38,Controle!$A:$Y,7,0))</f>
        <v>0</v>
      </c>
    </row>
    <row r="39" spans="1:40" ht="19.5" customHeight="1" thickBot="1" x14ac:dyDescent="0.35">
      <c r="A39" s="284" t="s">
        <v>99</v>
      </c>
      <c r="B39" s="282">
        <f t="shared" ca="1" si="4"/>
        <v>0</v>
      </c>
      <c r="C39" s="283">
        <f>IF(ISERROR(VLOOKUP(A39,Relatorio!$A$3:$BL$95,54,0)),"",VLOOKUP(A39,Relatorio!$A$3:$BL$95,54,0))</f>
        <v>2</v>
      </c>
      <c r="D39" s="285" t="str">
        <f t="shared" ca="1" si="5"/>
        <v/>
      </c>
      <c r="E39" s="362">
        <f ca="1">IF(ISERROR(VLOOKUP(A39,Controle!$A:$Y,8,0)),"",VLOOKUP(A39,Controle!$A:$Y,8,0))</f>
        <v>0</v>
      </c>
      <c r="F39" s="147">
        <f ca="1">IF(ISERROR(VLOOKUP(A39,Controle!$A:$Y,9,0)),"",VLOOKUP(A39,Controle!$A:$Y,9,0))</f>
        <v>0</v>
      </c>
      <c r="G39" s="286">
        <f ca="1">IF(ISERROR(VLOOKUP(A39,Controle!$A:$Y,10,0)),"",VLOOKUP(A39,Controle!$A:$Y,10,0))</f>
        <v>0</v>
      </c>
      <c r="H39" s="286">
        <f ca="1">IF(ISERROR(VLOOKUP(A39,Controle!$A:$Y,11,0)),"",VLOOKUP(A39,Controle!$A:$Y,11,0))</f>
        <v>0</v>
      </c>
      <c r="I39" s="286">
        <f ca="1">IF(ISERROR(VLOOKUP(A39,Controle!$A:$Y,12,0)),"",VLOOKUP(A39,Controle!$A:$Y,12,0))</f>
        <v>0</v>
      </c>
      <c r="J39" s="286">
        <f ca="1">IF(ISERROR(VLOOKUP(A39,Controle!$A:$Y,13,0)),"",VLOOKUP(A39,Controle!$A:$Y,13,0))</f>
        <v>0</v>
      </c>
      <c r="K39" s="286">
        <f ca="1">IF(ISERROR(VLOOKUP(A39,Controle!$A:$Y,14,0)),"",VLOOKUP(A39,Controle!$A:$Y,14,0))</f>
        <v>0</v>
      </c>
      <c r="L39" s="289">
        <f ca="1">IF(ISERROR(VLOOKUP(A39,Controle!$A:$Y,15,0)),"",VLOOKUP(A39,Controle!$A:$Y,15,0))</f>
        <v>0</v>
      </c>
      <c r="O39" s="257"/>
      <c r="P39" s="284" t="s">
        <v>99</v>
      </c>
      <c r="Q39" s="282">
        <f t="shared" ca="1" si="0"/>
        <v>0</v>
      </c>
      <c r="R39" s="282" t="str">
        <f t="shared" ca="1" si="1"/>
        <v/>
      </c>
      <c r="S39" s="288">
        <f ca="1">IF(ISERROR(VLOOKUP(A39,Controle!$A:$Y,16,0)),"",VLOOKUP(A39,Controle!$A:$Y,16,0))</f>
        <v>0</v>
      </c>
      <c r="T39" s="286">
        <f ca="1">IF(ISERROR(VLOOKUP(A39,Controle!$A:$Y,17,0)),"",VLOOKUP(A39,Controle!$A:$Y,17,0))</f>
        <v>0</v>
      </c>
      <c r="U39" s="286">
        <f ca="1">IF(ISERROR(VLOOKUP(A39,Controle!$A:$Y,18,0)),"",VLOOKUP(A39,Controle!$A:$Y,18,0))</f>
        <v>0</v>
      </c>
      <c r="V39" s="289">
        <f ca="1">IF(ISERROR(VLOOKUP(A39,Controle!$A:$Y,19,0)),"",VLOOKUP(A39,Controle!$A:$Y,19,0))</f>
        <v>0</v>
      </c>
      <c r="W39" s="288">
        <f ca="1">IF(ISERROR(VLOOKUP(A39,Controle!$A:$Y,20,0)),"",VLOOKUP(A39,Controle!$A:$Y,20,0))</f>
        <v>0</v>
      </c>
      <c r="X39" s="286">
        <f ca="1">IF(ISERROR(VLOOKUP(A39,Controle!$A:$Y,21,0)),"",VLOOKUP(A39,Controle!$A:$Y,21,0))</f>
        <v>0</v>
      </c>
      <c r="Y39" s="286">
        <f ca="1">IF(ISERROR(VLOOKUP(A39,Controle!$A:$Y,22,0)),"",VLOOKUP(A39,Controle!$A:$Y,22,0))</f>
        <v>0</v>
      </c>
      <c r="Z39" s="286">
        <f ca="1">IF(ISERROR(VLOOKUP(A39,Controle!$A:$Y,23,0)),"",VLOOKUP(A39,Controle!$A:$Y,23,0))</f>
        <v>0</v>
      </c>
      <c r="AA39" s="303"/>
      <c r="AB39" s="308"/>
      <c r="AC39" s="309"/>
      <c r="AD39" s="284" t="s">
        <v>99</v>
      </c>
      <c r="AE39" s="282">
        <f t="shared" ca="1" si="2"/>
        <v>0</v>
      </c>
      <c r="AF39" s="282" t="str">
        <f t="shared" ca="1" si="3"/>
        <v/>
      </c>
      <c r="AG39" s="296">
        <f ca="1">IF(ISERROR(VLOOKUP(A39,Controle!$A:$Y,24,0)),"",VLOOKUP(A39,Controle!$A:$Y,24,0))</f>
        <v>0</v>
      </c>
      <c r="AH39" s="147">
        <f ca="1">IF(ISERROR(VLOOKUP(A39,Controle!$A:$Y,25,0)),"",VLOOKUP(A39,Controle!$A:$Y,25,0))</f>
        <v>0</v>
      </c>
      <c r="AI39" s="147">
        <f ca="1">IF(ISERROR(VLOOKUP(A39,Controle!$A:$Y,2,0)),"",VLOOKUP(A39,Controle!$A:$Y,2,0))</f>
        <v>0</v>
      </c>
      <c r="AJ39" s="315">
        <f ca="1">IF(ISERROR(VLOOKUP(A39,Controle!$A:$Y,3,0)),"",VLOOKUP(A39,Controle!$A:$Y,3,0))</f>
        <v>0</v>
      </c>
      <c r="AK39" s="296">
        <f ca="1">IF(ISERROR(VLOOKUP(A39,Controle!$A:$Y,4,0)),"",VLOOKUP(A39,Controle!$A:$Y,4,0))</f>
        <v>0</v>
      </c>
      <c r="AL39" s="147">
        <f ca="1">IF(ISERROR(VLOOKUP(A39,Controle!$A:$Y,5,0)),"",VLOOKUP(A39,Controle!$A:$Y,5,0))</f>
        <v>0</v>
      </c>
      <c r="AM39" s="147">
        <f ca="1">IF(ISERROR(VLOOKUP(A39,Controle!$A:$Y,6,0)),"",VLOOKUP(A39,Controle!$A:$Y,6,0))</f>
        <v>0</v>
      </c>
      <c r="AN39" s="315">
        <f ca="1">IF(ISERROR(VLOOKUP(A39,Controle!$A:$Y,7,0)),"",VLOOKUP(A39,Controle!$A:$Y,7,0))</f>
        <v>0</v>
      </c>
    </row>
    <row r="40" spans="1:40" ht="19.5" customHeight="1" thickBot="1" x14ac:dyDescent="0.35">
      <c r="A40" s="284" t="s">
        <v>100</v>
      </c>
      <c r="B40" s="282">
        <f t="shared" ca="1" si="4"/>
        <v>0</v>
      </c>
      <c r="C40" s="283">
        <f>IF(ISERROR(VLOOKUP(A40,Relatorio!$A$3:$BL$95,54,0)),"",VLOOKUP(A40,Relatorio!$A$3:$BL$95,54,0))</f>
        <v>2</v>
      </c>
      <c r="D40" s="285" t="str">
        <f t="shared" ca="1" si="5"/>
        <v/>
      </c>
      <c r="E40" s="363">
        <f ca="1">IF(ISERROR(VLOOKUP(A40,Controle!$A:$Y,8,0)),"",VLOOKUP(A40,Controle!$A:$Y,8,0))</f>
        <v>0</v>
      </c>
      <c r="F40" s="151">
        <f ca="1">IF(ISERROR(VLOOKUP(A40,Controle!$A:$Y,9,0)),"",VLOOKUP(A40,Controle!$A:$Y,9,0))</f>
        <v>0</v>
      </c>
      <c r="G40" s="293">
        <f ca="1">IF(ISERROR(VLOOKUP(A40,Controle!$A:$Y,10,0)),"",VLOOKUP(A40,Controle!$A:$Y,10,0))</f>
        <v>0</v>
      </c>
      <c r="H40" s="293">
        <f ca="1">IF(ISERROR(VLOOKUP(A40,Controle!$A:$Y,11,0)),"",VLOOKUP(A40,Controle!$A:$Y,11,0))</f>
        <v>0</v>
      </c>
      <c r="I40" s="293">
        <f ca="1">IF(ISERROR(VLOOKUP(A40,Controle!$A:$Y,12,0)),"",VLOOKUP(A40,Controle!$A:$Y,12,0))</f>
        <v>0</v>
      </c>
      <c r="J40" s="293">
        <f ca="1">IF(ISERROR(VLOOKUP(A40,Controle!$A:$Y,13,0)),"",VLOOKUP(A40,Controle!$A:$Y,13,0))</f>
        <v>0</v>
      </c>
      <c r="K40" s="293">
        <f ca="1">IF(ISERROR(VLOOKUP(A40,Controle!$A:$Y,14,0)),"",VLOOKUP(A40,Controle!$A:$Y,14,0))</f>
        <v>0</v>
      </c>
      <c r="L40" s="290">
        <f ca="1">IF(ISERROR(VLOOKUP(A40,Controle!$A:$Y,15,0)),"",VLOOKUP(A40,Controle!$A:$Y,15,0))</f>
        <v>0</v>
      </c>
      <c r="O40" s="258"/>
      <c r="P40" s="284" t="s">
        <v>100</v>
      </c>
      <c r="Q40" s="282">
        <f t="shared" ca="1" si="0"/>
        <v>0</v>
      </c>
      <c r="R40" s="282" t="str">
        <f t="shared" ca="1" si="1"/>
        <v/>
      </c>
      <c r="S40" s="302">
        <f ca="1">IF(ISERROR(VLOOKUP(A40,Controle!$A:$Y,16,0)),"",VLOOKUP(A40,Controle!$A:$Y,16,0))</f>
        <v>0</v>
      </c>
      <c r="T40" s="287">
        <f ca="1">IF(ISERROR(VLOOKUP(A40,Controle!$A:$Y,17,0)),"",VLOOKUP(A40,Controle!$A:$Y,17,0))</f>
        <v>0</v>
      </c>
      <c r="U40" s="287">
        <f ca="1">IF(ISERROR(VLOOKUP(A40,Controle!$A:$Y,18,0)),"",VLOOKUP(A40,Controle!$A:$Y,18,0))</f>
        <v>0</v>
      </c>
      <c r="V40" s="301">
        <f ca="1">IF(ISERROR(VLOOKUP(A40,Controle!$A:$Y,19,0)),"",VLOOKUP(A40,Controle!$A:$Y,19,0))</f>
        <v>0</v>
      </c>
      <c r="W40" s="302">
        <f ca="1">IF(ISERROR(VLOOKUP(A40,Controle!$A:$Y,20,0)),"",VLOOKUP(A40,Controle!$A:$Y,20,0))</f>
        <v>0</v>
      </c>
      <c r="X40" s="287">
        <f ca="1">IF(ISERROR(VLOOKUP(A40,Controle!$A:$Y,21,0)),"",VLOOKUP(A40,Controle!$A:$Y,21,0))</f>
        <v>0</v>
      </c>
      <c r="Y40" s="287">
        <f ca="1">IF(ISERROR(VLOOKUP(A40,Controle!$A:$Y,22,0)),"",VLOOKUP(A40,Controle!$A:$Y,22,0))</f>
        <v>0</v>
      </c>
      <c r="Z40" s="287">
        <f ca="1">IF(ISERROR(VLOOKUP(A40,Controle!$A:$Y,23,0)),"",VLOOKUP(A40,Controle!$A:$Y,23,0))</f>
        <v>0</v>
      </c>
      <c r="AA40" s="303"/>
      <c r="AB40" s="308"/>
      <c r="AC40" s="309"/>
      <c r="AD40" s="284" t="s">
        <v>100</v>
      </c>
      <c r="AE40" s="282">
        <f t="shared" ca="1" si="2"/>
        <v>0</v>
      </c>
      <c r="AF40" s="282" t="str">
        <f t="shared" ca="1" si="3"/>
        <v/>
      </c>
      <c r="AG40" s="300">
        <f ca="1">IF(ISERROR(VLOOKUP(A40,Controle!$A:$Y,24,0)),"",VLOOKUP(A40,Controle!$A:$Y,24,0))</f>
        <v>0</v>
      </c>
      <c r="AH40" s="148">
        <f ca="1">IF(ISERROR(VLOOKUP(A40,Controle!$A:$Y,25,0)),"",VLOOKUP(A40,Controle!$A:$Y,25,0))</f>
        <v>0</v>
      </c>
      <c r="AI40" s="148">
        <f ca="1">IF(ISERROR(VLOOKUP(A40,Controle!$A:$Y,2,0)),"",VLOOKUP(A40,Controle!$A:$Y,2,0))</f>
        <v>0</v>
      </c>
      <c r="AJ40" s="316">
        <f ca="1">IF(ISERROR(VLOOKUP(A40,Controle!$A:$Y,3,0)),"",VLOOKUP(A40,Controle!$A:$Y,3,0))</f>
        <v>0</v>
      </c>
      <c r="AK40" s="300">
        <f ca="1">IF(ISERROR(VLOOKUP(A40,Controle!$A:$Y,4,0)),"",VLOOKUP(A40,Controle!$A:$Y,4,0))</f>
        <v>0</v>
      </c>
      <c r="AL40" s="148">
        <f ca="1">IF(ISERROR(VLOOKUP(A40,Controle!$A:$Y,5,0)),"",VLOOKUP(A40,Controle!$A:$Y,5,0))</f>
        <v>0</v>
      </c>
      <c r="AM40" s="148">
        <f ca="1">IF(ISERROR(VLOOKUP(A40,Controle!$A:$Y,6,0)),"",VLOOKUP(A40,Controle!$A:$Y,6,0))</f>
        <v>0</v>
      </c>
      <c r="AN40" s="317">
        <f ca="1">IF(ISERROR(VLOOKUP(A40,Controle!$A:$Y,7,0)),"",VLOOKUP(A40,Controle!$A:$Y,7,0))</f>
        <v>0</v>
      </c>
    </row>
    <row r="41" spans="1:40" ht="19.5" customHeight="1" thickBot="1" x14ac:dyDescent="0.3">
      <c r="A41" s="533" t="s">
        <v>461</v>
      </c>
      <c r="B41" s="439"/>
      <c r="C41" s="439"/>
      <c r="D41" s="439"/>
      <c r="E41" s="546">
        <f ca="1">SUM(B17:B40)</f>
        <v>0</v>
      </c>
      <c r="F41" s="511"/>
      <c r="G41" s="511"/>
      <c r="H41" s="511"/>
      <c r="I41" s="511"/>
      <c r="J41" s="511"/>
      <c r="K41" s="511"/>
      <c r="L41" s="507"/>
      <c r="O41" s="14"/>
      <c r="P41" s="514" t="s">
        <v>461</v>
      </c>
      <c r="Q41" s="439"/>
      <c r="R41" s="433"/>
      <c r="S41" s="499">
        <f ca="1">SUM(Q17:Q40)</f>
        <v>0</v>
      </c>
      <c r="T41" s="439"/>
      <c r="U41" s="439"/>
      <c r="V41" s="439"/>
      <c r="W41" s="439"/>
      <c r="X41" s="439"/>
      <c r="Y41" s="439"/>
      <c r="Z41" s="500"/>
      <c r="AC41" s="14"/>
      <c r="AD41" s="506" t="s">
        <v>461</v>
      </c>
      <c r="AE41" s="429"/>
      <c r="AF41" s="507"/>
      <c r="AG41" s="499">
        <f ca="1">SUM(AE17:AE40)</f>
        <v>0</v>
      </c>
      <c r="AH41" s="439"/>
      <c r="AI41" s="439"/>
      <c r="AJ41" s="439"/>
      <c r="AK41" s="439"/>
      <c r="AL41" s="439"/>
      <c r="AM41" s="439"/>
      <c r="AN41" s="500"/>
    </row>
    <row r="42" spans="1:40" ht="19.5" customHeight="1" thickBot="1" x14ac:dyDescent="0.3">
      <c r="A42" s="436"/>
      <c r="B42" s="422"/>
      <c r="C42" s="422"/>
      <c r="D42" s="422"/>
      <c r="E42" s="501"/>
      <c r="F42" s="502"/>
      <c r="G42" s="502"/>
      <c r="H42" s="502"/>
      <c r="I42" s="502"/>
      <c r="J42" s="502"/>
      <c r="K42" s="502"/>
      <c r="L42" s="503"/>
      <c r="O42" s="14"/>
      <c r="P42" s="436"/>
      <c r="Q42" s="422"/>
      <c r="R42" s="437"/>
      <c r="S42" s="501"/>
      <c r="T42" s="502"/>
      <c r="U42" s="502"/>
      <c r="V42" s="502"/>
      <c r="W42" s="502"/>
      <c r="X42" s="502"/>
      <c r="Y42" s="502"/>
      <c r="Z42" s="503"/>
      <c r="AC42" s="14"/>
      <c r="AD42" s="501"/>
      <c r="AE42" s="502"/>
      <c r="AF42" s="503"/>
      <c r="AG42" s="501"/>
      <c r="AH42" s="502"/>
      <c r="AI42" s="502"/>
      <c r="AJ42" s="502"/>
      <c r="AK42" s="502"/>
      <c r="AL42" s="502"/>
      <c r="AM42" s="502"/>
      <c r="AN42" s="503"/>
    </row>
    <row r="43" spans="1:40" ht="19.5" customHeight="1" thickBot="1" x14ac:dyDescent="0.35">
      <c r="A43" s="14"/>
      <c r="B43" s="14"/>
      <c r="C43" s="14"/>
      <c r="D43" s="196"/>
      <c r="E43" s="196"/>
      <c r="F43" s="196"/>
      <c r="G43" s="196"/>
      <c r="H43" s="196"/>
      <c r="I43" s="196"/>
      <c r="J43" s="196"/>
      <c r="K43" s="196"/>
      <c r="L43" s="19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</row>
    <row r="44" spans="1:40" ht="19.5" customHeight="1" x14ac:dyDescent="0.25">
      <c r="A44" s="508" t="s">
        <v>462</v>
      </c>
      <c r="B44" s="424"/>
      <c r="C44" s="424"/>
      <c r="D44" s="431"/>
      <c r="E44" s="131">
        <f t="shared" ref="E44:L44" ca="1" si="6">SUM(E17:E40)</f>
        <v>0</v>
      </c>
      <c r="F44" s="102">
        <f t="shared" ca="1" si="6"/>
        <v>0</v>
      </c>
      <c r="G44" s="132">
        <f t="shared" ca="1" si="6"/>
        <v>0</v>
      </c>
      <c r="H44" s="102">
        <f t="shared" ca="1" si="6"/>
        <v>0</v>
      </c>
      <c r="I44" s="132">
        <f t="shared" ca="1" si="6"/>
        <v>0</v>
      </c>
      <c r="J44" s="102">
        <f t="shared" ca="1" si="6"/>
        <v>0</v>
      </c>
      <c r="K44" s="131">
        <f t="shared" ca="1" si="6"/>
        <v>0</v>
      </c>
      <c r="L44" s="193">
        <f t="shared" ca="1" si="6"/>
        <v>0</v>
      </c>
      <c r="O44" s="14"/>
      <c r="P44" s="498" t="s">
        <v>462</v>
      </c>
      <c r="Q44" s="424"/>
      <c r="R44" s="424"/>
      <c r="S44" s="131">
        <f t="shared" ref="S44:Z44" ca="1" si="7">SUM(S17:S40)</f>
        <v>0</v>
      </c>
      <c r="T44" s="102">
        <f t="shared" ca="1" si="7"/>
        <v>0</v>
      </c>
      <c r="U44" s="132">
        <f t="shared" ca="1" si="7"/>
        <v>0</v>
      </c>
      <c r="V44" s="102">
        <f t="shared" ca="1" si="7"/>
        <v>0</v>
      </c>
      <c r="W44" s="132">
        <f t="shared" ca="1" si="7"/>
        <v>0</v>
      </c>
      <c r="X44" s="102">
        <f t="shared" ca="1" si="7"/>
        <v>0</v>
      </c>
      <c r="Y44" s="131">
        <f t="shared" ca="1" si="7"/>
        <v>0</v>
      </c>
      <c r="Z44" s="193">
        <f t="shared" ca="1" si="7"/>
        <v>0</v>
      </c>
      <c r="AC44" s="14"/>
      <c r="AD44" s="498" t="s">
        <v>462</v>
      </c>
      <c r="AE44" s="424"/>
      <c r="AF44" s="424"/>
      <c r="AG44" s="131">
        <f t="shared" ref="AG44:AN44" ca="1" si="8">SUM(AG17:AG40)</f>
        <v>0</v>
      </c>
      <c r="AH44" s="102">
        <f t="shared" ca="1" si="8"/>
        <v>0</v>
      </c>
      <c r="AI44" s="132">
        <f t="shared" ca="1" si="8"/>
        <v>0</v>
      </c>
      <c r="AJ44" s="102">
        <f t="shared" ca="1" si="8"/>
        <v>0</v>
      </c>
      <c r="AK44" s="132">
        <f t="shared" ca="1" si="8"/>
        <v>0</v>
      </c>
      <c r="AL44" s="102">
        <f t="shared" ca="1" si="8"/>
        <v>0</v>
      </c>
      <c r="AM44" s="131">
        <f t="shared" ca="1" si="8"/>
        <v>0</v>
      </c>
      <c r="AN44" s="193">
        <f t="shared" ca="1" si="8"/>
        <v>0</v>
      </c>
    </row>
    <row r="45" spans="1:40" ht="19.5" customHeight="1" x14ac:dyDescent="0.25">
      <c r="A45" s="508" t="s">
        <v>463</v>
      </c>
      <c r="B45" s="424"/>
      <c r="C45" s="424"/>
      <c r="D45" s="431"/>
      <c r="E45" s="126" t="str">
        <f t="shared" ref="E45:L45" ca="1" si="9">IF(ISERROR(AVERAGEIF(E17:E40,"&gt;80",E17:E40)),"",AVERAGEIF(E17:E40,"&gt;80",E17:E40))</f>
        <v/>
      </c>
      <c r="F45" s="126" t="str">
        <f t="shared" ca="1" si="9"/>
        <v/>
      </c>
      <c r="G45" s="126" t="str">
        <f t="shared" ca="1" si="9"/>
        <v/>
      </c>
      <c r="H45" s="126" t="str">
        <f t="shared" ca="1" si="9"/>
        <v/>
      </c>
      <c r="I45" s="126" t="str">
        <f t="shared" ca="1" si="9"/>
        <v/>
      </c>
      <c r="J45" s="126" t="str">
        <f t="shared" ca="1" si="9"/>
        <v/>
      </c>
      <c r="K45" s="126" t="str">
        <f t="shared" ca="1" si="9"/>
        <v/>
      </c>
      <c r="L45" s="195" t="str">
        <f t="shared" ca="1" si="9"/>
        <v/>
      </c>
      <c r="O45" s="14"/>
      <c r="P45" s="508" t="s">
        <v>463</v>
      </c>
      <c r="Q45" s="424"/>
      <c r="R45" s="431"/>
      <c r="S45" s="126" t="str">
        <f t="shared" ref="S45:Z45" ca="1" si="10">IF(ISERROR(AVERAGEIF(S17:S40,"&gt;80",S17:S40)),"",AVERAGEIF(S17:S40,"&gt;80",S17:S40))</f>
        <v/>
      </c>
      <c r="T45" s="126" t="str">
        <f t="shared" ca="1" si="10"/>
        <v/>
      </c>
      <c r="U45" s="126" t="str">
        <f t="shared" ca="1" si="10"/>
        <v/>
      </c>
      <c r="V45" s="126" t="str">
        <f t="shared" ca="1" si="10"/>
        <v/>
      </c>
      <c r="W45" s="126" t="str">
        <f t="shared" ca="1" si="10"/>
        <v/>
      </c>
      <c r="X45" s="126" t="str">
        <f t="shared" ca="1" si="10"/>
        <v/>
      </c>
      <c r="Y45" s="126" t="str">
        <f t="shared" ca="1" si="10"/>
        <v/>
      </c>
      <c r="Z45" s="195" t="str">
        <f t="shared" ca="1" si="10"/>
        <v/>
      </c>
      <c r="AC45" s="14"/>
      <c r="AD45" s="508" t="s">
        <v>463</v>
      </c>
      <c r="AE45" s="424"/>
      <c r="AF45" s="431"/>
      <c r="AG45" s="126" t="str">
        <f t="shared" ref="AG45:AN45" ca="1" si="11">IF(ISERROR(AVERAGEIF(AG17:AG40,"&gt;80",AG17:AG40)),"",AVERAGEIF(AG17:AG40,"&gt;80",AG17:AG40))</f>
        <v/>
      </c>
      <c r="AH45" s="126" t="str">
        <f t="shared" ca="1" si="11"/>
        <v/>
      </c>
      <c r="AI45" s="126" t="str">
        <f t="shared" ca="1" si="11"/>
        <v/>
      </c>
      <c r="AJ45" s="126" t="str">
        <f t="shared" ca="1" si="11"/>
        <v/>
      </c>
      <c r="AK45" s="126" t="str">
        <f t="shared" ca="1" si="11"/>
        <v/>
      </c>
      <c r="AL45" s="126" t="str">
        <f t="shared" ca="1" si="11"/>
        <v/>
      </c>
      <c r="AM45" s="126" t="str">
        <f t="shared" ca="1" si="11"/>
        <v/>
      </c>
      <c r="AN45" s="195" t="str">
        <f t="shared" ca="1" si="11"/>
        <v/>
      </c>
    </row>
    <row r="46" spans="1:40" x14ac:dyDescent="0.3">
      <c r="A46" s="196"/>
      <c r="B46" s="196"/>
      <c r="C46" s="196"/>
      <c r="D46" s="196"/>
      <c r="E46" s="197" t="s">
        <v>56</v>
      </c>
      <c r="F46" s="197" t="s">
        <v>57</v>
      </c>
      <c r="G46" s="197" t="s">
        <v>58</v>
      </c>
      <c r="H46" s="197" t="s">
        <v>59</v>
      </c>
      <c r="I46" s="197" t="s">
        <v>60</v>
      </c>
      <c r="J46" s="197" t="s">
        <v>61</v>
      </c>
      <c r="K46" s="197" t="s">
        <v>62</v>
      </c>
      <c r="L46" s="197" t="s">
        <v>63</v>
      </c>
      <c r="M46" s="14"/>
      <c r="N46" s="14"/>
      <c r="O46" s="14"/>
      <c r="P46" s="14"/>
      <c r="Q46" s="14"/>
      <c r="R46" s="14"/>
      <c r="S46" s="197" t="s">
        <v>64</v>
      </c>
      <c r="T46" s="197" t="s">
        <v>65</v>
      </c>
      <c r="U46" s="197" t="s">
        <v>66</v>
      </c>
      <c r="V46" s="197" t="s">
        <v>67</v>
      </c>
      <c r="W46" s="197" t="s">
        <v>68</v>
      </c>
      <c r="X46" s="197" t="s">
        <v>69</v>
      </c>
      <c r="Y46" s="197" t="s">
        <v>70</v>
      </c>
      <c r="Z46" s="197" t="s">
        <v>71</v>
      </c>
      <c r="AA46" s="14"/>
      <c r="AB46" s="14"/>
      <c r="AC46" s="14"/>
      <c r="AD46" s="198"/>
      <c r="AE46" s="199"/>
      <c r="AF46" s="14"/>
      <c r="AG46" s="197" t="s">
        <v>72</v>
      </c>
      <c r="AH46" s="197" t="s">
        <v>73</v>
      </c>
      <c r="AI46" s="197" t="s">
        <v>50</v>
      </c>
      <c r="AJ46" s="197" t="s">
        <v>51</v>
      </c>
      <c r="AK46" s="197" t="s">
        <v>52</v>
      </c>
      <c r="AL46" s="197" t="s">
        <v>53</v>
      </c>
      <c r="AM46" s="197" t="s">
        <v>54</v>
      </c>
      <c r="AN46" s="197" t="s">
        <v>55</v>
      </c>
    </row>
  </sheetData>
  <mergeCells count="66">
    <mergeCell ref="AD44:AF44"/>
    <mergeCell ref="A14:D14"/>
    <mergeCell ref="S15:V15"/>
    <mergeCell ref="A2:E2"/>
    <mergeCell ref="AD9:AN10"/>
    <mergeCell ref="S41:Z42"/>
    <mergeCell ref="P14:R14"/>
    <mergeCell ref="AK12:AN12"/>
    <mergeCell ref="A5:E5"/>
    <mergeCell ref="S11:V11"/>
    <mergeCell ref="AD12:AF12"/>
    <mergeCell ref="AK15:AN15"/>
    <mergeCell ref="AG41:AN42"/>
    <mergeCell ref="S14:V14"/>
    <mergeCell ref="E13:H13"/>
    <mergeCell ref="AG11:AJ11"/>
    <mergeCell ref="AK14:AN14"/>
    <mergeCell ref="A4:E4"/>
    <mergeCell ref="P9:Z10"/>
    <mergeCell ref="A3:E3"/>
    <mergeCell ref="E14:H14"/>
    <mergeCell ref="A45:D45"/>
    <mergeCell ref="P15:R15"/>
    <mergeCell ref="AK13:AN13"/>
    <mergeCell ref="P45:R45"/>
    <mergeCell ref="A12:D12"/>
    <mergeCell ref="S13:V13"/>
    <mergeCell ref="AD14:AF14"/>
    <mergeCell ref="I12:L12"/>
    <mergeCell ref="P44:R44"/>
    <mergeCell ref="E15:H15"/>
    <mergeCell ref="AK11:AN11"/>
    <mergeCell ref="AD13:AF13"/>
    <mergeCell ref="E11:H11"/>
    <mergeCell ref="W12:Z12"/>
    <mergeCell ref="A15:D15"/>
    <mergeCell ref="I15:L15"/>
    <mergeCell ref="A11:D11"/>
    <mergeCell ref="S12:V12"/>
    <mergeCell ref="P12:R12"/>
    <mergeCell ref="I11:L11"/>
    <mergeCell ref="AD45:AF45"/>
    <mergeCell ref="W11:Z11"/>
    <mergeCell ref="A41:D42"/>
    <mergeCell ref="AG15:AJ15"/>
    <mergeCell ref="A6:E6"/>
    <mergeCell ref="A9:L10"/>
    <mergeCell ref="A13:D13"/>
    <mergeCell ref="AG14:AJ14"/>
    <mergeCell ref="W14:Z14"/>
    <mergeCell ref="I13:L13"/>
    <mergeCell ref="A44:D44"/>
    <mergeCell ref="AD11:AF11"/>
    <mergeCell ref="W13:Z13"/>
    <mergeCell ref="P41:R42"/>
    <mergeCell ref="A7:E7"/>
    <mergeCell ref="E12:H12"/>
    <mergeCell ref="I14:L14"/>
    <mergeCell ref="AG13:AJ13"/>
    <mergeCell ref="AD41:AF42"/>
    <mergeCell ref="P11:R11"/>
    <mergeCell ref="AD15:AF15"/>
    <mergeCell ref="AG12:AJ12"/>
    <mergeCell ref="E41:L42"/>
    <mergeCell ref="P13:R13"/>
    <mergeCell ref="W15:Z15"/>
  </mergeCells>
  <conditionalFormatting sqref="E14">
    <cfRule type="cellIs" dxfId="305" priority="74" operator="lessThan">
      <formula>$E$13</formula>
    </cfRule>
    <cfRule type="cellIs" dxfId="304" priority="75" operator="greaterThanOrEqual">
      <formula>$E$13</formula>
    </cfRule>
  </conditionalFormatting>
  <conditionalFormatting sqref="E17:L28">
    <cfRule type="cellIs" dxfId="303" priority="916" operator="greaterThanOrEqual">
      <formula>$M$9</formula>
    </cfRule>
  </conditionalFormatting>
  <conditionalFormatting sqref="E29:L40">
    <cfRule type="cellIs" dxfId="302" priority="45" operator="greaterThanOrEqual">
      <formula>$M$10</formula>
    </cfRule>
  </conditionalFormatting>
  <conditionalFormatting sqref="S14">
    <cfRule type="cellIs" dxfId="301" priority="31" operator="lessThan">
      <formula>$S$13</formula>
    </cfRule>
    <cfRule type="cellIs" dxfId="300" priority="32" operator="greaterThanOrEqual">
      <formula>$S$13</formula>
    </cfRule>
  </conditionalFormatting>
  <conditionalFormatting sqref="S17:Z28">
    <cfRule type="cellIs" dxfId="299" priority="28" operator="greaterThanOrEqual">
      <formula>$AA$9</formula>
    </cfRule>
  </conditionalFormatting>
  <conditionalFormatting sqref="S29:Z40">
    <cfRule type="cellIs" dxfId="298" priority="27" operator="greaterThanOrEqual">
      <formula>$AA$10</formula>
    </cfRule>
  </conditionalFormatting>
  <conditionalFormatting sqref="W14">
    <cfRule type="cellIs" dxfId="297" priority="33" operator="lessThan">
      <formula>$W$13</formula>
    </cfRule>
    <cfRule type="cellIs" dxfId="296" priority="34" operator="greaterThanOrEqual">
      <formula>$W$13</formula>
    </cfRule>
  </conditionalFormatting>
  <conditionalFormatting sqref="AG14">
    <cfRule type="cellIs" dxfId="295" priority="20" operator="lessThan">
      <formula>$AG$13</formula>
    </cfRule>
    <cfRule type="cellIs" dxfId="294" priority="21" operator="greaterThanOrEqual">
      <formula>$AG$13</formula>
    </cfRule>
  </conditionalFormatting>
  <conditionalFormatting sqref="AG17:AN28">
    <cfRule type="cellIs" dxfId="293" priority="15" operator="greaterThanOrEqual">
      <formula>$AO$9</formula>
    </cfRule>
  </conditionalFormatting>
  <conditionalFormatting sqref="AG29:AN40">
    <cfRule type="cellIs" dxfId="292" priority="14" operator="greaterThanOrEqual">
      <formula>$AO$10</formula>
    </cfRule>
  </conditionalFormatting>
  <conditionalFormatting sqref="AK14">
    <cfRule type="cellIs" dxfId="291" priority="24" operator="lessThan">
      <formula>$AK$13</formula>
    </cfRule>
    <cfRule type="cellIs" dxfId="290" priority="16" operator="greaterThanOrEqual">
      <formula>$AK$13</formula>
    </cfRule>
  </conditionalFormatting>
  <conditionalFormatting sqref="I14">
    <cfRule type="cellIs" dxfId="289" priority="1" operator="lessThan">
      <formula>$E$13</formula>
    </cfRule>
    <cfRule type="cellIs" dxfId="288" priority="2" operator="greaterThanOrEqual">
      <formula>$E$13</formula>
    </cfRule>
  </conditionalFormatting>
  <dataValidations count="1">
    <dataValidation type="list" allowBlank="1" showInputMessage="1" showErrorMessage="1" sqref="E12 I12 S12 W12 AG12 AK12">
      <formula1>"PRIME,PACKET"</formula1>
    </dataValidation>
  </dataValidations>
  <printOptions horizontalCentered="1" verticalCentered="1"/>
  <pageMargins left="0.51181102362204722" right="0" top="0" bottom="0" header="0" footer="0"/>
  <pageSetup paperSize="9" scale="52" orientation="landscape"/>
  <headerFooter>
    <oddFooter>&amp;C&amp;"Calibri"&amp;12 &amp;K000000_x000D_# Documento é público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Fechamento</vt:lpstr>
      <vt:lpstr>SIMULADOR</vt:lpstr>
      <vt:lpstr>Colar PACKET</vt:lpstr>
      <vt:lpstr>Colar PRIME</vt:lpstr>
      <vt:lpstr>Controle</vt:lpstr>
      <vt:lpstr>Gerencial</vt:lpstr>
      <vt:lpstr>Relatorio</vt:lpstr>
      <vt:lpstr>Produtividade Raio X</vt:lpstr>
      <vt:lpstr>Produtividade IPS</vt:lpstr>
      <vt:lpstr>RAIO_X</vt:lpstr>
      <vt:lpstr>IPS</vt:lpstr>
      <vt:lpstr>'Produtividade Raio X'!Area_de_impressao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Heidemann</dc:creator>
  <cp:lastModifiedBy>Willyan Kelvin Martins</cp:lastModifiedBy>
  <dcterms:created xsi:type="dcterms:W3CDTF">2022-09-29T19:04:47Z</dcterms:created>
  <dcterms:modified xsi:type="dcterms:W3CDTF">2024-09-13T17:46:45Z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0x01010023881D6EF853084289E65AB648FB0DC3</vt:lpwstr>
  </property>
  <property fmtid="{D5CDD505-2E9C-101B-9397-08002B2CF9AE}" pid="3" name="MediaServiceImageTags">
    <vt:lpwstr/>
  </property>
  <property fmtid="{D5CDD505-2E9C-101B-9397-08002B2CF9AE}" pid="4" name="WorkbookGuid">
    <vt:lpwstr>2e28afb6-d7ac-486f-af69-78dba0244ad0</vt:lpwstr>
  </property>
  <property fmtid="{D5CDD505-2E9C-101B-9397-08002B2CF9AE}" pid="5" name="MSIP_Label_dec9c14c-ee82-4116-a02b-1d773704633d_Enabled">
    <vt:lpwstr>true</vt:lpwstr>
  </property>
  <property fmtid="{D5CDD505-2E9C-101B-9397-08002B2CF9AE}" pid="6" name="MSIP_Label_dec9c14c-ee82-4116-a02b-1d773704633d_SetDate">
    <vt:lpwstr>2024-08-07T15:53:58Z</vt:lpwstr>
  </property>
  <property fmtid="{D5CDD505-2E9C-101B-9397-08002B2CF9AE}" pid="7" name="MSIP_Label_dec9c14c-ee82-4116-a02b-1d773704633d_Method">
    <vt:lpwstr>Privileged</vt:lpwstr>
  </property>
  <property fmtid="{D5CDD505-2E9C-101B-9397-08002B2CF9AE}" pid="8" name="MSIP_Label_dec9c14c-ee82-4116-a02b-1d773704633d_Name">
    <vt:lpwstr>Rótulo Público</vt:lpwstr>
  </property>
  <property fmtid="{D5CDD505-2E9C-101B-9397-08002B2CF9AE}" pid="9" name="MSIP_Label_dec9c14c-ee82-4116-a02b-1d773704633d_SiteId">
    <vt:lpwstr>00069df5-ac2f-4ca7-b9a5-d99fea37ab02</vt:lpwstr>
  </property>
  <property fmtid="{D5CDD505-2E9C-101B-9397-08002B2CF9AE}" pid="10" name="MSIP_Label_dec9c14c-ee82-4116-a02b-1d773704633d_ActionId">
    <vt:lpwstr>c3285d47-a907-4f60-be3f-8eee62080a6e</vt:lpwstr>
  </property>
  <property fmtid="{D5CDD505-2E9C-101B-9397-08002B2CF9AE}" pid="11" name="MSIP_Label_dec9c14c-ee82-4116-a02b-1d773704633d_ContentBits">
    <vt:lpwstr>2</vt:lpwstr>
  </property>
</Properties>
</file>