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1C4977DC-F616-4242-9F31-40775A2A0086}" xr6:coauthVersionLast="45" xr6:coauthVersionMax="45" xr10:uidLastSave="{00000000-0000-0000-0000-000000000000}"/>
  <bookViews>
    <workbookView xWindow="-120" yWindow="-120" windowWidth="20730" windowHeight="11160" firstSheet="1" activeTab="4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externalReferences>
    <externalReference r:id="rId6"/>
  </externalReferences>
  <definedNames>
    <definedName name="_xlnm._FilterDatabase" localSheetId="4" hidden="1">'Raw Data'!$B$1:$B$1</definedName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Y51" i="9"/>
  <c r="Z41" i="9"/>
  <c r="Z52" i="9" s="1"/>
  <c r="Y41" i="9"/>
  <c r="Y52" i="9" s="1"/>
  <c r="X41" i="9"/>
  <c r="X52" i="9" s="1"/>
  <c r="W41" i="9"/>
  <c r="W52" i="9" s="1"/>
  <c r="V41" i="9"/>
  <c r="V52" i="9" s="1"/>
  <c r="U41" i="9"/>
  <c r="U52" i="9" s="1"/>
  <c r="T41" i="9"/>
  <c r="T52" i="9" s="1"/>
  <c r="S41" i="9"/>
  <c r="S52" i="9" s="1"/>
  <c r="R41" i="9"/>
  <c r="R52" i="9" s="1"/>
  <c r="Q41" i="9"/>
  <c r="Q52" i="9" s="1"/>
  <c r="P41" i="9"/>
  <c r="P52" i="9" s="1"/>
  <c r="O41" i="9"/>
  <c r="O52" i="9" s="1"/>
  <c r="N41" i="9"/>
  <c r="N52" i="9" s="1"/>
  <c r="M41" i="9"/>
  <c r="M52" i="9" s="1"/>
  <c r="L41" i="9"/>
  <c r="L52" i="9" s="1"/>
  <c r="K41" i="9"/>
  <c r="K52" i="9" s="1"/>
  <c r="J41" i="9"/>
  <c r="J52" i="9" s="1"/>
  <c r="H41" i="9"/>
  <c r="H52" i="9" s="1"/>
  <c r="G41" i="9"/>
  <c r="G52" i="9" s="1"/>
  <c r="F41" i="9"/>
  <c r="F52" i="9" s="1"/>
  <c r="E41" i="9"/>
  <c r="E52" i="9" s="1"/>
  <c r="D41" i="9"/>
  <c r="D52" i="9" s="1"/>
  <c r="C41" i="9"/>
  <c r="C52" i="9" s="1"/>
  <c r="I40" i="9"/>
  <c r="I39" i="9"/>
  <c r="I38" i="9"/>
  <c r="I37" i="9"/>
  <c r="I36" i="9"/>
  <c r="Z35" i="9"/>
  <c r="Z51" i="9" s="1"/>
  <c r="Y35" i="9"/>
  <c r="X35" i="9"/>
  <c r="X51" i="9" s="1"/>
  <c r="W35" i="9"/>
  <c r="W51" i="9" s="1"/>
  <c r="V35" i="9"/>
  <c r="V51" i="9" s="1"/>
  <c r="U35" i="9"/>
  <c r="U51" i="9" s="1"/>
  <c r="T35" i="9"/>
  <c r="T51" i="9" s="1"/>
  <c r="S35" i="9"/>
  <c r="S51" i="9" s="1"/>
  <c r="R35" i="9"/>
  <c r="R51" i="9" s="1"/>
  <c r="Q35" i="9"/>
  <c r="Q51" i="9" s="1"/>
  <c r="P35" i="9"/>
  <c r="P51" i="9" s="1"/>
  <c r="O35" i="9"/>
  <c r="O51" i="9" s="1"/>
  <c r="N35" i="9"/>
  <c r="N51" i="9" s="1"/>
  <c r="M35" i="9"/>
  <c r="M51" i="9" s="1"/>
  <c r="L35" i="9"/>
  <c r="L51" i="9" s="1"/>
  <c r="K35" i="9"/>
  <c r="K51" i="9" s="1"/>
  <c r="J35" i="9"/>
  <c r="J51" i="9" s="1"/>
  <c r="H35" i="9"/>
  <c r="H51" i="9" s="1"/>
  <c r="G35" i="9"/>
  <c r="G51" i="9" s="1"/>
  <c r="F35" i="9"/>
  <c r="F51" i="9" s="1"/>
  <c r="E35" i="9"/>
  <c r="E51" i="9" s="1"/>
  <c r="D35" i="9"/>
  <c r="D51" i="9" s="1"/>
  <c r="C35" i="9"/>
  <c r="C51" i="9" s="1"/>
  <c r="I34" i="9"/>
  <c r="I33" i="9"/>
  <c r="I32" i="9"/>
  <c r="I31" i="9"/>
  <c r="I30" i="9"/>
  <c r="I29" i="9"/>
  <c r="I28" i="9"/>
  <c r="I27" i="9"/>
  <c r="Z26" i="9"/>
  <c r="Z50" i="9" s="1"/>
  <c r="Y26" i="9"/>
  <c r="Y50" i="9" s="1"/>
  <c r="X26" i="9"/>
  <c r="X50" i="9" s="1"/>
  <c r="W26" i="9"/>
  <c r="W50" i="9" s="1"/>
  <c r="V26" i="9"/>
  <c r="V50" i="9" s="1"/>
  <c r="U26" i="9"/>
  <c r="U50" i="9" s="1"/>
  <c r="T26" i="9"/>
  <c r="T50" i="9" s="1"/>
  <c r="S26" i="9"/>
  <c r="S50" i="9" s="1"/>
  <c r="R26" i="9"/>
  <c r="R50" i="9" s="1"/>
  <c r="Q26" i="9"/>
  <c r="Q50" i="9" s="1"/>
  <c r="P26" i="9"/>
  <c r="P50" i="9" s="1"/>
  <c r="O26" i="9"/>
  <c r="O50" i="9" s="1"/>
  <c r="N26" i="9"/>
  <c r="N50" i="9" s="1"/>
  <c r="M26" i="9"/>
  <c r="M50" i="9" s="1"/>
  <c r="L26" i="9"/>
  <c r="L50" i="9" s="1"/>
  <c r="K26" i="9"/>
  <c r="K50" i="9" s="1"/>
  <c r="J26" i="9"/>
  <c r="J50" i="9" s="1"/>
  <c r="H26" i="9"/>
  <c r="H50" i="9" s="1"/>
  <c r="G26" i="9"/>
  <c r="G50" i="9" s="1"/>
  <c r="F26" i="9"/>
  <c r="F50" i="9" s="1"/>
  <c r="E26" i="9"/>
  <c r="E50" i="9" s="1"/>
  <c r="D26" i="9"/>
  <c r="D50" i="9" s="1"/>
  <c r="C26" i="9"/>
  <c r="C50" i="9" s="1"/>
  <c r="I25" i="9"/>
  <c r="I24" i="9"/>
  <c r="I23" i="9"/>
  <c r="Z22" i="9"/>
  <c r="Z49" i="9" s="1"/>
  <c r="Y22" i="9"/>
  <c r="Y49" i="9" s="1"/>
  <c r="X22" i="9"/>
  <c r="X49" i="9" s="1"/>
  <c r="W22" i="9"/>
  <c r="W49" i="9" s="1"/>
  <c r="V22" i="9"/>
  <c r="V49" i="9" s="1"/>
  <c r="U22" i="9"/>
  <c r="U49" i="9" s="1"/>
  <c r="T22" i="9"/>
  <c r="T49" i="9" s="1"/>
  <c r="S22" i="9"/>
  <c r="S49" i="9" s="1"/>
  <c r="R22" i="9"/>
  <c r="R49" i="9" s="1"/>
  <c r="Q22" i="9"/>
  <c r="Q49" i="9" s="1"/>
  <c r="P22" i="9"/>
  <c r="P49" i="9" s="1"/>
  <c r="O22" i="9"/>
  <c r="O49" i="9" s="1"/>
  <c r="N22" i="9"/>
  <c r="N49" i="9" s="1"/>
  <c r="M22" i="9"/>
  <c r="M49" i="9" s="1"/>
  <c r="L22" i="9"/>
  <c r="L49" i="9" s="1"/>
  <c r="K22" i="9"/>
  <c r="K49" i="9" s="1"/>
  <c r="J22" i="9"/>
  <c r="J49" i="9" s="1"/>
  <c r="H22" i="9"/>
  <c r="H49" i="9" s="1"/>
  <c r="G22" i="9"/>
  <c r="G49" i="9" s="1"/>
  <c r="F22" i="9"/>
  <c r="F49" i="9" s="1"/>
  <c r="E22" i="9"/>
  <c r="E49" i="9" s="1"/>
  <c r="D22" i="9"/>
  <c r="D49" i="9" s="1"/>
  <c r="C22" i="9"/>
  <c r="C49" i="9" s="1"/>
  <c r="I21" i="9"/>
  <c r="I20" i="9"/>
  <c r="I19" i="9"/>
  <c r="I18" i="9"/>
  <c r="Z17" i="9"/>
  <c r="Z48" i="9" s="1"/>
  <c r="Y17" i="9"/>
  <c r="Y48" i="9" s="1"/>
  <c r="X17" i="9"/>
  <c r="X48" i="9" s="1"/>
  <c r="W17" i="9"/>
  <c r="W48" i="9" s="1"/>
  <c r="V17" i="9"/>
  <c r="V48" i="9" s="1"/>
  <c r="U17" i="9"/>
  <c r="U48" i="9" s="1"/>
  <c r="T17" i="9"/>
  <c r="T48" i="9" s="1"/>
  <c r="S17" i="9"/>
  <c r="S48" i="9" s="1"/>
  <c r="R17" i="9"/>
  <c r="R48" i="9" s="1"/>
  <c r="Q17" i="9"/>
  <c r="Q48" i="9" s="1"/>
  <c r="P17" i="9"/>
  <c r="P48" i="9" s="1"/>
  <c r="O17" i="9"/>
  <c r="O48" i="9" s="1"/>
  <c r="N17" i="9"/>
  <c r="N48" i="9" s="1"/>
  <c r="M17" i="9"/>
  <c r="M48" i="9" s="1"/>
  <c r="L17" i="9"/>
  <c r="L48" i="9" s="1"/>
  <c r="K17" i="9"/>
  <c r="K48" i="9" s="1"/>
  <c r="J17" i="9"/>
  <c r="J48" i="9" s="1"/>
  <c r="H17" i="9"/>
  <c r="H48" i="9" s="1"/>
  <c r="G17" i="9"/>
  <c r="G48" i="9" s="1"/>
  <c r="F17" i="9"/>
  <c r="F48" i="9" s="1"/>
  <c r="E17" i="9"/>
  <c r="E48" i="9" s="1"/>
  <c r="D17" i="9"/>
  <c r="D48" i="9" s="1"/>
  <c r="C17" i="9"/>
  <c r="C48" i="9" s="1"/>
  <c r="I16" i="9"/>
  <c r="I15" i="9"/>
  <c r="I14" i="9"/>
  <c r="Z13" i="9"/>
  <c r="Z47" i="9" s="1"/>
  <c r="Y13" i="9"/>
  <c r="Y47" i="9" s="1"/>
  <c r="X13" i="9"/>
  <c r="X47" i="9" s="1"/>
  <c r="W13" i="9"/>
  <c r="W47" i="9" s="1"/>
  <c r="V13" i="9"/>
  <c r="V47" i="9" s="1"/>
  <c r="U13" i="9"/>
  <c r="U47" i="9" s="1"/>
  <c r="T13" i="9"/>
  <c r="T47" i="9" s="1"/>
  <c r="S13" i="9"/>
  <c r="S47" i="9" s="1"/>
  <c r="R13" i="9"/>
  <c r="R47" i="9" s="1"/>
  <c r="Q13" i="9"/>
  <c r="Q47" i="9" s="1"/>
  <c r="P13" i="9"/>
  <c r="P47" i="9" s="1"/>
  <c r="O13" i="9"/>
  <c r="O47" i="9" s="1"/>
  <c r="N13" i="9"/>
  <c r="N47" i="9" s="1"/>
  <c r="M13" i="9"/>
  <c r="M47" i="9" s="1"/>
  <c r="L13" i="9"/>
  <c r="L47" i="9" s="1"/>
  <c r="K13" i="9"/>
  <c r="K47" i="9" s="1"/>
  <c r="H13" i="9"/>
  <c r="H47" i="9" s="1"/>
  <c r="G13" i="9"/>
  <c r="G47" i="9" s="1"/>
  <c r="F13" i="9"/>
  <c r="F47" i="9" s="1"/>
  <c r="E13" i="9"/>
  <c r="E47" i="9" s="1"/>
  <c r="D13" i="9"/>
  <c r="D47" i="9" s="1"/>
  <c r="C13" i="9"/>
  <c r="C47" i="9" s="1"/>
  <c r="J12" i="9"/>
  <c r="I12" i="9"/>
  <c r="J10" i="9"/>
  <c r="I10" i="9"/>
  <c r="J8" i="9"/>
  <c r="I8" i="9"/>
  <c r="J6" i="9"/>
  <c r="I6" i="9"/>
  <c r="J4" i="9"/>
  <c r="I4" i="9"/>
  <c r="C69" i="9" a="1"/>
  <c r="C53" i="9" l="1"/>
  <c r="M53" i="9"/>
  <c r="U53" i="9"/>
  <c r="D53" i="9"/>
  <c r="N53" i="9"/>
  <c r="E53" i="9"/>
  <c r="W53" i="9"/>
  <c r="F53" i="9"/>
  <c r="X53" i="9"/>
  <c r="G53" i="9"/>
  <c r="Y53" i="9"/>
  <c r="H53" i="9"/>
  <c r="R53" i="9"/>
  <c r="Z53" i="9"/>
  <c r="V53" i="9"/>
  <c r="O53" i="9"/>
  <c r="P53" i="9"/>
  <c r="Q53" i="9"/>
  <c r="K53" i="9"/>
  <c r="S53" i="9"/>
  <c r="L53" i="9"/>
  <c r="T53" i="9"/>
  <c r="I22" i="9"/>
  <c r="I49" i="9" s="1"/>
  <c r="I13" i="9"/>
  <c r="I47" i="9" s="1"/>
  <c r="J13" i="9"/>
  <c r="J47" i="9" s="1"/>
  <c r="J53" i="9" s="1"/>
  <c r="I26" i="9"/>
  <c r="I50" i="9" s="1"/>
  <c r="I41" i="9"/>
  <c r="I52" i="9" s="1"/>
  <c r="I35" i="9"/>
  <c r="I51" i="9" s="1"/>
  <c r="G17" i="10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N9" i="10"/>
  <c r="F15" i="10"/>
  <c r="G15" i="10"/>
  <c r="J24" i="10"/>
  <c r="F27" i="10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C69" i="9"/>
  <c r="I53" i="9" l="1"/>
  <c r="N23" i="10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<sst xmlns="http://schemas.openxmlformats.org/spreadsheetml/2006/main" count="223" uniqueCount="139">
  <si>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</si>
  <si>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</si>
  <si>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</si>
  <si>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</si>
  <si>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</si>
  <si>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</si>
  <si>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</si>
  <si>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</si>
  <si>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</si>
  <si>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</si>
  <si>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</si>
  <si>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</si>
  <si>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</si>
  <si>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</si>
  <si>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</si>
  <si>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</si>
  <si>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</si>
  <si>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</si>
  <si>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</si>
  <si>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</si>
  <si>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</si>
  <si>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</si>
  <si>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</si>
  <si>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</si>
  <si>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</si>
  <si>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</si>
  <si>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</si>
  <si>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</si>
  <si>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</si>
  <si>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</si>
  <si>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</si>
  <si>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</si>
  <si>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</si>
  <si>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</si>
  <si>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</si>
  <si>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</si>
  <si>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</si>
  <si>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</si>
  <si>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</si>
  <si>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</si>
  <si>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</si>
  <si>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</si>
  <si>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</si>
  <si>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</si>
  <si>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</si>
  <si>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</si>
  <si>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</si>
  <si>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</si>
  <si>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</si>
  <si>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</si>
  <si>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</si>
  <si>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</si>
  <si>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</si>
  <si>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</si>
  <si>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</si>
  <si>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</si>
  <si>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</si>
  <si>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</si>
  <si>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</si>
  <si>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</si>
  <si>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QUANTA TB</t>
    <phoneticPr fontId="2" type="noConversion"/>
  </si>
  <si>
    <t>COMPAL</t>
    <phoneticPr fontId="2" type="noConversion"/>
  </si>
  <si>
    <t>COMPAL TB</t>
    <phoneticPr fontId="2" type="noConversion"/>
  </si>
  <si>
    <t>WISTRON</t>
    <phoneticPr fontId="2" type="noConversion"/>
  </si>
  <si>
    <t>WISTRON TB</t>
    <phoneticPr fontId="2" type="noConversion"/>
  </si>
  <si>
    <t>PEGATRON</t>
    <phoneticPr fontId="2" type="noConversion"/>
  </si>
  <si>
    <t>PEGATRON TB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</si>
  <si>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</si>
  <si>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</si>
  <si>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</si>
  <si>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</si>
  <si>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NEOSTRA</t>
    <phoneticPr fontId="2" type="noConversion"/>
  </si>
  <si>
    <t>QUANTA</t>
    <phoneticPr fontId="2" type="noConversion"/>
  </si>
  <si>
    <t>TABLET sub-total</t>
    <phoneticPr fontId="2" type="noConversion"/>
  </si>
  <si>
    <t>ECS</t>
    <phoneticPr fontId="2" type="noConversion"/>
  </si>
  <si>
    <t>LENGDA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</si>
  <si>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</si>
  <si>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</si>
  <si>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</si>
  <si>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GIGABYTE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</si>
  <si>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</si>
  <si>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</si>
  <si>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</si>
  <si>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QUANTA/NB4</t>
    <phoneticPr fontId="2" type="noConversion"/>
  </si>
  <si>
    <t>LEHUI</t>
    <phoneticPr fontId="2" type="noConversion"/>
  </si>
  <si>
    <t>QISDA</t>
    <phoneticPr fontId="2" type="noConversion"/>
  </si>
  <si>
    <t>FOXCONN</t>
    <phoneticPr fontId="2" type="noConversion"/>
  </si>
  <si>
    <t>BOE</t>
    <phoneticPr fontId="2" type="noConversion"/>
  </si>
  <si>
    <t>DAEWOO</t>
    <phoneticPr fontId="2" type="noConversion"/>
  </si>
  <si>
    <t>INNO-CN</t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</si>
  <si>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</si>
  <si>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</si>
  <si>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</si>
  <si>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DELTA</t>
    <phoneticPr fontId="2" type="noConversion"/>
  </si>
  <si>
    <t>ACTION MICRO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</si>
  <si>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</si>
  <si>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</si>
  <si>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</si>
  <si>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</si>
  <si>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</si>
  <si>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</si>
  <si>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</si>
  <si>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</si>
  <si>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</si>
  <si>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</si>
  <si>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</si>
  <si>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</si>
  <si>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</si>
  <si>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</si>
  <si>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</si>
  <si>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</si>
  <si>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</si>
  <si>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</si>
  <si>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</si>
  <si>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</si>
  <si>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</si>
  <si>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</si>
  <si>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</si>
  <si>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t>SP Sales Amount/AI FG Sales Revenue (%)</t>
    <phoneticPr fontId="2" type="noConversion"/>
  </si>
  <si>
    <t>Model</t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</si>
  <si>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</si>
  <si>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</si>
  <si>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</si>
  <si>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</si>
  <si>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</si>
  <si>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</si>
  <si>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</si>
  <si>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</si>
  <si>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</si>
  <si>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</si>
  <si>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</si>
  <si>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</si>
  <si>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</si>
  <si>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</si>
  <si>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</si>
  <si>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</si>
  <si>
    <r>
      <t xml:space="preserve">(SP Sales Amount, USD, </t>
    </r>
    <r>
      <rPr>
        <b/>
        <sz val="8"/>
        <color indexed="10"/>
        <rFont val="Arial"/>
        <family val="2"/>
      </rPr>
      <t>Million</t>
    </r>
    <r>
      <rPr>
        <b/>
        <sz val="8"/>
        <color indexed="9"/>
        <rFont val="Arial"/>
        <family val="2"/>
      </rPr>
      <t>)</t>
    </r>
    <phoneticPr fontId="2" type="noConversion"/>
  </si>
  <si>
    <r>
      <t xml:space="preserve">AI Revenue (TWD, </t>
    </r>
    <r>
      <rPr>
        <b/>
        <sz val="8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</si>
  <si>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t>AI Revenue (TWD)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</si>
</sst>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sz val="12"/>
      <color theme="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細明體"/>
      <family val="3"/>
      <charset val="136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theme="0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38" fontId="7" fillId="11" borderId="0" xfId="1" applyNumberFormat="1" applyFont="1" applyFill="1" applyAlignment="1">
      <alignment horizontal="right" vertical="center" shrinkToFit="1"/>
    </xf>
    <xf numFmtId="38" fontId="6" fillId="11" borderId="0" xfId="1" applyNumberFormat="1" applyFont="1" applyFill="1" applyAlignment="1">
      <alignment horizontal="right" vertical="center" shrinkToFit="1"/>
    </xf>
    <xf numFmtId="38" fontId="7" fillId="12" borderId="0" xfId="1" applyNumberFormat="1" applyFont="1" applyFill="1" applyAlignment="1">
      <alignment horizontal="right" vertical="center" shrinkToFit="1"/>
    </xf>
    <xf numFmtId="38" fontId="6" fillId="12" borderId="0" xfId="1" applyNumberFormat="1" applyFont="1" applyFill="1" applyAlignment="1">
      <alignment horizontal="right" vertical="center" shrinkToFit="1"/>
    </xf>
    <xf numFmtId="40" fontId="7" fillId="12" borderId="0" xfId="1" applyNumberFormat="1" applyFont="1" applyFill="1" applyAlignment="1">
      <alignment horizontal="right" vertical="center" shrinkToFit="1"/>
    </xf>
    <xf numFmtId="0" fontId="8" fillId="0" borderId="0" xfId="0" applyFont="1">
      <alignment vertical="center"/>
    </xf>
    <xf numFmtId="38" fontId="6" fillId="11" borderId="1" xfId="1" applyNumberFormat="1" applyFont="1" applyFill="1" applyBorder="1">
      <alignment vertical="center"/>
    </xf>
    <xf numFmtId="0" fontId="6" fillId="11" borderId="1" xfId="1" applyNumberFormat="1" applyFont="1" applyFill="1" applyBorder="1" applyAlignment="1">
      <alignment horizontal="right" vertical="center"/>
    </xf>
    <xf numFmtId="38" fontId="6" fillId="11" borderId="1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6" fillId="8" borderId="1" xfId="1" applyFont="1" applyFill="1" applyBorder="1">
      <alignment vertical="center"/>
    </xf>
    <xf numFmtId="40" fontId="7" fillId="6" borderId="1" xfId="1" applyNumberFormat="1" applyFont="1" applyFill="1" applyBorder="1" applyAlignment="1">
      <alignment horizontal="right" vertical="center"/>
    </xf>
    <xf numFmtId="0" fontId="10" fillId="0" borderId="0" xfId="1" applyFont="1">
      <alignment vertical="center"/>
    </xf>
    <xf numFmtId="10" fontId="11" fillId="9" borderId="1" xfId="4" applyNumberFormat="1" applyFont="1" applyFill="1" applyBorder="1" applyAlignment="1">
      <alignment horizontal="left" vertical="center"/>
    </xf>
    <xf numFmtId="10" fontId="11" fillId="9" borderId="1" xfId="4" applyNumberFormat="1" applyFont="1" applyFill="1" applyBorder="1" applyAlignment="1">
      <alignment horizontal="right" vertical="center"/>
    </xf>
    <xf numFmtId="0" fontId="7" fillId="0" borderId="0" xfId="1" applyFont="1">
      <alignment vertical="center"/>
    </xf>
    <xf numFmtId="0" fontId="6" fillId="0" borderId="24" xfId="1" applyFont="1" applyBorder="1" applyAlignment="1">
      <alignment horizontal="center" vertical="center"/>
    </xf>
    <xf numFmtId="38" fontId="6" fillId="11" borderId="5" xfId="1" applyNumberFormat="1" applyFont="1" applyFill="1" applyBorder="1">
      <alignment vertical="center"/>
    </xf>
    <xf numFmtId="38" fontId="6" fillId="11" borderId="6" xfId="1" applyNumberFormat="1" applyFont="1" applyFill="1" applyBorder="1" applyAlignment="1">
      <alignment horizontal="center" vertical="center"/>
    </xf>
    <xf numFmtId="38" fontId="6" fillId="6" borderId="5" xfId="1" applyNumberFormat="1" applyFont="1" applyFill="1" applyBorder="1" applyAlignment="1">
      <alignment horizontal="left" vertical="center"/>
    </xf>
    <xf numFmtId="40" fontId="7" fillId="0" borderId="1" xfId="1" applyNumberFormat="1" applyFont="1" applyBorder="1" applyAlignment="1">
      <alignment horizontal="center" vertical="center"/>
    </xf>
    <xf numFmtId="40" fontId="7" fillId="6" borderId="6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6" borderId="5" xfId="1" applyFont="1" applyFill="1" applyBorder="1" applyAlignment="1">
      <alignment horizontal="left" vertical="center"/>
    </xf>
    <xf numFmtId="40" fontId="7" fillId="6" borderId="1" xfId="1" applyNumberFormat="1" applyFont="1" applyFill="1" applyBorder="1" applyAlignment="1">
      <alignment horizontal="center" vertical="center"/>
    </xf>
    <xf numFmtId="0" fontId="6" fillId="9" borderId="21" xfId="1" applyFont="1" applyFill="1" applyBorder="1" applyAlignment="1">
      <alignment horizontal="left" vertical="center"/>
    </xf>
    <xf numFmtId="40" fontId="7" fillId="9" borderId="15" xfId="1" applyNumberFormat="1" applyFont="1" applyFill="1" applyBorder="1" applyAlignment="1">
      <alignment horizontal="center" vertical="center"/>
    </xf>
    <xf numFmtId="40" fontId="7" fillId="9" borderId="19" xfId="1" applyNumberFormat="1" applyFont="1" applyFill="1" applyBorder="1" applyAlignment="1">
      <alignment horizontal="center" vertical="center"/>
    </xf>
    <xf numFmtId="184" fontId="7" fillId="0" borderId="0" xfId="1" applyNumberFormat="1" applyFont="1" applyAlignment="1">
      <alignment horizontal="center" vertical="center"/>
    </xf>
    <xf numFmtId="0" fontId="6" fillId="3" borderId="22" xfId="1" applyFont="1" applyFill="1" applyBorder="1" applyAlignment="1">
      <alignment horizontal="left" vertical="center"/>
    </xf>
    <xf numFmtId="10" fontId="7" fillId="3" borderId="17" xfId="1" applyNumberFormat="1" applyFont="1" applyFill="1" applyBorder="1" applyAlignment="1">
      <alignment horizontal="center" vertical="center"/>
    </xf>
    <xf numFmtId="10" fontId="7" fillId="3" borderId="23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vertical="center" wrapText="1"/>
    </xf>
    <xf numFmtId="38" fontId="7" fillId="0" borderId="0" xfId="1" applyNumberFormat="1" applyFont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38" fontId="7" fillId="0" borderId="0" xfId="1" applyNumberFormat="1" applyFont="1" applyAlignment="1">
      <alignment horizontal="center" vertical="center"/>
    </xf>
    <xf numFmtId="38" fontId="7" fillId="0" borderId="0" xfId="1" applyNumberFormat="1" applyFont="1" applyAlignment="1">
      <alignment horizontal="right" vertical="center"/>
    </xf>
    <xf numFmtId="38" fontId="13" fillId="10" borderId="0" xfId="1" applyNumberFormat="1" applyFont="1" applyFill="1" applyAlignment="1">
      <alignment horizontal="center" vertical="center"/>
    </xf>
    <xf numFmtId="38" fontId="6" fillId="11" borderId="1" xfId="1" applyNumberFormat="1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horizontal="center" vertical="center"/>
    </xf>
    <xf numFmtId="177" fontId="15" fillId="8" borderId="1" xfId="1" applyNumberFormat="1" applyFont="1" applyFill="1" applyBorder="1" applyAlignment="1">
      <alignment horizontal="right" vertical="center" wrapText="1"/>
    </xf>
    <xf numFmtId="38" fontId="6" fillId="9" borderId="1" xfId="1" applyNumberFormat="1" applyFont="1" applyFill="1" applyBorder="1" applyAlignment="1">
      <alignment horizontal="center" vertical="center"/>
    </xf>
    <xf numFmtId="177" fontId="15" fillId="9" borderId="1" xfId="1" applyNumberFormat="1" applyFont="1" applyFill="1" applyBorder="1" applyAlignment="1">
      <alignment horizontal="right" vertical="center" wrapText="1"/>
    </xf>
    <xf numFmtId="40" fontId="7" fillId="8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 applyAlignment="1">
      <alignment horizontal="right" vertical="center"/>
    </xf>
    <xf numFmtId="38" fontId="13" fillId="10" borderId="20" xfId="1" applyNumberFormat="1" applyFont="1" applyFill="1" applyBorder="1" applyAlignment="1">
      <alignment horizontal="left" vertical="center" wrapText="1"/>
    </xf>
    <xf numFmtId="0" fontId="7" fillId="0" borderId="20" xfId="1" applyFont="1" applyBorder="1" applyAlignment="1">
      <alignment horizontal="right" vertical="center" wrapText="1"/>
    </xf>
    <xf numFmtId="10" fontId="15" fillId="8" borderId="1" xfId="1" applyNumberFormat="1" applyFont="1" applyFill="1" applyBorder="1" applyAlignment="1">
      <alignment horizontal="right" vertical="center" wrapText="1"/>
    </xf>
    <xf numFmtId="183" fontId="15" fillId="8" borderId="1" xfId="1" applyNumberFormat="1" applyFont="1" applyFill="1" applyBorder="1" applyAlignment="1">
      <alignment horizontal="right" vertical="center" wrapText="1"/>
    </xf>
    <xf numFmtId="10" fontId="15" fillId="9" borderId="1" xfId="1" applyNumberFormat="1" applyFont="1" applyFill="1" applyBorder="1" applyAlignment="1">
      <alignment horizontal="right" vertical="center" wrapText="1"/>
    </xf>
    <xf numFmtId="38" fontId="6" fillId="11" borderId="0" xfId="1" applyNumberFormat="1" applyFont="1" applyFill="1" applyAlignment="1">
      <alignment horizontal="left" vertical="center" shrinkToFit="1"/>
    </xf>
    <xf numFmtId="38" fontId="6" fillId="12" borderId="0" xfId="1" applyNumberFormat="1" applyFont="1" applyFill="1" applyAlignment="1">
      <alignment horizontal="left" vertical="center"/>
    </xf>
    <xf numFmtId="38" fontId="7" fillId="0" borderId="0" xfId="1" applyNumberFormat="1" applyFont="1" applyAlignment="1"/>
    <xf numFmtId="10" fontId="7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right" vertical="center"/>
    </xf>
    <xf numFmtId="10" fontId="7" fillId="0" borderId="0" xfId="1" applyNumberFormat="1" applyFont="1">
      <alignment vertical="center"/>
    </xf>
    <xf numFmtId="0" fontId="18" fillId="0" borderId="0" xfId="3" applyFont="1">
      <alignment vertical="center"/>
    </xf>
    <xf numFmtId="0" fontId="16" fillId="0" borderId="0" xfId="1" applyFont="1">
      <alignment vertical="center"/>
    </xf>
    <xf numFmtId="176" fontId="7" fillId="0" borderId="0" xfId="1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40" fontId="7" fillId="0" borderId="0" xfId="1" applyNumberFormat="1" applyFont="1">
      <alignment vertical="center"/>
    </xf>
    <xf numFmtId="38" fontId="19" fillId="4" borderId="1" xfId="1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40" fontId="6" fillId="4" borderId="1" xfId="1" applyNumberFormat="1" applyFont="1" applyFill="1" applyBorder="1" applyAlignment="1">
      <alignment horizontal="center" vertical="center" wrapText="1"/>
    </xf>
    <xf numFmtId="40" fontId="19" fillId="4" borderId="1" xfId="1" applyNumberFormat="1" applyFont="1" applyFill="1" applyBorder="1" applyAlignment="1">
      <alignment horizontal="center" vertical="center"/>
    </xf>
    <xf numFmtId="40" fontId="6" fillId="4" borderId="6" xfId="1" applyNumberFormat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vertical="center" wrapText="1"/>
    </xf>
    <xf numFmtId="181" fontId="20" fillId="0" borderId="1" xfId="2" applyNumberFormat="1" applyFont="1" applyBorder="1" applyAlignment="1">
      <alignment horizontal="right" vertical="center"/>
    </xf>
    <xf numFmtId="40" fontId="20" fillId="0" borderId="1" xfId="1" applyNumberFormat="1" applyFont="1" applyBorder="1" applyAlignment="1">
      <alignment horizontal="right" vertical="center"/>
    </xf>
    <xf numFmtId="38" fontId="20" fillId="0" borderId="1" xfId="2" applyNumberFormat="1" applyFont="1" applyBorder="1" applyAlignment="1">
      <alignment horizontal="right" vertical="center"/>
    </xf>
    <xf numFmtId="40" fontId="20" fillId="0" borderId="8" xfId="1" applyNumberFormat="1" applyFont="1" applyBorder="1" applyAlignment="1">
      <alignment horizontal="right" vertical="center"/>
    </xf>
    <xf numFmtId="181" fontId="15" fillId="0" borderId="1" xfId="2" applyNumberFormat="1" applyFont="1" applyBorder="1" applyAlignment="1">
      <alignment horizontal="right" vertical="center"/>
    </xf>
    <xf numFmtId="40" fontId="7" fillId="0" borderId="1" xfId="1" applyNumberFormat="1" applyFont="1" applyBorder="1" applyAlignment="1">
      <alignment horizontal="right" vertical="center"/>
    </xf>
    <xf numFmtId="40" fontId="7" fillId="0" borderId="1" xfId="1" applyNumberFormat="1" applyFont="1" applyBorder="1">
      <alignment vertical="center"/>
    </xf>
    <xf numFmtId="38" fontId="15" fillId="0" borderId="9" xfId="2" applyNumberFormat="1" applyFont="1" applyBorder="1" applyAlignment="1">
      <alignment horizontal="right" vertical="center"/>
    </xf>
    <xf numFmtId="38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 applyAlignment="1">
      <alignment horizontal="right" vertical="center"/>
    </xf>
    <xf numFmtId="0" fontId="15" fillId="7" borderId="1" xfId="1" applyFont="1" applyFill="1" applyBorder="1" applyAlignment="1">
      <alignment vertical="center" wrapText="1"/>
    </xf>
    <xf numFmtId="181" fontId="20" fillId="7" borderId="1" xfId="2" applyNumberFormat="1" applyFont="1" applyFill="1" applyBorder="1" applyAlignment="1">
      <alignment horizontal="right" vertical="center"/>
    </xf>
    <xf numFmtId="40" fontId="20" fillId="7" borderId="1" xfId="1" applyNumberFormat="1" applyFont="1" applyFill="1" applyBorder="1" applyAlignment="1">
      <alignment horizontal="right" vertical="center"/>
    </xf>
    <xf numFmtId="181" fontId="20" fillId="7" borderId="1" xfId="1" applyNumberFormat="1" applyFont="1" applyFill="1" applyBorder="1" applyAlignment="1">
      <alignment horizontal="right" vertical="center"/>
    </xf>
    <xf numFmtId="40" fontId="20" fillId="7" borderId="1" xfId="1" applyNumberFormat="1" applyFont="1" applyFill="1" applyBorder="1">
      <alignment vertical="center"/>
    </xf>
    <xf numFmtId="181" fontId="15" fillId="7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 applyAlignment="1">
      <alignment horizontal="right" vertical="center"/>
    </xf>
    <xf numFmtId="38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 applyAlignment="1">
      <alignment horizontal="right" vertical="center"/>
    </xf>
    <xf numFmtId="0" fontId="7" fillId="7" borderId="0" xfId="1" applyFont="1" applyFill="1">
      <alignment vertical="center"/>
    </xf>
    <xf numFmtId="0" fontId="15" fillId="0" borderId="1" xfId="1" applyFont="1" applyBorder="1" applyAlignment="1">
      <alignment horizontal="left" vertical="center"/>
    </xf>
    <xf numFmtId="0" fontId="15" fillId="7" borderId="1" xfId="1" applyFont="1" applyFill="1" applyBorder="1" applyAlignment="1">
      <alignment horizontal="left" vertical="center"/>
    </xf>
    <xf numFmtId="182" fontId="20" fillId="7" borderId="1" xfId="2" applyNumberFormat="1" applyFont="1" applyFill="1" applyBorder="1" applyAlignment="1">
      <alignment horizontal="right" vertical="center"/>
    </xf>
    <xf numFmtId="181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>
      <alignment vertical="center"/>
    </xf>
    <xf numFmtId="181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>
      <alignment vertical="center"/>
    </xf>
    <xf numFmtId="40" fontId="20" fillId="0" borderId="1" xfId="1" applyNumberFormat="1" applyFont="1" applyBorder="1">
      <alignment vertical="center"/>
    </xf>
    <xf numFmtId="182" fontId="20" fillId="0" borderId="1" xfId="2" applyNumberFormat="1" applyFont="1" applyBorder="1" applyAlignment="1">
      <alignment horizontal="right" vertical="center"/>
    </xf>
    <xf numFmtId="181" fontId="15" fillId="0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>
      <alignment vertical="center"/>
    </xf>
    <xf numFmtId="181" fontId="20" fillId="0" borderId="1" xfId="2" applyNumberFormat="1" applyFont="1" applyFill="1" applyBorder="1" applyAlignment="1">
      <alignment horizontal="right" vertical="center"/>
    </xf>
    <xf numFmtId="181" fontId="20" fillId="0" borderId="9" xfId="2" applyNumberFormat="1" applyFont="1" applyFill="1" applyBorder="1" applyAlignment="1">
      <alignment horizontal="right" vertical="center"/>
    </xf>
    <xf numFmtId="181" fontId="20" fillId="8" borderId="1" xfId="2" applyNumberFormat="1" applyFont="1" applyFill="1" applyBorder="1" applyAlignment="1">
      <alignment horizontal="right" vertical="center" wrapText="1"/>
    </xf>
    <xf numFmtId="40" fontId="20" fillId="8" borderId="1" xfId="2" applyNumberFormat="1" applyFont="1" applyFill="1" applyBorder="1" applyAlignment="1">
      <alignment vertical="center" wrapText="1"/>
    </xf>
    <xf numFmtId="38" fontId="20" fillId="8" borderId="9" xfId="2" applyNumberFormat="1" applyFont="1" applyFill="1" applyBorder="1" applyAlignment="1">
      <alignment horizontal="right" vertical="center" wrapText="1"/>
    </xf>
    <xf numFmtId="40" fontId="20" fillId="8" borderId="1" xfId="2" applyNumberFormat="1" applyFont="1" applyFill="1" applyBorder="1" applyAlignment="1">
      <alignment horizontal="right" vertical="center"/>
    </xf>
    <xf numFmtId="38" fontId="20" fillId="8" borderId="1" xfId="2" applyNumberFormat="1" applyFont="1" applyFill="1" applyBorder="1" applyAlignment="1">
      <alignment horizontal="right" vertical="center"/>
    </xf>
    <xf numFmtId="40" fontId="20" fillId="8" borderId="8" xfId="2" applyNumberFormat="1" applyFont="1" applyFill="1" applyBorder="1" applyAlignment="1">
      <alignment horizontal="right" vertical="center"/>
    </xf>
    <xf numFmtId="38" fontId="15" fillId="8" borderId="1" xfId="2" applyNumberFormat="1" applyFont="1" applyFill="1" applyBorder="1" applyAlignment="1">
      <alignment horizontal="right" vertical="center"/>
    </xf>
    <xf numFmtId="40" fontId="15" fillId="8" borderId="1" xfId="2" applyNumberFormat="1" applyFont="1" applyFill="1" applyBorder="1" applyAlignment="1">
      <alignment horizontal="right" vertical="center"/>
    </xf>
    <xf numFmtId="38" fontId="15" fillId="8" borderId="13" xfId="2" applyNumberFormat="1" applyFont="1" applyFill="1" applyBorder="1" applyAlignment="1">
      <alignment horizontal="right" vertical="center"/>
    </xf>
    <xf numFmtId="40" fontId="15" fillId="8" borderId="2" xfId="2" applyNumberFormat="1" applyFont="1" applyFill="1" applyBorder="1" applyAlignment="1">
      <alignment horizontal="right" vertical="center"/>
    </xf>
    <xf numFmtId="38" fontId="15" fillId="8" borderId="1" xfId="2" applyNumberFormat="1" applyFont="1" applyFill="1" applyBorder="1" applyAlignment="1">
      <alignment horizontal="right" vertical="center" wrapText="1"/>
    </xf>
    <xf numFmtId="40" fontId="15" fillId="8" borderId="1" xfId="2" applyNumberFormat="1" applyFont="1" applyFill="1" applyBorder="1" applyAlignment="1">
      <alignment horizontal="right" vertical="center" wrapText="1"/>
    </xf>
    <xf numFmtId="38" fontId="15" fillId="8" borderId="1" xfId="2" applyNumberFormat="1" applyFont="1" applyFill="1" applyBorder="1" applyAlignment="1">
      <alignment vertical="center" wrapText="1"/>
    </xf>
    <xf numFmtId="38" fontId="15" fillId="8" borderId="9" xfId="2" applyNumberFormat="1" applyFont="1" applyFill="1" applyBorder="1" applyAlignment="1">
      <alignment horizontal="right" vertical="center" wrapText="1"/>
    </xf>
    <xf numFmtId="40" fontId="15" fillId="8" borderId="6" xfId="2" applyNumberFormat="1" applyFont="1" applyFill="1" applyBorder="1" applyAlignment="1">
      <alignment horizontal="right" vertical="center" wrapText="1"/>
    </xf>
    <xf numFmtId="0" fontId="7" fillId="8" borderId="0" xfId="1" applyFont="1" applyFill="1">
      <alignment vertical="center"/>
    </xf>
    <xf numFmtId="38" fontId="15" fillId="0" borderId="1" xfId="2" applyNumberFormat="1" applyFont="1" applyBorder="1" applyAlignment="1">
      <alignment horizontal="right" vertical="center"/>
    </xf>
    <xf numFmtId="38" fontId="15" fillId="0" borderId="1" xfId="2" applyNumberFormat="1" applyFont="1" applyFill="1" applyBorder="1" applyAlignment="1">
      <alignment horizontal="right" vertical="center"/>
    </xf>
    <xf numFmtId="40" fontId="20" fillId="8" borderId="1" xfId="1" applyNumberFormat="1" applyFont="1" applyFill="1" applyBorder="1" applyAlignment="1">
      <alignment vertical="center" wrapText="1"/>
    </xf>
    <xf numFmtId="38" fontId="20" fillId="8" borderId="9" xfId="1" applyNumberFormat="1" applyFont="1" applyFill="1" applyBorder="1" applyAlignment="1">
      <alignment horizontal="right" vertical="center" wrapText="1"/>
    </xf>
    <xf numFmtId="40" fontId="20" fillId="8" borderId="1" xfId="1" applyNumberFormat="1" applyFont="1" applyFill="1" applyBorder="1" applyAlignment="1">
      <alignment horizontal="right" vertical="center"/>
    </xf>
    <xf numFmtId="38" fontId="20" fillId="8" borderId="2" xfId="1" applyNumberFormat="1" applyFont="1" applyFill="1" applyBorder="1" applyAlignment="1">
      <alignment horizontal="right" vertical="center"/>
    </xf>
    <xf numFmtId="40" fontId="20" fillId="8" borderId="14" xfId="1" applyNumberFormat="1" applyFont="1" applyFill="1" applyBorder="1" applyAlignment="1">
      <alignment horizontal="right" vertical="center"/>
    </xf>
    <xf numFmtId="38" fontId="15" fillId="8" borderId="1" xfId="1" applyNumberFormat="1" applyFont="1" applyFill="1" applyBorder="1" applyAlignment="1">
      <alignment horizontal="right" vertical="center"/>
    </xf>
    <xf numFmtId="40" fontId="15" fillId="8" borderId="1" xfId="1" applyNumberFormat="1" applyFont="1" applyFill="1" applyBorder="1" applyAlignment="1">
      <alignment horizontal="right" vertical="center"/>
    </xf>
    <xf numFmtId="38" fontId="15" fillId="8" borderId="9" xfId="1" applyNumberFormat="1" applyFont="1" applyFill="1" applyBorder="1" applyAlignment="1">
      <alignment horizontal="right" vertical="center"/>
    </xf>
    <xf numFmtId="40" fontId="15" fillId="8" borderId="1" xfId="1" applyNumberFormat="1" applyFont="1" applyFill="1" applyBorder="1" applyAlignment="1">
      <alignment horizontal="right" vertical="center" wrapText="1"/>
    </xf>
    <xf numFmtId="38" fontId="15" fillId="8" borderId="1" xfId="1" applyNumberFormat="1" applyFont="1" applyFill="1" applyBorder="1" applyAlignment="1">
      <alignment vertical="center" wrapText="1"/>
    </xf>
    <xf numFmtId="40" fontId="15" fillId="8" borderId="8" xfId="1" applyNumberFormat="1" applyFont="1" applyFill="1" applyBorder="1" applyAlignment="1">
      <alignment horizontal="right" vertical="center" wrapText="1"/>
    </xf>
    <xf numFmtId="38" fontId="15" fillId="8" borderId="1" xfId="1" applyNumberFormat="1" applyFont="1" applyFill="1" applyBorder="1" applyAlignment="1">
      <alignment horizontal="right" vertical="center" wrapText="1"/>
    </xf>
    <xf numFmtId="38" fontId="15" fillId="8" borderId="9" xfId="1" applyNumberFormat="1" applyFont="1" applyFill="1" applyBorder="1" applyAlignment="1">
      <alignment horizontal="right" vertical="center" wrapText="1"/>
    </xf>
    <xf numFmtId="40" fontId="15" fillId="8" borderId="6" xfId="1" applyNumberFormat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left" vertical="center"/>
    </xf>
    <xf numFmtId="181" fontId="20" fillId="0" borderId="1" xfId="1" applyNumberFormat="1" applyFont="1" applyBorder="1" applyAlignment="1">
      <alignment horizontal="right" vertical="center"/>
    </xf>
    <xf numFmtId="40" fontId="20" fillId="0" borderId="8" xfId="1" applyNumberFormat="1" applyFont="1" applyBorder="1">
      <alignment vertical="center"/>
    </xf>
    <xf numFmtId="0" fontId="20" fillId="0" borderId="1" xfId="1" applyFont="1" applyBorder="1" applyAlignment="1">
      <alignment horizontal="right" vertical="center" wrapText="1"/>
    </xf>
    <xf numFmtId="40" fontId="20" fillId="0" borderId="1" xfId="1" applyNumberFormat="1" applyFont="1" applyBorder="1" applyAlignment="1">
      <alignment horizontal="right" vertical="center" wrapText="1"/>
    </xf>
    <xf numFmtId="40" fontId="7" fillId="0" borderId="8" xfId="1" applyNumberFormat="1" applyFont="1" applyBorder="1">
      <alignment vertical="center"/>
    </xf>
    <xf numFmtId="181" fontId="15" fillId="0" borderId="2" xfId="2" applyNumberFormat="1" applyFont="1" applyFill="1" applyBorder="1" applyAlignment="1">
      <alignment horizontal="right" vertical="center"/>
    </xf>
    <xf numFmtId="40" fontId="7" fillId="0" borderId="2" xfId="1" applyNumberFormat="1" applyFont="1" applyBorder="1">
      <alignment vertical="center"/>
    </xf>
    <xf numFmtId="181" fontId="15" fillId="0" borderId="9" xfId="2" applyNumberFormat="1" applyFont="1" applyFill="1" applyBorder="1" applyAlignment="1">
      <alignment horizontal="right" vertical="center"/>
    </xf>
    <xf numFmtId="38" fontId="20" fillId="8" borderId="1" xfId="1" applyNumberFormat="1" applyFont="1" applyFill="1" applyBorder="1" applyAlignment="1">
      <alignment horizontal="right" vertical="center"/>
    </xf>
    <xf numFmtId="38" fontId="15" fillId="8" borderId="13" xfId="1" applyNumberFormat="1" applyFont="1" applyFill="1" applyBorder="1" applyAlignment="1">
      <alignment horizontal="right" vertical="center"/>
    </xf>
    <xf numFmtId="38" fontId="15" fillId="8" borderId="2" xfId="1" applyNumberFormat="1" applyFont="1" applyFill="1" applyBorder="1" applyAlignment="1">
      <alignment horizontal="right" vertical="center" wrapText="1"/>
    </xf>
    <xf numFmtId="40" fontId="15" fillId="8" borderId="2" xfId="1" applyNumberFormat="1" applyFont="1" applyFill="1" applyBorder="1" applyAlignment="1">
      <alignment horizontal="right" vertical="center" wrapText="1"/>
    </xf>
    <xf numFmtId="38" fontId="20" fillId="0" borderId="1" xfId="1" applyNumberFormat="1" applyFont="1" applyBorder="1" applyAlignment="1">
      <alignment horizontal="right" vertical="center"/>
    </xf>
    <xf numFmtId="38" fontId="20" fillId="8" borderId="9" xfId="1" applyNumberFormat="1" applyFont="1" applyFill="1" applyBorder="1" applyAlignment="1">
      <alignment horizontal="right" vertical="center"/>
    </xf>
    <xf numFmtId="40" fontId="20" fillId="8" borderId="8" xfId="1" applyNumberFormat="1" applyFont="1" applyFill="1" applyBorder="1" applyAlignment="1">
      <alignment horizontal="right" vertical="center"/>
    </xf>
    <xf numFmtId="38" fontId="7" fillId="0" borderId="9" xfId="1" applyNumberFormat="1" applyFont="1" applyBorder="1" applyAlignment="1">
      <alignment horizontal="right" vertical="center"/>
    </xf>
    <xf numFmtId="0" fontId="6" fillId="0" borderId="0" xfId="1" applyFont="1">
      <alignment vertical="center"/>
    </xf>
    <xf numFmtId="0" fontId="15" fillId="0" borderId="1" xfId="1" applyFont="1" applyBorder="1" applyAlignment="1">
      <alignment horizontal="left" vertical="center" wrapText="1"/>
    </xf>
    <xf numFmtId="181" fontId="20" fillId="0" borderId="2" xfId="1" applyNumberFormat="1" applyFont="1" applyBorder="1" applyAlignment="1">
      <alignment horizontal="right" vertical="center"/>
    </xf>
    <xf numFmtId="182" fontId="20" fillId="0" borderId="2" xfId="1" applyNumberFormat="1" applyFont="1" applyBorder="1" applyAlignment="1">
      <alignment horizontal="right" vertical="center"/>
    </xf>
    <xf numFmtId="40" fontId="7" fillId="0" borderId="8" xfId="1" applyNumberFormat="1" applyFont="1" applyBorder="1" applyAlignment="1">
      <alignment horizontal="right" vertical="center"/>
    </xf>
    <xf numFmtId="182" fontId="15" fillId="0" borderId="1" xfId="2" applyNumberFormat="1" applyFont="1" applyBorder="1" applyAlignment="1">
      <alignment horizontal="right" vertical="center"/>
    </xf>
    <xf numFmtId="38" fontId="20" fillId="8" borderId="13" xfId="1" applyNumberFormat="1" applyFont="1" applyFill="1" applyBorder="1" applyAlignment="1">
      <alignment horizontal="right" vertical="center" wrapText="1"/>
    </xf>
    <xf numFmtId="40" fontId="20" fillId="8" borderId="2" xfId="1" applyNumberFormat="1" applyFont="1" applyFill="1" applyBorder="1" applyAlignment="1">
      <alignment horizontal="right" vertical="center"/>
    </xf>
    <xf numFmtId="40" fontId="15" fillId="8" borderId="2" xfId="1" applyNumberFormat="1" applyFont="1" applyFill="1" applyBorder="1" applyAlignment="1">
      <alignment horizontal="right" vertical="center"/>
    </xf>
    <xf numFmtId="38" fontId="15" fillId="8" borderId="2" xfId="1" applyNumberFormat="1" applyFont="1" applyFill="1" applyBorder="1" applyAlignment="1">
      <alignment vertical="center" wrapText="1"/>
    </xf>
    <xf numFmtId="40" fontId="15" fillId="8" borderId="14" xfId="1" applyNumberFormat="1" applyFont="1" applyFill="1" applyBorder="1" applyAlignment="1">
      <alignment horizontal="right" vertical="center" wrapText="1"/>
    </xf>
    <xf numFmtId="38" fontId="15" fillId="8" borderId="13" xfId="1" applyNumberFormat="1" applyFont="1" applyFill="1" applyBorder="1" applyAlignment="1">
      <alignment horizontal="right" vertical="center" wrapText="1"/>
    </xf>
    <xf numFmtId="38" fontId="7" fillId="0" borderId="1" xfId="2" applyNumberFormat="1" applyFont="1" applyFill="1" applyBorder="1" applyAlignment="1">
      <alignment horizontal="right" vertical="center"/>
    </xf>
    <xf numFmtId="181" fontId="20" fillId="8" borderId="15" xfId="2" applyNumberFormat="1" applyFont="1" applyFill="1" applyBorder="1" applyAlignment="1">
      <alignment horizontal="right" vertical="center" wrapText="1"/>
    </xf>
    <xf numFmtId="40" fontId="20" fillId="8" borderId="15" xfId="1" applyNumberFormat="1" applyFont="1" applyFill="1" applyBorder="1" applyAlignment="1">
      <alignment vertical="center" wrapText="1"/>
    </xf>
    <xf numFmtId="38" fontId="20" fillId="8" borderId="16" xfId="1" applyNumberFormat="1" applyFont="1" applyFill="1" applyBorder="1" applyAlignment="1">
      <alignment horizontal="right" vertical="center" wrapText="1"/>
    </xf>
    <xf numFmtId="40" fontId="20" fillId="8" borderId="15" xfId="1" applyNumberFormat="1" applyFont="1" applyFill="1" applyBorder="1" applyAlignment="1">
      <alignment horizontal="right" vertical="center"/>
    </xf>
    <xf numFmtId="38" fontId="15" fillId="8" borderId="15" xfId="1" applyNumberFormat="1" applyFont="1" applyFill="1" applyBorder="1" applyAlignment="1">
      <alignment horizontal="right" vertical="center"/>
    </xf>
    <xf numFmtId="40" fontId="15" fillId="8" borderId="15" xfId="1" applyNumberFormat="1" applyFont="1" applyFill="1" applyBorder="1" applyAlignment="1">
      <alignment horizontal="right" vertical="center"/>
    </xf>
    <xf numFmtId="38" fontId="15" fillId="8" borderId="17" xfId="1" applyNumberFormat="1" applyFont="1" applyFill="1" applyBorder="1" applyAlignment="1">
      <alignment horizontal="right" vertical="center"/>
    </xf>
    <xf numFmtId="40" fontId="15" fillId="8" borderId="17" xfId="1" applyNumberFormat="1" applyFont="1" applyFill="1" applyBorder="1" applyAlignment="1">
      <alignment horizontal="right" vertical="center"/>
    </xf>
    <xf numFmtId="38" fontId="15" fillId="8" borderId="15" xfId="1" applyNumberFormat="1" applyFont="1" applyFill="1" applyBorder="1" applyAlignment="1">
      <alignment horizontal="right" vertical="center" wrapText="1"/>
    </xf>
    <xf numFmtId="40" fontId="15" fillId="8" borderId="15" xfId="1" applyNumberFormat="1" applyFont="1" applyFill="1" applyBorder="1" applyAlignment="1">
      <alignment horizontal="right" vertical="center" wrapText="1"/>
    </xf>
    <xf numFmtId="38" fontId="15" fillId="8" borderId="17" xfId="1" applyNumberFormat="1" applyFont="1" applyFill="1" applyBorder="1" applyAlignment="1">
      <alignment vertical="center" wrapText="1"/>
    </xf>
    <xf numFmtId="40" fontId="15" fillId="8" borderId="17" xfId="1" applyNumberFormat="1" applyFont="1" applyFill="1" applyBorder="1" applyAlignment="1">
      <alignment horizontal="right" vertical="center" wrapText="1"/>
    </xf>
    <xf numFmtId="40" fontId="15" fillId="8" borderId="18" xfId="1" applyNumberFormat="1" applyFont="1" applyFill="1" applyBorder="1" applyAlignment="1">
      <alignment horizontal="right" vertical="center" wrapText="1"/>
    </xf>
    <xf numFmtId="38" fontId="15" fillId="8" borderId="17" xfId="1" applyNumberFormat="1" applyFont="1" applyFill="1" applyBorder="1" applyAlignment="1">
      <alignment horizontal="right" vertical="center" wrapText="1"/>
    </xf>
    <xf numFmtId="40" fontId="15" fillId="8" borderId="19" xfId="1" applyNumberFormat="1" applyFont="1" applyFill="1" applyBorder="1" applyAlignment="1">
      <alignment horizontal="right" vertical="center" wrapText="1"/>
    </xf>
    <xf numFmtId="0" fontId="15" fillId="0" borderId="0" xfId="1" applyFont="1" applyAlignment="1">
      <alignment horizontal="left" vertical="center"/>
    </xf>
    <xf numFmtId="38" fontId="15" fillId="0" borderId="0" xfId="1" applyNumberFormat="1" applyFont="1" applyAlignment="1">
      <alignment horizontal="right" vertical="center"/>
    </xf>
    <xf numFmtId="26" fontId="7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38" fontId="19" fillId="4" borderId="1" xfId="1" applyNumberFormat="1" applyFont="1" applyFill="1" applyBorder="1" applyAlignment="1">
      <alignment horizontal="right" vertical="center"/>
    </xf>
    <xf numFmtId="177" fontId="6" fillId="4" borderId="1" xfId="1" applyNumberFormat="1" applyFont="1" applyFill="1" applyBorder="1" applyAlignment="1">
      <alignment horizontal="right" vertical="center" wrapText="1"/>
    </xf>
    <xf numFmtId="40" fontId="6" fillId="4" borderId="1" xfId="1" applyNumberFormat="1" applyFont="1" applyFill="1" applyBorder="1" applyAlignment="1">
      <alignment horizontal="right" vertical="center" wrapText="1"/>
    </xf>
    <xf numFmtId="182" fontId="7" fillId="0" borderId="0" xfId="1" applyNumberFormat="1" applyFont="1">
      <alignment vertical="center"/>
    </xf>
    <xf numFmtId="182" fontId="19" fillId="9" borderId="1" xfId="1" applyNumberFormat="1" applyFont="1" applyFill="1" applyBorder="1" applyAlignment="1">
      <alignment horizontal="center" vertical="center"/>
    </xf>
    <xf numFmtId="38" fontId="15" fillId="9" borderId="1" xfId="1" applyNumberFormat="1" applyFont="1" applyFill="1" applyBorder="1" applyAlignment="1">
      <alignment horizontal="right" vertical="center"/>
    </xf>
    <xf numFmtId="177" fontId="15" fillId="9" borderId="1" xfId="1" applyNumberFormat="1" applyFont="1" applyFill="1" applyBorder="1" applyAlignment="1">
      <alignment horizontal="right" vertical="center"/>
    </xf>
    <xf numFmtId="38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>
      <alignment vertical="center"/>
    </xf>
    <xf numFmtId="182" fontId="15" fillId="0" borderId="0" xfId="1" applyNumberFormat="1" applyFont="1" applyAlignment="1">
      <alignment horizontal="left" vertical="center"/>
    </xf>
    <xf numFmtId="182" fontId="7" fillId="0" borderId="0" xfId="1" applyNumberFormat="1" applyFont="1" applyAlignment="1">
      <alignment horizontal="right" vertical="center"/>
    </xf>
    <xf numFmtId="0" fontId="7" fillId="0" borderId="0" xfId="1" applyNumberFormat="1" applyFont="1" applyAlignment="1">
      <alignment horizontal="right" vertical="center"/>
    </xf>
    <xf numFmtId="178" fontId="19" fillId="4" borderId="4" xfId="1" applyNumberFormat="1" applyFont="1" applyFill="1" applyBorder="1" applyAlignment="1">
      <alignment horizontal="center" vertical="center"/>
    </xf>
    <xf numFmtId="178" fontId="6" fillId="4" borderId="4" xfId="1" applyNumberFormat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8" borderId="12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9" fillId="5" borderId="7" xfId="1" applyFont="1" applyFill="1" applyBorder="1" applyAlignment="1">
      <alignment horizontal="center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19" fillId="5" borderId="11" xfId="1" applyFont="1" applyFill="1" applyBorder="1" applyAlignment="1">
      <alignment horizontal="center" vertical="center" wrapText="1"/>
    </xf>
    <xf numFmtId="0" fontId="19" fillId="3" borderId="3" xfId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19" fillId="3" borderId="4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58</xdr:row>
      <xdr:rowOff>114778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zoomScaleNormal="100" workbookViewId="0">
      <selection activeCell="C26" sqref="C26"/>
    </sheetView>
  </sheetViews>
  <sheetFormatPr defaultColWidth="9" defaultRowHeight="11.25"/>
  <cols>
    <col min="1" max="1" width="15.125" style="16" customWidth="1"/>
    <col min="2" max="2" width="16" style="182" customWidth="1"/>
    <col min="3" max="3" width="13.125" style="183" customWidth="1"/>
    <col min="4" max="4" width="13.125" style="63" customWidth="1"/>
    <col min="5" max="5" width="11.625" style="40" customWidth="1"/>
    <col min="6" max="6" width="14.625" style="63" customWidth="1"/>
    <col min="7" max="7" width="11.875" style="40" customWidth="1"/>
    <col min="8" max="8" width="14.625" style="63" customWidth="1"/>
    <col min="9" max="9" width="14.125" style="40" customWidth="1"/>
    <col min="10" max="10" width="16.5" style="63" customWidth="1"/>
    <col min="11" max="11" width="13.625" style="40" customWidth="1"/>
    <col min="12" max="12" width="15" style="63" customWidth="1"/>
    <col min="13" max="13" width="12" style="34" customWidth="1"/>
    <col min="14" max="14" width="14.125" style="16" customWidth="1"/>
    <col min="15" max="15" width="12" style="34" customWidth="1"/>
    <col min="16" max="16" width="14" style="16" customWidth="1"/>
    <col min="17" max="17" width="13.125" style="34" customWidth="1"/>
    <col min="18" max="18" width="14.125" style="64" customWidth="1"/>
    <col min="19" max="19" width="12.125" style="34" customWidth="1"/>
    <col min="20" max="20" width="14.125" style="64" customWidth="1"/>
    <col min="21" max="21" width="12.125" style="34" bestFit="1" customWidth="1"/>
    <col min="22" max="22" width="14.125" style="64" bestFit="1" customWidth="1"/>
    <col min="23" max="23" width="14.5" style="34" bestFit="1" customWidth="1"/>
    <col min="24" max="24" width="14.125" style="64" bestFit="1" customWidth="1"/>
    <col min="25" max="25" width="13.5" style="64" customWidth="1"/>
    <col min="26" max="26" width="14.375" style="64" bestFit="1" customWidth="1"/>
    <col min="27" max="27" width="9" style="16"/>
    <col min="28" max="29" width="15.125" style="16" customWidth="1"/>
    <col min="30" max="16384" width="9" style="16"/>
  </cols>
  <sheetData>
    <row r="1" spans="1:27" ht="12" thickBot="1">
      <c r="A1" s="61" t="s">
        <v>54</v>
      </c>
      <c r="B1" s="16"/>
      <c r="C1" s="62"/>
    </row>
    <row r="2" spans="1:27" ht="18" customHeight="1">
      <c r="A2" s="213" t="s">
        <v>55</v>
      </c>
      <c r="B2" s="215" t="s">
        <v>56</v>
      </c>
      <c r="C2" s="200">
        <v>43831</v>
      </c>
      <c r="D2" s="201"/>
      <c r="E2" s="200">
        <v>43862</v>
      </c>
      <c r="F2" s="201"/>
      <c r="G2" s="200">
        <v>43891</v>
      </c>
      <c r="H2" s="201"/>
      <c r="I2" s="200">
        <v>43922</v>
      </c>
      <c r="J2" s="201"/>
      <c r="K2" s="200">
        <v>43952</v>
      </c>
      <c r="L2" s="201"/>
      <c r="M2" s="200">
        <v>43983</v>
      </c>
      <c r="N2" s="201"/>
      <c r="O2" s="200">
        <v>44013</v>
      </c>
      <c r="P2" s="201"/>
      <c r="Q2" s="200">
        <v>44044</v>
      </c>
      <c r="R2" s="201"/>
      <c r="S2" s="200">
        <v>44075</v>
      </c>
      <c r="T2" s="201"/>
      <c r="U2" s="200">
        <v>44105</v>
      </c>
      <c r="V2" s="201"/>
      <c r="W2" s="200">
        <v>44136</v>
      </c>
      <c r="X2" s="201"/>
      <c r="Y2" s="200">
        <v>44166</v>
      </c>
      <c r="Z2" s="201"/>
    </row>
    <row r="3" spans="1:27" ht="17.25" customHeight="1">
      <c r="A3" s="214"/>
      <c r="B3" s="209"/>
      <c r="C3" s="65" t="s">
        <v>57</v>
      </c>
      <c r="D3" s="66" t="s">
        <v>58</v>
      </c>
      <c r="E3" s="65" t="s">
        <v>57</v>
      </c>
      <c r="F3" s="66" t="s">
        <v>58</v>
      </c>
      <c r="G3" s="65" t="s">
        <v>57</v>
      </c>
      <c r="H3" s="66" t="s">
        <v>58</v>
      </c>
      <c r="I3" s="65" t="s">
        <v>57</v>
      </c>
      <c r="J3" s="66" t="s">
        <v>58</v>
      </c>
      <c r="K3" s="65" t="s">
        <v>57</v>
      </c>
      <c r="L3" s="66" t="s">
        <v>58</v>
      </c>
      <c r="M3" s="65" t="s">
        <v>57</v>
      </c>
      <c r="N3" s="67" t="s">
        <v>58</v>
      </c>
      <c r="O3" s="65" t="s">
        <v>57</v>
      </c>
      <c r="P3" s="67" t="s">
        <v>58</v>
      </c>
      <c r="Q3" s="65" t="s">
        <v>57</v>
      </c>
      <c r="R3" s="68" t="s">
        <v>58</v>
      </c>
      <c r="S3" s="65" t="s">
        <v>57</v>
      </c>
      <c r="T3" s="68" t="s">
        <v>58</v>
      </c>
      <c r="U3" s="65" t="s">
        <v>57</v>
      </c>
      <c r="V3" s="68" t="s">
        <v>58</v>
      </c>
      <c r="W3" s="65" t="s">
        <v>57</v>
      </c>
      <c r="X3" s="68" t="s">
        <v>58</v>
      </c>
      <c r="Y3" s="69" t="s">
        <v>57</v>
      </c>
      <c r="Z3" s="70" t="s">
        <v>58</v>
      </c>
    </row>
    <row r="4" spans="1:27">
      <c r="A4" s="210" t="s">
        <v>59</v>
      </c>
      <c r="B4" s="71" t="s">
        <v>52</v>
      </c>
      <c r="C4" s="72">
        <v>27250</v>
      </c>
      <c r="D4" s="73">
        <v>612066.71</v>
      </c>
      <c r="E4" s="72">
        <v>8310</v>
      </c>
      <c r="F4" s="73">
        <v>122249.21</v>
      </c>
      <c r="G4" s="74">
        <v>78015</v>
      </c>
      <c r="H4" s="75">
        <v>1392352.2</v>
      </c>
      <c r="I4" s="76">
        <f>SUMIFS('[1]raw data 02'!U:U,'[1]raw data 02'!$B:$B,$A$4,'[1]raw data 02'!$D:$D,B4,'[1]raw data 02'!$AC:$AC,"&gt;=2020/04/01",'[1]raw data 02'!$AC:$AC,"&lt;=2020/04/30")</f>
        <v>85836</v>
      </c>
      <c r="J4" s="77">
        <f>SUMIFS('[1]raw data 02'!$BF:$BF,'[1]raw data 02'!$B:$B,$A$4,'[1]raw data 02'!$D:$D,B4,'[1]raw data 02'!$AC:$AC,"&gt;=2020/04/01",'[1]raw data 02'!$AC:$AC,"&lt;=2020/04/30")</f>
        <v>1072605.929999999</v>
      </c>
      <c r="K4" s="76"/>
      <c r="L4" s="77"/>
      <c r="M4" s="76"/>
      <c r="N4" s="78"/>
      <c r="O4" s="79"/>
      <c r="P4" s="77"/>
      <c r="Q4" s="79"/>
      <c r="R4" s="77"/>
      <c r="S4" s="76"/>
      <c r="T4" s="77"/>
      <c r="U4" s="76"/>
      <c r="V4" s="77"/>
      <c r="W4" s="76"/>
      <c r="X4" s="77"/>
      <c r="Y4" s="80"/>
      <c r="Z4" s="81"/>
    </row>
    <row r="5" spans="1:27" s="91" customFormat="1">
      <c r="A5" s="211"/>
      <c r="B5" s="82" t="s">
        <v>60</v>
      </c>
      <c r="C5" s="83">
        <v>50</v>
      </c>
      <c r="D5" s="84">
        <v>279.10000000000002</v>
      </c>
      <c r="E5" s="85">
        <v>0</v>
      </c>
      <c r="F5" s="86">
        <v>0</v>
      </c>
      <c r="G5" s="83">
        <v>524</v>
      </c>
      <c r="H5" s="84">
        <v>3317.24</v>
      </c>
      <c r="I5" s="87"/>
      <c r="J5" s="88"/>
      <c r="K5" s="87"/>
      <c r="L5" s="88"/>
      <c r="M5" s="87"/>
      <c r="N5" s="88"/>
      <c r="O5" s="87"/>
      <c r="P5" s="88"/>
      <c r="Q5" s="87"/>
      <c r="R5" s="88"/>
      <c r="S5" s="87"/>
      <c r="T5" s="88"/>
      <c r="U5" s="87"/>
      <c r="V5" s="88"/>
      <c r="W5" s="87"/>
      <c r="X5" s="88"/>
      <c r="Y5" s="89"/>
      <c r="Z5" s="90"/>
    </row>
    <row r="6" spans="1:27">
      <c r="A6" s="211"/>
      <c r="B6" s="92" t="s">
        <v>61</v>
      </c>
      <c r="C6" s="72">
        <v>26551</v>
      </c>
      <c r="D6" s="73">
        <v>548935.49</v>
      </c>
      <c r="E6" s="72">
        <v>8794</v>
      </c>
      <c r="F6" s="73">
        <v>235647.77</v>
      </c>
      <c r="G6" s="72">
        <v>46963</v>
      </c>
      <c r="H6" s="73">
        <v>931775.43</v>
      </c>
      <c r="I6" s="76">
        <f>SUMIFS('[1]raw data 02'!U:U,'[1]raw data 02'!$B:$B,$A$4,'[1]raw data 02'!$D:$D,B6,'[1]raw data 02'!$AC:$AC,"&gt;=2020/04/01",'[1]raw data 02'!$AC:$AC,"&lt;=2020/04/30")</f>
        <v>29506</v>
      </c>
      <c r="J6" s="77">
        <f>SUMIFS('[1]raw data 02'!$BF:$BF,'[1]raw data 02'!$B:$B,$A$4,'[1]raw data 02'!$D:$D,B6,'[1]raw data 02'!$AC:$AC,"&gt;=2020/04/01",'[1]raw data 02'!$AC:$AC,"&lt;=2020/04/30")</f>
        <v>989785.5299999998</v>
      </c>
      <c r="K6" s="76"/>
      <c r="L6" s="77"/>
      <c r="M6" s="76"/>
      <c r="N6" s="77"/>
      <c r="O6" s="76"/>
      <c r="P6" s="77"/>
      <c r="Q6" s="76"/>
      <c r="R6" s="77"/>
      <c r="S6" s="76"/>
      <c r="T6" s="77"/>
      <c r="U6" s="76"/>
      <c r="V6" s="77"/>
      <c r="W6" s="76"/>
      <c r="X6" s="77"/>
      <c r="Y6" s="80"/>
      <c r="Z6" s="81"/>
    </row>
    <row r="7" spans="1:27" s="91" customFormat="1">
      <c r="A7" s="211"/>
      <c r="B7" s="93" t="s">
        <v>62</v>
      </c>
      <c r="C7" s="83">
        <v>0</v>
      </c>
      <c r="D7" s="94">
        <v>0</v>
      </c>
      <c r="E7" s="83">
        <v>0</v>
      </c>
      <c r="F7" s="94">
        <v>0</v>
      </c>
      <c r="G7" s="83">
        <v>0</v>
      </c>
      <c r="H7" s="94">
        <v>0</v>
      </c>
      <c r="I7" s="87"/>
      <c r="J7" s="88"/>
      <c r="K7" s="87"/>
      <c r="L7" s="88"/>
      <c r="M7" s="87"/>
      <c r="N7" s="88"/>
      <c r="O7" s="87"/>
      <c r="P7" s="88"/>
      <c r="Q7" s="87"/>
      <c r="R7" s="88"/>
      <c r="S7" s="87"/>
      <c r="T7" s="88"/>
      <c r="U7" s="87"/>
      <c r="V7" s="88"/>
      <c r="W7" s="87"/>
      <c r="X7" s="88"/>
      <c r="Y7" s="95"/>
      <c r="Z7" s="96"/>
    </row>
    <row r="8" spans="1:27">
      <c r="A8" s="211"/>
      <c r="B8" s="92" t="s">
        <v>63</v>
      </c>
      <c r="C8" s="72">
        <v>8020</v>
      </c>
      <c r="D8" s="73">
        <v>181641.9</v>
      </c>
      <c r="E8" s="72">
        <v>5100</v>
      </c>
      <c r="F8" s="73">
        <v>82584.72</v>
      </c>
      <c r="G8" s="72">
        <v>16220</v>
      </c>
      <c r="H8" s="73">
        <v>356644.2</v>
      </c>
      <c r="I8" s="76">
        <f>SUMIFS('[1]raw data 02'!$U:$U,'[1]raw data 02'!$B:$B,$A$4,'[1]raw data 02'!$D:$D,B8,'[1]raw data 02'!$AC:$AC,"&gt;=2020/04/01",'[1]raw data 02'!$AC:$AC,"&lt;=2020/04/30")</f>
        <v>14587</v>
      </c>
      <c r="J8" s="77">
        <f>SUMIFS('[1]raw data 02'!$BF:$BF,'[1]raw data 02'!$B:$B,$A$4,'[1]raw data 02'!$D:$D,B8,'[1]raw data 02'!$AC:$AC,"&gt;=2020/04/01",'[1]raw data 02'!$AC:$AC,"&lt;=2020/04/30")</f>
        <v>79092.26999999996</v>
      </c>
      <c r="K8" s="76"/>
      <c r="L8" s="77"/>
      <c r="M8" s="76"/>
      <c r="N8" s="77"/>
      <c r="O8" s="76"/>
      <c r="P8" s="77"/>
      <c r="Q8" s="76"/>
      <c r="R8" s="77"/>
      <c r="S8" s="76"/>
      <c r="T8" s="77"/>
      <c r="U8" s="76"/>
      <c r="V8" s="77"/>
      <c r="W8" s="76"/>
      <c r="X8" s="77"/>
      <c r="Y8" s="97"/>
      <c r="Z8" s="98"/>
      <c r="AA8" s="98"/>
    </row>
    <row r="9" spans="1:27" s="91" customFormat="1">
      <c r="A9" s="211"/>
      <c r="B9" s="93" t="s">
        <v>64</v>
      </c>
      <c r="C9" s="83">
        <v>0</v>
      </c>
      <c r="D9" s="94">
        <v>0</v>
      </c>
      <c r="E9" s="83">
        <v>0</v>
      </c>
      <c r="F9" s="94">
        <v>0</v>
      </c>
      <c r="G9" s="83">
        <v>0</v>
      </c>
      <c r="H9" s="94">
        <v>0</v>
      </c>
      <c r="I9" s="87"/>
      <c r="J9" s="88"/>
      <c r="K9" s="87"/>
      <c r="L9" s="88"/>
      <c r="M9" s="87"/>
      <c r="N9" s="88"/>
      <c r="O9" s="87"/>
      <c r="P9" s="88"/>
      <c r="Q9" s="87"/>
      <c r="R9" s="88"/>
      <c r="S9" s="87"/>
      <c r="T9" s="88"/>
      <c r="U9" s="87"/>
      <c r="V9" s="88"/>
      <c r="W9" s="87"/>
      <c r="X9" s="88"/>
      <c r="Y9" s="95"/>
      <c r="Z9" s="96"/>
    </row>
    <row r="10" spans="1:27">
      <c r="A10" s="211"/>
      <c r="B10" s="92" t="s">
        <v>65</v>
      </c>
      <c r="C10" s="72">
        <v>2652</v>
      </c>
      <c r="D10" s="99">
        <v>59080.71</v>
      </c>
      <c r="E10" s="72">
        <v>0</v>
      </c>
      <c r="F10" s="100">
        <v>0</v>
      </c>
      <c r="G10" s="72">
        <v>8549</v>
      </c>
      <c r="H10" s="73">
        <v>17348.87</v>
      </c>
      <c r="I10" s="76">
        <f>SUMIFS('[1]raw data 02'!U:U,'[1]raw data 02'!$B:$B,$A$4,'[1]raw data 02'!$D:$D,B10,'[1]raw data 02'!$AC:$AC,"&gt;=2020/04/01",'[1]raw data 02'!$AC:$AC,"&lt;=2020/04/30")</f>
        <v>3484</v>
      </c>
      <c r="J10" s="77">
        <f>SUMIFS('[1]raw data 02'!$BF:$BF,'[1]raw data 02'!$B:$B,$A$4,'[1]raw data 02'!$D:$D,B10,'[1]raw data 02'!$AC:$AC,"&gt;=2020/04/01",'[1]raw data 02'!$AC:$AC,"&lt;=2020/04/30")</f>
        <v>19482.12</v>
      </c>
      <c r="K10" s="76"/>
      <c r="L10" s="77"/>
      <c r="M10" s="97"/>
      <c r="N10" s="78"/>
      <c r="O10" s="97"/>
      <c r="P10" s="78"/>
      <c r="Q10" s="76"/>
      <c r="R10" s="77"/>
      <c r="S10" s="76"/>
      <c r="T10" s="77"/>
      <c r="U10" s="76"/>
      <c r="V10" s="77"/>
      <c r="W10" s="101"/>
      <c r="X10" s="77"/>
      <c r="Y10" s="80"/>
      <c r="Z10" s="81"/>
    </row>
    <row r="11" spans="1:27" s="91" customFormat="1">
      <c r="A11" s="211"/>
      <c r="B11" s="93" t="s">
        <v>66</v>
      </c>
      <c r="C11" s="83">
        <v>4</v>
      </c>
      <c r="D11" s="86">
        <v>541.36</v>
      </c>
      <c r="E11" s="83">
        <v>0</v>
      </c>
      <c r="F11" s="94">
        <v>0</v>
      </c>
      <c r="G11" s="83">
        <v>210</v>
      </c>
      <c r="H11" s="84">
        <v>20.100000000000001</v>
      </c>
      <c r="I11" s="87"/>
      <c r="J11" s="88"/>
      <c r="K11" s="87"/>
      <c r="L11" s="88"/>
      <c r="M11" s="95"/>
      <c r="N11" s="102"/>
      <c r="O11" s="95"/>
      <c r="P11" s="102"/>
      <c r="Q11" s="87"/>
      <c r="R11" s="88"/>
      <c r="S11" s="87"/>
      <c r="T11" s="88"/>
      <c r="U11" s="87"/>
      <c r="V11" s="88"/>
      <c r="W11" s="87"/>
      <c r="X11" s="88"/>
      <c r="Y11" s="89"/>
      <c r="Z11" s="90"/>
    </row>
    <row r="12" spans="1:27">
      <c r="A12" s="212"/>
      <c r="B12" s="92" t="s">
        <v>67</v>
      </c>
      <c r="C12" s="103">
        <v>1272</v>
      </c>
      <c r="D12" s="73">
        <v>64320.65</v>
      </c>
      <c r="E12" s="104">
        <v>40</v>
      </c>
      <c r="F12" s="73">
        <v>25567.4</v>
      </c>
      <c r="G12" s="72">
        <v>1367</v>
      </c>
      <c r="H12" s="73">
        <v>95471.78</v>
      </c>
      <c r="I12" s="76">
        <f>SUMIFS('[1]raw data 02'!$U:$U,'[1]raw data 02'!$B:$B,$A$4,'[1]raw data 02'!$D:$D,B12,'[1]raw data 02'!$AC:$AC,"&gt;=2020/04/01",'[1]raw data 02'!$AC:$AC,"&lt;=2020/04/30")</f>
        <v>4920</v>
      </c>
      <c r="J12" s="77">
        <f>SUMIFS('[1]raw data 02'!$BF:$BF,'[1]raw data 02'!$B:$B,$A$4,'[1]raw data 02'!$D:$D,B12,'[1]raw data 02'!$AC:$AC,"&gt;=2020/04/01",'[1]raw data 02'!$AC:$AC,"&lt;=2020/04/30")</f>
        <v>0</v>
      </c>
      <c r="K12" s="76"/>
      <c r="L12" s="77"/>
      <c r="M12" s="76"/>
      <c r="N12" s="77"/>
      <c r="O12" s="76"/>
      <c r="P12" s="77"/>
      <c r="Q12" s="76"/>
      <c r="R12" s="77"/>
      <c r="S12" s="76"/>
      <c r="T12" s="77"/>
      <c r="U12" s="76"/>
      <c r="V12" s="77"/>
      <c r="W12" s="76"/>
      <c r="X12" s="77"/>
      <c r="Y12" s="80"/>
      <c r="Z12" s="81"/>
    </row>
    <row r="13" spans="1:27" s="120" customFormat="1" ht="15.75" customHeight="1">
      <c r="A13" s="205" t="s">
        <v>68</v>
      </c>
      <c r="B13" s="206"/>
      <c r="C13" s="105">
        <f t="shared" ref="C13:Z13" si="0">SUM(C4:C12)</f>
        <v>65799</v>
      </c>
      <c r="D13" s="106">
        <f t="shared" si="0"/>
        <v>1466865.9199999997</v>
      </c>
      <c r="E13" s="107">
        <f t="shared" si="0"/>
        <v>22244</v>
      </c>
      <c r="F13" s="108">
        <f t="shared" si="0"/>
        <v>466049.1</v>
      </c>
      <c r="G13" s="109">
        <f t="shared" si="0"/>
        <v>151848</v>
      </c>
      <c r="H13" s="110">
        <f t="shared" si="0"/>
        <v>2796929.8200000003</v>
      </c>
      <c r="I13" s="111">
        <f t="shared" si="0"/>
        <v>138333</v>
      </c>
      <c r="J13" s="112">
        <f t="shared" si="0"/>
        <v>2160965.8499999987</v>
      </c>
      <c r="K13" s="113">
        <f t="shared" si="0"/>
        <v>0</v>
      </c>
      <c r="L13" s="114">
        <f t="shared" si="0"/>
        <v>0</v>
      </c>
      <c r="M13" s="115">
        <f t="shared" si="0"/>
        <v>0</v>
      </c>
      <c r="N13" s="116">
        <f t="shared" si="0"/>
        <v>0</v>
      </c>
      <c r="O13" s="117">
        <f t="shared" si="0"/>
        <v>0</v>
      </c>
      <c r="P13" s="116">
        <f t="shared" si="0"/>
        <v>0</v>
      </c>
      <c r="Q13" s="115">
        <f t="shared" si="0"/>
        <v>0</v>
      </c>
      <c r="R13" s="116">
        <f t="shared" si="0"/>
        <v>0</v>
      </c>
      <c r="S13" s="115">
        <f t="shared" si="0"/>
        <v>0</v>
      </c>
      <c r="T13" s="116">
        <f t="shared" si="0"/>
        <v>0</v>
      </c>
      <c r="U13" s="115">
        <f t="shared" si="0"/>
        <v>0</v>
      </c>
      <c r="V13" s="116">
        <f t="shared" si="0"/>
        <v>0</v>
      </c>
      <c r="W13" s="115">
        <f t="shared" si="0"/>
        <v>0</v>
      </c>
      <c r="X13" s="116">
        <f t="shared" si="0"/>
        <v>0</v>
      </c>
      <c r="Y13" s="118">
        <f t="shared" si="0"/>
        <v>0</v>
      </c>
      <c r="Z13" s="119">
        <f t="shared" si="0"/>
        <v>0</v>
      </c>
    </row>
    <row r="14" spans="1:27">
      <c r="A14" s="207" t="s">
        <v>69</v>
      </c>
      <c r="B14" s="92" t="s">
        <v>70</v>
      </c>
      <c r="C14" s="72">
        <v>1546</v>
      </c>
      <c r="D14" s="73">
        <v>68085.48</v>
      </c>
      <c r="E14" s="72">
        <v>3941</v>
      </c>
      <c r="F14" s="73">
        <v>145938.01999999999</v>
      </c>
      <c r="G14" s="72">
        <v>1802</v>
      </c>
      <c r="H14" s="73">
        <v>35669.61</v>
      </c>
      <c r="I14" s="76">
        <f>SUMIFS('[1]raw data 02'!$U:$U,'[1]raw data 02'!$B:$B,$A$14,'[1]raw data 02'!$D:$D,B14,'[1]raw data 02'!$AC:$AC,"&gt;=2020/04/01",'[1]raw data 02'!$AC:$AC,"&lt;=2020/04/30")</f>
        <v>0</v>
      </c>
      <c r="J14" s="77"/>
      <c r="K14" s="76"/>
      <c r="L14" s="78"/>
      <c r="M14" s="76"/>
      <c r="N14" s="78"/>
      <c r="O14" s="76"/>
      <c r="P14" s="78"/>
      <c r="Q14" s="79"/>
      <c r="R14" s="77"/>
      <c r="S14" s="121"/>
      <c r="T14" s="77"/>
      <c r="U14" s="76"/>
      <c r="V14" s="78"/>
      <c r="W14" s="122"/>
      <c r="X14" s="77"/>
      <c r="Y14" s="97"/>
      <c r="Z14" s="98"/>
    </row>
    <row r="15" spans="1:27">
      <c r="A15" s="207"/>
      <c r="B15" s="92" t="s">
        <v>71</v>
      </c>
      <c r="C15" s="72">
        <v>0</v>
      </c>
      <c r="D15" s="100">
        <v>0</v>
      </c>
      <c r="E15" s="72">
        <v>0</v>
      </c>
      <c r="F15" s="100">
        <v>0</v>
      </c>
      <c r="G15" s="72">
        <v>0</v>
      </c>
      <c r="H15" s="100">
        <v>0</v>
      </c>
      <c r="I15" s="76">
        <f>SUMIFS('[1]raw data 02'!$U:$U,'[1]raw data 02'!$B:$B,$A$14,'[1]raw data 02'!$D:$D,B15,'[1]raw data 02'!$AC:$AC,"&gt;=2020/04/01",'[1]raw data 02'!$AC:$AC,"&lt;=2020/04/30")</f>
        <v>0</v>
      </c>
      <c r="J15" s="77"/>
      <c r="K15" s="97"/>
      <c r="L15" s="77"/>
      <c r="M15" s="76"/>
      <c r="N15" s="78"/>
      <c r="O15" s="76"/>
      <c r="P15" s="78"/>
      <c r="Q15" s="76"/>
      <c r="R15" s="78"/>
      <c r="S15" s="76"/>
      <c r="T15" s="78"/>
      <c r="U15" s="76"/>
      <c r="V15" s="78"/>
      <c r="W15" s="76"/>
      <c r="X15" s="77"/>
      <c r="Y15" s="97"/>
      <c r="Z15" s="98"/>
    </row>
    <row r="16" spans="1:27">
      <c r="A16" s="207"/>
      <c r="B16" s="92" t="s">
        <v>72</v>
      </c>
      <c r="C16" s="72">
        <v>0</v>
      </c>
      <c r="D16" s="100">
        <v>0</v>
      </c>
      <c r="E16" s="72">
        <v>0</v>
      </c>
      <c r="F16" s="100">
        <v>0</v>
      </c>
      <c r="G16" s="72">
        <v>0</v>
      </c>
      <c r="H16" s="100">
        <v>0</v>
      </c>
      <c r="I16" s="76">
        <f>SUMIFS('[1]raw data 02'!$U:$U,'[1]raw data 02'!$B:$B,$A$14,'[1]raw data 02'!$D:$D,B16,'[1]raw data 02'!$AC:$AC,"&gt;=2020/04/01",'[1]raw data 02'!$AC:$AC,"&lt;=2020/04/30")</f>
        <v>0</v>
      </c>
      <c r="J16" s="77"/>
      <c r="K16" s="76"/>
      <c r="L16" s="78"/>
      <c r="M16" s="76"/>
      <c r="N16" s="78"/>
      <c r="O16" s="76"/>
      <c r="P16" s="78"/>
      <c r="Q16" s="76"/>
      <c r="R16" s="78"/>
      <c r="S16" s="101"/>
      <c r="T16" s="78"/>
      <c r="U16" s="76"/>
      <c r="V16" s="78"/>
      <c r="W16" s="76"/>
      <c r="X16" s="78"/>
      <c r="Y16" s="97"/>
      <c r="Z16" s="98"/>
    </row>
    <row r="17" spans="1:26" s="120" customFormat="1" ht="15.75" customHeight="1">
      <c r="A17" s="205" t="s">
        <v>73</v>
      </c>
      <c r="B17" s="206"/>
      <c r="C17" s="105">
        <f t="shared" ref="C17:Z17" si="1">SUM(C14:C16)</f>
        <v>1546</v>
      </c>
      <c r="D17" s="123">
        <f t="shared" si="1"/>
        <v>68085.48</v>
      </c>
      <c r="E17" s="124">
        <f t="shared" si="1"/>
        <v>3941</v>
      </c>
      <c r="F17" s="125">
        <f t="shared" si="1"/>
        <v>145938.01999999999</v>
      </c>
      <c r="G17" s="126">
        <f t="shared" si="1"/>
        <v>1802</v>
      </c>
      <c r="H17" s="127">
        <f>SUM(H14:H16)</f>
        <v>35669.61</v>
      </c>
      <c r="I17" s="128">
        <f t="shared" si="1"/>
        <v>0</v>
      </c>
      <c r="J17" s="129">
        <f t="shared" si="1"/>
        <v>0</v>
      </c>
      <c r="K17" s="130">
        <f t="shared" si="1"/>
        <v>0</v>
      </c>
      <c r="L17" s="129">
        <f t="shared" si="1"/>
        <v>0</v>
      </c>
      <c r="M17" s="130">
        <f t="shared" si="1"/>
        <v>0</v>
      </c>
      <c r="N17" s="131">
        <f t="shared" si="1"/>
        <v>0</v>
      </c>
      <c r="O17" s="132">
        <f t="shared" si="1"/>
        <v>0</v>
      </c>
      <c r="P17" s="131">
        <f t="shared" si="1"/>
        <v>0</v>
      </c>
      <c r="Q17" s="132">
        <f t="shared" si="1"/>
        <v>0</v>
      </c>
      <c r="R17" s="133">
        <f t="shared" si="1"/>
        <v>0</v>
      </c>
      <c r="S17" s="134">
        <f t="shared" si="1"/>
        <v>0</v>
      </c>
      <c r="T17" s="131">
        <f t="shared" si="1"/>
        <v>0</v>
      </c>
      <c r="U17" s="134">
        <f t="shared" si="1"/>
        <v>0</v>
      </c>
      <c r="V17" s="131">
        <f t="shared" si="1"/>
        <v>0</v>
      </c>
      <c r="W17" s="134">
        <f t="shared" si="1"/>
        <v>0</v>
      </c>
      <c r="X17" s="131">
        <f t="shared" si="1"/>
        <v>0</v>
      </c>
      <c r="Y17" s="135">
        <f t="shared" si="1"/>
        <v>0</v>
      </c>
      <c r="Z17" s="136">
        <f t="shared" si="1"/>
        <v>0</v>
      </c>
    </row>
    <row r="18" spans="1:26">
      <c r="A18" s="202" t="s">
        <v>53</v>
      </c>
      <c r="B18" s="137" t="s">
        <v>72</v>
      </c>
      <c r="C18" s="72">
        <v>113</v>
      </c>
      <c r="D18" s="99">
        <v>8633.5300000000007</v>
      </c>
      <c r="E18" s="138">
        <v>0</v>
      </c>
      <c r="F18" s="99">
        <v>0</v>
      </c>
      <c r="G18" s="138">
        <v>100</v>
      </c>
      <c r="H18" s="99">
        <v>5185.6000000000004</v>
      </c>
      <c r="I18" s="76">
        <f>SUMIFS('[1]raw data 02'!$U:$U,'[1]raw data 02'!$B:$B,$A$18,'[1]raw data 02'!$D:$D,B18,'[1]raw data 02'!$AC:$AC,"&gt;=2020/04/01",'[1]raw data 02'!$AC:$AC,"&lt;=2020/04/30")</f>
        <v>45</v>
      </c>
      <c r="J18" s="77"/>
      <c r="K18" s="121"/>
      <c r="L18" s="77"/>
      <c r="M18" s="76"/>
      <c r="N18" s="78"/>
      <c r="O18" s="76"/>
      <c r="P18" s="78"/>
      <c r="Q18" s="76"/>
      <c r="R18" s="77"/>
      <c r="S18" s="121"/>
      <c r="T18" s="77"/>
      <c r="U18" s="76"/>
      <c r="V18" s="77"/>
      <c r="W18" s="121"/>
      <c r="X18" s="77"/>
      <c r="Y18" s="97"/>
      <c r="Z18" s="98"/>
    </row>
    <row r="19" spans="1:26">
      <c r="A19" s="203"/>
      <c r="B19" s="92" t="s">
        <v>63</v>
      </c>
      <c r="C19" s="72">
        <v>989</v>
      </c>
      <c r="D19" s="73">
        <v>44061.59</v>
      </c>
      <c r="E19" s="72">
        <v>20</v>
      </c>
      <c r="F19" s="73">
        <v>436.6</v>
      </c>
      <c r="G19" s="72">
        <v>3953</v>
      </c>
      <c r="H19" s="73">
        <v>75939.17</v>
      </c>
      <c r="I19" s="76">
        <f>SUMIFS('[1]raw data 02'!$U:$U,'[1]raw data 02'!$B:$B,$A$18,'[1]raw data 02'!$D:$D,B19,'[1]raw data 02'!$AC:$AC,"&gt;=2020/04/01",'[1]raw data 02'!$AC:$AC,"&lt;=2020/04/30")</f>
        <v>65</v>
      </c>
      <c r="J19" s="77"/>
      <c r="K19" s="76"/>
      <c r="L19" s="77"/>
      <c r="M19" s="76"/>
      <c r="N19" s="77"/>
      <c r="O19" s="76"/>
      <c r="P19" s="77"/>
      <c r="Q19" s="76"/>
      <c r="R19" s="77"/>
      <c r="S19" s="76"/>
      <c r="T19" s="77"/>
      <c r="U19" s="76"/>
      <c r="V19" s="77"/>
      <c r="W19" s="76"/>
      <c r="X19" s="77"/>
      <c r="Y19" s="80"/>
      <c r="Z19" s="81"/>
    </row>
    <row r="20" spans="1:26">
      <c r="A20" s="203"/>
      <c r="B20" s="92" t="s">
        <v>74</v>
      </c>
      <c r="C20" s="72">
        <v>4930</v>
      </c>
      <c r="D20" s="73">
        <v>98119.86</v>
      </c>
      <c r="E20" s="72">
        <v>31</v>
      </c>
      <c r="F20" s="73">
        <v>1405.8</v>
      </c>
      <c r="G20" s="72">
        <v>2792</v>
      </c>
      <c r="H20" s="73">
        <v>124754.26</v>
      </c>
      <c r="I20" s="76">
        <f>SUMIFS('[1]raw data 02'!$U:$U,'[1]raw data 02'!$B:$B,$A$18,'[1]raw data 02'!$D:$D,B20,'[1]raw data 02'!$AC:$AC,"&gt;=2020/04/01",'[1]raw data 02'!$AC:$AC,"&lt;=2020/04/30")</f>
        <v>3291</v>
      </c>
      <c r="J20" s="77"/>
      <c r="K20" s="76"/>
      <c r="L20" s="77"/>
      <c r="M20" s="76"/>
      <c r="N20" s="77"/>
      <c r="O20" s="76"/>
      <c r="P20" s="77"/>
      <c r="Q20" s="76"/>
      <c r="R20" s="77"/>
      <c r="S20" s="76"/>
      <c r="T20" s="77"/>
      <c r="U20" s="76"/>
      <c r="V20" s="77"/>
      <c r="W20" s="76"/>
      <c r="X20" s="77"/>
      <c r="Y20" s="80"/>
      <c r="Z20" s="81"/>
    </row>
    <row r="21" spans="1:26">
      <c r="A21" s="204"/>
      <c r="B21" s="92" t="s">
        <v>75</v>
      </c>
      <c r="C21" s="138">
        <v>990</v>
      </c>
      <c r="D21" s="139">
        <v>26440.35</v>
      </c>
      <c r="E21" s="140">
        <v>40</v>
      </c>
      <c r="F21" s="141">
        <v>7567.1</v>
      </c>
      <c r="G21" s="74">
        <v>911</v>
      </c>
      <c r="H21" s="73">
        <v>33429.800000000003</v>
      </c>
      <c r="I21" s="76">
        <f>SUMIFS('[1]raw data 02'!$U:$U,'[1]raw data 02'!$B:$B,$A$18,'[1]raw data 02'!$D:$D,B21,'[1]raw data 02'!$AC:$AC,"&gt;=2020/04/01",'[1]raw data 02'!$AC:$AC,"&lt;=2020/04/30")</f>
        <v>849</v>
      </c>
      <c r="J21" s="77"/>
      <c r="K21" s="97"/>
      <c r="L21" s="78"/>
      <c r="M21" s="97"/>
      <c r="N21" s="78"/>
      <c r="O21" s="101"/>
      <c r="P21" s="78"/>
      <c r="Q21" s="97"/>
      <c r="R21" s="142"/>
      <c r="S21" s="101"/>
      <c r="T21" s="78"/>
      <c r="U21" s="143"/>
      <c r="V21" s="144"/>
      <c r="W21" s="143"/>
      <c r="X21" s="144"/>
      <c r="Y21" s="145"/>
      <c r="Z21" s="81"/>
    </row>
    <row r="22" spans="1:26" s="120" customFormat="1" ht="15.75" customHeight="1">
      <c r="A22" s="205" t="s">
        <v>76</v>
      </c>
      <c r="B22" s="206"/>
      <c r="C22" s="105">
        <f t="shared" ref="C22:Z22" si="2">SUM(C18:C21)</f>
        <v>7022</v>
      </c>
      <c r="D22" s="106">
        <f t="shared" si="2"/>
        <v>177255.33</v>
      </c>
      <c r="E22" s="124">
        <f t="shared" si="2"/>
        <v>91</v>
      </c>
      <c r="F22" s="125">
        <f t="shared" si="2"/>
        <v>9409.5</v>
      </c>
      <c r="G22" s="146">
        <f t="shared" si="2"/>
        <v>7756</v>
      </c>
      <c r="H22" s="125">
        <f t="shared" si="2"/>
        <v>239308.83000000002</v>
      </c>
      <c r="I22" s="128">
        <f t="shared" si="2"/>
        <v>4250</v>
      </c>
      <c r="J22" s="129">
        <f t="shared" si="2"/>
        <v>0</v>
      </c>
      <c r="K22" s="147">
        <f t="shared" si="2"/>
        <v>0</v>
      </c>
      <c r="L22" s="129">
        <f t="shared" si="2"/>
        <v>0</v>
      </c>
      <c r="M22" s="134">
        <f t="shared" si="2"/>
        <v>0</v>
      </c>
      <c r="N22" s="131">
        <f t="shared" si="2"/>
        <v>0</v>
      </c>
      <c r="O22" s="132">
        <f t="shared" si="2"/>
        <v>0</v>
      </c>
      <c r="P22" s="131">
        <f t="shared" si="2"/>
        <v>0</v>
      </c>
      <c r="Q22" s="132">
        <f t="shared" si="2"/>
        <v>0</v>
      </c>
      <c r="R22" s="133">
        <f t="shared" si="2"/>
        <v>0</v>
      </c>
      <c r="S22" s="134">
        <f t="shared" si="2"/>
        <v>0</v>
      </c>
      <c r="T22" s="131">
        <f t="shared" si="2"/>
        <v>0</v>
      </c>
      <c r="U22" s="148">
        <f t="shared" si="2"/>
        <v>0</v>
      </c>
      <c r="V22" s="149">
        <f t="shared" si="2"/>
        <v>0</v>
      </c>
      <c r="W22" s="148">
        <f t="shared" si="2"/>
        <v>0</v>
      </c>
      <c r="X22" s="149">
        <f t="shared" si="2"/>
        <v>0</v>
      </c>
      <c r="Y22" s="135">
        <f t="shared" si="2"/>
        <v>0</v>
      </c>
      <c r="Z22" s="136">
        <f t="shared" si="2"/>
        <v>0</v>
      </c>
    </row>
    <row r="23" spans="1:26">
      <c r="A23" s="207" t="s">
        <v>77</v>
      </c>
      <c r="B23" s="92" t="s">
        <v>78</v>
      </c>
      <c r="C23" s="103"/>
      <c r="D23" s="73"/>
      <c r="E23" s="103"/>
      <c r="F23" s="73"/>
      <c r="G23" s="150"/>
      <c r="H23" s="73"/>
      <c r="I23" s="76">
        <f>SUMIFS('[1]raw data 02'!$U:$U,'[1]raw data 02'!$B:$B,$A$23,'[1]raw data 02'!$D:$D,B23,'[1]raw data 02'!$AC:$AC,"&gt;=2020/04/01",'[1]raw data 02'!$AC:$AC,"&lt;=2020/04/30")</f>
        <v>0</v>
      </c>
      <c r="J23" s="77"/>
      <c r="K23" s="80"/>
      <c r="L23" s="78"/>
      <c r="M23" s="80"/>
      <c r="N23" s="77"/>
      <c r="O23" s="101"/>
      <c r="P23" s="78"/>
      <c r="Q23" s="101"/>
      <c r="R23" s="78"/>
      <c r="S23" s="101"/>
      <c r="T23" s="78"/>
      <c r="U23" s="101"/>
      <c r="V23" s="78"/>
      <c r="W23" s="101"/>
      <c r="X23" s="77"/>
      <c r="Y23" s="97"/>
      <c r="Z23" s="98"/>
    </row>
    <row r="24" spans="1:26">
      <c r="A24" s="207"/>
      <c r="B24" s="92" t="s">
        <v>79</v>
      </c>
      <c r="C24" s="103"/>
      <c r="D24" s="99"/>
      <c r="E24" s="103"/>
      <c r="F24" s="73"/>
      <c r="G24" s="103"/>
      <c r="H24" s="73"/>
      <c r="I24" s="76">
        <f>SUMIFS('[1]raw data 02'!$U:$U,'[1]raw data 02'!$B:$B,$A$23,'[1]raw data 02'!$D:$D,B24,'[1]raw data 02'!$AC:$AC,"&gt;=2020/04/01",'[1]raw data 02'!$AC:$AC,"&lt;=2020/04/30")</f>
        <v>0</v>
      </c>
      <c r="J24" s="77"/>
      <c r="K24" s="101"/>
      <c r="L24" s="77"/>
      <c r="M24" s="101"/>
      <c r="N24" s="78"/>
      <c r="O24" s="101"/>
      <c r="P24" s="78"/>
      <c r="Q24" s="101"/>
      <c r="R24" s="78"/>
      <c r="S24" s="101"/>
      <c r="T24" s="78"/>
      <c r="U24" s="101"/>
      <c r="V24" s="78"/>
      <c r="W24" s="101"/>
      <c r="X24" s="77"/>
      <c r="Y24" s="97"/>
      <c r="Z24" s="98"/>
    </row>
    <row r="25" spans="1:26">
      <c r="A25" s="207"/>
      <c r="B25" s="137" t="s">
        <v>72</v>
      </c>
      <c r="C25" s="103"/>
      <c r="D25" s="99"/>
      <c r="E25" s="103"/>
      <c r="F25" s="73"/>
      <c r="G25" s="103"/>
      <c r="H25" s="73"/>
      <c r="I25" s="76">
        <f>SUMIFS('[1]raw data 02'!$U:$U,'[1]raw data 02'!$B:$B,$A$23,'[1]raw data 02'!$D:$D,B25,'[1]raw data 02'!$AC:$AC,"&gt;=2020/04/01",'[1]raw data 02'!$AC:$AC,"&lt;=2020/04/30")</f>
        <v>0</v>
      </c>
      <c r="J25" s="77"/>
      <c r="K25" s="101"/>
      <c r="L25" s="77"/>
      <c r="M25" s="101"/>
      <c r="N25" s="77"/>
      <c r="O25" s="101"/>
      <c r="P25" s="78"/>
      <c r="Q25" s="101"/>
      <c r="R25" s="78"/>
      <c r="S25" s="101"/>
      <c r="T25" s="78"/>
      <c r="U25" s="101"/>
      <c r="V25" s="78"/>
      <c r="W25" s="101"/>
      <c r="X25" s="77"/>
      <c r="Y25" s="97"/>
      <c r="Z25" s="98"/>
    </row>
    <row r="26" spans="1:26" s="120" customFormat="1" ht="15.75" customHeight="1">
      <c r="A26" s="205" t="s">
        <v>80</v>
      </c>
      <c r="B26" s="206"/>
      <c r="C26" s="105">
        <f t="shared" ref="C26:Z26" si="3">SUM(C23:C25)</f>
        <v>0</v>
      </c>
      <c r="D26" s="106">
        <f t="shared" si="3"/>
        <v>0</v>
      </c>
      <c r="E26" s="124">
        <f t="shared" si="3"/>
        <v>0</v>
      </c>
      <c r="F26" s="125">
        <f t="shared" si="3"/>
        <v>0</v>
      </c>
      <c r="G26" s="151">
        <f t="shared" si="3"/>
        <v>0</v>
      </c>
      <c r="H26" s="152">
        <f t="shared" si="3"/>
        <v>0</v>
      </c>
      <c r="I26" s="128">
        <f t="shared" si="3"/>
        <v>0</v>
      </c>
      <c r="J26" s="129">
        <f t="shared" si="3"/>
        <v>0</v>
      </c>
      <c r="K26" s="130">
        <f t="shared" si="3"/>
        <v>0</v>
      </c>
      <c r="L26" s="129">
        <f t="shared" si="3"/>
        <v>0</v>
      </c>
      <c r="M26" s="134">
        <f t="shared" si="3"/>
        <v>0</v>
      </c>
      <c r="N26" s="131">
        <f t="shared" si="3"/>
        <v>0</v>
      </c>
      <c r="O26" s="132">
        <f t="shared" si="3"/>
        <v>0</v>
      </c>
      <c r="P26" s="131">
        <f t="shared" si="3"/>
        <v>0</v>
      </c>
      <c r="Q26" s="132">
        <f t="shared" si="3"/>
        <v>0</v>
      </c>
      <c r="R26" s="133">
        <f t="shared" si="3"/>
        <v>0</v>
      </c>
      <c r="S26" s="134">
        <f t="shared" si="3"/>
        <v>0</v>
      </c>
      <c r="T26" s="131">
        <f t="shared" si="3"/>
        <v>0</v>
      </c>
      <c r="U26" s="134">
        <f t="shared" si="3"/>
        <v>0</v>
      </c>
      <c r="V26" s="131">
        <f t="shared" si="3"/>
        <v>0</v>
      </c>
      <c r="W26" s="134">
        <f t="shared" si="3"/>
        <v>0</v>
      </c>
      <c r="X26" s="131">
        <f t="shared" si="3"/>
        <v>0</v>
      </c>
      <c r="Y26" s="135">
        <f t="shared" si="3"/>
        <v>0</v>
      </c>
      <c r="Z26" s="136">
        <f t="shared" si="3"/>
        <v>0</v>
      </c>
    </row>
    <row r="27" spans="1:26">
      <c r="A27" s="202" t="s">
        <v>81</v>
      </c>
      <c r="B27" s="92" t="s">
        <v>82</v>
      </c>
      <c r="C27" s="72">
        <v>6601</v>
      </c>
      <c r="D27" s="99">
        <v>64228.800000000003</v>
      </c>
      <c r="E27" s="72">
        <v>1483</v>
      </c>
      <c r="F27" s="99">
        <v>39363.64</v>
      </c>
      <c r="G27" s="72">
        <v>9386</v>
      </c>
      <c r="H27" s="99">
        <v>165957.23000000001</v>
      </c>
      <c r="I27" s="76">
        <f>SUMIFS('[1]raw data 02'!$U:$U,'[1]raw data 02'!$B:$B,$A$27,'[1]raw data 02'!$D:$D,B27,'[1]raw data 02'!$AC:$AC,"&gt;=2020/04/01",'[1]raw data 02'!$AC:$AC,"&lt;=2020/04/30")</f>
        <v>2214</v>
      </c>
      <c r="J27" s="77"/>
      <c r="K27" s="76"/>
      <c r="L27" s="77"/>
      <c r="M27" s="76"/>
      <c r="N27" s="77"/>
      <c r="O27" s="76"/>
      <c r="P27" s="77"/>
      <c r="Q27" s="76"/>
      <c r="R27" s="78"/>
      <c r="S27" s="76"/>
      <c r="T27" s="78"/>
      <c r="U27" s="76"/>
      <c r="V27" s="78"/>
      <c r="W27" s="76"/>
      <c r="X27" s="77"/>
      <c r="Y27" s="80"/>
      <c r="Z27" s="81"/>
    </row>
    <row r="28" spans="1:26">
      <c r="A28" s="203"/>
      <c r="B28" s="92" t="s">
        <v>83</v>
      </c>
      <c r="C28" s="72">
        <v>0</v>
      </c>
      <c r="D28" s="100">
        <v>0</v>
      </c>
      <c r="E28" s="72">
        <v>0</v>
      </c>
      <c r="F28" s="100">
        <v>0</v>
      </c>
      <c r="G28" s="72">
        <v>0</v>
      </c>
      <c r="H28" s="100">
        <v>0</v>
      </c>
      <c r="I28" s="76">
        <f>SUMIFS('[1]raw data 02'!$U:$U,'[1]raw data 02'!$B:$B,$A$27,'[1]raw data 02'!$D:$D,B28,'[1]raw data 02'!$AC:$AC,"&gt;=2020/04/01",'[1]raw data 02'!$AC:$AC,"&lt;=2020/04/30")</f>
        <v>0</v>
      </c>
      <c r="J28" s="77"/>
      <c r="K28" s="76"/>
      <c r="L28" s="77"/>
      <c r="M28" s="76"/>
      <c r="N28" s="77"/>
      <c r="O28" s="76"/>
      <c r="P28" s="78"/>
      <c r="Q28" s="76"/>
      <c r="R28" s="78"/>
      <c r="S28" s="76"/>
      <c r="T28" s="78"/>
      <c r="U28" s="76"/>
      <c r="V28" s="78"/>
      <c r="W28" s="76"/>
      <c r="X28" s="77"/>
      <c r="Y28" s="153"/>
      <c r="Z28" s="81"/>
    </row>
    <row r="29" spans="1:26" s="154" customFormat="1">
      <c r="A29" s="203"/>
      <c r="B29" s="92" t="s">
        <v>84</v>
      </c>
      <c r="C29" s="72">
        <v>223</v>
      </c>
      <c r="D29" s="99">
        <v>7320.22</v>
      </c>
      <c r="E29" s="72">
        <v>445</v>
      </c>
      <c r="F29" s="99">
        <v>10809.38</v>
      </c>
      <c r="G29" s="72">
        <v>959</v>
      </c>
      <c r="H29" s="99">
        <v>20371.150000000001</v>
      </c>
      <c r="I29" s="76">
        <f>SUMIFS('[1]raw data 02'!$U:$U,'[1]raw data 02'!$B:$B,$A$27,'[1]raw data 02'!$D:$D,B29,'[1]raw data 02'!$AC:$AC,"&gt;=2020/04/01",'[1]raw data 02'!$AC:$AC,"&lt;=2020/04/30")</f>
        <v>986</v>
      </c>
      <c r="J29" s="77"/>
      <c r="K29" s="80"/>
      <c r="L29" s="77"/>
      <c r="M29" s="80"/>
      <c r="N29" s="77"/>
      <c r="O29" s="80"/>
      <c r="P29" s="77"/>
      <c r="Q29" s="76"/>
      <c r="R29" s="77"/>
      <c r="S29" s="76"/>
      <c r="T29" s="78"/>
      <c r="U29" s="76"/>
      <c r="V29" s="78"/>
      <c r="W29" s="76"/>
      <c r="X29" s="77"/>
      <c r="Y29" s="80"/>
      <c r="Z29" s="81"/>
    </row>
    <row r="30" spans="1:26">
      <c r="A30" s="203"/>
      <c r="B30" s="155" t="s">
        <v>85</v>
      </c>
      <c r="C30" s="72">
        <v>1784</v>
      </c>
      <c r="D30" s="99">
        <v>25863.22</v>
      </c>
      <c r="E30" s="72">
        <v>1097</v>
      </c>
      <c r="F30" s="99">
        <v>19504.330000000002</v>
      </c>
      <c r="G30" s="72">
        <v>4606</v>
      </c>
      <c r="H30" s="99">
        <v>63241.4</v>
      </c>
      <c r="I30" s="76">
        <f>SUMIFS('[1]raw data 02'!$U:$U,'[1]raw data 02'!$B:$B,$A$27,'[1]raw data 02'!$D:$D,B30,'[1]raw data 02'!$AC:$AC,"&gt;=2020/04/01",'[1]raw data 02'!$AC:$AC,"&lt;=2020/04/30")</f>
        <v>0</v>
      </c>
      <c r="J30" s="77"/>
      <c r="K30" s="76"/>
      <c r="L30" s="77"/>
      <c r="M30" s="76"/>
      <c r="N30" s="77"/>
      <c r="O30" s="76"/>
      <c r="P30" s="77"/>
      <c r="Q30" s="76"/>
      <c r="R30" s="77"/>
      <c r="S30" s="76"/>
      <c r="T30" s="77"/>
      <c r="U30" s="76"/>
      <c r="V30" s="77"/>
      <c r="W30" s="76"/>
      <c r="X30" s="77"/>
      <c r="Y30" s="80"/>
      <c r="Z30" s="81"/>
    </row>
    <row r="31" spans="1:26">
      <c r="A31" s="203"/>
      <c r="B31" s="155" t="s">
        <v>86</v>
      </c>
      <c r="C31" s="72">
        <v>0</v>
      </c>
      <c r="D31" s="100">
        <v>0</v>
      </c>
      <c r="E31" s="72">
        <v>0</v>
      </c>
      <c r="F31" s="100">
        <v>0</v>
      </c>
      <c r="G31" s="72">
        <v>0</v>
      </c>
      <c r="H31" s="100">
        <v>0</v>
      </c>
      <c r="I31" s="76">
        <f>SUMIFS('[1]raw data 02'!$U:$U,'[1]raw data 02'!$B:$B,$A$27,'[1]raw data 02'!$D:$D,B31,'[1]raw data 02'!$AC:$AC,"&gt;=2020/04/01",'[1]raw data 02'!$AC:$AC,"&lt;=2020/04/30")</f>
        <v>0</v>
      </c>
      <c r="J31" s="77"/>
      <c r="K31" s="76"/>
      <c r="L31" s="77"/>
      <c r="M31" s="76"/>
      <c r="N31" s="77"/>
      <c r="O31" s="76"/>
      <c r="P31" s="77"/>
      <c r="Q31" s="76"/>
      <c r="R31" s="77"/>
      <c r="S31" s="76"/>
      <c r="T31" s="77"/>
      <c r="U31" s="101"/>
      <c r="V31" s="77"/>
      <c r="W31" s="101"/>
      <c r="X31" s="77"/>
      <c r="Y31" s="97"/>
      <c r="Z31" s="98"/>
    </row>
    <row r="32" spans="1:26">
      <c r="A32" s="203"/>
      <c r="B32" s="155" t="s">
        <v>87</v>
      </c>
      <c r="C32" s="156">
        <v>409</v>
      </c>
      <c r="D32" s="157">
        <v>5065.62</v>
      </c>
      <c r="E32" s="156">
        <v>7</v>
      </c>
      <c r="F32" s="157">
        <v>1764</v>
      </c>
      <c r="G32" s="156">
        <v>790</v>
      </c>
      <c r="H32" s="157">
        <v>5378.6</v>
      </c>
      <c r="I32" s="76">
        <f>SUMIFS('[1]raw data 02'!$U:$U,'[1]raw data 02'!$B:$B,$A$27,'[1]raw data 02'!$D:$D,B32,'[1]raw data 02'!$AC:$AC,"&gt;=2020/04/01",'[1]raw data 02'!$AC:$AC,"&lt;=2020/04/30")</f>
        <v>314</v>
      </c>
      <c r="J32" s="77"/>
      <c r="K32" s="76"/>
      <c r="L32" s="77"/>
      <c r="M32" s="80"/>
      <c r="N32" s="77"/>
      <c r="O32" s="80"/>
      <c r="P32" s="158"/>
      <c r="Q32" s="80"/>
      <c r="R32" s="158"/>
      <c r="S32" s="80"/>
      <c r="T32" s="77"/>
      <c r="U32" s="80"/>
      <c r="V32" s="77"/>
      <c r="W32" s="101"/>
      <c r="X32" s="78"/>
      <c r="Y32" s="153"/>
      <c r="Z32" s="81"/>
    </row>
    <row r="33" spans="1:26">
      <c r="A33" s="203"/>
      <c r="B33" s="155" t="s">
        <v>88</v>
      </c>
      <c r="C33" s="72">
        <v>662</v>
      </c>
      <c r="D33" s="99">
        <v>16387.509999999998</v>
      </c>
      <c r="E33" s="72">
        <v>420</v>
      </c>
      <c r="F33" s="99">
        <v>24284.77</v>
      </c>
      <c r="G33" s="150">
        <v>194</v>
      </c>
      <c r="H33" s="75">
        <v>7997.17</v>
      </c>
      <c r="I33" s="76">
        <f>SUMIFS('[1]raw data 02'!$U:$U,'[1]raw data 02'!$B:$B,$A$27,'[1]raw data 02'!$D:$D,B33,'[1]raw data 02'!$AC:$AC,"&gt;=2020/04/01",'[1]raw data 02'!$AC:$AC,"&lt;=2020/04/30")</f>
        <v>106</v>
      </c>
      <c r="J33" s="77"/>
      <c r="K33" s="159"/>
      <c r="L33" s="159"/>
      <c r="M33" s="80"/>
      <c r="N33" s="77"/>
      <c r="O33" s="80"/>
      <c r="P33" s="77"/>
      <c r="Q33" s="80"/>
      <c r="R33" s="158"/>
      <c r="S33" s="80"/>
      <c r="T33" s="77"/>
      <c r="U33" s="80"/>
      <c r="V33" s="77"/>
      <c r="W33" s="80"/>
      <c r="X33" s="77"/>
      <c r="Y33" s="153"/>
      <c r="Z33" s="81"/>
    </row>
    <row r="34" spans="1:26">
      <c r="A34" s="204"/>
      <c r="B34" s="92" t="s">
        <v>89</v>
      </c>
      <c r="C34" s="72">
        <v>0</v>
      </c>
      <c r="D34" s="73">
        <v>0</v>
      </c>
      <c r="E34" s="72">
        <v>0</v>
      </c>
      <c r="F34" s="73">
        <v>0</v>
      </c>
      <c r="G34" s="72">
        <v>0</v>
      </c>
      <c r="H34" s="73">
        <v>0</v>
      </c>
      <c r="I34" s="76">
        <f>SUMIFS('[1]raw data 02'!$U:$U,'[1]raw data 02'!$B:$B,$A$27,'[1]raw data 02'!$D:$D,B34,'[1]raw data 02'!$AC:$AC,"&gt;=2020/04/01",'[1]raw data 02'!$AC:$AC,"&lt;=2020/04/30")</f>
        <v>55</v>
      </c>
      <c r="J34" s="77"/>
      <c r="K34" s="80"/>
      <c r="L34" s="158"/>
      <c r="M34" s="80"/>
      <c r="N34" s="77"/>
      <c r="O34" s="80"/>
      <c r="P34" s="158"/>
      <c r="Q34" s="80"/>
      <c r="R34" s="158"/>
      <c r="S34" s="80"/>
      <c r="T34" s="77"/>
      <c r="U34" s="80"/>
      <c r="V34" s="77"/>
      <c r="W34" s="80"/>
      <c r="X34" s="77"/>
      <c r="Y34" s="153"/>
      <c r="Z34" s="81"/>
    </row>
    <row r="35" spans="1:26" s="120" customFormat="1" ht="16.5" customHeight="1">
      <c r="A35" s="205" t="s">
        <v>90</v>
      </c>
      <c r="B35" s="206"/>
      <c r="C35" s="105">
        <f>SUM(C27:C34)</f>
        <v>9679</v>
      </c>
      <c r="D35" s="123">
        <f t="shared" ref="D35:Z35" si="4">SUM(D27:D34)</f>
        <v>118865.37</v>
      </c>
      <c r="E35" s="160">
        <f t="shared" si="4"/>
        <v>3452</v>
      </c>
      <c r="F35" s="161">
        <f>SUM(F27:F34)</f>
        <v>95726.12000000001</v>
      </c>
      <c r="G35" s="126">
        <f t="shared" si="4"/>
        <v>15935</v>
      </c>
      <c r="H35" s="127">
        <f>SUM(H27:H34)</f>
        <v>262945.55</v>
      </c>
      <c r="I35" s="128">
        <f t="shared" si="4"/>
        <v>3675</v>
      </c>
      <c r="J35" s="129">
        <f>SUM(J27:J34)</f>
        <v>0</v>
      </c>
      <c r="K35" s="147">
        <f t="shared" si="4"/>
        <v>0</v>
      </c>
      <c r="L35" s="162">
        <f t="shared" si="4"/>
        <v>0</v>
      </c>
      <c r="M35" s="148">
        <f t="shared" si="4"/>
        <v>0</v>
      </c>
      <c r="N35" s="149">
        <f t="shared" si="4"/>
        <v>0</v>
      </c>
      <c r="O35" s="163">
        <f t="shared" si="4"/>
        <v>0</v>
      </c>
      <c r="P35" s="149">
        <f t="shared" si="4"/>
        <v>0</v>
      </c>
      <c r="Q35" s="163">
        <f t="shared" si="4"/>
        <v>0</v>
      </c>
      <c r="R35" s="164">
        <f t="shared" si="4"/>
        <v>0</v>
      </c>
      <c r="S35" s="134">
        <f t="shared" si="4"/>
        <v>0</v>
      </c>
      <c r="T35" s="131">
        <f t="shared" si="4"/>
        <v>0</v>
      </c>
      <c r="U35" s="134">
        <f t="shared" si="4"/>
        <v>0</v>
      </c>
      <c r="V35" s="131">
        <f t="shared" si="4"/>
        <v>0</v>
      </c>
      <c r="W35" s="134">
        <f t="shared" si="4"/>
        <v>0</v>
      </c>
      <c r="X35" s="131">
        <f t="shared" si="4"/>
        <v>0</v>
      </c>
      <c r="Y35" s="165">
        <f t="shared" si="4"/>
        <v>0</v>
      </c>
      <c r="Z35" s="136">
        <f t="shared" si="4"/>
        <v>0</v>
      </c>
    </row>
    <row r="36" spans="1:26">
      <c r="A36" s="202" t="s">
        <v>91</v>
      </c>
      <c r="B36" s="92" t="s">
        <v>92</v>
      </c>
      <c r="C36" s="72">
        <v>422</v>
      </c>
      <c r="D36" s="73">
        <v>7551.53</v>
      </c>
      <c r="E36" s="72">
        <v>575</v>
      </c>
      <c r="F36" s="73">
        <v>10046.07</v>
      </c>
      <c r="G36" s="72">
        <v>1034</v>
      </c>
      <c r="H36" s="73">
        <v>33332.1</v>
      </c>
      <c r="I36" s="76">
        <f>SUMIFS('[1]raw data 02'!$U:$U,'[1]raw data 02'!$B:$B,$A$36,'[1]raw data 02'!$D:$D,B36,'[1]raw data 02'!$AC:$AC,"&gt;=2020/04/01",'[1]raw data 02'!$AC:$AC,"&lt;=2020/04/30")</f>
        <v>1896</v>
      </c>
      <c r="J36" s="77"/>
      <c r="K36" s="76"/>
      <c r="L36" s="77"/>
      <c r="M36" s="76"/>
      <c r="N36" s="78"/>
      <c r="O36" s="76"/>
      <c r="P36" s="78"/>
      <c r="Q36" s="76"/>
      <c r="R36" s="78"/>
      <c r="S36" s="76"/>
      <c r="T36" s="78"/>
      <c r="U36" s="166"/>
      <c r="V36" s="77"/>
      <c r="W36" s="166"/>
      <c r="X36" s="77"/>
      <c r="Y36" s="80"/>
      <c r="Z36" s="81"/>
    </row>
    <row r="37" spans="1:26">
      <c r="A37" s="203"/>
      <c r="B37" s="92" t="s">
        <v>85</v>
      </c>
      <c r="C37" s="72">
        <v>555</v>
      </c>
      <c r="D37" s="73">
        <v>23758.09</v>
      </c>
      <c r="E37" s="72">
        <v>210</v>
      </c>
      <c r="F37" s="73">
        <v>8939.2999999999993</v>
      </c>
      <c r="G37" s="72">
        <v>1305</v>
      </c>
      <c r="H37" s="73">
        <v>56839</v>
      </c>
      <c r="I37" s="76">
        <f>SUMIFS('[1]raw data 02'!$U:$U,'[1]raw data 02'!$B:$B,$A$36,'[1]raw data 02'!$D:$D,B37,'[1]raw data 02'!$AC:$AC,"&gt;=2020/04/01",'[1]raw data 02'!$AC:$AC,"&lt;=2020/04/30")</f>
        <v>675</v>
      </c>
      <c r="J37" s="77"/>
      <c r="K37" s="76"/>
      <c r="L37" s="77"/>
      <c r="M37" s="76"/>
      <c r="N37" s="77"/>
      <c r="O37" s="76"/>
      <c r="P37" s="78"/>
      <c r="Q37" s="76"/>
      <c r="R37" s="78"/>
      <c r="S37" s="76"/>
      <c r="T37" s="78"/>
      <c r="U37" s="166"/>
      <c r="V37" s="77"/>
      <c r="W37" s="166"/>
      <c r="X37" s="77"/>
      <c r="Y37" s="80"/>
      <c r="Z37" s="81"/>
    </row>
    <row r="38" spans="1:26">
      <c r="A38" s="203"/>
      <c r="B38" s="92" t="s">
        <v>86</v>
      </c>
      <c r="C38" s="72">
        <v>0</v>
      </c>
      <c r="D38" s="100">
        <v>0</v>
      </c>
      <c r="E38" s="72">
        <v>0</v>
      </c>
      <c r="F38" s="100">
        <v>0</v>
      </c>
      <c r="G38" s="72">
        <v>0</v>
      </c>
      <c r="H38" s="73">
        <v>0</v>
      </c>
      <c r="I38" s="76">
        <f>SUMIFS('[1]raw data 02'!$U:$U,'[1]raw data 02'!$B:$B,$A$36,'[1]raw data 02'!$D:$D,B38,'[1]raw data 02'!$AC:$AC,"&gt;=2020/04/01",'[1]raw data 02'!$AC:$AC,"&lt;=2020/04/30")</f>
        <v>0</v>
      </c>
      <c r="J38" s="77"/>
      <c r="K38" s="76"/>
      <c r="L38" s="77"/>
      <c r="M38" s="76"/>
      <c r="N38" s="77"/>
      <c r="O38" s="101"/>
      <c r="P38" s="78"/>
      <c r="Q38" s="166"/>
      <c r="R38" s="158"/>
      <c r="S38" s="166"/>
      <c r="T38" s="77"/>
      <c r="U38" s="166"/>
      <c r="V38" s="77"/>
      <c r="W38" s="80"/>
      <c r="X38" s="77"/>
      <c r="Y38" s="153"/>
      <c r="Z38" s="81"/>
    </row>
    <row r="39" spans="1:26">
      <c r="A39" s="203"/>
      <c r="B39" s="92" t="s">
        <v>93</v>
      </c>
      <c r="C39" s="72">
        <v>0</v>
      </c>
      <c r="D39" s="73">
        <v>0</v>
      </c>
      <c r="E39" s="72">
        <v>0</v>
      </c>
      <c r="F39" s="73">
        <v>0</v>
      </c>
      <c r="G39" s="72">
        <v>0</v>
      </c>
      <c r="H39" s="73">
        <v>0</v>
      </c>
      <c r="I39" s="76">
        <f>SUMIFS('[1]raw data 02'!$U:$U,'[1]raw data 02'!$B:$B,$A$36,'[1]raw data 02'!$D:$D,B39,'[1]raw data 02'!$AC:$AC,"&gt;=2020/04/01",'[1]raw data 02'!$AC:$AC,"&lt;=2020/04/30")</f>
        <v>0</v>
      </c>
      <c r="J39" s="77"/>
      <c r="K39" s="76"/>
      <c r="L39" s="77"/>
      <c r="M39" s="76"/>
      <c r="N39" s="77"/>
      <c r="O39" s="101"/>
      <c r="P39" s="78"/>
      <c r="Q39" s="166"/>
      <c r="R39" s="158"/>
      <c r="S39" s="166"/>
      <c r="T39" s="77"/>
      <c r="U39" s="166"/>
      <c r="V39" s="77"/>
      <c r="W39" s="76"/>
      <c r="X39" s="77"/>
      <c r="Y39" s="97"/>
      <c r="Z39" s="98"/>
    </row>
    <row r="40" spans="1:26">
      <c r="A40" s="204"/>
      <c r="B40" s="92" t="s">
        <v>94</v>
      </c>
      <c r="C40" s="72">
        <v>10</v>
      </c>
      <c r="D40" s="73">
        <v>32.799999999999997</v>
      </c>
      <c r="E40" s="103">
        <v>0</v>
      </c>
      <c r="F40" s="73">
        <v>0</v>
      </c>
      <c r="G40" s="103">
        <v>120</v>
      </c>
      <c r="H40" s="73">
        <v>2583.8000000000002</v>
      </c>
      <c r="I40" s="76">
        <f>SUMIFS('[1]raw data 02'!$U:$U,'[1]raw data 02'!$B:$B,$A$36,'[1]raw data 02'!$D:$D,B40,'[1]raw data 02'!$AC:$AC,"&gt;=2020/04/01",'[1]raw data 02'!$AC:$AC,"&lt;=2020/04/30")</f>
        <v>0</v>
      </c>
      <c r="J40" s="77"/>
      <c r="K40" s="76"/>
      <c r="L40" s="159"/>
      <c r="M40" s="76"/>
      <c r="N40" s="159"/>
      <c r="O40" s="76"/>
      <c r="P40" s="77"/>
      <c r="Q40" s="76"/>
      <c r="R40" s="77"/>
      <c r="S40" s="76"/>
      <c r="T40" s="77"/>
      <c r="U40" s="76"/>
      <c r="V40" s="77"/>
      <c r="W40" s="76"/>
      <c r="X40" s="77"/>
      <c r="Y40" s="97"/>
      <c r="Z40" s="98"/>
    </row>
    <row r="41" spans="1:26" s="120" customFormat="1" ht="15.75" customHeight="1" thickBot="1">
      <c r="A41" s="205" t="s">
        <v>95</v>
      </c>
      <c r="B41" s="206"/>
      <c r="C41" s="167">
        <f>SUM(C36:C40)</f>
        <v>987</v>
      </c>
      <c r="D41" s="168">
        <f t="shared" ref="D41:Z41" si="5">SUM(D36:D40)</f>
        <v>31342.42</v>
      </c>
      <c r="E41" s="169">
        <f t="shared" si="5"/>
        <v>785</v>
      </c>
      <c r="F41" s="170">
        <f t="shared" si="5"/>
        <v>18985.37</v>
      </c>
      <c r="G41" s="169">
        <f t="shared" si="5"/>
        <v>2459</v>
      </c>
      <c r="H41" s="170">
        <f>SUM(H36:H40)</f>
        <v>92754.900000000009</v>
      </c>
      <c r="I41" s="171">
        <f t="shared" si="5"/>
        <v>2571</v>
      </c>
      <c r="J41" s="172">
        <f t="shared" si="5"/>
        <v>0</v>
      </c>
      <c r="K41" s="173">
        <f t="shared" si="5"/>
        <v>0</v>
      </c>
      <c r="L41" s="174">
        <f t="shared" si="5"/>
        <v>0</v>
      </c>
      <c r="M41" s="175">
        <f t="shared" si="5"/>
        <v>0</v>
      </c>
      <c r="N41" s="176">
        <f t="shared" si="5"/>
        <v>0</v>
      </c>
      <c r="O41" s="177">
        <f t="shared" si="5"/>
        <v>0</v>
      </c>
      <c r="P41" s="178">
        <f t="shared" si="5"/>
        <v>0</v>
      </c>
      <c r="Q41" s="177">
        <f t="shared" si="5"/>
        <v>0</v>
      </c>
      <c r="R41" s="178">
        <f t="shared" si="5"/>
        <v>0</v>
      </c>
      <c r="S41" s="175">
        <f t="shared" si="5"/>
        <v>0</v>
      </c>
      <c r="T41" s="176">
        <f t="shared" si="5"/>
        <v>0</v>
      </c>
      <c r="U41" s="175">
        <f t="shared" si="5"/>
        <v>0</v>
      </c>
      <c r="V41" s="179">
        <f t="shared" si="5"/>
        <v>0</v>
      </c>
      <c r="W41" s="175">
        <f t="shared" si="5"/>
        <v>0</v>
      </c>
      <c r="X41" s="176">
        <f t="shared" si="5"/>
        <v>0</v>
      </c>
      <c r="Y41" s="180">
        <f>SUM(Y36:Y40)</f>
        <v>0</v>
      </c>
      <c r="Z41" s="181">
        <f t="shared" si="5"/>
        <v>0</v>
      </c>
    </row>
    <row r="43" spans="1:26">
      <c r="U43" s="34" t="s">
        <v>54</v>
      </c>
      <c r="V43" s="64" t="s">
        <v>54</v>
      </c>
    </row>
    <row r="44" spans="1:26" ht="12" thickBot="1">
      <c r="P44" s="184"/>
      <c r="V44" s="64" t="s">
        <v>54</v>
      </c>
    </row>
    <row r="45" spans="1:26" s="185" customFormat="1">
      <c r="B45" s="208" t="s">
        <v>56</v>
      </c>
      <c r="C45" s="200">
        <v>43831</v>
      </c>
      <c r="D45" s="201"/>
      <c r="E45" s="200">
        <v>43862</v>
      </c>
      <c r="F45" s="201"/>
      <c r="G45" s="200">
        <v>43891</v>
      </c>
      <c r="H45" s="201"/>
      <c r="I45" s="200">
        <v>43922</v>
      </c>
      <c r="J45" s="201"/>
      <c r="K45" s="200">
        <v>43952</v>
      </c>
      <c r="L45" s="201"/>
      <c r="M45" s="200">
        <v>43983</v>
      </c>
      <c r="N45" s="201"/>
      <c r="O45" s="200">
        <v>44013</v>
      </c>
      <c r="P45" s="201"/>
      <c r="Q45" s="200">
        <v>44044</v>
      </c>
      <c r="R45" s="201"/>
      <c r="S45" s="200">
        <v>44075</v>
      </c>
      <c r="T45" s="201"/>
      <c r="U45" s="200">
        <v>44105</v>
      </c>
      <c r="V45" s="201"/>
      <c r="W45" s="200">
        <v>44136</v>
      </c>
      <c r="X45" s="201"/>
      <c r="Y45" s="200">
        <v>44166</v>
      </c>
      <c r="Z45" s="201"/>
    </row>
    <row r="46" spans="1:26">
      <c r="B46" s="209"/>
      <c r="C46" s="186" t="s">
        <v>57</v>
      </c>
      <c r="D46" s="187" t="s">
        <v>58</v>
      </c>
      <c r="E46" s="186" t="s">
        <v>57</v>
      </c>
      <c r="F46" s="187" t="s">
        <v>58</v>
      </c>
      <c r="G46" s="186" t="s">
        <v>57</v>
      </c>
      <c r="H46" s="187" t="s">
        <v>58</v>
      </c>
      <c r="I46" s="186" t="s">
        <v>57</v>
      </c>
      <c r="J46" s="187" t="s">
        <v>58</v>
      </c>
      <c r="K46" s="186" t="s">
        <v>57</v>
      </c>
      <c r="L46" s="187" t="s">
        <v>58</v>
      </c>
      <c r="M46" s="186" t="s">
        <v>57</v>
      </c>
      <c r="N46" s="187" t="s">
        <v>58</v>
      </c>
      <c r="O46" s="186" t="s">
        <v>57</v>
      </c>
      <c r="P46" s="187" t="s">
        <v>58</v>
      </c>
      <c r="Q46" s="186" t="s">
        <v>57</v>
      </c>
      <c r="R46" s="188" t="s">
        <v>58</v>
      </c>
      <c r="S46" s="65" t="s">
        <v>57</v>
      </c>
      <c r="T46" s="68" t="s">
        <v>58</v>
      </c>
      <c r="U46" s="65" t="s">
        <v>57</v>
      </c>
      <c r="V46" s="68" t="s">
        <v>58</v>
      </c>
      <c r="W46" s="65" t="s">
        <v>57</v>
      </c>
      <c r="X46" s="68" t="s">
        <v>58</v>
      </c>
      <c r="Y46" s="69" t="s">
        <v>57</v>
      </c>
      <c r="Z46" s="68" t="s">
        <v>58</v>
      </c>
    </row>
    <row r="47" spans="1:26">
      <c r="B47" s="43" t="s">
        <v>59</v>
      </c>
      <c r="C47" s="134">
        <f t="shared" ref="C47:Z47" si="6">C13</f>
        <v>65799</v>
      </c>
      <c r="D47" s="131">
        <f t="shared" si="6"/>
        <v>1466865.9199999997</v>
      </c>
      <c r="E47" s="134">
        <f t="shared" si="6"/>
        <v>22244</v>
      </c>
      <c r="F47" s="131">
        <f t="shared" si="6"/>
        <v>466049.1</v>
      </c>
      <c r="G47" s="134">
        <f t="shared" si="6"/>
        <v>151848</v>
      </c>
      <c r="H47" s="131">
        <f t="shared" si="6"/>
        <v>2796929.8200000003</v>
      </c>
      <c r="I47" s="134">
        <f t="shared" si="6"/>
        <v>138333</v>
      </c>
      <c r="J47" s="131">
        <f t="shared" si="6"/>
        <v>2160965.8499999987</v>
      </c>
      <c r="K47" s="134">
        <f t="shared" si="6"/>
        <v>0</v>
      </c>
      <c r="L47" s="131">
        <f t="shared" si="6"/>
        <v>0</v>
      </c>
      <c r="M47" s="134">
        <f t="shared" si="6"/>
        <v>0</v>
      </c>
      <c r="N47" s="131">
        <f t="shared" si="6"/>
        <v>0</v>
      </c>
      <c r="O47" s="134">
        <f t="shared" si="6"/>
        <v>0</v>
      </c>
      <c r="P47" s="131">
        <f t="shared" si="6"/>
        <v>0</v>
      </c>
      <c r="Q47" s="134">
        <f t="shared" si="6"/>
        <v>0</v>
      </c>
      <c r="R47" s="131">
        <f t="shared" si="6"/>
        <v>0</v>
      </c>
      <c r="S47" s="134">
        <f t="shared" si="6"/>
        <v>0</v>
      </c>
      <c r="T47" s="131">
        <f t="shared" si="6"/>
        <v>0</v>
      </c>
      <c r="U47" s="134">
        <f t="shared" si="6"/>
        <v>0</v>
      </c>
      <c r="V47" s="131">
        <f t="shared" si="6"/>
        <v>0</v>
      </c>
      <c r="W47" s="134">
        <f t="shared" si="6"/>
        <v>0</v>
      </c>
      <c r="X47" s="131">
        <f t="shared" si="6"/>
        <v>0</v>
      </c>
      <c r="Y47" s="134">
        <f t="shared" si="6"/>
        <v>0</v>
      </c>
      <c r="Z47" s="131">
        <f t="shared" si="6"/>
        <v>0</v>
      </c>
    </row>
    <row r="48" spans="1:26">
      <c r="B48" s="43" t="s">
        <v>96</v>
      </c>
      <c r="C48" s="134">
        <f t="shared" ref="C48:Z48" si="7">C17</f>
        <v>1546</v>
      </c>
      <c r="D48" s="131">
        <f t="shared" si="7"/>
        <v>68085.48</v>
      </c>
      <c r="E48" s="134">
        <f t="shared" si="7"/>
        <v>3941</v>
      </c>
      <c r="F48" s="131">
        <f t="shared" si="7"/>
        <v>145938.01999999999</v>
      </c>
      <c r="G48" s="134">
        <f t="shared" si="7"/>
        <v>1802</v>
      </c>
      <c r="H48" s="131">
        <f t="shared" si="7"/>
        <v>35669.61</v>
      </c>
      <c r="I48" s="134">
        <f t="shared" si="7"/>
        <v>0</v>
      </c>
      <c r="J48" s="131">
        <f t="shared" si="7"/>
        <v>0</v>
      </c>
      <c r="K48" s="134">
        <f t="shared" si="7"/>
        <v>0</v>
      </c>
      <c r="L48" s="131">
        <f t="shared" si="7"/>
        <v>0</v>
      </c>
      <c r="M48" s="134">
        <f t="shared" si="7"/>
        <v>0</v>
      </c>
      <c r="N48" s="131">
        <f t="shared" si="7"/>
        <v>0</v>
      </c>
      <c r="O48" s="134">
        <f t="shared" si="7"/>
        <v>0</v>
      </c>
      <c r="P48" s="131">
        <f t="shared" si="7"/>
        <v>0</v>
      </c>
      <c r="Q48" s="134">
        <f t="shared" si="7"/>
        <v>0</v>
      </c>
      <c r="R48" s="131">
        <f t="shared" si="7"/>
        <v>0</v>
      </c>
      <c r="S48" s="134">
        <f t="shared" si="7"/>
        <v>0</v>
      </c>
      <c r="T48" s="131">
        <f t="shared" si="7"/>
        <v>0</v>
      </c>
      <c r="U48" s="134">
        <f t="shared" si="7"/>
        <v>0</v>
      </c>
      <c r="V48" s="131">
        <f t="shared" si="7"/>
        <v>0</v>
      </c>
      <c r="W48" s="134">
        <f t="shared" si="7"/>
        <v>0</v>
      </c>
      <c r="X48" s="131">
        <f t="shared" si="7"/>
        <v>0</v>
      </c>
      <c r="Y48" s="134">
        <f t="shared" si="7"/>
        <v>0</v>
      </c>
      <c r="Z48" s="131">
        <f t="shared" si="7"/>
        <v>0</v>
      </c>
    </row>
    <row r="49" spans="1:26">
      <c r="B49" s="43" t="s">
        <v>53</v>
      </c>
      <c r="C49" s="134">
        <f t="shared" ref="C49:Z49" si="8">C22</f>
        <v>7022</v>
      </c>
      <c r="D49" s="131">
        <f t="shared" si="8"/>
        <v>177255.33</v>
      </c>
      <c r="E49" s="134">
        <f t="shared" si="8"/>
        <v>91</v>
      </c>
      <c r="F49" s="131">
        <f t="shared" si="8"/>
        <v>9409.5</v>
      </c>
      <c r="G49" s="134">
        <f t="shared" si="8"/>
        <v>7756</v>
      </c>
      <c r="H49" s="131">
        <f t="shared" si="8"/>
        <v>239308.83000000002</v>
      </c>
      <c r="I49" s="134">
        <f t="shared" si="8"/>
        <v>4250</v>
      </c>
      <c r="J49" s="131">
        <f t="shared" si="8"/>
        <v>0</v>
      </c>
      <c r="K49" s="134">
        <f t="shared" si="8"/>
        <v>0</v>
      </c>
      <c r="L49" s="131">
        <f t="shared" si="8"/>
        <v>0</v>
      </c>
      <c r="M49" s="134">
        <f t="shared" si="8"/>
        <v>0</v>
      </c>
      <c r="N49" s="131">
        <f t="shared" si="8"/>
        <v>0</v>
      </c>
      <c r="O49" s="134">
        <f t="shared" si="8"/>
        <v>0</v>
      </c>
      <c r="P49" s="131">
        <f t="shared" si="8"/>
        <v>0</v>
      </c>
      <c r="Q49" s="131">
        <f t="shared" si="8"/>
        <v>0</v>
      </c>
      <c r="R49" s="131">
        <f t="shared" si="8"/>
        <v>0</v>
      </c>
      <c r="S49" s="134">
        <f t="shared" si="8"/>
        <v>0</v>
      </c>
      <c r="T49" s="131">
        <f t="shared" si="8"/>
        <v>0</v>
      </c>
      <c r="U49" s="134">
        <f t="shared" si="8"/>
        <v>0</v>
      </c>
      <c r="V49" s="131">
        <f t="shared" si="8"/>
        <v>0</v>
      </c>
      <c r="W49" s="134">
        <f t="shared" si="8"/>
        <v>0</v>
      </c>
      <c r="X49" s="131">
        <f t="shared" si="8"/>
        <v>0</v>
      </c>
      <c r="Y49" s="134">
        <f t="shared" si="8"/>
        <v>0</v>
      </c>
      <c r="Z49" s="131">
        <f t="shared" si="8"/>
        <v>0</v>
      </c>
    </row>
    <row r="50" spans="1:26" ht="12" customHeight="1">
      <c r="B50" s="43" t="s">
        <v>77</v>
      </c>
      <c r="C50" s="134">
        <f t="shared" ref="C50:Z50" si="9">C26</f>
        <v>0</v>
      </c>
      <c r="D50" s="131">
        <f t="shared" si="9"/>
        <v>0</v>
      </c>
      <c r="E50" s="134">
        <f t="shared" si="9"/>
        <v>0</v>
      </c>
      <c r="F50" s="131">
        <f t="shared" si="9"/>
        <v>0</v>
      </c>
      <c r="G50" s="134">
        <f t="shared" si="9"/>
        <v>0</v>
      </c>
      <c r="H50" s="131">
        <f t="shared" si="9"/>
        <v>0</v>
      </c>
      <c r="I50" s="134">
        <f t="shared" si="9"/>
        <v>0</v>
      </c>
      <c r="J50" s="131">
        <f t="shared" si="9"/>
        <v>0</v>
      </c>
      <c r="K50" s="134">
        <f t="shared" si="9"/>
        <v>0</v>
      </c>
      <c r="L50" s="131">
        <f t="shared" si="9"/>
        <v>0</v>
      </c>
      <c r="M50" s="134">
        <f t="shared" si="9"/>
        <v>0</v>
      </c>
      <c r="N50" s="131">
        <f t="shared" si="9"/>
        <v>0</v>
      </c>
      <c r="O50" s="134">
        <f t="shared" si="9"/>
        <v>0</v>
      </c>
      <c r="P50" s="131">
        <f t="shared" si="9"/>
        <v>0</v>
      </c>
      <c r="Q50" s="131">
        <f t="shared" si="9"/>
        <v>0</v>
      </c>
      <c r="R50" s="131">
        <f t="shared" si="9"/>
        <v>0</v>
      </c>
      <c r="S50" s="134">
        <f t="shared" si="9"/>
        <v>0</v>
      </c>
      <c r="T50" s="131">
        <f t="shared" si="9"/>
        <v>0</v>
      </c>
      <c r="U50" s="134">
        <f t="shared" si="9"/>
        <v>0</v>
      </c>
      <c r="V50" s="131">
        <f t="shared" si="9"/>
        <v>0</v>
      </c>
      <c r="W50" s="134">
        <f t="shared" si="9"/>
        <v>0</v>
      </c>
      <c r="X50" s="131">
        <f t="shared" si="9"/>
        <v>0</v>
      </c>
      <c r="Y50" s="134">
        <f t="shared" si="9"/>
        <v>0</v>
      </c>
      <c r="Z50" s="131">
        <f t="shared" si="9"/>
        <v>0</v>
      </c>
    </row>
    <row r="51" spans="1:26" ht="12" customHeight="1">
      <c r="B51" s="43" t="s">
        <v>81</v>
      </c>
      <c r="C51" s="134">
        <f t="shared" ref="C51:Z51" si="10">C35</f>
        <v>9679</v>
      </c>
      <c r="D51" s="131">
        <f t="shared" si="10"/>
        <v>118865.37</v>
      </c>
      <c r="E51" s="134">
        <f t="shared" si="10"/>
        <v>3452</v>
      </c>
      <c r="F51" s="131">
        <f t="shared" si="10"/>
        <v>95726.12000000001</v>
      </c>
      <c r="G51" s="134">
        <f t="shared" si="10"/>
        <v>15935</v>
      </c>
      <c r="H51" s="131">
        <f t="shared" si="10"/>
        <v>262945.55</v>
      </c>
      <c r="I51" s="134">
        <f t="shared" si="10"/>
        <v>3675</v>
      </c>
      <c r="J51" s="131">
        <f t="shared" si="10"/>
        <v>0</v>
      </c>
      <c r="K51" s="134">
        <f t="shared" si="10"/>
        <v>0</v>
      </c>
      <c r="L51" s="131">
        <f t="shared" si="10"/>
        <v>0</v>
      </c>
      <c r="M51" s="134">
        <f t="shared" si="10"/>
        <v>0</v>
      </c>
      <c r="N51" s="131">
        <f t="shared" si="10"/>
        <v>0</v>
      </c>
      <c r="O51" s="134">
        <f t="shared" si="10"/>
        <v>0</v>
      </c>
      <c r="P51" s="131">
        <f t="shared" si="10"/>
        <v>0</v>
      </c>
      <c r="Q51" s="131">
        <f t="shared" si="10"/>
        <v>0</v>
      </c>
      <c r="R51" s="131">
        <f t="shared" si="10"/>
        <v>0</v>
      </c>
      <c r="S51" s="134">
        <f t="shared" si="10"/>
        <v>0</v>
      </c>
      <c r="T51" s="131">
        <f t="shared" si="10"/>
        <v>0</v>
      </c>
      <c r="U51" s="134">
        <f t="shared" si="10"/>
        <v>0</v>
      </c>
      <c r="V51" s="131">
        <f t="shared" si="10"/>
        <v>0</v>
      </c>
      <c r="W51" s="134">
        <f t="shared" si="10"/>
        <v>0</v>
      </c>
      <c r="X51" s="131">
        <f t="shared" si="10"/>
        <v>0</v>
      </c>
      <c r="Y51" s="134">
        <f t="shared" si="10"/>
        <v>0</v>
      </c>
      <c r="Z51" s="131">
        <f t="shared" si="10"/>
        <v>0</v>
      </c>
    </row>
    <row r="52" spans="1:26" ht="12" customHeight="1">
      <c r="B52" s="43" t="s">
        <v>91</v>
      </c>
      <c r="C52" s="134">
        <f t="shared" ref="C52:Z52" si="11">C41</f>
        <v>987</v>
      </c>
      <c r="D52" s="131">
        <f t="shared" si="11"/>
        <v>31342.42</v>
      </c>
      <c r="E52" s="134">
        <f t="shared" si="11"/>
        <v>785</v>
      </c>
      <c r="F52" s="131">
        <f t="shared" si="11"/>
        <v>18985.37</v>
      </c>
      <c r="G52" s="134">
        <f t="shared" si="11"/>
        <v>2459</v>
      </c>
      <c r="H52" s="131">
        <f t="shared" si="11"/>
        <v>92754.900000000009</v>
      </c>
      <c r="I52" s="134">
        <f t="shared" si="11"/>
        <v>2571</v>
      </c>
      <c r="J52" s="131">
        <f t="shared" si="11"/>
        <v>0</v>
      </c>
      <c r="K52" s="134">
        <f t="shared" si="11"/>
        <v>0</v>
      </c>
      <c r="L52" s="131">
        <f t="shared" si="11"/>
        <v>0</v>
      </c>
      <c r="M52" s="134">
        <f t="shared" si="11"/>
        <v>0</v>
      </c>
      <c r="N52" s="131">
        <f t="shared" si="11"/>
        <v>0</v>
      </c>
      <c r="O52" s="134">
        <f t="shared" si="11"/>
        <v>0</v>
      </c>
      <c r="P52" s="131">
        <f t="shared" si="11"/>
        <v>0</v>
      </c>
      <c r="Q52" s="131">
        <f t="shared" si="11"/>
        <v>0</v>
      </c>
      <c r="R52" s="131">
        <f t="shared" si="11"/>
        <v>0</v>
      </c>
      <c r="S52" s="134">
        <f t="shared" si="11"/>
        <v>0</v>
      </c>
      <c r="T52" s="131">
        <f t="shared" si="11"/>
        <v>0</v>
      </c>
      <c r="U52" s="134">
        <f t="shared" si="11"/>
        <v>0</v>
      </c>
      <c r="V52" s="131">
        <f t="shared" si="11"/>
        <v>0</v>
      </c>
      <c r="W52" s="134">
        <f t="shared" si="11"/>
        <v>0</v>
      </c>
      <c r="X52" s="131">
        <f t="shared" si="11"/>
        <v>0</v>
      </c>
      <c r="Y52" s="134">
        <f t="shared" si="11"/>
        <v>0</v>
      </c>
      <c r="Z52" s="131">
        <f t="shared" si="11"/>
        <v>0</v>
      </c>
    </row>
    <row r="53" spans="1:26" s="189" customFormat="1" ht="15.75" customHeight="1">
      <c r="A53" s="189" t="s">
        <v>97</v>
      </c>
      <c r="B53" s="190" t="s">
        <v>98</v>
      </c>
      <c r="C53" s="191">
        <f>SUM(C47:C52)</f>
        <v>85033</v>
      </c>
      <c r="D53" s="192">
        <f t="shared" ref="D53:X53" si="12">SUM(D47:D52)</f>
        <v>1862414.5199999996</v>
      </c>
      <c r="E53" s="191">
        <f t="shared" si="12"/>
        <v>30513</v>
      </c>
      <c r="F53" s="192">
        <f t="shared" si="12"/>
        <v>736108.11</v>
      </c>
      <c r="G53" s="191">
        <f t="shared" si="12"/>
        <v>179800</v>
      </c>
      <c r="H53" s="192">
        <f t="shared" si="12"/>
        <v>3427608.71</v>
      </c>
      <c r="I53" s="191">
        <f t="shared" si="12"/>
        <v>148829</v>
      </c>
      <c r="J53" s="192">
        <f t="shared" si="12"/>
        <v>2160965.8499999987</v>
      </c>
      <c r="K53" s="191">
        <f t="shared" si="12"/>
        <v>0</v>
      </c>
      <c r="L53" s="192">
        <f t="shared" si="12"/>
        <v>0</v>
      </c>
      <c r="M53" s="193">
        <f t="shared" si="12"/>
        <v>0</v>
      </c>
      <c r="N53" s="194">
        <f t="shared" si="12"/>
        <v>0</v>
      </c>
      <c r="O53" s="193">
        <f t="shared" si="12"/>
        <v>0</v>
      </c>
      <c r="P53" s="195">
        <f t="shared" si="12"/>
        <v>0</v>
      </c>
      <c r="Q53" s="193">
        <f t="shared" si="12"/>
        <v>0</v>
      </c>
      <c r="R53" s="194">
        <f t="shared" si="12"/>
        <v>0</v>
      </c>
      <c r="S53" s="193">
        <f t="shared" si="12"/>
        <v>0</v>
      </c>
      <c r="T53" s="196">
        <f t="shared" si="12"/>
        <v>0</v>
      </c>
      <c r="U53" s="193">
        <f t="shared" si="12"/>
        <v>0</v>
      </c>
      <c r="V53" s="196">
        <f t="shared" si="12"/>
        <v>0</v>
      </c>
      <c r="W53" s="193">
        <f t="shared" si="12"/>
        <v>0</v>
      </c>
      <c r="X53" s="196">
        <f t="shared" si="12"/>
        <v>0</v>
      </c>
      <c r="Y53" s="193">
        <f>SUM(Y47:Y52)</f>
        <v>0</v>
      </c>
      <c r="Z53" s="196">
        <f>SUM(Z47:Z52)</f>
        <v>0</v>
      </c>
    </row>
    <row r="54" spans="1:26" s="189" customFormat="1">
      <c r="B54" s="197"/>
      <c r="C54" s="183"/>
      <c r="D54" s="198"/>
      <c r="E54" s="40"/>
      <c r="F54" s="198"/>
      <c r="G54" s="40"/>
      <c r="H54" s="198"/>
      <c r="I54" s="40"/>
      <c r="J54" s="198"/>
      <c r="K54" s="40"/>
      <c r="L54" s="198"/>
      <c r="M54" s="34"/>
      <c r="O54" s="34"/>
      <c r="Q54" s="34"/>
      <c r="R54" s="64"/>
      <c r="S54" s="34"/>
      <c r="T54" s="64"/>
      <c r="U54" s="34"/>
      <c r="V54" s="64"/>
      <c r="W54" s="34"/>
      <c r="X54" s="64"/>
      <c r="Y54" s="64"/>
      <c r="Z54" s="64"/>
    </row>
    <row r="55" spans="1:26" s="189" customFormat="1">
      <c r="B55" s="197"/>
      <c r="C55" s="183"/>
      <c r="D55" s="198"/>
      <c r="E55" s="40"/>
      <c r="F55" s="198"/>
      <c r="G55" s="40"/>
      <c r="H55" s="198"/>
      <c r="I55" s="40"/>
      <c r="J55" s="198"/>
      <c r="K55" s="40"/>
      <c r="L55" s="40"/>
      <c r="M55" s="34"/>
      <c r="O55" s="34"/>
      <c r="Q55" s="34"/>
      <c r="R55" s="64"/>
      <c r="S55" s="34"/>
      <c r="T55" s="64"/>
      <c r="U55" s="34"/>
      <c r="V55" s="64"/>
      <c r="W55" s="34"/>
      <c r="X55" s="64"/>
      <c r="Y55" s="64"/>
      <c r="Z55" s="64"/>
    </row>
    <row r="56" spans="1:26" s="189" customFormat="1">
      <c r="B56" s="197"/>
      <c r="C56" s="183"/>
      <c r="D56" s="198"/>
      <c r="E56" s="40"/>
      <c r="F56" s="198"/>
      <c r="G56" s="40"/>
      <c r="H56" s="198"/>
      <c r="I56" s="40"/>
      <c r="J56" s="198"/>
      <c r="K56" s="40"/>
      <c r="L56" s="198"/>
      <c r="M56" s="34"/>
      <c r="O56" s="34"/>
      <c r="Q56" s="34"/>
      <c r="R56" s="64"/>
      <c r="S56" s="34"/>
      <c r="T56" s="64"/>
      <c r="U56" s="34"/>
      <c r="V56" s="64"/>
      <c r="W56" s="34"/>
      <c r="X56" s="64"/>
      <c r="Y56" s="64"/>
      <c r="Z56" s="64"/>
    </row>
    <row r="58" spans="1:26">
      <c r="D58" s="199"/>
    </row>
    <row r="69" spans="3:3">
      <c r="C69" s="183" t="e" cm="1">
        <f t="array" aca="1" ref="C69" ca="1">TEXT(INDEX(INDIRECT(OdmFirMonAddr):INDIRECT(OdmLastMonAddr),1,0),"yyyy-mm")</f>
        <v>#NAME?</v>
      </c>
    </row>
  </sheetData>
  <mergeCells count="39"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  <mergeCell ref="W2:X2"/>
    <mergeCell ref="Y2:Z2"/>
    <mergeCell ref="A4:A12"/>
    <mergeCell ref="A13:B13"/>
    <mergeCell ref="A14:A16"/>
    <mergeCell ref="S2:T2"/>
    <mergeCell ref="U2:V2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zoomScaleNormal="100" workbookViewId="0">
      <selection activeCell="C27" sqref="C27"/>
    </sheetView>
  </sheetViews>
  <sheetFormatPr defaultColWidth="9" defaultRowHeight="11.25"/>
  <cols>
    <col min="1" max="1" width="35.625" style="39" customWidth="1"/>
    <col min="2" max="2" width="16" style="40" bestFit="1" customWidth="1"/>
    <col min="3" max="3" width="16" style="40" customWidth="1"/>
    <col min="4" max="4" width="17.625" style="40" customWidth="1"/>
    <col min="5" max="7" width="16" style="34" customWidth="1"/>
    <col min="8" max="10" width="16" style="40" customWidth="1"/>
    <col min="11" max="12" width="18" style="34" customWidth="1"/>
    <col min="13" max="13" width="16.375" style="34" customWidth="1"/>
    <col min="14" max="14" width="18" style="34" customWidth="1"/>
    <col min="15" max="16384" width="9" style="34"/>
  </cols>
  <sheetData>
    <row r="2" spans="1:14" ht="15.75" customHeight="1">
      <c r="B2" s="40">
        <v>1000000</v>
      </c>
    </row>
    <row r="3" spans="1:14">
      <c r="A3" s="41" t="s">
        <v>99</v>
      </c>
    </row>
    <row r="4" spans="1:14">
      <c r="A4" s="42" t="s">
        <v>8</v>
      </c>
      <c r="B4" s="9" t="s">
        <v>100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  <c r="H4" s="9" t="s">
        <v>106</v>
      </c>
      <c r="I4" s="9" t="s">
        <v>107</v>
      </c>
      <c r="J4" s="9" t="s">
        <v>108</v>
      </c>
      <c r="K4" s="9" t="s">
        <v>109</v>
      </c>
      <c r="L4" s="9" t="s">
        <v>110</v>
      </c>
      <c r="M4" s="9" t="s">
        <v>111</v>
      </c>
      <c r="N4" s="9" t="s">
        <v>112</v>
      </c>
    </row>
    <row r="5" spans="1:14">
      <c r="A5" s="43" t="s">
        <v>113</v>
      </c>
      <c r="B5" s="44">
        <f>'[1]table 07'!D47</f>
        <v>1466865.9199999997</v>
      </c>
      <c r="C5" s="44">
        <f>'[1]table 07'!F47</f>
        <v>466049.1</v>
      </c>
      <c r="D5" s="44">
        <f>'[1]table 07'!H47</f>
        <v>2796929.8200000003</v>
      </c>
      <c r="E5" s="44">
        <f>'[1]table 07'!J47</f>
        <v>2160965.8499999987</v>
      </c>
      <c r="F5" s="44">
        <f>'[1]table 07'!L47</f>
        <v>0</v>
      </c>
      <c r="G5" s="44">
        <f>'[1]table 07'!N47</f>
        <v>0</v>
      </c>
      <c r="H5" s="44">
        <f>'[1]table 07'!P47</f>
        <v>0</v>
      </c>
      <c r="I5" s="44">
        <f>'[1]table 07'!R47</f>
        <v>0</v>
      </c>
      <c r="J5" s="44">
        <f>'[1]table 07'!T47</f>
        <v>0</v>
      </c>
      <c r="K5" s="44">
        <f>'[1]table 07'!V47</f>
        <v>0</v>
      </c>
      <c r="L5" s="44">
        <f>'[1]table 07'!X47</f>
        <v>0</v>
      </c>
      <c r="M5" s="44">
        <f>'[1]table 07'!Z47</f>
        <v>0</v>
      </c>
      <c r="N5" s="44">
        <f t="shared" ref="N5:N10" si="0">SUM(B5:M5)</f>
        <v>6890810.6899999985</v>
      </c>
    </row>
    <row r="6" spans="1:14">
      <c r="A6" s="43" t="s">
        <v>114</v>
      </c>
      <c r="B6" s="44">
        <f>'[1]table 07'!D49</f>
        <v>177255.33</v>
      </c>
      <c r="C6" s="44">
        <f>'[1]table 07'!F49</f>
        <v>9409.5</v>
      </c>
      <c r="D6" s="44">
        <f>'[1]table 07'!H49</f>
        <v>239308.83000000002</v>
      </c>
      <c r="E6" s="44">
        <f>'[1]table 07'!J49</f>
        <v>0</v>
      </c>
      <c r="F6" s="44">
        <f>'[1]table 07'!L49</f>
        <v>0</v>
      </c>
      <c r="G6" s="44">
        <f>'[1]table 07'!N49</f>
        <v>0</v>
      </c>
      <c r="H6" s="44">
        <f>'[1]table 07'!P49</f>
        <v>0</v>
      </c>
      <c r="I6" s="44">
        <f>'[1]table 07'!R49</f>
        <v>0</v>
      </c>
      <c r="J6" s="44">
        <f>'[1]table 07'!T49</f>
        <v>0</v>
      </c>
      <c r="K6" s="44">
        <f>'[1]table 07'!V49</f>
        <v>0</v>
      </c>
      <c r="L6" s="44">
        <f>'[1]table 07'!X49</f>
        <v>0</v>
      </c>
      <c r="M6" s="44">
        <f>'[1]table 07'!Z49</f>
        <v>0</v>
      </c>
      <c r="N6" s="44">
        <f t="shared" si="0"/>
        <v>425973.66000000003</v>
      </c>
    </row>
    <row r="7" spans="1:14">
      <c r="A7" s="43" t="s">
        <v>115</v>
      </c>
      <c r="B7" s="44">
        <f>'[1]table 07'!D50</f>
        <v>0</v>
      </c>
      <c r="C7" s="44">
        <f>'[1]table 07'!F50</f>
        <v>0</v>
      </c>
      <c r="D7" s="44">
        <f>'[1]table 07'!H50</f>
        <v>0</v>
      </c>
      <c r="E7" s="44">
        <f>'[1]table 07'!J50</f>
        <v>0</v>
      </c>
      <c r="F7" s="44">
        <f>'[1]table 07'!L50</f>
        <v>0</v>
      </c>
      <c r="G7" s="44">
        <f>'[1]table 07'!N50</f>
        <v>0</v>
      </c>
      <c r="H7" s="44">
        <f>'[1]table 07'!P50</f>
        <v>0</v>
      </c>
      <c r="I7" s="44">
        <f>'[1]table 07'!R50</f>
        <v>0</v>
      </c>
      <c r="J7" s="44">
        <f>'[1]table 07'!T50</f>
        <v>0</v>
      </c>
      <c r="K7" s="44">
        <f>'[1]table 07'!V50</f>
        <v>0</v>
      </c>
      <c r="L7" s="44">
        <f>'[1]table 07'!X50</f>
        <v>0</v>
      </c>
      <c r="M7" s="44">
        <f>'[1]table 07'!Z50</f>
        <v>0</v>
      </c>
      <c r="N7" s="44">
        <f t="shared" si="0"/>
        <v>0</v>
      </c>
    </row>
    <row r="8" spans="1:14">
      <c r="A8" s="43" t="s">
        <v>116</v>
      </c>
      <c r="B8" s="44">
        <f>'[1]table 07'!D51</f>
        <v>118865.37</v>
      </c>
      <c r="C8" s="44">
        <f>'[1]table 07'!F51</f>
        <v>95726.12000000001</v>
      </c>
      <c r="D8" s="44">
        <f>'[1]table 07'!H51</f>
        <v>262945.55</v>
      </c>
      <c r="E8" s="44">
        <f>'[1]table 07'!J51</f>
        <v>0</v>
      </c>
      <c r="F8" s="44">
        <f>'[1]table 07'!L51</f>
        <v>0</v>
      </c>
      <c r="G8" s="44">
        <f>'[1]table 07'!N51</f>
        <v>0</v>
      </c>
      <c r="H8" s="44">
        <f>'[1]table 07'!P51</f>
        <v>0</v>
      </c>
      <c r="I8" s="44">
        <f>'[1]table 07'!R51</f>
        <v>0</v>
      </c>
      <c r="J8" s="44">
        <f>'[1]table 07'!T51</f>
        <v>0</v>
      </c>
      <c r="K8" s="44">
        <f>'[1]table 07'!V51</f>
        <v>0</v>
      </c>
      <c r="L8" s="44">
        <f>'[1]table 07'!X51</f>
        <v>0</v>
      </c>
      <c r="M8" s="44">
        <f>'[1]table 07'!Z51</f>
        <v>0</v>
      </c>
      <c r="N8" s="44">
        <f t="shared" si="0"/>
        <v>477537.04</v>
      </c>
    </row>
    <row r="9" spans="1:14">
      <c r="A9" s="43" t="s">
        <v>117</v>
      </c>
      <c r="B9" s="44">
        <f>'[1]table 07'!D52</f>
        <v>31342.42</v>
      </c>
      <c r="C9" s="44">
        <f>'[1]table 07'!F52</f>
        <v>18985.37</v>
      </c>
      <c r="D9" s="44">
        <f>'[1]table 07'!H52</f>
        <v>92754.900000000009</v>
      </c>
      <c r="E9" s="44">
        <f>'[1]table 07'!J52</f>
        <v>0</v>
      </c>
      <c r="F9" s="44">
        <f>'[1]table 07'!L52</f>
        <v>0</v>
      </c>
      <c r="G9" s="44">
        <f>'[1]table 07'!N52</f>
        <v>0</v>
      </c>
      <c r="H9" s="44">
        <f>'[1]table 07'!P52</f>
        <v>0</v>
      </c>
      <c r="I9" s="44">
        <f>'[1]table 07'!R52</f>
        <v>0</v>
      </c>
      <c r="J9" s="44">
        <f>'[1]table 07'!T52</f>
        <v>0</v>
      </c>
      <c r="K9" s="44">
        <f>'[1]table 07'!V52</f>
        <v>0</v>
      </c>
      <c r="L9" s="44">
        <f>'[1]table 07'!X52</f>
        <v>0</v>
      </c>
      <c r="M9" s="44">
        <f>'[1]table 07'!Z52</f>
        <v>0</v>
      </c>
      <c r="N9" s="44">
        <f t="shared" si="0"/>
        <v>143082.69</v>
      </c>
    </row>
    <row r="10" spans="1:14">
      <c r="A10" s="45" t="s">
        <v>112</v>
      </c>
      <c r="B10" s="46">
        <f>'[1]table 07'!D53</f>
        <v>1862414.5199999996</v>
      </c>
      <c r="C10" s="46">
        <f>'[1]table 07'!F53</f>
        <v>736108.11</v>
      </c>
      <c r="D10" s="46">
        <f>'[1]table 07'!H53</f>
        <v>3427608.71</v>
      </c>
      <c r="E10" s="46">
        <f>'[1]table 07'!J53</f>
        <v>2160965.8499999987</v>
      </c>
      <c r="F10" s="46">
        <f>'[1]table 07'!L53</f>
        <v>0</v>
      </c>
      <c r="G10" s="46">
        <f>'[1]table 07'!N53</f>
        <v>0</v>
      </c>
      <c r="H10" s="46">
        <f>'[1]table 07'!P53</f>
        <v>0</v>
      </c>
      <c r="I10" s="46">
        <f>'[1]table 07'!R53</f>
        <v>0</v>
      </c>
      <c r="J10" s="46">
        <f>'[1]table 07'!T53</f>
        <v>0</v>
      </c>
      <c r="K10" s="46">
        <f>'[1]table 07'!V53</f>
        <v>0</v>
      </c>
      <c r="L10" s="46">
        <f>'[1]table 07'!X53</f>
        <v>0</v>
      </c>
      <c r="M10" s="46">
        <f>'[1]table 07'!Z53</f>
        <v>0</v>
      </c>
      <c r="N10" s="46">
        <f t="shared" si="0"/>
        <v>8187097.1899999985</v>
      </c>
    </row>
    <row r="12" spans="1:14">
      <c r="A12" s="41" t="s">
        <v>136</v>
      </c>
    </row>
    <row r="13" spans="1:14">
      <c r="A13" s="42" t="s">
        <v>8</v>
      </c>
      <c r="B13" s="9" t="str">
        <f>B4</f>
        <v>  2020-01</v>
      </c>
      <c r="C13" s="9" t="str">
        <f t="shared" ref="C13:M13" si="1">C4</f>
        <v>  2020-02</v>
      </c>
      <c r="D13" s="9" t="str">
        <f t="shared" si="1"/>
        <v>  2020-03</v>
      </c>
      <c r="E13" s="9" t="str">
        <f t="shared" si="1"/>
        <v>  2020-04</v>
      </c>
      <c r="F13" s="9" t="str">
        <f t="shared" si="1"/>
        <v>  2020-05</v>
      </c>
      <c r="G13" s="9" t="str">
        <f t="shared" si="1"/>
        <v>  2020-06</v>
      </c>
      <c r="H13" s="9" t="str">
        <f t="shared" si="1"/>
        <v>  2020-07</v>
      </c>
      <c r="I13" s="9" t="str">
        <f t="shared" si="1"/>
        <v>  2020-08</v>
      </c>
      <c r="J13" s="9" t="str">
        <f t="shared" si="1"/>
        <v>  2020-09</v>
      </c>
      <c r="K13" s="9" t="str">
        <f t="shared" si="1"/>
        <v>  2020-10</v>
      </c>
      <c r="L13" s="9" t="str">
        <f t="shared" si="1"/>
        <v>  2020-11</v>
      </c>
      <c r="M13" s="9" t="str">
        <f t="shared" si="1"/>
        <v>  2020-12</v>
      </c>
      <c r="N13" s="9" t="s">
        <v>112</v>
      </c>
    </row>
    <row r="14" spans="1:14">
      <c r="A14" s="43" t="s">
        <v>113</v>
      </c>
      <c r="B14" s="47">
        <f t="shared" ref="B14:M19" si="2">B5/$B$2</f>
        <v>1.4668659199999996</v>
      </c>
      <c r="C14" s="47">
        <f t="shared" si="2"/>
        <v>0.46604909999999999</v>
      </c>
      <c r="D14" s="47">
        <f t="shared" si="2"/>
        <v>2.7969298200000003</v>
      </c>
      <c r="E14" s="47">
        <f t="shared" si="2"/>
        <v>2.1609658499999989</v>
      </c>
      <c r="F14" s="47">
        <f t="shared" si="2"/>
        <v>0</v>
      </c>
      <c r="G14" s="47">
        <f t="shared" si="2"/>
        <v>0</v>
      </c>
      <c r="H14" s="47">
        <f t="shared" si="2"/>
        <v>0</v>
      </c>
      <c r="I14" s="47">
        <f t="shared" si="2"/>
        <v>0</v>
      </c>
      <c r="J14" s="47">
        <f t="shared" si="2"/>
        <v>0</v>
      </c>
      <c r="K14" s="47">
        <f t="shared" si="2"/>
        <v>0</v>
      </c>
      <c r="L14" s="47">
        <f t="shared" si="2"/>
        <v>0</v>
      </c>
      <c r="M14" s="47">
        <f t="shared" si="2"/>
        <v>0</v>
      </c>
      <c r="N14" s="47">
        <f t="shared" ref="N14:N19" si="3">SUM(B14:M14)</f>
        <v>6.8908106899999986</v>
      </c>
    </row>
    <row r="15" spans="1:14">
      <c r="A15" s="43" t="s">
        <v>114</v>
      </c>
      <c r="B15" s="47">
        <f t="shared" si="2"/>
        <v>0.17725532999999999</v>
      </c>
      <c r="C15" s="47">
        <f t="shared" si="2"/>
        <v>9.4094999999999995E-3</v>
      </c>
      <c r="D15" s="47">
        <f t="shared" si="2"/>
        <v>0.23930883000000003</v>
      </c>
      <c r="E15" s="47">
        <f t="shared" si="2"/>
        <v>0</v>
      </c>
      <c r="F15" s="47">
        <f t="shared" si="2"/>
        <v>0</v>
      </c>
      <c r="G15" s="47">
        <f t="shared" si="2"/>
        <v>0</v>
      </c>
      <c r="H15" s="47">
        <f t="shared" si="2"/>
        <v>0</v>
      </c>
      <c r="I15" s="47">
        <f t="shared" si="2"/>
        <v>0</v>
      </c>
      <c r="J15" s="47">
        <f t="shared" si="2"/>
        <v>0</v>
      </c>
      <c r="K15" s="47">
        <f t="shared" si="2"/>
        <v>0</v>
      </c>
      <c r="L15" s="47">
        <f t="shared" si="2"/>
        <v>0</v>
      </c>
      <c r="M15" s="47">
        <f t="shared" si="2"/>
        <v>0</v>
      </c>
      <c r="N15" s="47">
        <f t="shared" si="3"/>
        <v>0.42597366000000003</v>
      </c>
    </row>
    <row r="16" spans="1:14">
      <c r="A16" s="43" t="s">
        <v>115</v>
      </c>
      <c r="B16" s="47">
        <f t="shared" si="2"/>
        <v>0</v>
      </c>
      <c r="C16" s="47">
        <f t="shared" si="2"/>
        <v>0</v>
      </c>
      <c r="D16" s="47">
        <f t="shared" si="2"/>
        <v>0</v>
      </c>
      <c r="E16" s="47">
        <f t="shared" si="2"/>
        <v>0</v>
      </c>
      <c r="F16" s="47">
        <f t="shared" si="2"/>
        <v>0</v>
      </c>
      <c r="G16" s="47">
        <f t="shared" si="2"/>
        <v>0</v>
      </c>
      <c r="H16" s="47">
        <f t="shared" si="2"/>
        <v>0</v>
      </c>
      <c r="I16" s="47">
        <f t="shared" si="2"/>
        <v>0</v>
      </c>
      <c r="J16" s="47">
        <f t="shared" si="2"/>
        <v>0</v>
      </c>
      <c r="K16" s="47">
        <f t="shared" si="2"/>
        <v>0</v>
      </c>
      <c r="L16" s="47">
        <f t="shared" si="2"/>
        <v>0</v>
      </c>
      <c r="M16" s="47">
        <f t="shared" si="2"/>
        <v>0</v>
      </c>
      <c r="N16" s="47">
        <f t="shared" si="3"/>
        <v>0</v>
      </c>
    </row>
    <row r="17" spans="1:16">
      <c r="A17" s="43" t="s">
        <v>116</v>
      </c>
      <c r="B17" s="47">
        <f t="shared" si="2"/>
        <v>0.11886537</v>
      </c>
      <c r="C17" s="47">
        <f t="shared" si="2"/>
        <v>9.5726120000000012E-2</v>
      </c>
      <c r="D17" s="47">
        <f t="shared" si="2"/>
        <v>0.26294554999999997</v>
      </c>
      <c r="E17" s="47">
        <f t="shared" si="2"/>
        <v>0</v>
      </c>
      <c r="F17" s="47">
        <f t="shared" si="2"/>
        <v>0</v>
      </c>
      <c r="G17" s="47">
        <f t="shared" si="2"/>
        <v>0</v>
      </c>
      <c r="H17" s="47">
        <f t="shared" si="2"/>
        <v>0</v>
      </c>
      <c r="I17" s="47">
        <f t="shared" si="2"/>
        <v>0</v>
      </c>
      <c r="J17" s="47">
        <f t="shared" si="2"/>
        <v>0</v>
      </c>
      <c r="K17" s="47">
        <f t="shared" si="2"/>
        <v>0</v>
      </c>
      <c r="L17" s="47">
        <f t="shared" si="2"/>
        <v>0</v>
      </c>
      <c r="M17" s="47">
        <f t="shared" si="2"/>
        <v>0</v>
      </c>
      <c r="N17" s="47">
        <f t="shared" si="3"/>
        <v>0.47753703999999997</v>
      </c>
    </row>
    <row r="18" spans="1:16">
      <c r="A18" s="43" t="s">
        <v>117</v>
      </c>
      <c r="B18" s="47">
        <f t="shared" si="2"/>
        <v>3.1342419999999996E-2</v>
      </c>
      <c r="C18" s="47">
        <f t="shared" si="2"/>
        <v>1.8985369999999998E-2</v>
      </c>
      <c r="D18" s="47">
        <f t="shared" si="2"/>
        <v>9.2754900000000015E-2</v>
      </c>
      <c r="E18" s="47">
        <f t="shared" si="2"/>
        <v>0</v>
      </c>
      <c r="F18" s="47">
        <f t="shared" si="2"/>
        <v>0</v>
      </c>
      <c r="G18" s="47">
        <f t="shared" si="2"/>
        <v>0</v>
      </c>
      <c r="H18" s="47">
        <f t="shared" si="2"/>
        <v>0</v>
      </c>
      <c r="I18" s="47">
        <f t="shared" si="2"/>
        <v>0</v>
      </c>
      <c r="J18" s="47">
        <f t="shared" si="2"/>
        <v>0</v>
      </c>
      <c r="K18" s="47">
        <f t="shared" si="2"/>
        <v>0</v>
      </c>
      <c r="L18" s="47">
        <f t="shared" si="2"/>
        <v>0</v>
      </c>
      <c r="M18" s="47">
        <f t="shared" si="2"/>
        <v>0</v>
      </c>
      <c r="N18" s="47">
        <f t="shared" si="3"/>
        <v>0.14308269000000001</v>
      </c>
    </row>
    <row r="19" spans="1:16">
      <c r="A19" s="45" t="s">
        <v>112</v>
      </c>
      <c r="B19" s="48">
        <f t="shared" si="2"/>
        <v>1.8624145199999995</v>
      </c>
      <c r="C19" s="48">
        <f t="shared" si="2"/>
        <v>0.73610810999999998</v>
      </c>
      <c r="D19" s="48">
        <f t="shared" si="2"/>
        <v>3.4276087099999999</v>
      </c>
      <c r="E19" s="48">
        <f t="shared" si="2"/>
        <v>2.1609658499999989</v>
      </c>
      <c r="F19" s="48">
        <f t="shared" si="2"/>
        <v>0</v>
      </c>
      <c r="G19" s="48">
        <f t="shared" si="2"/>
        <v>0</v>
      </c>
      <c r="H19" s="48">
        <f t="shared" si="2"/>
        <v>0</v>
      </c>
      <c r="I19" s="48">
        <f t="shared" si="2"/>
        <v>0</v>
      </c>
      <c r="J19" s="48">
        <f t="shared" si="2"/>
        <v>0</v>
      </c>
      <c r="K19" s="48">
        <f t="shared" si="2"/>
        <v>0</v>
      </c>
      <c r="L19" s="48">
        <f t="shared" si="2"/>
        <v>0</v>
      </c>
      <c r="M19" s="48">
        <f t="shared" si="2"/>
        <v>0</v>
      </c>
      <c r="N19" s="48">
        <f t="shared" si="3"/>
        <v>8.1870971899999976</v>
      </c>
    </row>
    <row r="20" spans="1:16" ht="15.75" customHeight="1"/>
    <row r="21" spans="1:16" ht="32.25" customHeight="1">
      <c r="A21" s="49" t="s">
        <v>118</v>
      </c>
      <c r="B21" s="50"/>
    </row>
    <row r="22" spans="1:16">
      <c r="A22" s="42" t="s">
        <v>119</v>
      </c>
      <c r="B22" s="9" t="str">
        <f>B4</f>
        <v>  2020-01</v>
      </c>
      <c r="C22" s="9" t="str">
        <f t="shared" ref="C22:M22" si="4">C4</f>
        <v>  2020-02</v>
      </c>
      <c r="D22" s="9" t="str">
        <f t="shared" si="4"/>
        <v>  2020-03</v>
      </c>
      <c r="E22" s="9" t="str">
        <f t="shared" si="4"/>
        <v>  2020-04</v>
      </c>
      <c r="F22" s="9" t="str">
        <f t="shared" si="4"/>
        <v>  2020-05</v>
      </c>
      <c r="G22" s="9" t="str">
        <f t="shared" si="4"/>
        <v>  2020-06</v>
      </c>
      <c r="H22" s="9" t="str">
        <f t="shared" si="4"/>
        <v>  2020-07</v>
      </c>
      <c r="I22" s="9" t="str">
        <f t="shared" si="4"/>
        <v>  2020-08</v>
      </c>
      <c r="J22" s="9" t="str">
        <f t="shared" si="4"/>
        <v>  2020-09</v>
      </c>
      <c r="K22" s="9" t="str">
        <f t="shared" si="4"/>
        <v>  2020-10</v>
      </c>
      <c r="L22" s="9" t="str">
        <f t="shared" si="4"/>
        <v>  2020-11</v>
      </c>
      <c r="M22" s="9" t="str">
        <f t="shared" si="4"/>
        <v>  2020-12</v>
      </c>
      <c r="N22" s="9" t="s">
        <v>112</v>
      </c>
    </row>
    <row r="23" spans="1:16">
      <c r="A23" s="43" t="s">
        <v>113</v>
      </c>
      <c r="B23" s="51">
        <f t="shared" ref="B23:B28" si="5">B5/$B$32</f>
        <v>3.4633966687289269E-3</v>
      </c>
      <c r="C23" s="51">
        <f t="shared" ref="C23:C28" si="6">C5/$C$32</f>
        <v>1.3279222876892705E-3</v>
      </c>
      <c r="D23" s="51">
        <f t="shared" ref="D23:F27" si="7">D5/$D$32</f>
        <v>3.7182921782541755E-3</v>
      </c>
      <c r="E23" s="51">
        <f t="shared" si="7"/>
        <v>2.87282947182757E-3</v>
      </c>
      <c r="F23" s="51">
        <f t="shared" si="7"/>
        <v>0</v>
      </c>
      <c r="G23" s="51" t="e">
        <f t="shared" ref="G23:G28" si="8">G5/$G$32</f>
        <v>#DIV/0!</v>
      </c>
      <c r="H23" s="51" t="e">
        <f t="shared" ref="H23:M28" si="9">H5/$H$32</f>
        <v>#DIV/0!</v>
      </c>
      <c r="I23" s="51" t="e">
        <f t="shared" si="9"/>
        <v>#DIV/0!</v>
      </c>
      <c r="J23" s="51" t="e">
        <f t="shared" si="9"/>
        <v>#DIV/0!</v>
      </c>
      <c r="K23" s="51" t="e">
        <f t="shared" si="9"/>
        <v>#DIV/0!</v>
      </c>
      <c r="L23" s="51" t="e">
        <f t="shared" si="9"/>
        <v>#DIV/0!</v>
      </c>
      <c r="M23" s="51" t="e">
        <f t="shared" si="9"/>
        <v>#DIV/0!</v>
      </c>
      <c r="N23" s="51" t="e">
        <f t="shared" ref="N23:N28" si="10">SUM(B23:M23)</f>
        <v>#DIV/0!</v>
      </c>
    </row>
    <row r="24" spans="1:16">
      <c r="A24" s="43" t="s">
        <v>114</v>
      </c>
      <c r="B24" s="51">
        <f t="shared" si="5"/>
        <v>4.1851508789327296E-4</v>
      </c>
      <c r="C24" s="51">
        <f t="shared" si="6"/>
        <v>2.6810661722149426E-5</v>
      </c>
      <c r="D24" s="51">
        <f t="shared" si="7"/>
        <v>3.1814175114917907E-4</v>
      </c>
      <c r="E24" s="51">
        <f t="shared" si="7"/>
        <v>0</v>
      </c>
      <c r="F24" s="51">
        <f t="shared" si="7"/>
        <v>0</v>
      </c>
      <c r="G24" s="51" t="e">
        <f t="shared" si="8"/>
        <v>#DIV/0!</v>
      </c>
      <c r="H24" s="51" t="e">
        <f t="shared" si="9"/>
        <v>#DIV/0!</v>
      </c>
      <c r="I24" s="51" t="e">
        <f t="shared" si="9"/>
        <v>#DIV/0!</v>
      </c>
      <c r="J24" s="51" t="e">
        <f t="shared" si="9"/>
        <v>#DIV/0!</v>
      </c>
      <c r="K24" s="51" t="e">
        <f t="shared" si="9"/>
        <v>#DIV/0!</v>
      </c>
      <c r="L24" s="51" t="e">
        <f t="shared" si="9"/>
        <v>#DIV/0!</v>
      </c>
      <c r="M24" s="51" t="e">
        <f t="shared" si="9"/>
        <v>#DIV/0!</v>
      </c>
      <c r="N24" s="51" t="e">
        <f t="shared" si="10"/>
        <v>#DIV/0!</v>
      </c>
    </row>
    <row r="25" spans="1:16">
      <c r="A25" s="43" t="s">
        <v>115</v>
      </c>
      <c r="B25" s="51">
        <f t="shared" si="5"/>
        <v>0</v>
      </c>
      <c r="C25" s="51">
        <f t="shared" si="6"/>
        <v>0</v>
      </c>
      <c r="D25" s="52">
        <f t="shared" si="7"/>
        <v>0</v>
      </c>
      <c r="E25" s="52">
        <f t="shared" si="7"/>
        <v>0</v>
      </c>
      <c r="F25" s="52">
        <f t="shared" si="7"/>
        <v>0</v>
      </c>
      <c r="G25" s="51" t="e">
        <f t="shared" si="8"/>
        <v>#DIV/0!</v>
      </c>
      <c r="H25" s="51" t="e">
        <f t="shared" si="9"/>
        <v>#DIV/0!</v>
      </c>
      <c r="I25" s="51" t="e">
        <f t="shared" si="9"/>
        <v>#DIV/0!</v>
      </c>
      <c r="J25" s="51" t="e">
        <f t="shared" si="9"/>
        <v>#DIV/0!</v>
      </c>
      <c r="K25" s="51" t="e">
        <f t="shared" si="9"/>
        <v>#DIV/0!</v>
      </c>
      <c r="L25" s="51" t="e">
        <f t="shared" si="9"/>
        <v>#DIV/0!</v>
      </c>
      <c r="M25" s="51" t="e">
        <f t="shared" si="9"/>
        <v>#DIV/0!</v>
      </c>
      <c r="N25" s="52" t="e">
        <f t="shared" si="10"/>
        <v>#DIV/0!</v>
      </c>
    </row>
    <row r="26" spans="1:16">
      <c r="A26" s="43" t="s">
        <v>116</v>
      </c>
      <c r="B26" s="51">
        <f t="shared" si="5"/>
        <v>2.806513675668676E-4</v>
      </c>
      <c r="C26" s="51">
        <f t="shared" si="6"/>
        <v>2.7275419749124639E-4</v>
      </c>
      <c r="D26" s="51">
        <f t="shared" si="7"/>
        <v>3.4956486032664989E-4</v>
      </c>
      <c r="E26" s="51">
        <f t="shared" si="7"/>
        <v>0</v>
      </c>
      <c r="F26" s="51">
        <f t="shared" si="7"/>
        <v>0</v>
      </c>
      <c r="G26" s="51" t="e">
        <f t="shared" si="8"/>
        <v>#DIV/0!</v>
      </c>
      <c r="H26" s="51" t="e">
        <f t="shared" si="9"/>
        <v>#DIV/0!</v>
      </c>
      <c r="I26" s="51" t="e">
        <f t="shared" si="9"/>
        <v>#DIV/0!</v>
      </c>
      <c r="J26" s="51" t="e">
        <f t="shared" si="9"/>
        <v>#DIV/0!</v>
      </c>
      <c r="K26" s="51" t="e">
        <f t="shared" si="9"/>
        <v>#DIV/0!</v>
      </c>
      <c r="L26" s="51" t="e">
        <f t="shared" si="9"/>
        <v>#DIV/0!</v>
      </c>
      <c r="M26" s="51" t="e">
        <f t="shared" si="9"/>
        <v>#DIV/0!</v>
      </c>
      <c r="N26" s="51" t="e">
        <f t="shared" si="10"/>
        <v>#DIV/0!</v>
      </c>
    </row>
    <row r="27" spans="1:16">
      <c r="A27" s="43" t="s">
        <v>117</v>
      </c>
      <c r="B27" s="51">
        <f t="shared" si="5"/>
        <v>7.4002150801828504E-5</v>
      </c>
      <c r="C27" s="51">
        <f t="shared" si="6"/>
        <v>5.4095364550703443E-5</v>
      </c>
      <c r="D27" s="51">
        <f t="shared" si="7"/>
        <v>1.2331014410820943E-4</v>
      </c>
      <c r="E27" s="51">
        <f t="shared" si="7"/>
        <v>0</v>
      </c>
      <c r="F27" s="51">
        <f t="shared" si="7"/>
        <v>0</v>
      </c>
      <c r="G27" s="51" t="e">
        <f t="shared" si="8"/>
        <v>#DIV/0!</v>
      </c>
      <c r="H27" s="51" t="e">
        <f t="shared" si="9"/>
        <v>#DIV/0!</v>
      </c>
      <c r="I27" s="51" t="e">
        <f t="shared" si="9"/>
        <v>#DIV/0!</v>
      </c>
      <c r="J27" s="51" t="e">
        <f t="shared" si="9"/>
        <v>#DIV/0!</v>
      </c>
      <c r="K27" s="51" t="e">
        <f t="shared" si="9"/>
        <v>#DIV/0!</v>
      </c>
      <c r="L27" s="51" t="e">
        <f t="shared" si="9"/>
        <v>#DIV/0!</v>
      </c>
      <c r="M27" s="51" t="e">
        <f t="shared" si="9"/>
        <v>#DIV/0!</v>
      </c>
      <c r="N27" s="51" t="e">
        <f t="shared" si="10"/>
        <v>#DIV/0!</v>
      </c>
    </row>
    <row r="28" spans="1:16">
      <c r="A28" s="45" t="s">
        <v>112</v>
      </c>
      <c r="B28" s="53">
        <f t="shared" si="5"/>
        <v>4.3973209523883294E-3</v>
      </c>
      <c r="C28" s="53">
        <f t="shared" si="6"/>
        <v>2.0974064007801435E-3</v>
      </c>
      <c r="D28" s="53">
        <f>D10/$D$32</f>
        <v>4.5567287979034398E-3</v>
      </c>
      <c r="E28" s="53" t="e">
        <f>E10/$E$32</f>
        <v>#DIV/0!</v>
      </c>
      <c r="F28" s="53" t="e">
        <f>F10/$E$32</f>
        <v>#DIV/0!</v>
      </c>
      <c r="G28" s="53" t="e">
        <f t="shared" si="8"/>
        <v>#DIV/0!</v>
      </c>
      <c r="H28" s="53" t="e">
        <f t="shared" si="9"/>
        <v>#DIV/0!</v>
      </c>
      <c r="I28" s="53" t="e">
        <f t="shared" si="9"/>
        <v>#DIV/0!</v>
      </c>
      <c r="J28" s="53" t="e">
        <f t="shared" si="9"/>
        <v>#DIV/0!</v>
      </c>
      <c r="K28" s="53" t="e">
        <f t="shared" si="9"/>
        <v>#DIV/0!</v>
      </c>
      <c r="L28" s="53" t="e">
        <f t="shared" si="9"/>
        <v>#DIV/0!</v>
      </c>
      <c r="M28" s="53" t="e">
        <f t="shared" si="9"/>
        <v>#DIV/0!</v>
      </c>
      <c r="N28" s="53" t="e">
        <f t="shared" si="10"/>
        <v>#DIV/0!</v>
      </c>
    </row>
    <row r="30" spans="1:16">
      <c r="A30" s="54" t="s">
        <v>137</v>
      </c>
      <c r="B30" s="1">
        <v>13553085</v>
      </c>
      <c r="C30" s="1">
        <v>11230756</v>
      </c>
      <c r="D30" s="1">
        <v>24070662</v>
      </c>
      <c r="E30" s="1"/>
      <c r="F30" s="1"/>
      <c r="G30" s="1"/>
      <c r="H30" s="1"/>
      <c r="I30" s="1"/>
      <c r="J30" s="1"/>
      <c r="K30" s="1"/>
      <c r="L30" s="1"/>
      <c r="M30" s="1"/>
      <c r="N30" s="1">
        <f>SUM(B30:M30)</f>
        <v>48854503</v>
      </c>
      <c r="O30" s="2"/>
      <c r="P30" s="2"/>
    </row>
    <row r="31" spans="1:16">
      <c r="A31" s="54" t="s">
        <v>138</v>
      </c>
      <c r="B31" s="1">
        <f t="shared" ref="B31:M31" si="11">B30*1000</f>
        <v>13553085000</v>
      </c>
      <c r="C31" s="1">
        <f t="shared" si="11"/>
        <v>11230756000</v>
      </c>
      <c r="D31" s="1">
        <f t="shared" si="11"/>
        <v>24070662000</v>
      </c>
      <c r="E31" s="1">
        <f t="shared" si="11"/>
        <v>0</v>
      </c>
      <c r="F31" s="1">
        <f t="shared" si="11"/>
        <v>0</v>
      </c>
      <c r="G31" s="1">
        <f t="shared" si="11"/>
        <v>0</v>
      </c>
      <c r="H31" s="1">
        <f t="shared" si="11"/>
        <v>0</v>
      </c>
      <c r="I31" s="1">
        <f t="shared" si="11"/>
        <v>0</v>
      </c>
      <c r="J31" s="1">
        <f t="shared" si="11"/>
        <v>0</v>
      </c>
      <c r="K31" s="1">
        <f t="shared" si="11"/>
        <v>0</v>
      </c>
      <c r="L31" s="1">
        <f t="shared" si="11"/>
        <v>0</v>
      </c>
      <c r="M31" s="1">
        <f t="shared" si="11"/>
        <v>0</v>
      </c>
      <c r="N31" s="1">
        <f>SUM(B31:M31)</f>
        <v>48854503000</v>
      </c>
      <c r="O31" s="2"/>
      <c r="P31" s="2"/>
    </row>
    <row r="32" spans="1:16" s="56" customFormat="1" ht="16.5" customHeight="1">
      <c r="A32" s="55" t="s">
        <v>120</v>
      </c>
      <c r="B32" s="3">
        <f t="shared" ref="B32:G32" si="12">B31/32</f>
        <v>423533906.25</v>
      </c>
      <c r="C32" s="3">
        <f t="shared" si="12"/>
        <v>350961125</v>
      </c>
      <c r="D32" s="3">
        <f t="shared" si="12"/>
        <v>752208187.5</v>
      </c>
      <c r="E32" s="3">
        <f t="shared" si="12"/>
        <v>0</v>
      </c>
      <c r="F32" s="3">
        <f t="shared" si="12"/>
        <v>0</v>
      </c>
      <c r="G32" s="3">
        <f t="shared" si="12"/>
        <v>0</v>
      </c>
      <c r="H32" s="3">
        <f t="shared" ref="H32:M32" si="13">H31/32</f>
        <v>0</v>
      </c>
      <c r="I32" s="3">
        <f t="shared" si="13"/>
        <v>0</v>
      </c>
      <c r="J32" s="3">
        <f t="shared" si="13"/>
        <v>0</v>
      </c>
      <c r="K32" s="3">
        <f t="shared" si="13"/>
        <v>0</v>
      </c>
      <c r="L32" s="3">
        <f t="shared" si="13"/>
        <v>0</v>
      </c>
      <c r="M32" s="3">
        <f t="shared" si="13"/>
        <v>0</v>
      </c>
      <c r="N32" s="3">
        <f>SUM(B32:M32)</f>
        <v>1526703218.75</v>
      </c>
      <c r="O32" s="4"/>
      <c r="P32" s="4"/>
    </row>
    <row r="33" spans="1:16" s="56" customFormat="1" ht="16.5" customHeight="1">
      <c r="A33" s="55" t="s">
        <v>121</v>
      </c>
      <c r="B33" s="5">
        <f t="shared" ref="B33:M33" si="14">B32/1000000</f>
        <v>423.53390624999997</v>
      </c>
      <c r="C33" s="5">
        <f t="shared" si="14"/>
        <v>350.96112499999998</v>
      </c>
      <c r="D33" s="5">
        <f t="shared" si="14"/>
        <v>752.20818750000001</v>
      </c>
      <c r="E33" s="5">
        <f t="shared" si="14"/>
        <v>0</v>
      </c>
      <c r="F33" s="5">
        <f t="shared" si="14"/>
        <v>0</v>
      </c>
      <c r="G33" s="5">
        <f t="shared" si="14"/>
        <v>0</v>
      </c>
      <c r="H33" s="5">
        <f t="shared" si="14"/>
        <v>0</v>
      </c>
      <c r="I33" s="5">
        <f t="shared" si="14"/>
        <v>0</v>
      </c>
      <c r="J33" s="5">
        <f t="shared" si="14"/>
        <v>0</v>
      </c>
      <c r="K33" s="5">
        <f t="shared" si="14"/>
        <v>0</v>
      </c>
      <c r="L33" s="5">
        <f t="shared" si="14"/>
        <v>0</v>
      </c>
      <c r="M33" s="5">
        <f t="shared" si="14"/>
        <v>0</v>
      </c>
      <c r="N33" s="5">
        <f>SUM(B33:M33)</f>
        <v>1526.7032187499999</v>
      </c>
      <c r="O33" s="5"/>
      <c r="P33" s="5"/>
    </row>
    <row r="36" spans="1:16" s="59" customFormat="1">
      <c r="A36" s="57"/>
      <c r="B36" s="58"/>
      <c r="C36" s="58"/>
      <c r="D36" s="58"/>
      <c r="H36" s="58"/>
      <c r="I36" s="58"/>
      <c r="J36" s="58"/>
    </row>
    <row r="37" spans="1:16" s="59" customFormat="1">
      <c r="A37" s="57"/>
      <c r="B37" s="58"/>
      <c r="C37" s="58"/>
      <c r="D37" s="58"/>
      <c r="H37" s="58"/>
      <c r="I37" s="58"/>
      <c r="J37" s="58"/>
    </row>
    <row r="38" spans="1:16">
      <c r="B38" s="58"/>
    </row>
    <row r="39" spans="1:16">
      <c r="B39" s="58"/>
    </row>
    <row r="40" spans="1:16">
      <c r="B40" s="58"/>
    </row>
    <row r="41" spans="1:16">
      <c r="B41" s="58"/>
    </row>
    <row r="58" spans="1:1">
      <c r="A58" s="60" t="s">
        <v>122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C8" sqref="C8"/>
    </sheetView>
  </sheetViews>
  <sheetFormatPr defaultRowHeight="10.5"/>
  <cols>
    <col min="1" max="16384" width="9" style="6"/>
  </cols>
  <sheetData>
    <row r="1" spans="1:8" ht="20.100000000000001" customHeight="1">
      <c r="A1" s="216" t="s">
        <v>134</v>
      </c>
      <c r="B1" s="216"/>
      <c r="C1" s="216"/>
      <c r="D1" s="216"/>
      <c r="E1" s="216"/>
      <c r="F1" s="216"/>
      <c r="G1" s="216"/>
      <c r="H1" s="216"/>
    </row>
    <row r="2" spans="1:8" s="10" customFormat="1" ht="11.25">
      <c r="A2" s="7" t="s">
        <v>119</v>
      </c>
      <c r="B2" s="8" t="s">
        <v>100</v>
      </c>
      <c r="C2" s="9" t="s">
        <v>112</v>
      </c>
    </row>
    <row r="3" spans="1:8" s="10" customFormat="1" ht="11.25">
      <c r="A3" s="11" t="s">
        <v>123</v>
      </c>
      <c r="B3" s="12">
        <v>1.4668659199999996</v>
      </c>
      <c r="C3" s="12">
        <v>6.8908106899999986</v>
      </c>
    </row>
    <row r="4" spans="1:8" s="10" customFormat="1" ht="11.25">
      <c r="A4" s="11" t="s">
        <v>124</v>
      </c>
      <c r="B4" s="12">
        <v>0.17725532999999999</v>
      </c>
      <c r="C4" s="12">
        <v>0.42597366000000003</v>
      </c>
    </row>
    <row r="5" spans="1:8" s="10" customFormat="1" ht="11.25">
      <c r="A5" s="11" t="s">
        <v>125</v>
      </c>
      <c r="B5" s="12">
        <v>0.5</v>
      </c>
      <c r="C5" s="12">
        <v>0</v>
      </c>
    </row>
    <row r="6" spans="1:8" s="10" customFormat="1" ht="11.25">
      <c r="A6" s="11" t="s">
        <v>126</v>
      </c>
      <c r="B6" s="12">
        <v>0.11886537</v>
      </c>
      <c r="C6" s="12">
        <v>0.47753703999999997</v>
      </c>
    </row>
    <row r="7" spans="1:8" s="10" customFormat="1" ht="11.25">
      <c r="A7" s="11" t="s">
        <v>127</v>
      </c>
      <c r="B7" s="12">
        <v>3.1342419999999996E-2</v>
      </c>
      <c r="C7" s="12">
        <v>0.14308269000000001</v>
      </c>
    </row>
    <row r="8" spans="1:8" s="13" customFormat="1" ht="11.25">
      <c r="A8" s="11" t="s">
        <v>112</v>
      </c>
      <c r="B8" s="12">
        <v>1.8624145199999995</v>
      </c>
      <c r="C8" s="12">
        <v>8.1870971899999976</v>
      </c>
    </row>
    <row r="9" spans="1:8" s="10" customFormat="1" ht="11.25">
      <c r="A9" s="14" t="s">
        <v>128</v>
      </c>
      <c r="B9" s="15">
        <v>4.3973209523883294E-3</v>
      </c>
      <c r="C9" s="15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B29" sqref="B29"/>
    </sheetView>
  </sheetViews>
  <sheetFormatPr defaultColWidth="8.75" defaultRowHeight="11.25"/>
  <cols>
    <col min="1" max="1" width="3.5" style="16" customWidth="1"/>
    <col min="2" max="2" width="11" style="16" bestFit="1" customWidth="1"/>
    <col min="3" max="4" width="8.875" style="16" bestFit="1" customWidth="1"/>
    <col min="5" max="16" width="8.875" style="16" customWidth="1"/>
    <col min="17" max="16384" width="8.75" style="16"/>
  </cols>
  <sheetData>
    <row r="1" spans="2:13" ht="12" thickBot="1"/>
    <row r="2" spans="2:13" ht="20.100000000000001" customHeight="1">
      <c r="B2" s="17" t="s">
        <v>135</v>
      </c>
    </row>
    <row r="3" spans="2:13">
      <c r="B3" s="18" t="s">
        <v>119</v>
      </c>
      <c r="C3" s="9" t="s">
        <v>100</v>
      </c>
      <c r="D3" s="19" t="s">
        <v>112</v>
      </c>
    </row>
    <row r="4" spans="2:13" s="23" customFormat="1">
      <c r="B4" s="20" t="s">
        <v>129</v>
      </c>
      <c r="C4" s="21">
        <v>0.93426605000000007</v>
      </c>
      <c r="D4" s="22">
        <v>3.3979498899999996</v>
      </c>
    </row>
    <row r="5" spans="2:13" s="23" customFormat="1">
      <c r="B5" s="20" t="s">
        <v>130</v>
      </c>
      <c r="C5" s="21">
        <v>1.8624145199999995</v>
      </c>
      <c r="D5" s="22">
        <v>8.1870971899999976</v>
      </c>
    </row>
    <row r="6" spans="2:13" s="23" customFormat="1">
      <c r="B6" s="24" t="s">
        <v>131</v>
      </c>
      <c r="C6" s="25">
        <v>2.7966805699999995</v>
      </c>
      <c r="D6" s="22">
        <v>11.585047079999997</v>
      </c>
    </row>
    <row r="7" spans="2:13" s="23" customFormat="1" ht="12" thickBot="1">
      <c r="B7" s="26" t="s">
        <v>132</v>
      </c>
      <c r="C7" s="27">
        <v>423.53390624999997</v>
      </c>
      <c r="D7" s="28">
        <v>1526.7032187499999</v>
      </c>
      <c r="F7" s="29"/>
      <c r="G7" s="29"/>
      <c r="H7" s="29"/>
      <c r="I7" s="29"/>
      <c r="J7" s="29"/>
      <c r="K7" s="29"/>
      <c r="L7" s="29"/>
      <c r="M7" s="29"/>
    </row>
    <row r="8" spans="2:13" s="23" customFormat="1" ht="12" thickBot="1">
      <c r="B8" s="30" t="s">
        <v>133</v>
      </c>
      <c r="C8" s="31">
        <v>6.6032034949976325E-3</v>
      </c>
      <c r="D8" s="32">
        <v>7.5882771043643601E-3</v>
      </c>
      <c r="E8" s="33"/>
    </row>
    <row r="29" spans="2:2">
      <c r="B29" s="34"/>
    </row>
    <row r="30" spans="2:2">
      <c r="B30" s="3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tabSelected="1" workbookViewId="0">
      <selection activeCell="D6" sqref="D6"/>
    </sheetView>
  </sheetViews>
  <sheetFormatPr defaultRowHeight="15"/>
  <cols>
    <col min="1" max="16384" width="9" style="35"/>
  </cols>
  <sheetData>
    <row r="1" spans="1:52" s="38" customFormat="1" ht="20.100000000000001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25</v>
      </c>
      <c r="H1" s="36" t="s">
        <v>6</v>
      </c>
      <c r="I1" s="36" t="s">
        <v>26</v>
      </c>
      <c r="J1" s="36" t="s">
        <v>27</v>
      </c>
      <c r="K1" s="36" t="s">
        <v>7</v>
      </c>
      <c r="L1" s="36" t="s">
        <v>28</v>
      </c>
      <c r="M1" s="36" t="s">
        <v>29</v>
      </c>
      <c r="N1" s="36" t="s">
        <v>30</v>
      </c>
      <c r="O1" s="36" t="s">
        <v>31</v>
      </c>
      <c r="P1" s="36" t="s">
        <v>8</v>
      </c>
      <c r="Q1" s="36" t="s">
        <v>9</v>
      </c>
      <c r="R1" s="36" t="s">
        <v>10</v>
      </c>
      <c r="S1" s="36" t="s">
        <v>32</v>
      </c>
      <c r="T1" s="36" t="s">
        <v>33</v>
      </c>
      <c r="U1" s="36" t="s">
        <v>34</v>
      </c>
      <c r="V1" s="36" t="s">
        <v>35</v>
      </c>
      <c r="W1" s="36" t="s">
        <v>36</v>
      </c>
      <c r="X1" s="36" t="s">
        <v>37</v>
      </c>
      <c r="Y1" s="36" t="s">
        <v>38</v>
      </c>
      <c r="Z1" s="36" t="s">
        <v>39</v>
      </c>
      <c r="AA1" s="36" t="s">
        <v>11</v>
      </c>
      <c r="AB1" s="36" t="s">
        <v>40</v>
      </c>
      <c r="AC1" s="36" t="s">
        <v>41</v>
      </c>
      <c r="AD1" s="36" t="s">
        <v>42</v>
      </c>
      <c r="AE1" s="36" t="s">
        <v>43</v>
      </c>
      <c r="AF1" s="36" t="s">
        <v>12</v>
      </c>
      <c r="AG1" s="36" t="s">
        <v>44</v>
      </c>
      <c r="AH1" s="36" t="s">
        <v>45</v>
      </c>
      <c r="AI1" s="36" t="s">
        <v>46</v>
      </c>
      <c r="AJ1" s="36" t="s">
        <v>47</v>
      </c>
      <c r="AK1" s="37" t="s">
        <v>13</v>
      </c>
      <c r="AL1" s="37" t="s">
        <v>14</v>
      </c>
      <c r="AM1" s="37" t="s">
        <v>15</v>
      </c>
      <c r="AN1" s="37" t="s">
        <v>16</v>
      </c>
      <c r="AO1" s="37" t="s">
        <v>17</v>
      </c>
      <c r="AP1" s="37" t="s">
        <v>18</v>
      </c>
      <c r="AQ1" s="37" t="s">
        <v>19</v>
      </c>
      <c r="AR1" s="37" t="s">
        <v>20</v>
      </c>
      <c r="AS1" s="37" t="s">
        <v>21</v>
      </c>
      <c r="AT1" s="36" t="s">
        <v>22</v>
      </c>
      <c r="AU1" s="36" t="s">
        <v>23</v>
      </c>
      <c r="AV1" s="36" t="s">
        <v>24</v>
      </c>
      <c r="AW1" s="36" t="s">
        <v>48</v>
      </c>
      <c r="AX1" s="36" t="s">
        <v>49</v>
      </c>
      <c r="AY1" s="36" t="s">
        <v>50</v>
      </c>
      <c r="AZ1" s="36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2020-07-22T07:08:45Z</dcterms:modified>
</cp:coreProperties>
</file>