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9150A62F-F28D-46C2-89A1-FDC4B4C439A3}" xr6:coauthVersionLast="45" xr6:coauthVersionMax="45" xr10:uidLastSave="{00000000-0000-0000-0000-000000000000}"/>
  <bookViews>
    <workbookView xWindow="-120" yWindow="-120" windowWidth="20730" windowHeight="11160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definedNames>
    <definedName name="_xlnm._FilterDatabase" localSheetId="4" hidden="1">'Raw Data'!$B$1:$B$1</definedName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RawDataRef">OFFSET('Raw Data'!$A$1,0,0,COUNTIF('Raw Data'!$A:$A,"*"),52)</definedName>
    <definedName name="SPSalesAmountRef" localSheetId="3">OFFSET('SP Sales Amount Bar chart'!$B$3,0,0,4,COUNTA('SP Sales Amount Bar chart'!$B$3:$XER$3)-1)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 l="1"/>
  <c r="B9" i="10"/>
  <c r="B8" i="10"/>
  <c r="B7" i="10"/>
  <c r="B6" i="10"/>
  <c r="B5" i="10"/>
  <c r="D29" i="9"/>
  <c r="C29" i="9"/>
  <c r="D27" i="9"/>
  <c r="D26" i="9"/>
  <c r="C27" i="9"/>
  <c r="C26" i="9"/>
  <c r="D28" i="9"/>
  <c r="C28" i="9"/>
  <c r="D19" i="9"/>
  <c r="D30" i="9" s="1"/>
  <c r="C19" i="9"/>
  <c r="C30" i="9" s="1"/>
  <c r="D17" i="9"/>
  <c r="C17" i="9"/>
  <c r="D15" i="9"/>
  <c r="C15" i="9"/>
  <c r="D13" i="9"/>
  <c r="C13" i="9"/>
  <c r="C47" i="9" a="1"/>
  <c r="C47" i="9"/>
  <c r="D11" i="9"/>
  <c r="C11" i="9"/>
  <c r="B31" i="10" l="1"/>
  <c r="B32" i="10" s="1"/>
  <c r="C30" i="10"/>
  <c r="B22" i="10"/>
  <c r="B13" i="10"/>
  <c r="B19" i="10"/>
  <c r="B18" i="10"/>
  <c r="B17" i="10"/>
  <c r="D9" i="9"/>
  <c r="D25" i="9" s="1"/>
  <c r="D31" i="9" s="1"/>
  <c r="C9" i="9"/>
  <c r="C25" i="9" s="1"/>
  <c r="C31" i="9" s="1"/>
  <c r="C32" i="10" l="1"/>
  <c r="B25" i="10"/>
  <c r="B33" i="10"/>
  <c r="C33" i="10" s="1"/>
  <c r="C31" i="10"/>
  <c r="B23" i="10"/>
  <c r="B28" i="10"/>
  <c r="C6" i="10"/>
  <c r="B14" i="10"/>
  <c r="B26" i="10"/>
  <c r="B24" i="10"/>
  <c r="C9" i="10"/>
  <c r="B16" i="10"/>
  <c r="C8" i="10"/>
  <c r="C5" i="10"/>
  <c r="C10" i="10"/>
  <c r="C7" i="10"/>
  <c r="B15" i="10"/>
  <c r="B27" i="10"/>
  <c r="C23" i="10" l="1"/>
  <c r="C25" i="10"/>
  <c r="C19" i="10"/>
  <c r="C14" i="10"/>
  <c r="C27" i="10"/>
  <c r="C26" i="10"/>
  <c r="C17" i="10"/>
  <c r="C24" i="10"/>
  <c r="C28" i="10"/>
  <c r="C15" i="10"/>
  <c r="C18" i="10"/>
  <c r="C1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<sst xmlns="http://schemas.openxmlformats.org/spreadsheetml/2006/main" count="207" uniqueCount="140">
  <si>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</si>
  <si>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</si>
  <si>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</si>
  <si>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</si>
  <si>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</si>
  <si>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</si>
  <si>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</si>
  <si>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</si>
  <si>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</si>
  <si>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</si>
  <si>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</si>
  <si>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</si>
  <si>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</si>
  <si>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</si>
  <si>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</si>
  <si>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</si>
  <si>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</si>
  <si>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</si>
  <si>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</si>
  <si>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</si>
  <si>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</si>
  <si>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</si>
  <si>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</si>
  <si>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</si>
  <si>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</si>
  <si>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</si>
  <si>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</si>
  <si>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</si>
  <si>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</si>
  <si>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</si>
  <si>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</si>
  <si>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</si>
  <si>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</si>
  <si>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</si>
  <si>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</si>
  <si>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</si>
  <si>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</si>
  <si>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</si>
  <si>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</si>
  <si>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</si>
  <si>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</si>
  <si>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</si>
  <si>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</si>
  <si>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</si>
  <si>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</si>
  <si>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</si>
  <si>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</si>
  <si>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</si>
  <si>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</si>
  <si>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</si>
  <si>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</si>
  <si>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</si>
  <si>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</si>
  <si>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</si>
  <si>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</si>
  <si>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</si>
  <si>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</si>
  <si>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</si>
  <si>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</si>
  <si>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</si>
  <si>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COMPAL</t>
    <phoneticPr fontId="2" type="noConversion"/>
  </si>
  <si>
    <t>WISTRON</t>
    <phoneticPr fontId="2" type="noConversion"/>
  </si>
  <si>
    <t>PEGATRON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</si>
  <si>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</si>
  <si>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</si>
  <si>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</si>
  <si>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</si>
  <si>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QUANTA</t>
    <phoneticPr fontId="2" type="noConversion"/>
  </si>
  <si>
    <t>TABLET sub-total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</si>
  <si>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</si>
  <si>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</si>
  <si>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</si>
  <si>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</si>
  <si>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</si>
  <si>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</si>
  <si>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</si>
  <si>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</si>
  <si>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</si>
  <si>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</si>
  <si>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</si>
  <si>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</si>
  <si>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</si>
  <si>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</si>
  <si>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</si>
  <si>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</si>
  <si>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</si>
  <si>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</si>
  <si>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</si>
  <si>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</si>
  <si>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</si>
  <si>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t>SP Sales Amount/AI FG Sales Revenue (%)</t>
    <phoneticPr fontId="2" type="noConversion"/>
  </si>
  <si>
    <t>Model</t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</si>
  <si>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</si>
  <si>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</si>
  <si>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</si>
  <si>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</si>
  <si>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</si>
  <si>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</si>
  <si>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</si>
  <si>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</si>
  <si>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</si>
  <si>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</si>
  <si>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</si>
  <si>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</si>
  <si>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</si>
  <si>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</si>
  <si>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</si>
  <si>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</si>
  <si>
    <r>
      <t xml:space="preserve">(SP Sales Amount, USD, </t>
    </r>
    <r>
      <rPr>
        <b/>
        <sz val="8"/>
        <color indexed="10"/>
        <rFont val="Arial"/>
        <family val="2"/>
      </rPr>
      <t>Million</t>
    </r>
    <r>
      <rPr>
        <b/>
        <sz val="8"/>
        <color indexed="9"/>
        <rFont val="Arial"/>
        <family val="2"/>
      </rPr>
      <t>)</t>
    </r>
    <phoneticPr fontId="2" type="noConversion"/>
  </si>
  <si>
    <r>
      <t xml:space="preserve">AI Revenue (TWD, </t>
    </r>
    <r>
      <rPr>
        <b/>
        <sz val="8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</si>
  <si>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t>AI Revenue (TWD)</t>
    <phoneticPr fontId="2" type="noConversion"/>
  </si>
  <si>
    <t>NOTEBOOK</t>
  </si>
  <si>
    <t>WISTRON</t>
  </si>
  <si>
    <t>COMPAL</t>
  </si>
  <si>
    <t>SP01022PAP_1</t>
  </si>
  <si>
    <t>SP01022PAP</t>
  </si>
  <si>
    <t>SP01021PAP_2</t>
  </si>
  <si>
    <t>SP01021PAP</t>
  </si>
  <si>
    <t>SP01021PAP_1</t>
  </si>
  <si>
    <t>SP01035PAP_1</t>
  </si>
  <si>
    <t>DESKTOP</t>
  </si>
  <si>
    <t>SP01035PAP</t>
  </si>
  <si>
    <t>ECS</t>
  </si>
  <si>
    <t>SP01039PAP_1</t>
  </si>
  <si>
    <t>SP01039PAP</t>
  </si>
  <si>
    <t>SP01046PAP_1</t>
  </si>
  <si>
    <t>SP01046PAP</t>
  </si>
  <si>
    <t>SP01046PAP_2</t>
  </si>
  <si>
    <t>SP01045PAP_2</t>
  </si>
  <si>
    <t>SP01045PAP</t>
  </si>
  <si>
    <t>SP01045PAP_1</t>
  </si>
  <si>
    <t>SP01043PAP_1</t>
  </si>
  <si>
    <t>SP01043PAP</t>
  </si>
  <si>
    <t>SP01044PAP_3</t>
  </si>
  <si>
    <t>SP01044PAP</t>
  </si>
  <si>
    <t>SP01044PAP_1</t>
  </si>
  <si>
    <t>SP01043PAP_2</t>
  </si>
  <si>
    <t>SP01043PAP_3</t>
  </si>
  <si>
    <t>SP01043PAP_4</t>
  </si>
  <si>
    <t>SP01044PAP_2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</si>
</sst>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/d;@"/>
    <numFmt numFmtId="177" formatCode="&quot;$&quot;#,##0.00_);[Red]\(&quot;$&quot;#,##0.00\)"/>
    <numFmt numFmtId="178" formatCode="yyyy\-mm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細明體"/>
      <family val="3"/>
      <charset val="136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theme="0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38" fontId="6" fillId="10" borderId="0" xfId="1" applyNumberFormat="1" applyFont="1" applyFill="1" applyAlignment="1">
      <alignment horizontal="right" vertical="center" shrinkToFit="1"/>
    </xf>
    <xf numFmtId="38" fontId="6" fillId="11" borderId="0" xfId="1" applyNumberFormat="1" applyFont="1" applyFill="1" applyAlignment="1">
      <alignment horizontal="right" vertical="center" shrinkToFit="1"/>
    </xf>
    <xf numFmtId="40" fontId="6" fillId="11" borderId="0" xfId="1" applyNumberFormat="1" applyFont="1" applyFill="1" applyAlignment="1">
      <alignment horizontal="right" vertical="center" shrinkToFit="1"/>
    </xf>
    <xf numFmtId="0" fontId="7" fillId="0" borderId="0" xfId="0" applyFont="1">
      <alignment vertical="center"/>
    </xf>
    <xf numFmtId="38" fontId="5" fillId="10" borderId="1" xfId="1" applyNumberFormat="1" applyFont="1" applyFill="1" applyBorder="1">
      <alignment vertical="center"/>
    </xf>
    <xf numFmtId="0" fontId="5" fillId="10" borderId="1" xfId="1" applyNumberFormat="1" applyFont="1" applyFill="1" applyBorder="1" applyAlignment="1">
      <alignment horizontal="right" vertical="center"/>
    </xf>
    <xf numFmtId="38" fontId="5" fillId="10" borderId="1" xfId="1" applyNumberFormat="1" applyFont="1" applyFill="1" applyBorder="1" applyAlignment="1">
      <alignment horizontal="right" vertical="center"/>
    </xf>
    <xf numFmtId="0" fontId="8" fillId="0" borderId="0" xfId="1" applyFont="1">
      <alignment vertical="center"/>
    </xf>
    <xf numFmtId="0" fontId="5" fillId="7" borderId="1" xfId="1" applyFont="1" applyFill="1" applyBorder="1">
      <alignment vertical="center"/>
    </xf>
    <xf numFmtId="40" fontId="6" fillId="6" borderId="1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10" fontId="10" fillId="8" borderId="1" xfId="4" applyNumberFormat="1" applyFont="1" applyFill="1" applyBorder="1" applyAlignment="1">
      <alignment horizontal="left" vertical="center"/>
    </xf>
    <xf numFmtId="10" fontId="10" fillId="8" borderId="1" xfId="4" applyNumberFormat="1" applyFont="1" applyFill="1" applyBorder="1" applyAlignment="1">
      <alignment horizontal="right" vertical="center"/>
    </xf>
    <xf numFmtId="0" fontId="6" fillId="0" borderId="0" xfId="1" applyFont="1">
      <alignment vertical="center"/>
    </xf>
    <xf numFmtId="0" fontId="5" fillId="0" borderId="19" xfId="1" applyFont="1" applyBorder="1" applyAlignment="1">
      <alignment horizontal="center" vertical="center"/>
    </xf>
    <xf numFmtId="38" fontId="5" fillId="10" borderId="5" xfId="1" applyNumberFormat="1" applyFont="1" applyFill="1" applyBorder="1">
      <alignment vertical="center"/>
    </xf>
    <xf numFmtId="38" fontId="5" fillId="10" borderId="6" xfId="1" applyNumberFormat="1" applyFont="1" applyFill="1" applyBorder="1" applyAlignment="1">
      <alignment horizontal="center" vertical="center"/>
    </xf>
    <xf numFmtId="38" fontId="5" fillId="6" borderId="5" xfId="1" applyNumberFormat="1" applyFont="1" applyFill="1" applyBorder="1" applyAlignment="1">
      <alignment horizontal="left" vertical="center"/>
    </xf>
    <xf numFmtId="40" fontId="6" fillId="0" borderId="1" xfId="1" applyNumberFormat="1" applyFont="1" applyBorder="1" applyAlignment="1">
      <alignment horizontal="center" vertical="center"/>
    </xf>
    <xf numFmtId="40" fontId="6" fillId="6" borderId="6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6" borderId="5" xfId="1" applyFont="1" applyFill="1" applyBorder="1" applyAlignment="1">
      <alignment horizontal="left" vertical="center"/>
    </xf>
    <xf numFmtId="40" fontId="6" fillId="6" borderId="1" xfId="1" applyNumberFormat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left" vertical="center"/>
    </xf>
    <xf numFmtId="40" fontId="6" fillId="8" borderId="12" xfId="1" applyNumberFormat="1" applyFont="1" applyFill="1" applyBorder="1" applyAlignment="1">
      <alignment horizontal="center" vertical="center"/>
    </xf>
    <xf numFmtId="40" fontId="6" fillId="8" borderId="14" xfId="1" applyNumberFormat="1" applyFont="1" applyFill="1" applyBorder="1" applyAlignment="1">
      <alignment horizontal="center" vertical="center"/>
    </xf>
    <xf numFmtId="184" fontId="6" fillId="0" borderId="0" xfId="1" applyNumberFormat="1" applyFont="1" applyAlignment="1">
      <alignment horizontal="center" vertical="center"/>
    </xf>
    <xf numFmtId="0" fontId="5" fillId="3" borderId="17" xfId="1" applyFont="1" applyFill="1" applyBorder="1" applyAlignment="1">
      <alignment horizontal="left" vertical="center"/>
    </xf>
    <xf numFmtId="10" fontId="6" fillId="3" borderId="13" xfId="1" applyNumberFormat="1" applyFont="1" applyFill="1" applyBorder="1" applyAlignment="1">
      <alignment horizontal="center" vertical="center"/>
    </xf>
    <xf numFmtId="10" fontId="6" fillId="3" borderId="1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 wrapText="1"/>
    </xf>
    <xf numFmtId="38" fontId="6" fillId="0" borderId="0" xfId="1" applyNumberFormat="1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38" fontId="6" fillId="0" borderId="0" xfId="1" applyNumberFormat="1" applyFont="1" applyAlignment="1">
      <alignment horizontal="center" vertical="center"/>
    </xf>
    <xf numFmtId="38" fontId="6" fillId="0" borderId="0" xfId="1" applyNumberFormat="1" applyFont="1" applyAlignment="1">
      <alignment horizontal="right" vertical="center"/>
    </xf>
    <xf numFmtId="38" fontId="11" fillId="9" borderId="0" xfId="1" applyNumberFormat="1" applyFont="1" applyFill="1" applyAlignment="1">
      <alignment horizontal="center" vertical="center"/>
    </xf>
    <xf numFmtId="38" fontId="5" fillId="10" borderId="1" xfId="1" applyNumberFormat="1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horizontal="center" vertical="center"/>
    </xf>
    <xf numFmtId="177" fontId="13" fillId="7" borderId="1" xfId="1" applyNumberFormat="1" applyFont="1" applyFill="1" applyBorder="1" applyAlignment="1">
      <alignment horizontal="right" vertical="center" wrapText="1"/>
    </xf>
    <xf numFmtId="38" fontId="5" fillId="8" borderId="1" xfId="1" applyNumberFormat="1" applyFont="1" applyFill="1" applyBorder="1" applyAlignment="1">
      <alignment horizontal="center" vertical="center"/>
    </xf>
    <xf numFmtId="177" fontId="13" fillId="8" borderId="1" xfId="1" applyNumberFormat="1" applyFont="1" applyFill="1" applyBorder="1" applyAlignment="1">
      <alignment horizontal="right" vertical="center" wrapText="1"/>
    </xf>
    <xf numFmtId="40" fontId="6" fillId="7" borderId="1" xfId="1" applyNumberFormat="1" applyFont="1" applyFill="1" applyBorder="1" applyAlignment="1">
      <alignment horizontal="right" vertical="center"/>
    </xf>
    <xf numFmtId="40" fontId="6" fillId="8" borderId="1" xfId="1" applyNumberFormat="1" applyFont="1" applyFill="1" applyBorder="1" applyAlignment="1">
      <alignment horizontal="right" vertical="center"/>
    </xf>
    <xf numFmtId="38" fontId="11" fillId="9" borderId="15" xfId="1" applyNumberFormat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right" vertical="center" wrapText="1"/>
    </xf>
    <xf numFmtId="10" fontId="13" fillId="7" borderId="1" xfId="1" applyNumberFormat="1" applyFont="1" applyFill="1" applyBorder="1" applyAlignment="1">
      <alignment horizontal="right" vertical="center" wrapText="1"/>
    </xf>
    <xf numFmtId="183" fontId="13" fillId="7" borderId="1" xfId="1" applyNumberFormat="1" applyFont="1" applyFill="1" applyBorder="1" applyAlignment="1">
      <alignment horizontal="right" vertical="center" wrapText="1"/>
    </xf>
    <xf numFmtId="10" fontId="13" fillId="8" borderId="1" xfId="1" applyNumberFormat="1" applyFont="1" applyFill="1" applyBorder="1" applyAlignment="1">
      <alignment horizontal="right" vertical="center" wrapText="1"/>
    </xf>
    <xf numFmtId="38" fontId="5" fillId="10" borderId="0" xfId="1" applyNumberFormat="1" applyFont="1" applyFill="1" applyAlignment="1">
      <alignment horizontal="left" vertical="center" shrinkToFit="1"/>
    </xf>
    <xf numFmtId="38" fontId="5" fillId="11" borderId="0" xfId="1" applyNumberFormat="1" applyFont="1" applyFill="1" applyAlignment="1">
      <alignment horizontal="left" vertical="center"/>
    </xf>
    <xf numFmtId="38" fontId="6" fillId="0" borderId="0" xfId="1" applyNumberFormat="1" applyFont="1" applyAlignment="1"/>
    <xf numFmtId="10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right" vertical="center"/>
    </xf>
    <xf numFmtId="10" fontId="6" fillId="0" borderId="0" xfId="1" applyNumberFormat="1" applyFont="1">
      <alignment vertical="center"/>
    </xf>
    <xf numFmtId="0" fontId="16" fillId="0" borderId="0" xfId="3" applyFont="1">
      <alignment vertical="center"/>
    </xf>
    <xf numFmtId="0" fontId="14" fillId="0" borderId="0" xfId="1" applyFont="1">
      <alignment vertical="center"/>
    </xf>
    <xf numFmtId="176" fontId="6" fillId="0" borderId="0" xfId="1" applyNumberFormat="1" applyFont="1" applyAlignment="1">
      <alignment horizontal="right" vertical="center"/>
    </xf>
    <xf numFmtId="177" fontId="6" fillId="0" borderId="0" xfId="1" applyNumberFormat="1" applyFont="1" applyAlignment="1">
      <alignment horizontal="right" vertical="center"/>
    </xf>
    <xf numFmtId="38" fontId="17" fillId="4" borderId="1" xfId="1" applyNumberFormat="1" applyFont="1" applyFill="1" applyBorder="1" applyAlignment="1">
      <alignment horizontal="center" vertical="center"/>
    </xf>
    <xf numFmtId="40" fontId="5" fillId="4" borderId="6" xfId="1" applyNumberFormat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vertical="center" wrapText="1"/>
    </xf>
    <xf numFmtId="181" fontId="18" fillId="0" borderId="1" xfId="2" applyNumberFormat="1" applyFont="1" applyBorder="1" applyAlignment="1">
      <alignment horizontal="right" vertical="center"/>
    </xf>
    <xf numFmtId="40" fontId="6" fillId="0" borderId="6" xfId="1" applyNumberFormat="1" applyFont="1" applyBorder="1" applyAlignment="1">
      <alignment horizontal="right" vertical="center"/>
    </xf>
    <xf numFmtId="0" fontId="13" fillId="0" borderId="1" xfId="1" applyFont="1" applyBorder="1" applyAlignment="1">
      <alignment horizontal="left" vertical="center"/>
    </xf>
    <xf numFmtId="40" fontId="6" fillId="0" borderId="6" xfId="1" applyNumberFormat="1" applyFont="1" applyBorder="1">
      <alignment vertical="center"/>
    </xf>
    <xf numFmtId="181" fontId="18" fillId="0" borderId="1" xfId="2" applyNumberFormat="1" applyFont="1" applyFill="1" applyBorder="1" applyAlignment="1">
      <alignment horizontal="right" vertical="center"/>
    </xf>
    <xf numFmtId="181" fontId="18" fillId="7" borderId="1" xfId="2" applyNumberFormat="1" applyFont="1" applyFill="1" applyBorder="1" applyAlignment="1">
      <alignment horizontal="right" vertical="center" wrapText="1"/>
    </xf>
    <xf numFmtId="40" fontId="13" fillId="7" borderId="6" xfId="2" applyNumberFormat="1" applyFont="1" applyFill="1" applyBorder="1" applyAlignment="1">
      <alignment horizontal="right" vertical="center" wrapText="1"/>
    </xf>
    <xf numFmtId="0" fontId="6" fillId="7" borderId="0" xfId="1" applyFont="1" applyFill="1">
      <alignment vertical="center"/>
    </xf>
    <xf numFmtId="40" fontId="13" fillId="7" borderId="1" xfId="1" applyNumberFormat="1" applyFont="1" applyFill="1" applyBorder="1" applyAlignment="1">
      <alignment horizontal="right" vertical="center" wrapText="1"/>
    </xf>
    <xf numFmtId="38" fontId="13" fillId="7" borderId="1" xfId="1" applyNumberFormat="1" applyFont="1" applyFill="1" applyBorder="1" applyAlignment="1">
      <alignment horizontal="right" vertical="center" wrapText="1"/>
    </xf>
    <xf numFmtId="40" fontId="13" fillId="7" borderId="6" xfId="1" applyNumberFormat="1" applyFont="1" applyFill="1" applyBorder="1" applyAlignment="1">
      <alignment horizontal="right" vertical="center" wrapText="1"/>
    </xf>
    <xf numFmtId="0" fontId="6" fillId="0" borderId="1" xfId="1" applyFont="1" applyBorder="1" applyAlignment="1">
      <alignment horizontal="left" vertical="center"/>
    </xf>
    <xf numFmtId="181" fontId="18" fillId="7" borderId="12" xfId="2" applyNumberFormat="1" applyFont="1" applyFill="1" applyBorder="1" applyAlignment="1">
      <alignment horizontal="right" vertical="center" wrapText="1"/>
    </xf>
    <xf numFmtId="40" fontId="13" fillId="7" borderId="14" xfId="1" applyNumberFormat="1" applyFont="1" applyFill="1" applyBorder="1" applyAlignment="1">
      <alignment horizontal="right" vertical="center" wrapText="1"/>
    </xf>
    <xf numFmtId="0" fontId="13" fillId="0" borderId="0" xfId="1" applyFont="1" applyAlignment="1">
      <alignment horizontal="left" vertical="center"/>
    </xf>
    <xf numFmtId="38" fontId="13" fillId="0" borderId="0" xfId="1" applyNumberFormat="1" applyFont="1" applyAlignment="1">
      <alignment horizontal="right" vertical="center"/>
    </xf>
    <xf numFmtId="178" fontId="6" fillId="0" borderId="0" xfId="1" applyNumberFormat="1" applyFont="1">
      <alignment vertical="center"/>
    </xf>
    <xf numFmtId="38" fontId="17" fillId="4" borderId="1" xfId="1" applyNumberFormat="1" applyFont="1" applyFill="1" applyBorder="1" applyAlignment="1">
      <alignment horizontal="right" vertical="center"/>
    </xf>
    <xf numFmtId="177" fontId="5" fillId="4" borderId="1" xfId="1" applyNumberFormat="1" applyFont="1" applyFill="1" applyBorder="1" applyAlignment="1">
      <alignment horizontal="right" vertical="center" wrapText="1"/>
    </xf>
    <xf numFmtId="182" fontId="6" fillId="0" borderId="0" xfId="1" applyNumberFormat="1" applyFont="1">
      <alignment vertical="center"/>
    </xf>
    <xf numFmtId="182" fontId="17" fillId="8" borderId="1" xfId="1" applyNumberFormat="1" applyFont="1" applyFill="1" applyBorder="1" applyAlignment="1">
      <alignment horizontal="center" vertical="center"/>
    </xf>
    <xf numFmtId="38" fontId="13" fillId="8" borderId="1" xfId="1" applyNumberFormat="1" applyFont="1" applyFill="1" applyBorder="1" applyAlignment="1">
      <alignment horizontal="right" vertical="center"/>
    </xf>
    <xf numFmtId="177" fontId="13" fillId="8" borderId="1" xfId="1" applyNumberFormat="1" applyFont="1" applyFill="1" applyBorder="1" applyAlignment="1">
      <alignment horizontal="right" vertical="center"/>
    </xf>
    <xf numFmtId="182" fontId="13" fillId="0" borderId="0" xfId="1" applyNumberFormat="1" applyFont="1" applyAlignment="1">
      <alignment horizontal="left" vertical="center"/>
    </xf>
    <xf numFmtId="182" fontId="6" fillId="0" borderId="0" xfId="1" applyNumberFormat="1" applyFont="1" applyAlignment="1">
      <alignment horizontal="right" vertical="center"/>
    </xf>
    <xf numFmtId="0" fontId="6" fillId="0" borderId="0" xfId="1" applyNumberFormat="1" applyFont="1" applyAlignment="1">
      <alignment horizontal="right" vertical="center"/>
    </xf>
    <xf numFmtId="0" fontId="5" fillId="5" borderId="5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178" fontId="12" fillId="0" borderId="0" xfId="0" applyNumberFormat="1" applyFont="1">
      <alignment vertical="center"/>
    </xf>
    <xf numFmtId="178" fontId="17" fillId="4" borderId="4" xfId="1" applyNumberFormat="1" applyFont="1" applyFill="1" applyBorder="1" applyAlignment="1">
      <alignment horizontal="center" vertical="center"/>
    </xf>
    <xf numFmtId="178" fontId="5" fillId="4" borderId="4" xfId="1" applyNumberFormat="1" applyFont="1" applyFill="1" applyBorder="1" applyAlignment="1">
      <alignment horizontal="center" vertical="center"/>
    </xf>
    <xf numFmtId="0" fontId="5" fillId="7" borderId="11" xfId="1" applyFont="1" applyFill="1" applyBorder="1" applyAlignment="1">
      <alignment horizontal="left" vertical="center" wrapText="1"/>
    </xf>
    <xf numFmtId="0" fontId="5" fillId="7" borderId="8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17" fillId="5" borderId="7" xfId="1" applyFont="1" applyFill="1" applyBorder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17" fillId="5" borderId="10" xfId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/>
    </xf>
    <xf numFmtId="0" fontId="6" fillId="0" borderId="5" xfId="1" applyFont="1" applyBorder="1">
      <alignment vertical="center"/>
    </xf>
    <xf numFmtId="0" fontId="17" fillId="3" borderId="4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178" fontId="17" fillId="4" borderId="20" xfId="1" applyNumberFormat="1" applyFont="1" applyFill="1" applyBorder="1" applyAlignment="1">
      <alignment horizontal="center" vertical="center"/>
    </xf>
    <xf numFmtId="178" fontId="17" fillId="4" borderId="21" xfId="1" applyNumberFormat="1" applyFont="1" applyFill="1" applyBorder="1" applyAlignment="1">
      <alignment horizontal="center" vertical="center"/>
    </xf>
    <xf numFmtId="0" fontId="17" fillId="3" borderId="22" xfId="1" applyFont="1" applyFill="1" applyBorder="1" applyAlignment="1">
      <alignment horizontal="center" vertical="center"/>
    </xf>
    <xf numFmtId="0" fontId="17" fillId="3" borderId="2" xfId="1" applyFont="1" applyFill="1" applyBorder="1" applyAlignment="1">
      <alignment horizontal="center"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D47"/>
  <sheetViews>
    <sheetView tabSelected="1" zoomScaleNormal="100" workbookViewId="0">
      <selection activeCell="G14" sqref="G14"/>
    </sheetView>
  </sheetViews>
  <sheetFormatPr defaultColWidth="9" defaultRowHeight="11.25"/>
  <cols>
    <col min="1" max="1" width="15.125" style="14" customWidth="1"/>
    <col min="2" max="2" width="16" style="78" customWidth="1"/>
    <col min="3" max="3" width="13.125" style="79" customWidth="1"/>
    <col min="4" max="4" width="13.125" style="60" customWidth="1"/>
    <col min="5" max="16384" width="9" style="14"/>
  </cols>
  <sheetData>
    <row r="1" spans="1:4" ht="12" thickBot="1">
      <c r="A1" s="58" t="s">
        <v>54</v>
      </c>
      <c r="B1" s="14"/>
      <c r="C1" s="59"/>
    </row>
    <row r="2" spans="1:4" ht="18" customHeight="1">
      <c r="A2" s="101" t="s">
        <v>55</v>
      </c>
      <c r="B2" s="103" t="s">
        <v>56</v>
      </c>
      <c r="C2" s="93">
        <v>43831</v>
      </c>
      <c r="D2" s="94"/>
    </row>
    <row r="3" spans="1:4" ht="17.25" customHeight="1">
      <c r="A3" s="102"/>
      <c r="B3" s="97"/>
      <c r="C3" s="61" t="s">
        <v>57</v>
      </c>
      <c r="D3" s="62" t="s">
        <v>58</v>
      </c>
    </row>
    <row r="4" spans="1:4">
      <c r="A4" s="98" t="s">
        <v>59</v>
      </c>
      <c r="B4" s="63" t="s">
        <v>52</v>
      </c>
      <c r="C4" s="64">
        <v>27250</v>
      </c>
      <c r="D4" s="65">
        <v>612066.71</v>
      </c>
    </row>
    <row r="5" spans="1:4">
      <c r="A5" s="99"/>
      <c r="B5" s="66" t="s">
        <v>60</v>
      </c>
      <c r="C5" s="64">
        <v>26551</v>
      </c>
      <c r="D5" s="65">
        <v>548935.49</v>
      </c>
    </row>
    <row r="6" spans="1:4">
      <c r="A6" s="99"/>
      <c r="B6" s="66" t="s">
        <v>61</v>
      </c>
      <c r="C6" s="64">
        <v>8020</v>
      </c>
      <c r="D6" s="67">
        <v>181641.9</v>
      </c>
    </row>
    <row r="7" spans="1:4">
      <c r="A7" s="99"/>
      <c r="B7" s="66" t="s">
        <v>62</v>
      </c>
      <c r="C7" s="64">
        <v>2652</v>
      </c>
      <c r="D7" s="65">
        <v>59080.71</v>
      </c>
    </row>
    <row r="8" spans="1:4">
      <c r="A8" s="100"/>
      <c r="B8" s="66" t="s">
        <v>63</v>
      </c>
      <c r="C8" s="68">
        <v>1272</v>
      </c>
      <c r="D8" s="65">
        <v>64320.65</v>
      </c>
    </row>
    <row r="9" spans="1:4" s="71" customFormat="1" ht="15.75" customHeight="1">
      <c r="A9" s="95" t="s">
        <v>64</v>
      </c>
      <c r="B9" s="96"/>
      <c r="C9" s="69">
        <f>SUM(C4:C8)</f>
        <v>65745</v>
      </c>
      <c r="D9" s="70">
        <f>SUM(D4:D8)</f>
        <v>1466045.4599999997</v>
      </c>
    </row>
    <row r="10" spans="1:4">
      <c r="A10" s="90" t="s">
        <v>65</v>
      </c>
      <c r="B10" s="66" t="s">
        <v>66</v>
      </c>
      <c r="C10" s="64">
        <v>1546</v>
      </c>
      <c r="D10" s="67">
        <v>68085.48</v>
      </c>
    </row>
    <row r="11" spans="1:4" s="71" customFormat="1" ht="15.75" customHeight="1">
      <c r="A11" s="95" t="s">
        <v>68</v>
      </c>
      <c r="B11" s="96"/>
      <c r="C11" s="69">
        <f>SUM(C10:C10)</f>
        <v>1546</v>
      </c>
      <c r="D11" s="74">
        <f>SUM(D10:D10)</f>
        <v>68085.48</v>
      </c>
    </row>
    <row r="12" spans="1:4">
      <c r="A12" s="91" t="s">
        <v>53</v>
      </c>
      <c r="B12" s="75" t="s">
        <v>67</v>
      </c>
      <c r="C12" s="64">
        <v>113</v>
      </c>
      <c r="D12" s="67">
        <v>8633.5300000000007</v>
      </c>
    </row>
    <row r="13" spans="1:4" s="71" customFormat="1" ht="15.75" customHeight="1">
      <c r="A13" s="95" t="s">
        <v>69</v>
      </c>
      <c r="B13" s="96"/>
      <c r="C13" s="69">
        <f>SUM(C12:C12)</f>
        <v>113</v>
      </c>
      <c r="D13" s="74">
        <f>SUM(D12:D12)</f>
        <v>8633.5300000000007</v>
      </c>
    </row>
    <row r="14" spans="1:4">
      <c r="A14" s="90" t="s">
        <v>70</v>
      </c>
      <c r="B14" s="66" t="s">
        <v>71</v>
      </c>
      <c r="C14" s="68"/>
      <c r="D14" s="67"/>
    </row>
    <row r="15" spans="1:4" s="71" customFormat="1" ht="15.75" customHeight="1">
      <c r="A15" s="95" t="s">
        <v>72</v>
      </c>
      <c r="B15" s="96"/>
      <c r="C15" s="69">
        <f>SUM(C14:C14)</f>
        <v>0</v>
      </c>
      <c r="D15" s="74">
        <f>SUM(D14:D14)</f>
        <v>0</v>
      </c>
    </row>
    <row r="16" spans="1:4">
      <c r="A16" s="91" t="s">
        <v>73</v>
      </c>
      <c r="B16" s="66" t="s">
        <v>74</v>
      </c>
      <c r="C16" s="64">
        <v>6601</v>
      </c>
      <c r="D16" s="65">
        <v>64228.800000000003</v>
      </c>
    </row>
    <row r="17" spans="1:4" s="71" customFormat="1" ht="16.5" customHeight="1">
      <c r="A17" s="95" t="s">
        <v>75</v>
      </c>
      <c r="B17" s="96"/>
      <c r="C17" s="69">
        <f>SUM(C16:C16)</f>
        <v>6601</v>
      </c>
      <c r="D17" s="74">
        <f>SUM(D16:D16)</f>
        <v>64228.800000000003</v>
      </c>
    </row>
    <row r="18" spans="1:4">
      <c r="A18" s="91" t="s">
        <v>76</v>
      </c>
      <c r="B18" s="66" t="s">
        <v>77</v>
      </c>
      <c r="C18" s="64">
        <v>422</v>
      </c>
      <c r="D18" s="65">
        <v>7551.53</v>
      </c>
    </row>
    <row r="19" spans="1:4" s="71" customFormat="1" ht="15.75" customHeight="1" thickBot="1">
      <c r="A19" s="95" t="s">
        <v>78</v>
      </c>
      <c r="B19" s="96"/>
      <c r="C19" s="76">
        <f>SUM(C18:C18)</f>
        <v>422</v>
      </c>
      <c r="D19" s="77">
        <f>SUM(D18:D18)</f>
        <v>7551.53</v>
      </c>
    </row>
    <row r="22" spans="1:4" ht="12" thickBot="1"/>
    <row r="23" spans="1:4" s="80" customFormat="1">
      <c r="B23" s="107" t="s">
        <v>56</v>
      </c>
      <c r="C23" s="105">
        <v>43831</v>
      </c>
      <c r="D23" s="106"/>
    </row>
    <row r="24" spans="1:4">
      <c r="B24" s="108"/>
      <c r="C24" s="81" t="s">
        <v>57</v>
      </c>
      <c r="D24" s="82" t="s">
        <v>58</v>
      </c>
    </row>
    <row r="25" spans="1:4">
      <c r="B25" s="40" t="s">
        <v>59</v>
      </c>
      <c r="C25" s="73">
        <f>C9</f>
        <v>65745</v>
      </c>
      <c r="D25" s="72">
        <f>D9</f>
        <v>1466045.4599999997</v>
      </c>
    </row>
    <row r="26" spans="1:4">
      <c r="B26" s="40" t="s">
        <v>79</v>
      </c>
      <c r="C26" s="73">
        <f>C11</f>
        <v>1546</v>
      </c>
      <c r="D26" s="72">
        <f>D11</f>
        <v>68085.48</v>
      </c>
    </row>
    <row r="27" spans="1:4">
      <c r="B27" s="40" t="s">
        <v>53</v>
      </c>
      <c r="C27" s="73">
        <f>C13</f>
        <v>113</v>
      </c>
      <c r="D27" s="72">
        <f>D13</f>
        <v>8633.5300000000007</v>
      </c>
    </row>
    <row r="28" spans="1:4" ht="12" customHeight="1">
      <c r="B28" s="40" t="s">
        <v>70</v>
      </c>
      <c r="C28" s="73">
        <f t="shared" ref="C28:D28" si="0">C4</f>
        <v>27250</v>
      </c>
      <c r="D28" s="72">
        <f t="shared" si="0"/>
        <v>612066.71</v>
      </c>
    </row>
    <row r="29" spans="1:4" ht="12" customHeight="1">
      <c r="B29" s="40" t="s">
        <v>73</v>
      </c>
      <c r="C29" s="73">
        <f>C17</f>
        <v>6601</v>
      </c>
      <c r="D29" s="72">
        <f>D17</f>
        <v>64228.800000000003</v>
      </c>
    </row>
    <row r="30" spans="1:4" ht="12" customHeight="1">
      <c r="B30" s="40" t="s">
        <v>76</v>
      </c>
      <c r="C30" s="73">
        <f t="shared" ref="C30:D30" si="1">C19</f>
        <v>422</v>
      </c>
      <c r="D30" s="72">
        <f t="shared" si="1"/>
        <v>7551.53</v>
      </c>
    </row>
    <row r="31" spans="1:4" s="83" customFormat="1" ht="15.75" customHeight="1">
      <c r="A31" s="83" t="s">
        <v>80</v>
      </c>
      <c r="B31" s="84" t="s">
        <v>81</v>
      </c>
      <c r="C31" s="85">
        <f>SUM(C25:C25)</f>
        <v>65745</v>
      </c>
      <c r="D31" s="86">
        <f>SUM(D25:D25)</f>
        <v>1466045.4599999997</v>
      </c>
    </row>
    <row r="32" spans="1:4" s="83" customFormat="1">
      <c r="B32" s="87"/>
      <c r="C32" s="79"/>
      <c r="D32" s="88"/>
    </row>
    <row r="33" spans="2:4" s="83" customFormat="1">
      <c r="B33" s="87"/>
      <c r="C33" s="79"/>
      <c r="D33" s="88"/>
    </row>
    <row r="34" spans="2:4" s="83" customFormat="1">
      <c r="B34" s="87"/>
      <c r="C34" s="79"/>
      <c r="D34" s="88"/>
    </row>
    <row r="36" spans="2:4">
      <c r="D36" s="89"/>
    </row>
    <row r="47" spans="2:4">
      <c r="C47" s="79" t="e" cm="1">
        <f t="array" aca="1" ref="C47" ca="1">TEXT(INDEX(INDIRECT(OdmFirMonAddr):INDIRECT(OdmLastMonAddr),1,0),"yyyy-mm")</f>
        <v>#NAME?</v>
      </c>
    </row>
  </sheetData>
  <mergeCells count="12">
    <mergeCell ref="A19:B19"/>
    <mergeCell ref="A15:B15"/>
    <mergeCell ref="A17:B17"/>
    <mergeCell ref="A2:A3"/>
    <mergeCell ref="B2:B3"/>
    <mergeCell ref="C2:D2"/>
    <mergeCell ref="A11:B11"/>
    <mergeCell ref="A4:A8"/>
    <mergeCell ref="A9:B9"/>
    <mergeCell ref="B23:B24"/>
    <mergeCell ref="C23:D23"/>
    <mergeCell ref="A13:B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C58"/>
  <sheetViews>
    <sheetView zoomScaleNormal="100" workbookViewId="0">
      <selection activeCell="E26" sqref="E26"/>
    </sheetView>
  </sheetViews>
  <sheetFormatPr defaultColWidth="9" defaultRowHeight="11.25"/>
  <cols>
    <col min="1" max="1" width="35.625" style="36" customWidth="1"/>
    <col min="2" max="2" width="16" style="37" bestFit="1" customWidth="1"/>
    <col min="3" max="3" width="18" style="32" customWidth="1"/>
    <col min="4" max="16384" width="9" style="32"/>
  </cols>
  <sheetData>
    <row r="2" spans="1:3" ht="15.75" customHeight="1">
      <c r="B2" s="37">
        <v>1000000</v>
      </c>
    </row>
    <row r="3" spans="1:3">
      <c r="A3" s="38" t="s">
        <v>82</v>
      </c>
    </row>
    <row r="4" spans="1:3">
      <c r="A4" s="39" t="s">
        <v>8</v>
      </c>
      <c r="B4" s="7" t="s">
        <v>83</v>
      </c>
      <c r="C4" s="7" t="s">
        <v>84</v>
      </c>
    </row>
    <row r="5" spans="1:3">
      <c r="A5" s="40" t="s">
        <v>85</v>
      </c>
      <c r="B5" s="41">
        <f>'SP Sales Amount Data'!D25</f>
        <v>1466045.4599999997</v>
      </c>
      <c r="C5" s="41">
        <f>SUM(B5:B5)</f>
        <v>1466045.4599999997</v>
      </c>
    </row>
    <row r="6" spans="1:3">
      <c r="A6" s="40" t="s">
        <v>86</v>
      </c>
      <c r="B6" s="41">
        <f>'SP Sales Amount Data'!D26</f>
        <v>68085.48</v>
      </c>
      <c r="C6" s="41">
        <f>SUM(B6:B6)</f>
        <v>68085.48</v>
      </c>
    </row>
    <row r="7" spans="1:3">
      <c r="A7" s="40" t="s">
        <v>87</v>
      </c>
      <c r="B7" s="41">
        <f>'SP Sales Amount Data'!D27</f>
        <v>8633.5300000000007</v>
      </c>
      <c r="C7" s="41">
        <f>SUM(B7:B7)</f>
        <v>8633.5300000000007</v>
      </c>
    </row>
    <row r="8" spans="1:3">
      <c r="A8" s="40" t="s">
        <v>88</v>
      </c>
      <c r="B8" s="41">
        <f>'SP Sales Amount Data'!D28</f>
        <v>612066.71</v>
      </c>
      <c r="C8" s="41">
        <f>SUM(B8:B8)</f>
        <v>612066.71</v>
      </c>
    </row>
    <row r="9" spans="1:3">
      <c r="A9" s="40" t="s">
        <v>89</v>
      </c>
      <c r="B9" s="41">
        <f>'SP Sales Amount Data'!D29</f>
        <v>64228.800000000003</v>
      </c>
      <c r="C9" s="41">
        <f>SUM(B9:B9)</f>
        <v>64228.800000000003</v>
      </c>
    </row>
    <row r="10" spans="1:3">
      <c r="A10" s="42" t="s">
        <v>84</v>
      </c>
      <c r="B10" s="43">
        <f>'SP Sales Amount Data'!D30</f>
        <v>7551.53</v>
      </c>
      <c r="C10" s="43">
        <f>SUM(B10:B10)</f>
        <v>7551.53</v>
      </c>
    </row>
    <row r="12" spans="1:3">
      <c r="A12" s="38" t="s">
        <v>108</v>
      </c>
    </row>
    <row r="13" spans="1:3">
      <c r="A13" s="39" t="s">
        <v>8</v>
      </c>
      <c r="B13" s="7" t="str">
        <f>B4</f>
        <v>  2020-01</v>
      </c>
      <c r="C13" s="7" t="s">
        <v>84</v>
      </c>
    </row>
    <row r="14" spans="1:3">
      <c r="A14" s="40" t="s">
        <v>85</v>
      </c>
      <c r="B14" s="44">
        <f t="shared" ref="B14:B19" si="0">B5/$B$2</f>
        <v>1.4660454599999997</v>
      </c>
      <c r="C14" s="44">
        <f>SUM(B14:B14)</f>
        <v>1.4660454599999997</v>
      </c>
    </row>
    <row r="15" spans="1:3">
      <c r="A15" s="40" t="s">
        <v>86</v>
      </c>
      <c r="B15" s="44">
        <f t="shared" si="0"/>
        <v>6.808547999999999E-2</v>
      </c>
      <c r="C15" s="44">
        <f>SUM(B15:B15)</f>
        <v>6.808547999999999E-2</v>
      </c>
    </row>
    <row r="16" spans="1:3">
      <c r="A16" s="40" t="s">
        <v>87</v>
      </c>
      <c r="B16" s="44">
        <f t="shared" si="0"/>
        <v>8.6335300000000004E-3</v>
      </c>
      <c r="C16" s="44">
        <f>SUM(B16:B16)</f>
        <v>8.6335300000000004E-3</v>
      </c>
    </row>
    <row r="17" spans="1:3">
      <c r="A17" s="40" t="s">
        <v>88</v>
      </c>
      <c r="B17" s="44">
        <f t="shared" si="0"/>
        <v>0.61206671000000001</v>
      </c>
      <c r="C17" s="44">
        <f>SUM(B17:B17)</f>
        <v>0.61206671000000001</v>
      </c>
    </row>
    <row r="18" spans="1:3">
      <c r="A18" s="40" t="s">
        <v>89</v>
      </c>
      <c r="B18" s="44">
        <f t="shared" si="0"/>
        <v>6.4228800000000003E-2</v>
      </c>
      <c r="C18" s="44">
        <f>SUM(B18:B18)</f>
        <v>6.4228800000000003E-2</v>
      </c>
    </row>
    <row r="19" spans="1:3">
      <c r="A19" s="42" t="s">
        <v>84</v>
      </c>
      <c r="B19" s="45">
        <f t="shared" si="0"/>
        <v>7.5515299999999999E-3</v>
      </c>
      <c r="C19" s="45">
        <f>SUM(B19:B19)</f>
        <v>7.5515299999999999E-3</v>
      </c>
    </row>
    <row r="20" spans="1:3" ht="15.75" customHeight="1"/>
    <row r="21" spans="1:3" ht="32.25" customHeight="1">
      <c r="A21" s="46" t="s">
        <v>90</v>
      </c>
      <c r="B21" s="47"/>
    </row>
    <row r="22" spans="1:3">
      <c r="A22" s="39" t="s">
        <v>91</v>
      </c>
      <c r="B22" s="7" t="str">
        <f>B4</f>
        <v>  2020-01</v>
      </c>
      <c r="C22" s="7" t="s">
        <v>84</v>
      </c>
    </row>
    <row r="23" spans="1:3">
      <c r="A23" s="40" t="s">
        <v>85</v>
      </c>
      <c r="B23" s="48">
        <f t="shared" ref="B23:B28" si="1">B5/$B$32</f>
        <v>3.4614594920639834E-3</v>
      </c>
      <c r="C23" s="48">
        <f>SUM(B23:B23)</f>
        <v>3.4614594920639834E-3</v>
      </c>
    </row>
    <row r="24" spans="1:3">
      <c r="A24" s="40" t="s">
        <v>86</v>
      </c>
      <c r="B24" s="48">
        <f t="shared" si="1"/>
        <v>1.6075567739743386E-4</v>
      </c>
      <c r="C24" s="48">
        <f>SUM(B24:B24)</f>
        <v>1.6075567739743386E-4</v>
      </c>
    </row>
    <row r="25" spans="1:3">
      <c r="A25" s="40" t="s">
        <v>87</v>
      </c>
      <c r="B25" s="48">
        <f t="shared" si="1"/>
        <v>2.0384507291144418E-5</v>
      </c>
      <c r="C25" s="49">
        <f>SUM(B25:B25)</f>
        <v>2.0384507291144418E-5</v>
      </c>
    </row>
    <row r="26" spans="1:3">
      <c r="A26" s="40" t="s">
        <v>88</v>
      </c>
      <c r="B26" s="48">
        <f t="shared" si="1"/>
        <v>1.4451421739035799E-3</v>
      </c>
      <c r="C26" s="48">
        <f>SUM(B26:B26)</f>
        <v>1.4451421739035799E-3</v>
      </c>
    </row>
    <row r="27" spans="1:3">
      <c r="A27" s="40" t="s">
        <v>89</v>
      </c>
      <c r="B27" s="48">
        <f t="shared" si="1"/>
        <v>1.5164972402962132E-4</v>
      </c>
      <c r="C27" s="48">
        <f>SUM(B27:B27)</f>
        <v>1.5164972402962132E-4</v>
      </c>
    </row>
    <row r="28" spans="1:3">
      <c r="A28" s="42" t="s">
        <v>84</v>
      </c>
      <c r="B28" s="50">
        <f t="shared" si="1"/>
        <v>1.7829812179293496E-5</v>
      </c>
      <c r="C28" s="50">
        <f>SUM(B28:B28)</f>
        <v>1.7829812179293496E-5</v>
      </c>
    </row>
    <row r="30" spans="1:3">
      <c r="A30" s="51" t="s">
        <v>109</v>
      </c>
      <c r="B30" s="1">
        <v>13553085</v>
      </c>
      <c r="C30" s="1">
        <f>SUM(B30:B30)</f>
        <v>13553085</v>
      </c>
    </row>
    <row r="31" spans="1:3">
      <c r="A31" s="51" t="s">
        <v>110</v>
      </c>
      <c r="B31" s="1">
        <f t="shared" ref="B31" si="2">B30*1000</f>
        <v>13553085000</v>
      </c>
      <c r="C31" s="1">
        <f>SUM(B31:B31)</f>
        <v>13553085000</v>
      </c>
    </row>
    <row r="32" spans="1:3" s="53" customFormat="1" ht="16.5" customHeight="1">
      <c r="A32" s="52" t="s">
        <v>92</v>
      </c>
      <c r="B32" s="2">
        <f t="shared" ref="B32" si="3">B31/32</f>
        <v>423533906.25</v>
      </c>
      <c r="C32" s="2">
        <f>SUM(B32:B32)</f>
        <v>423533906.25</v>
      </c>
    </row>
    <row r="33" spans="1:3" s="53" customFormat="1" ht="16.5" customHeight="1">
      <c r="A33" s="52" t="s">
        <v>93</v>
      </c>
      <c r="B33" s="3">
        <f t="shared" ref="B33" si="4">B32/1000000</f>
        <v>423.53390624999997</v>
      </c>
      <c r="C33" s="3">
        <f>SUM(B33:B33)</f>
        <v>423.53390624999997</v>
      </c>
    </row>
    <row r="36" spans="1:3" s="56" customFormat="1">
      <c r="A36" s="54"/>
      <c r="B36" s="55"/>
    </row>
    <row r="37" spans="1:3" s="56" customFormat="1">
      <c r="A37" s="54"/>
      <c r="B37" s="55"/>
    </row>
    <row r="38" spans="1:3">
      <c r="B38" s="55"/>
    </row>
    <row r="39" spans="1:3">
      <c r="B39" s="55"/>
    </row>
    <row r="40" spans="1:3">
      <c r="B40" s="55"/>
    </row>
    <row r="41" spans="1:3">
      <c r="B41" s="55"/>
    </row>
    <row r="58" spans="1:1">
      <c r="A58" s="57" t="s">
        <v>94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zoomScaleNormal="100" workbookViewId="0">
      <selection activeCell="C8" sqref="C8"/>
    </sheetView>
  </sheetViews>
  <sheetFormatPr defaultRowHeight="10.5"/>
  <cols>
    <col min="1" max="16384" width="9" style="4"/>
  </cols>
  <sheetData>
    <row r="1" spans="1:8" ht="20.100000000000001" customHeight="1">
      <c r="A1" s="104" t="s">
        <v>106</v>
      </c>
      <c r="B1" s="104"/>
      <c r="C1" s="104"/>
      <c r="D1" s="104"/>
      <c r="E1" s="104"/>
      <c r="F1" s="104"/>
      <c r="G1" s="104"/>
      <c r="H1" s="104"/>
    </row>
    <row r="2" spans="1:8" s="8" customFormat="1" ht="11.25">
      <c r="A2" s="5" t="s">
        <v>91</v>
      </c>
      <c r="B2" s="6" t="s">
        <v>83</v>
      </c>
      <c r="C2" s="7" t="s">
        <v>84</v>
      </c>
    </row>
    <row r="3" spans="1:8" s="8" customFormat="1" ht="11.25">
      <c r="A3" s="9" t="s">
        <v>95</v>
      </c>
      <c r="B3" s="10">
        <v>1.4668659199999996</v>
      </c>
      <c r="C3" s="10">
        <v>6.8908106899999986</v>
      </c>
    </row>
    <row r="4" spans="1:8" s="8" customFormat="1" ht="11.25">
      <c r="A4" s="9" t="s">
        <v>96</v>
      </c>
      <c r="B4" s="10">
        <v>0.17725532999999999</v>
      </c>
      <c r="C4" s="10">
        <v>0.42597366000000003</v>
      </c>
    </row>
    <row r="5" spans="1:8" s="8" customFormat="1" ht="11.25">
      <c r="A5" s="9" t="s">
        <v>97</v>
      </c>
      <c r="B5" s="10">
        <v>0.5</v>
      </c>
      <c r="C5" s="10">
        <v>0</v>
      </c>
    </row>
    <row r="6" spans="1:8" s="8" customFormat="1" ht="11.25">
      <c r="A6" s="9" t="s">
        <v>98</v>
      </c>
      <c r="B6" s="10">
        <v>0.11886537</v>
      </c>
      <c r="C6" s="10">
        <v>0.47753703999999997</v>
      </c>
    </row>
    <row r="7" spans="1:8" s="8" customFormat="1" ht="11.25">
      <c r="A7" s="9" t="s">
        <v>99</v>
      </c>
      <c r="B7" s="10">
        <v>3.1342419999999996E-2</v>
      </c>
      <c r="C7" s="10">
        <v>0.14308269000000001</v>
      </c>
    </row>
    <row r="8" spans="1:8" s="11" customFormat="1" ht="11.25">
      <c r="A8" s="9" t="s">
        <v>84</v>
      </c>
      <c r="B8" s="10">
        <v>1.8624145199999995</v>
      </c>
      <c r="C8" s="10">
        <v>8.1870971899999976</v>
      </c>
    </row>
    <row r="9" spans="1:8" s="8" customFormat="1" ht="11.25">
      <c r="A9" s="12" t="s">
        <v>100</v>
      </c>
      <c r="B9" s="13">
        <v>4.3973209523883294E-3</v>
      </c>
      <c r="C9" s="13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D7" sqref="D7"/>
    </sheetView>
  </sheetViews>
  <sheetFormatPr defaultColWidth="8.75" defaultRowHeight="11.25"/>
  <cols>
    <col min="1" max="1" width="3.5" style="14" customWidth="1"/>
    <col min="2" max="2" width="11" style="14" bestFit="1" customWidth="1"/>
    <col min="3" max="4" width="8.875" style="14" bestFit="1" customWidth="1"/>
    <col min="5" max="16" width="8.875" style="14" customWidth="1"/>
    <col min="17" max="16384" width="8.75" style="14"/>
  </cols>
  <sheetData>
    <row r="1" spans="2:13" ht="12" thickBot="1"/>
    <row r="2" spans="2:13" ht="20.100000000000001" customHeight="1">
      <c r="B2" s="15" t="s">
        <v>107</v>
      </c>
    </row>
    <row r="3" spans="2:13">
      <c r="B3" s="16" t="s">
        <v>91</v>
      </c>
      <c r="C3" s="7" t="s">
        <v>83</v>
      </c>
      <c r="D3" s="17" t="s">
        <v>84</v>
      </c>
    </row>
    <row r="4" spans="2:13" s="21" customFormat="1">
      <c r="B4" s="18" t="s">
        <v>101</v>
      </c>
      <c r="C4" s="19">
        <v>0.93426605000000007</v>
      </c>
      <c r="D4" s="20">
        <v>3.3979498899999996</v>
      </c>
    </row>
    <row r="5" spans="2:13" s="21" customFormat="1">
      <c r="B5" s="18" t="s">
        <v>102</v>
      </c>
      <c r="C5" s="19">
        <v>1.8624145199999995</v>
      </c>
      <c r="D5" s="20">
        <v>8.1870971899999976</v>
      </c>
    </row>
    <row r="6" spans="2:13" s="21" customFormat="1">
      <c r="B6" s="22" t="s">
        <v>103</v>
      </c>
      <c r="C6" s="23">
        <v>2.7966805699999995</v>
      </c>
      <c r="D6" s="20">
        <v>11.585047079999997</v>
      </c>
    </row>
    <row r="7" spans="2:13" s="21" customFormat="1" ht="12" thickBot="1">
      <c r="B7" s="24" t="s">
        <v>104</v>
      </c>
      <c r="C7" s="25">
        <v>423.53390624999997</v>
      </c>
      <c r="D7" s="26">
        <v>1526.7032187499999</v>
      </c>
      <c r="F7" s="27"/>
      <c r="G7" s="27"/>
      <c r="H7" s="27"/>
      <c r="I7" s="27"/>
      <c r="J7" s="27"/>
      <c r="K7" s="27"/>
      <c r="L7" s="27"/>
      <c r="M7" s="27"/>
    </row>
    <row r="8" spans="2:13" s="21" customFormat="1" ht="12" thickBot="1">
      <c r="B8" s="28" t="s">
        <v>105</v>
      </c>
      <c r="C8" s="29">
        <v>6.6032034949976325E-3</v>
      </c>
      <c r="D8" s="30">
        <v>7.5882771043643601E-3</v>
      </c>
      <c r="E8" s="31"/>
    </row>
    <row r="29" spans="2:2">
      <c r="B29" s="32"/>
    </row>
    <row r="30" spans="2:2">
      <c r="B30" s="32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7"/>
  <sheetViews>
    <sheetView topLeftCell="S1" workbookViewId="0">
      <selection activeCell="AC12" sqref="AC12"/>
    </sheetView>
  </sheetViews>
  <sheetFormatPr defaultRowHeight="11.25"/>
  <cols>
    <col min="1" max="28" width="9" style="35"/>
    <col min="29" max="29" width="9" style="92"/>
    <col min="30" max="16384" width="9" style="35"/>
  </cols>
  <sheetData>
    <row r="1" spans="1:52" ht="20.100000000000001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25</v>
      </c>
      <c r="H1" s="33" t="s">
        <v>6</v>
      </c>
      <c r="I1" s="33" t="s">
        <v>26</v>
      </c>
      <c r="J1" s="33" t="s">
        <v>27</v>
      </c>
      <c r="K1" s="33" t="s">
        <v>7</v>
      </c>
      <c r="L1" s="33" t="s">
        <v>28</v>
      </c>
      <c r="M1" s="33" t="s">
        <v>29</v>
      </c>
      <c r="N1" s="33" t="s">
        <v>30</v>
      </c>
      <c r="O1" s="33" t="s">
        <v>31</v>
      </c>
      <c r="P1" s="33" t="s">
        <v>8</v>
      </c>
      <c r="Q1" s="33" t="s">
        <v>9</v>
      </c>
      <c r="R1" s="33" t="s">
        <v>10</v>
      </c>
      <c r="S1" s="33" t="s">
        <v>32</v>
      </c>
      <c r="T1" s="33" t="s">
        <v>33</v>
      </c>
      <c r="U1" s="33" t="s">
        <v>34</v>
      </c>
      <c r="V1" s="33" t="s">
        <v>35</v>
      </c>
      <c r="W1" s="33" t="s">
        <v>36</v>
      </c>
      <c r="X1" s="33" t="s">
        <v>37</v>
      </c>
      <c r="Y1" s="33" t="s">
        <v>38</v>
      </c>
      <c r="Z1" s="33" t="s">
        <v>39</v>
      </c>
      <c r="AA1" s="33" t="s">
        <v>11</v>
      </c>
      <c r="AB1" s="33" t="s">
        <v>40</v>
      </c>
      <c r="AC1" s="33" t="s">
        <v>41</v>
      </c>
      <c r="AD1" s="33" t="s">
        <v>42</v>
      </c>
      <c r="AE1" s="33" t="s">
        <v>43</v>
      </c>
      <c r="AF1" s="33" t="s">
        <v>12</v>
      </c>
      <c r="AG1" s="33" t="s">
        <v>44</v>
      </c>
      <c r="AH1" s="33" t="s">
        <v>45</v>
      </c>
      <c r="AI1" s="33" t="s">
        <v>46</v>
      </c>
      <c r="AJ1" s="33" t="s">
        <v>47</v>
      </c>
      <c r="AK1" s="34" t="s">
        <v>13</v>
      </c>
      <c r="AL1" s="34" t="s">
        <v>14</v>
      </c>
      <c r="AM1" s="34" t="s">
        <v>15</v>
      </c>
      <c r="AN1" s="34" t="s">
        <v>16</v>
      </c>
      <c r="AO1" s="34" t="s">
        <v>17</v>
      </c>
      <c r="AP1" s="34" t="s">
        <v>18</v>
      </c>
      <c r="AQ1" s="34" t="s">
        <v>19</v>
      </c>
      <c r="AR1" s="34" t="s">
        <v>20</v>
      </c>
      <c r="AS1" s="34" t="s">
        <v>21</v>
      </c>
      <c r="AT1" s="33" t="s">
        <v>22</v>
      </c>
      <c r="AU1" s="33" t="s">
        <v>23</v>
      </c>
      <c r="AV1" s="33" t="s">
        <v>24</v>
      </c>
      <c r="AW1" s="33" t="s">
        <v>48</v>
      </c>
      <c r="AX1" s="33" t="s">
        <v>49</v>
      </c>
      <c r="AY1" s="33" t="s">
        <v>50</v>
      </c>
      <c r="AZ1" s="33" t="s">
        <v>51</v>
      </c>
    </row>
    <row r="2" spans="1:52">
      <c r="A2" s="35" t="s">
        <v>114</v>
      </c>
      <c r="B2" s="35" t="s">
        <v>111</v>
      </c>
      <c r="C2" s="35" t="s">
        <v>115</v>
      </c>
      <c r="D2" s="35" t="s">
        <v>52</v>
      </c>
      <c r="U2" s="35">
        <v>20</v>
      </c>
      <c r="AC2" s="92">
        <v>43476</v>
      </c>
      <c r="AD2" s="35">
        <v>1.28</v>
      </c>
      <c r="AE2" s="35">
        <v>20</v>
      </c>
    </row>
    <row r="3" spans="1:52">
      <c r="A3" s="35" t="s">
        <v>116</v>
      </c>
      <c r="B3" s="35" t="s">
        <v>111</v>
      </c>
      <c r="C3" s="35" t="s">
        <v>117</v>
      </c>
      <c r="D3" s="35" t="s">
        <v>112</v>
      </c>
      <c r="U3" s="35">
        <v>38</v>
      </c>
      <c r="AC3" s="92">
        <v>43476</v>
      </c>
      <c r="AD3" s="35">
        <v>321.43</v>
      </c>
      <c r="AE3" s="35">
        <v>38</v>
      </c>
    </row>
    <row r="4" spans="1:52">
      <c r="A4" s="35" t="s">
        <v>118</v>
      </c>
      <c r="B4" s="35" t="s">
        <v>111</v>
      </c>
      <c r="C4" s="35" t="s">
        <v>117</v>
      </c>
      <c r="D4" s="35" t="s">
        <v>112</v>
      </c>
      <c r="U4" s="35">
        <v>38</v>
      </c>
      <c r="AC4" s="92">
        <v>43476</v>
      </c>
      <c r="AD4" s="35">
        <v>1.63</v>
      </c>
      <c r="AE4" s="35">
        <v>38</v>
      </c>
    </row>
    <row r="5" spans="1:52">
      <c r="A5" s="35" t="s">
        <v>119</v>
      </c>
      <c r="B5" s="35" t="s">
        <v>120</v>
      </c>
      <c r="C5" s="35" t="s">
        <v>121</v>
      </c>
      <c r="D5" s="35" t="s">
        <v>122</v>
      </c>
      <c r="U5" s="35">
        <v>31</v>
      </c>
      <c r="AC5" s="92">
        <v>43508</v>
      </c>
      <c r="AD5" s="35">
        <v>2.77</v>
      </c>
      <c r="AE5" s="35">
        <v>31</v>
      </c>
    </row>
    <row r="6" spans="1:52">
      <c r="A6" s="35" t="s">
        <v>123</v>
      </c>
      <c r="B6" s="35" t="s">
        <v>120</v>
      </c>
      <c r="C6" s="35" t="s">
        <v>124</v>
      </c>
      <c r="D6" s="35" t="s">
        <v>122</v>
      </c>
      <c r="U6" s="35">
        <v>240</v>
      </c>
      <c r="AC6" s="92">
        <v>43509</v>
      </c>
      <c r="AD6" s="35">
        <v>50.99</v>
      </c>
      <c r="AE6" s="35">
        <v>240</v>
      </c>
    </row>
    <row r="7" spans="1:52">
      <c r="A7" s="35" t="s">
        <v>125</v>
      </c>
      <c r="B7" s="35" t="s">
        <v>111</v>
      </c>
      <c r="C7" s="35" t="s">
        <v>126</v>
      </c>
      <c r="D7" s="35" t="s">
        <v>112</v>
      </c>
      <c r="U7" s="35">
        <v>30</v>
      </c>
      <c r="AC7" s="92">
        <v>43511</v>
      </c>
      <c r="AD7" s="35">
        <v>1.63</v>
      </c>
      <c r="AE7" s="35">
        <v>30</v>
      </c>
    </row>
    <row r="8" spans="1:52">
      <c r="A8" s="35" t="s">
        <v>127</v>
      </c>
      <c r="B8" s="35" t="s">
        <v>111</v>
      </c>
      <c r="C8" s="35" t="s">
        <v>126</v>
      </c>
      <c r="D8" s="35" t="s">
        <v>112</v>
      </c>
      <c r="U8" s="35">
        <v>30</v>
      </c>
      <c r="AC8" s="92">
        <v>43511</v>
      </c>
      <c r="AD8" s="35">
        <v>321.43</v>
      </c>
      <c r="AE8" s="35">
        <v>30</v>
      </c>
    </row>
    <row r="9" spans="1:52">
      <c r="A9" s="35" t="s">
        <v>128</v>
      </c>
      <c r="B9" s="35" t="s">
        <v>111</v>
      </c>
      <c r="C9" s="35" t="s">
        <v>129</v>
      </c>
      <c r="D9" s="35" t="s">
        <v>112</v>
      </c>
      <c r="U9" s="35">
        <v>10</v>
      </c>
      <c r="AC9" s="92">
        <v>43511</v>
      </c>
      <c r="AD9" s="35">
        <v>321.43</v>
      </c>
      <c r="AE9" s="35">
        <v>10</v>
      </c>
    </row>
    <row r="10" spans="1:52">
      <c r="A10" s="35" t="s">
        <v>130</v>
      </c>
      <c r="B10" s="35" t="s">
        <v>111</v>
      </c>
      <c r="C10" s="35" t="s">
        <v>129</v>
      </c>
      <c r="D10" s="35" t="s">
        <v>112</v>
      </c>
      <c r="U10" s="35">
        <v>10</v>
      </c>
      <c r="AC10" s="92">
        <v>43511</v>
      </c>
      <c r="AD10" s="35">
        <v>1.63</v>
      </c>
      <c r="AE10" s="35">
        <v>10</v>
      </c>
    </row>
    <row r="11" spans="1:52">
      <c r="A11" s="35" t="s">
        <v>131</v>
      </c>
      <c r="B11" s="35" t="s">
        <v>111</v>
      </c>
      <c r="C11" s="35" t="s">
        <v>132</v>
      </c>
      <c r="D11" s="35" t="s">
        <v>113</v>
      </c>
      <c r="U11" s="35">
        <v>15</v>
      </c>
      <c r="AC11" s="92">
        <v>43514</v>
      </c>
      <c r="AD11" s="35">
        <v>1.41</v>
      </c>
      <c r="AE11" s="35">
        <v>15</v>
      </c>
    </row>
    <row r="12" spans="1:52">
      <c r="A12" s="35" t="s">
        <v>133</v>
      </c>
      <c r="B12" s="35" t="s">
        <v>111</v>
      </c>
      <c r="C12" s="35" t="s">
        <v>134</v>
      </c>
      <c r="D12" s="35" t="s">
        <v>113</v>
      </c>
      <c r="U12" s="35">
        <v>15</v>
      </c>
      <c r="AC12" s="92">
        <v>43514</v>
      </c>
      <c r="AD12" s="35">
        <v>314.81</v>
      </c>
      <c r="AE12" s="35">
        <v>15</v>
      </c>
    </row>
    <row r="13" spans="1:52">
      <c r="A13" s="35" t="s">
        <v>135</v>
      </c>
      <c r="B13" s="35" t="s">
        <v>111</v>
      </c>
      <c r="C13" s="35" t="s">
        <v>134</v>
      </c>
      <c r="D13" s="35" t="s">
        <v>113</v>
      </c>
      <c r="U13" s="35">
        <v>15</v>
      </c>
      <c r="AC13" s="92">
        <v>43514</v>
      </c>
      <c r="AD13" s="35">
        <v>1.05</v>
      </c>
      <c r="AE13" s="35">
        <v>15</v>
      </c>
    </row>
    <row r="14" spans="1:52">
      <c r="A14" s="35" t="s">
        <v>136</v>
      </c>
      <c r="B14" s="35" t="s">
        <v>111</v>
      </c>
      <c r="C14" s="35" t="s">
        <v>132</v>
      </c>
      <c r="D14" s="35" t="s">
        <v>113</v>
      </c>
      <c r="U14" s="35">
        <v>15</v>
      </c>
      <c r="AC14" s="92">
        <v>43514</v>
      </c>
      <c r="AD14" s="35">
        <v>2.71</v>
      </c>
      <c r="AE14" s="35">
        <v>15</v>
      </c>
    </row>
    <row r="15" spans="1:52">
      <c r="A15" s="35" t="s">
        <v>137</v>
      </c>
      <c r="B15" s="35" t="s">
        <v>111</v>
      </c>
      <c r="C15" s="35" t="s">
        <v>132</v>
      </c>
      <c r="D15" s="35" t="s">
        <v>113</v>
      </c>
      <c r="U15" s="35">
        <v>15</v>
      </c>
      <c r="AC15" s="92">
        <v>43514</v>
      </c>
      <c r="AD15" s="35">
        <v>3.55</v>
      </c>
      <c r="AE15" s="35">
        <v>15</v>
      </c>
    </row>
    <row r="16" spans="1:52">
      <c r="A16" s="35" t="s">
        <v>138</v>
      </c>
      <c r="B16" s="35" t="s">
        <v>111</v>
      </c>
      <c r="C16" s="35" t="s">
        <v>132</v>
      </c>
      <c r="D16" s="35" t="s">
        <v>113</v>
      </c>
      <c r="U16" s="35">
        <v>15</v>
      </c>
      <c r="AC16" s="92">
        <v>43514</v>
      </c>
      <c r="AD16" s="35">
        <v>12.33</v>
      </c>
      <c r="AE16" s="35">
        <v>15</v>
      </c>
    </row>
    <row r="17" spans="1:31">
      <c r="A17" s="35" t="s">
        <v>139</v>
      </c>
      <c r="B17" s="35" t="s">
        <v>111</v>
      </c>
      <c r="C17" s="35" t="s">
        <v>134</v>
      </c>
      <c r="D17" s="35" t="s">
        <v>113</v>
      </c>
      <c r="U17" s="35">
        <v>15</v>
      </c>
      <c r="AC17" s="92">
        <v>43514</v>
      </c>
      <c r="AD17" s="35">
        <v>1.1200000000000001</v>
      </c>
      <c r="AE17" s="35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2020-07-27T03:23:32Z</dcterms:modified>
</cp:coreProperties>
</file>