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wagner/Documents/gis_bot/"/>
    </mc:Choice>
  </mc:AlternateContent>
  <xr:revisionPtr revIDLastSave="0" documentId="13_ncr:1_{C8A7F31A-5D11-784B-9337-7F8042624209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TX2" sheetId="1" r:id="rId1"/>
    <sheet name="TX1" sheetId="2" r:id="rId2"/>
    <sheet name="Nan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3" l="1"/>
  <c r="G41" i="3"/>
  <c r="G40" i="3"/>
  <c r="G39" i="3"/>
  <c r="G38" i="3"/>
  <c r="E36" i="3"/>
  <c r="G36" i="3" s="1"/>
  <c r="G35" i="3"/>
  <c r="G34" i="3"/>
  <c r="G32" i="3"/>
  <c r="E29" i="3"/>
  <c r="G29" i="3" s="1"/>
  <c r="E27" i="3"/>
  <c r="G27" i="3" s="1"/>
  <c r="E26" i="3"/>
  <c r="G26" i="3" s="1"/>
  <c r="G25" i="3"/>
  <c r="G24" i="3"/>
  <c r="E24" i="3"/>
  <c r="E22" i="3"/>
  <c r="G22" i="3" s="1"/>
  <c r="G21" i="3"/>
  <c r="G19" i="3"/>
  <c r="G18" i="3"/>
  <c r="G16" i="3"/>
  <c r="G15" i="3"/>
  <c r="G14" i="3"/>
  <c r="E10" i="3"/>
  <c r="G10" i="3" s="1"/>
  <c r="J43" i="2"/>
  <c r="H43" i="2"/>
  <c r="H41" i="2"/>
  <c r="J41" i="2" s="1"/>
  <c r="H40" i="2"/>
  <c r="J40" i="2" s="1"/>
  <c r="H39" i="2"/>
  <c r="J39" i="2" s="1"/>
  <c r="J38" i="2"/>
  <c r="H38" i="2"/>
  <c r="H36" i="2"/>
  <c r="J36" i="2" s="1"/>
  <c r="H35" i="2"/>
  <c r="J35" i="2" s="1"/>
  <c r="H34" i="2"/>
  <c r="J34" i="2" s="1"/>
  <c r="J32" i="2"/>
  <c r="H32" i="2"/>
  <c r="H31" i="2"/>
  <c r="J31" i="2" s="1"/>
  <c r="H30" i="2"/>
  <c r="J30" i="2" s="1"/>
  <c r="H29" i="2"/>
  <c r="J29" i="2" s="1"/>
  <c r="J27" i="2"/>
  <c r="H27" i="2"/>
  <c r="H26" i="2"/>
  <c r="J26" i="2" s="1"/>
  <c r="J25" i="2"/>
  <c r="H24" i="2"/>
  <c r="J24" i="2" s="1"/>
  <c r="J22" i="2"/>
  <c r="H22" i="2"/>
  <c r="H21" i="2"/>
  <c r="J21" i="2" s="1"/>
  <c r="H19" i="2"/>
  <c r="J19" i="2" s="1"/>
  <c r="J18" i="2"/>
  <c r="H16" i="2"/>
  <c r="J16" i="2" s="1"/>
  <c r="J15" i="2"/>
  <c r="H15" i="2"/>
  <c r="H14" i="2"/>
  <c r="J14" i="2" s="1"/>
  <c r="H13" i="2"/>
  <c r="J13" i="2" s="1"/>
  <c r="H11" i="2"/>
  <c r="J11" i="2" s="1"/>
  <c r="J10" i="2"/>
  <c r="H10" i="2"/>
  <c r="H8" i="2"/>
  <c r="J8" i="2" s="1"/>
  <c r="H6" i="2"/>
  <c r="J6" i="2" s="1"/>
  <c r="H43" i="1"/>
  <c r="J43" i="1" s="1"/>
  <c r="H41" i="1"/>
  <c r="J41" i="1" s="1"/>
  <c r="H40" i="1"/>
  <c r="J40" i="1" s="1"/>
  <c r="H39" i="1"/>
  <c r="J39" i="1" s="1"/>
  <c r="H38" i="1"/>
  <c r="J38" i="1" s="1"/>
  <c r="H36" i="1"/>
  <c r="J36" i="1" s="1"/>
  <c r="H35" i="1"/>
  <c r="J35" i="1" s="1"/>
  <c r="H34" i="1"/>
  <c r="J34" i="1" s="1"/>
  <c r="H32" i="1"/>
  <c r="J32" i="1" s="1"/>
  <c r="H31" i="1"/>
  <c r="J31" i="1" s="1"/>
  <c r="H30" i="1"/>
  <c r="J30" i="1" s="1"/>
  <c r="H27" i="1"/>
  <c r="J27" i="1" s="1"/>
  <c r="H26" i="1"/>
  <c r="J26" i="1" s="1"/>
  <c r="J25" i="1"/>
  <c r="H24" i="1"/>
  <c r="J24" i="1" s="1"/>
  <c r="J23" i="1"/>
  <c r="H22" i="1"/>
  <c r="J22" i="1" s="1"/>
  <c r="H21" i="1"/>
  <c r="J21" i="1" s="1"/>
  <c r="J20" i="1"/>
  <c r="H19" i="1"/>
  <c r="J19" i="1" s="1"/>
  <c r="J18" i="1"/>
  <c r="H16" i="1"/>
  <c r="J16" i="1" s="1"/>
  <c r="J15" i="1"/>
  <c r="H15" i="1"/>
  <c r="H14" i="1"/>
  <c r="J14" i="1" s="1"/>
  <c r="H13" i="1"/>
  <c r="J13" i="1" s="1"/>
  <c r="J12" i="1"/>
  <c r="J11" i="1"/>
  <c r="H11" i="1"/>
  <c r="H10" i="1"/>
  <c r="J10" i="1" s="1"/>
  <c r="J9" i="1"/>
  <c r="H8" i="1"/>
  <c r="J8" i="1" s="1"/>
  <c r="H6" i="1"/>
  <c r="J6" i="1" s="1"/>
</calcChain>
</file>

<file path=xl/sharedStrings.xml><?xml version="1.0" encoding="utf-8"?>
<sst xmlns="http://schemas.openxmlformats.org/spreadsheetml/2006/main" count="482" uniqueCount="248">
  <si>
    <t>Jetson TX2 J21 GPIO Expansion Header Mapping</t>
  </si>
  <si>
    <t>Connector
Pin #</t>
  </si>
  <si>
    <t>Connector
Label</t>
  </si>
  <si>
    <t>CV-B signal</t>
  </si>
  <si>
    <t>CV-B/CV-M connector signal</t>
  </si>
  <si>
    <t>CV-M signal</t>
  </si>
  <si>
    <t>Tegra pin</t>
  </si>
  <si>
    <t>HW GPIO</t>
  </si>
  <si>
    <t>Linux GPIO
Within Chip</t>
  </si>
  <si>
    <t>Assumed Linux
GPIO Chip Base</t>
  </si>
  <si>
    <t>Linux GPIO</t>
  </si>
  <si>
    <t>Notes</t>
  </si>
  <si>
    <t>3V3</t>
  </si>
  <si>
    <t>5V0</t>
  </si>
  <si>
    <t>SDA1</t>
  </si>
  <si>
    <t>I2C_GP0_SDA_3V3_LVL
I2C_GP0_DAT_1V8</t>
  </si>
  <si>
    <t>I2C_GP0_DAT</t>
  </si>
  <si>
    <t>GEN2_I2C_SDA_1V8</t>
  </si>
  <si>
    <t>GPIO_SEN9</t>
  </si>
  <si>
    <t>EE.01</t>
  </si>
  <si>
    <t>Don't use as GPIO</t>
  </si>
  <si>
    <t>SCL1</t>
  </si>
  <si>
    <t>I2C_GP0_SCL_3V3_LVL
I2C_GP0_CLK_1V8</t>
  </si>
  <si>
    <t>I2C_GP0_CLK</t>
  </si>
  <si>
    <t>GEN2_I2C_SCL_1V8</t>
  </si>
  <si>
    <t>GPIO_SEN8</t>
  </si>
  <si>
    <t>EE.00</t>
  </si>
  <si>
    <t>GND</t>
  </si>
  <si>
    <t>GPIO_GCLK</t>
  </si>
  <si>
    <t>AUDIO_I2S_MCLK_3V3
AUDIO_I2S_MCLK</t>
  </si>
  <si>
    <t>AUDIO_MCLK</t>
  </si>
  <si>
    <t>AUDIO_MCLK
AUD_MCLK_L</t>
  </si>
  <si>
    <t>AUD_MCLK</t>
  </si>
  <si>
    <t>J.04</t>
  </si>
  <si>
    <t>TXD0</t>
  </si>
  <si>
    <t>UART1_TXD_HDR_3V3
UART0_TXD_HDR_1V8
UART0_TXD</t>
  </si>
  <si>
    <t>UART0_TX</t>
  </si>
  <si>
    <t>UART1_TX_AP</t>
  </si>
  <si>
    <t>UART1_TX</t>
  </si>
  <si>
    <t>T.00</t>
  </si>
  <si>
    <t>RXD0</t>
  </si>
  <si>
    <t>UART1_RXD_HDR_3V3
UART0_RXD_HDR_1V8
UART0_RXD</t>
  </si>
  <si>
    <t>UART0_RX</t>
  </si>
  <si>
    <t>UART1_RX_AP</t>
  </si>
  <si>
    <t>UART1_RX</t>
  </si>
  <si>
    <t>T.01</t>
  </si>
  <si>
    <t>GPIO_GEN0</t>
  </si>
  <si>
    <t>UART1_RTS_HDR_3V3
UART0_RTS</t>
  </si>
  <si>
    <t>UART0_RTS</t>
  </si>
  <si>
    <t>UART1_RTS_AP_L</t>
  </si>
  <si>
    <t>UART1_RTS</t>
  </si>
  <si>
    <t>T.02</t>
  </si>
  <si>
    <t>GPIO_GEN1</t>
  </si>
  <si>
    <t>AUDIO_I2S_SRCLK_3V3
AUDIO_I2S_SRCLK</t>
  </si>
  <si>
    <t>I2S0_CLK</t>
  </si>
  <si>
    <t>DAP1_SCLK
DAP1_SCLK_L</t>
  </si>
  <si>
    <t>DAP1_SCLK</t>
  </si>
  <si>
    <t>J.00</t>
  </si>
  <si>
    <t>GPIO_GEN2</t>
  </si>
  <si>
    <t>AUDIO_CDC_IRQ_LVL
AUDIO_CDC_IRQ</t>
  </si>
  <si>
    <t>GPIO20_AUD_INT</t>
  </si>
  <si>
    <t>AUD_INT_L</t>
  </si>
  <si>
    <t>GPIO_AUD0</t>
  </si>
  <si>
    <t>J.05</t>
  </si>
  <si>
    <t>GPIO_GEN3</t>
  </si>
  <si>
    <t>GPIO_EXP_P17_3V3</t>
  </si>
  <si>
    <t>NA (TCA9539 7'h74 )</t>
  </si>
  <si>
    <t>P17</t>
  </si>
  <si>
    <t>GPIO_GEN4</t>
  </si>
  <si>
    <t>AO_DMIC_IN_DAT_LVL
AO_DMIC_IN_DAT</t>
  </si>
  <si>
    <t>AO_DMIC_IN_DAT</t>
  </si>
  <si>
    <t>AO_DMIC_IN_DAT_1V8
AO_DMIC_IN_DAT_3V3</t>
  </si>
  <si>
    <t>CAN_GPIO0</t>
  </si>
  <si>
    <t>AA.00</t>
  </si>
  <si>
    <t>GPIO_GEN5</t>
  </si>
  <si>
    <t>MDM_WAKE_AP_LVL
MDM_WAKE_AP_1V8</t>
  </si>
  <si>
    <t>GPIO16_MDM_WAKE_AP</t>
  </si>
  <si>
    <t>MODEM_WAKE_AP</t>
  </si>
  <si>
    <t>GPIO_MDM2</t>
  </si>
  <si>
    <t>Y.01</t>
  </si>
  <si>
    <t>SPI_MOSI</t>
  </si>
  <si>
    <t>SPI1_MOSI_3V3
SPI1_MOSI</t>
  </si>
  <si>
    <t>SPI1_MOSI</t>
  </si>
  <si>
    <t>SPI4_DOUT</t>
  </si>
  <si>
    <t>GPIO_CAM6</t>
  </si>
  <si>
    <t>N.05</t>
  </si>
  <si>
    <t>SPIO_MISO</t>
  </si>
  <si>
    <t>SPI1_MISO_3V3
SPI1_MISO</t>
  </si>
  <si>
    <t>SPI1_MISO</t>
  </si>
  <si>
    <t>SPI4_DIN</t>
  </si>
  <si>
    <t>GPIO_CAM5</t>
  </si>
  <si>
    <t>N.04</t>
  </si>
  <si>
    <t>GPIO_GEN6</t>
  </si>
  <si>
    <t>GPIO_EXP_P16_3V3</t>
  </si>
  <si>
    <t>P16</t>
  </si>
  <si>
    <t>SPI_SCLK</t>
  </si>
  <si>
    <t>SPI1_SCK_3V3
SPI1_SCK</t>
  </si>
  <si>
    <t>SPI1_CLK</t>
  </si>
  <si>
    <t>SPI4_SCK</t>
  </si>
  <si>
    <t>GPIO_CAM4</t>
  </si>
  <si>
    <t>N.03</t>
  </si>
  <si>
    <t>SPI_CE0_N</t>
  </si>
  <si>
    <t>SPI1_CS0_3V3
SPI1_CS0</t>
  </si>
  <si>
    <t>SPI1_CS0</t>
  </si>
  <si>
    <t>SPI4_CS0_L</t>
  </si>
  <si>
    <t>GPIO_CAM7</t>
  </si>
  <si>
    <t>N.06</t>
  </si>
  <si>
    <t>SPI_CE1_N</t>
  </si>
  <si>
    <t>SPI1_CS1_3V3
SPI1_CS1</t>
  </si>
  <si>
    <t>SPI1_CS1</t>
  </si>
  <si>
    <t>SNN_SPI1_CS1</t>
  </si>
  <si>
    <t>ID_SD</t>
  </si>
  <si>
    <t>I2C_GP1_DAT_3V3</t>
  </si>
  <si>
    <t>I2C_GP1_DAT</t>
  </si>
  <si>
    <t>GEN1_I2C_SDA_3V3</t>
  </si>
  <si>
    <t>GEN1_I2C_SDA</t>
  </si>
  <si>
    <t>C.06</t>
  </si>
  <si>
    <t>ID_SC</t>
  </si>
  <si>
    <t>I2C_GP1_CLK_3V3</t>
  </si>
  <si>
    <t>I2C_GP1_CLK</t>
  </si>
  <si>
    <t>GEN1_I2C_SCL_3V3</t>
  </si>
  <si>
    <t>GEN1_I2C_SCL</t>
  </si>
  <si>
    <t>C.05</t>
  </si>
  <si>
    <t>GPIO5</t>
  </si>
  <si>
    <t>AUD_RST_LVL
AUD_RST</t>
  </si>
  <si>
    <t>GPIO19_AUD_RST</t>
  </si>
  <si>
    <t>AUD_RST_L</t>
  </si>
  <si>
    <t>GPIO_AUD1</t>
  </si>
  <si>
    <t>J.06</t>
  </si>
  <si>
    <t>GPIO6</t>
  </si>
  <si>
    <t>MOTION_INT_AP_L_LVL
MOTION_INT_AP_L</t>
  </si>
  <si>
    <t>GPIO9_MOTION_INT</t>
  </si>
  <si>
    <t>MOTION_INT_1V8
MOTION_INT_3V3</t>
  </si>
  <si>
    <t>CAN_GPIO2</t>
  </si>
  <si>
    <t>AA.02</t>
  </si>
  <si>
    <t>GPIO12</t>
  </si>
  <si>
    <t>AO_DMIC_IN_CLK_LVL
AO_DMIC_IN_CLK</t>
  </si>
  <si>
    <t>AO_DMIC_IN_CLK</t>
  </si>
  <si>
    <t>AO_DMIC_IN_CLK_1V8
AO_DMIC_IN_CLK_3V3</t>
  </si>
  <si>
    <t>CAN_GPIO1</t>
  </si>
  <si>
    <t>AA.01</t>
  </si>
  <si>
    <t>GPIO13</t>
  </si>
  <si>
    <t>AP_WAKE_BT_3V3
AP_WAKE_BT</t>
  </si>
  <si>
    <t>GPIO11_AP_WAKE_BT</t>
  </si>
  <si>
    <t>AP2_WAKE_BT</t>
  </si>
  <si>
    <t>GPIO_PQ5</t>
  </si>
  <si>
    <t>I.05</t>
  </si>
  <si>
    <t>GPIO19</t>
  </si>
  <si>
    <t>AUDIO_I2S_SFSYNC_3V3
AUDIO_I2S_SFSYNC</t>
  </si>
  <si>
    <t>I2S0_LRCLK</t>
  </si>
  <si>
    <t>DAP1_FS</t>
  </si>
  <si>
    <t>J.03</t>
  </si>
  <si>
    <t>GPIO16</t>
  </si>
  <si>
    <t>UART1_CTS_HDR_3V3
UART0_CTS</t>
  </si>
  <si>
    <t>UART0_CTS</t>
  </si>
  <si>
    <t>UART1_CTS_AP_L</t>
  </si>
  <si>
    <t>UART1_CTS</t>
  </si>
  <si>
    <t>T.03</t>
  </si>
  <si>
    <t>GPIO26</t>
  </si>
  <si>
    <t>SAR_TOUT_LVL
SAR_TOUT</t>
  </si>
  <si>
    <t>GPIO8_ALS_PROX_INT</t>
  </si>
  <si>
    <t>ALS_PROX_INT</t>
  </si>
  <si>
    <t>GPIO_PQ4</t>
  </si>
  <si>
    <t>I.04</t>
  </si>
  <si>
    <t>GPIO20</t>
  </si>
  <si>
    <t>AUDIO_I2S_SIN_3V3
AUDIO_I2S_SIN</t>
  </si>
  <si>
    <t>I2S0_SDIN</t>
  </si>
  <si>
    <t>DAP1_DIN</t>
  </si>
  <si>
    <t>J.02</t>
  </si>
  <si>
    <t>GPIO21</t>
  </si>
  <si>
    <t>AUDIO_I2S_SOUT_3V3
AUDIO_I2S_SOUT</t>
  </si>
  <si>
    <t>I2S0_SDOUT</t>
  </si>
  <si>
    <t>DAP1_DOUT</t>
  </si>
  <si>
    <t>J.01</t>
  </si>
  <si>
    <t>Jetson TX1 J21 GPIO Expansion Header Mapping</t>
  </si>
  <si>
    <t>GEN1_I2C_SDA_1V8</t>
  </si>
  <si>
    <t>GEN1_I2C_SCL_1V8</t>
  </si>
  <si>
    <t>AUD_MCLK_AP
AUD_MCLK_L</t>
  </si>
  <si>
    <t>BB.00</t>
  </si>
  <si>
    <t>UART1_TXD_AP</t>
  </si>
  <si>
    <t>U.00</t>
  </si>
  <si>
    <t>UART1_RXD_AP</t>
  </si>
  <si>
    <t>U.01</t>
  </si>
  <si>
    <t>UART1_RTS_AP</t>
  </si>
  <si>
    <t>U.02</t>
  </si>
  <si>
    <t>DAP1_SCLK_AP
DAP1_SCLK_L</t>
  </si>
  <si>
    <t>B.03</t>
  </si>
  <si>
    <t>AUD_INT</t>
  </si>
  <si>
    <t>GPIO_PE6</t>
  </si>
  <si>
    <t>E.06</t>
  </si>
  <si>
    <t>DMIC3_DAT_AP</t>
  </si>
  <si>
    <t>DMIC3_DAT</t>
  </si>
  <si>
    <t>E.05</t>
  </si>
  <si>
    <t>MDM_WAKE_AP</t>
  </si>
  <si>
    <t>X.00</t>
  </si>
  <si>
    <t>SPI1_MOSI_AP</t>
  </si>
  <si>
    <t>C.00</t>
  </si>
  <si>
    <t>SPI1_MISO_AP</t>
  </si>
  <si>
    <t>C.01</t>
  </si>
  <si>
    <t>SPI1_SCK_AP</t>
  </si>
  <si>
    <t>SPI1_SCK</t>
  </si>
  <si>
    <t>C.02</t>
  </si>
  <si>
    <t>SPI1_CS0_AP</t>
  </si>
  <si>
    <t>C.03</t>
  </si>
  <si>
    <t>SPI1_CS1_AP</t>
  </si>
  <si>
    <t>C.04</t>
  </si>
  <si>
    <t>GEN2_I2C_SDA_3V3</t>
  </si>
  <si>
    <t>GEN2_I2C_SDA</t>
  </si>
  <si>
    <t>GEN2_I2C_SCL_3V3</t>
  </si>
  <si>
    <t>GEN2_I2C_SCL</t>
  </si>
  <si>
    <t>GPIO_X1_AUD</t>
  </si>
  <si>
    <t>BB.03</t>
  </si>
  <si>
    <t>MOTION_INT</t>
  </si>
  <si>
    <t>X.02</t>
  </si>
  <si>
    <t>DMIC3_CLK_AP</t>
  </si>
  <si>
    <t>DMIC3_CLK</t>
  </si>
  <si>
    <t>E.04</t>
  </si>
  <si>
    <t>AP_WAKE_BT2</t>
  </si>
  <si>
    <t>AP_WAKE_NFC</t>
  </si>
  <si>
    <t>H.07</t>
  </si>
  <si>
    <t>DAP1_FS_AP</t>
  </si>
  <si>
    <t>B.00</t>
  </si>
  <si>
    <t>UART1_CTS_AP</t>
  </si>
  <si>
    <t>U.03</t>
  </si>
  <si>
    <t>X.03</t>
  </si>
  <si>
    <t>DAP1_DIN_AP</t>
  </si>
  <si>
    <t>B.01</t>
  </si>
  <si>
    <t>DAP1_DOUT_AP</t>
  </si>
  <si>
    <t>B.02</t>
  </si>
  <si>
    <t>Jetson Nano J41 GPIO Expansion Header Mapping (derived from Jetson.GPIO data)</t>
  </si>
  <si>
    <t>RPi Connector
Label</t>
  </si>
  <si>
    <t>RPi Default
SoC Pull</t>
  </si>
  <si>
    <t>Module connector
signal name</t>
  </si>
  <si>
    <t>High</t>
  </si>
  <si>
    <t>GPIO9</t>
  </si>
  <si>
    <t>Low</t>
  </si>
  <si>
    <t>I2S0_SCLK</t>
  </si>
  <si>
    <t>SPI0_MOSI</t>
  </si>
  <si>
    <t>SPI0_MISO</t>
  </si>
  <si>
    <t>SPI0_SCK</t>
  </si>
  <si>
    <t>SPI0_CS0</t>
  </si>
  <si>
    <t>SPI0_CS1</t>
  </si>
  <si>
    <t>GPIO01</t>
  </si>
  <si>
    <t>GPIO11</t>
  </si>
  <si>
    <t>GPIO07</t>
  </si>
  <si>
    <t>I2S0_FS</t>
  </si>
  <si>
    <t>I2S0_DIN</t>
  </si>
  <si>
    <t>I2S0_DOUT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</si>
</sst>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0" xfId="0" applyFont="1"/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A4" workbookViewId="0">
      <selection activeCell="C49" sqref="C49"/>
    </sheetView>
  </sheetViews>
  <sheetFormatPr baseColWidth="10" defaultColWidth="14.5" defaultRowHeight="15.75" customHeight="1" x14ac:dyDescent="0.15"/>
  <cols>
    <col min="1" max="1" width="10.5" customWidth="1"/>
    <col min="2" max="2" width="11.83203125" customWidth="1"/>
    <col min="3" max="3" width="49.83203125" bestFit="1" customWidth="1"/>
    <col min="4" max="4" width="24.6640625" customWidth="1"/>
    <col min="5" max="5" width="21.33203125" customWidth="1"/>
    <col min="6" max="6" width="14.83203125" customWidth="1"/>
    <col min="7" max="7" width="9.5" customWidth="1"/>
    <col min="8" max="8" width="14.33203125" customWidth="1"/>
    <col min="9" max="9" width="15" customWidth="1"/>
    <col min="10" max="10" width="10.83203125" customWidth="1"/>
    <col min="11" max="11" width="16.6640625" customWidth="1"/>
  </cols>
  <sheetData>
    <row r="1" spans="1:16" ht="13" x14ac:dyDescent="0.15">
      <c r="A1" s="1" t="s">
        <v>0</v>
      </c>
      <c r="C1" s="1"/>
    </row>
    <row r="2" spans="1:16" ht="13" x14ac:dyDescent="0.15">
      <c r="A2" s="1"/>
      <c r="C2" s="1"/>
    </row>
    <row r="3" spans="1:16" ht="13" x14ac:dyDescent="0.1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1" t="s">
        <v>7</v>
      </c>
      <c r="H3" s="3" t="s">
        <v>8</v>
      </c>
      <c r="I3" s="3" t="s">
        <v>9</v>
      </c>
      <c r="J3" s="3" t="s">
        <v>10</v>
      </c>
      <c r="K3" s="2" t="s">
        <v>11</v>
      </c>
    </row>
    <row r="4" spans="1:16" ht="13" x14ac:dyDescent="0.15">
      <c r="A4" s="1">
        <v>1</v>
      </c>
      <c r="B4" s="2" t="s">
        <v>12</v>
      </c>
      <c r="C4" s="4"/>
      <c r="D4" s="4"/>
      <c r="E4" s="4"/>
      <c r="K4" s="4"/>
    </row>
    <row r="5" spans="1:16" ht="13" x14ac:dyDescent="0.15">
      <c r="A5" s="1">
        <v>2</v>
      </c>
      <c r="B5" s="2" t="s">
        <v>13</v>
      </c>
      <c r="C5" s="4"/>
      <c r="D5" s="4"/>
      <c r="E5" s="4"/>
      <c r="F5" s="4"/>
      <c r="G5" s="5"/>
      <c r="H5" s="4"/>
      <c r="I5" s="4"/>
      <c r="J5" s="4"/>
      <c r="K5" s="4"/>
    </row>
    <row r="6" spans="1:16" ht="13" x14ac:dyDescent="0.15">
      <c r="A6" s="6">
        <v>3</v>
      </c>
      <c r="B6" s="7" t="s">
        <v>14</v>
      </c>
      <c r="C6" s="6" t="s">
        <v>15</v>
      </c>
      <c r="D6" s="6" t="s">
        <v>16</v>
      </c>
      <c r="E6" s="5" t="s">
        <v>17</v>
      </c>
      <c r="F6" s="6" t="s">
        <v>18</v>
      </c>
      <c r="G6" s="6" t="s">
        <v>19</v>
      </c>
      <c r="H6" s="8">
        <f>(6*8)+1</f>
        <v>49</v>
      </c>
      <c r="I6" s="6">
        <v>256</v>
      </c>
      <c r="J6" s="8">
        <f>H6+I6</f>
        <v>305</v>
      </c>
      <c r="K6" s="9" t="s">
        <v>20</v>
      </c>
      <c r="L6" s="6"/>
      <c r="M6" s="8"/>
      <c r="N6" s="8"/>
      <c r="O6" s="8"/>
      <c r="P6" s="8"/>
    </row>
    <row r="7" spans="1:16" ht="13" x14ac:dyDescent="0.15">
      <c r="A7" s="6">
        <v>4</v>
      </c>
      <c r="B7" s="7" t="s">
        <v>13</v>
      </c>
      <c r="C7" s="4"/>
      <c r="D7" s="4"/>
      <c r="E7" s="4"/>
      <c r="F7" s="8"/>
      <c r="G7" s="6"/>
      <c r="H7" s="8"/>
      <c r="I7" s="8"/>
      <c r="J7" s="8"/>
      <c r="K7" s="4"/>
      <c r="L7" s="8"/>
      <c r="M7" s="8"/>
      <c r="N7" s="8"/>
      <c r="O7" s="8"/>
      <c r="P7" s="8"/>
    </row>
    <row r="8" spans="1:16" ht="13" x14ac:dyDescent="0.15">
      <c r="A8" s="6">
        <v>5</v>
      </c>
      <c r="B8" s="7" t="s">
        <v>21</v>
      </c>
      <c r="C8" s="7" t="s">
        <v>22</v>
      </c>
      <c r="D8" s="7" t="s">
        <v>23</v>
      </c>
      <c r="E8" s="5" t="s">
        <v>24</v>
      </c>
      <c r="F8" s="6" t="s">
        <v>25</v>
      </c>
      <c r="G8" s="6" t="s">
        <v>26</v>
      </c>
      <c r="H8" s="8">
        <f>(6*8)+0</f>
        <v>48</v>
      </c>
      <c r="I8" s="6">
        <v>256</v>
      </c>
      <c r="J8" s="8">
        <f t="shared" ref="J8:J16" si="0">H8+I8</f>
        <v>304</v>
      </c>
      <c r="K8" s="9" t="s">
        <v>20</v>
      </c>
      <c r="L8" s="8"/>
      <c r="M8" s="8"/>
      <c r="N8" s="8"/>
      <c r="O8" s="8"/>
      <c r="P8" s="8"/>
    </row>
    <row r="9" spans="1:16" ht="13" x14ac:dyDescent="0.15">
      <c r="A9" s="6">
        <v>6</v>
      </c>
      <c r="B9" s="7" t="s">
        <v>27</v>
      </c>
      <c r="C9" s="4"/>
      <c r="D9" s="4"/>
      <c r="E9" s="4"/>
      <c r="F9" s="8"/>
      <c r="G9" s="8"/>
      <c r="H9" s="8"/>
      <c r="I9" s="8"/>
      <c r="J9" s="8">
        <f t="shared" si="0"/>
        <v>0</v>
      </c>
      <c r="K9" s="4"/>
      <c r="L9" s="8"/>
      <c r="M9" s="8"/>
      <c r="N9" s="8"/>
      <c r="O9" s="8"/>
      <c r="P9" s="8"/>
    </row>
    <row r="10" spans="1:16" ht="13" x14ac:dyDescent="0.15">
      <c r="A10" s="6">
        <v>7</v>
      </c>
      <c r="B10" s="7" t="s">
        <v>28</v>
      </c>
      <c r="C10" s="7" t="s">
        <v>29</v>
      </c>
      <c r="D10" s="7" t="s">
        <v>30</v>
      </c>
      <c r="E10" s="5" t="s">
        <v>31</v>
      </c>
      <c r="F10" s="6" t="s">
        <v>32</v>
      </c>
      <c r="G10" s="6" t="s">
        <v>33</v>
      </c>
      <c r="H10" s="8">
        <f>(9*8)+4</f>
        <v>76</v>
      </c>
      <c r="I10" s="6">
        <v>320</v>
      </c>
      <c r="J10" s="8">
        <f t="shared" si="0"/>
        <v>396</v>
      </c>
      <c r="K10" s="4"/>
      <c r="L10" s="8"/>
      <c r="M10" s="8"/>
      <c r="N10" s="8"/>
      <c r="O10" s="8"/>
      <c r="P10" s="8"/>
    </row>
    <row r="11" spans="1:16" ht="13" x14ac:dyDescent="0.15">
      <c r="A11" s="6">
        <v>8</v>
      </c>
      <c r="B11" s="7" t="s">
        <v>34</v>
      </c>
      <c r="C11" s="7" t="s">
        <v>35</v>
      </c>
      <c r="D11" s="7" t="s">
        <v>36</v>
      </c>
      <c r="E11" s="5" t="s">
        <v>37</v>
      </c>
      <c r="F11" s="6" t="s">
        <v>38</v>
      </c>
      <c r="G11" s="6" t="s">
        <v>39</v>
      </c>
      <c r="H11" s="8">
        <f>(18*8)+0</f>
        <v>144</v>
      </c>
      <c r="I11" s="6">
        <v>320</v>
      </c>
      <c r="J11" s="8">
        <f t="shared" si="0"/>
        <v>464</v>
      </c>
      <c r="K11" s="9" t="s">
        <v>20</v>
      </c>
      <c r="L11" s="8"/>
      <c r="M11" s="8"/>
      <c r="N11" s="8"/>
      <c r="O11" s="8"/>
      <c r="P11" s="8"/>
    </row>
    <row r="12" spans="1:16" ht="13" x14ac:dyDescent="0.15">
      <c r="A12" s="6">
        <v>9</v>
      </c>
      <c r="B12" s="7" t="s">
        <v>27</v>
      </c>
      <c r="C12" s="4"/>
      <c r="D12" s="4"/>
      <c r="E12" s="4"/>
      <c r="F12" s="8"/>
      <c r="G12" s="8"/>
      <c r="H12" s="8"/>
      <c r="I12" s="8"/>
      <c r="J12" s="8">
        <f t="shared" si="0"/>
        <v>0</v>
      </c>
      <c r="K12" s="4"/>
      <c r="L12" s="8"/>
      <c r="M12" s="8"/>
      <c r="N12" s="8"/>
      <c r="O12" s="8"/>
      <c r="P12" s="8"/>
    </row>
    <row r="13" spans="1:16" ht="13" x14ac:dyDescent="0.15">
      <c r="A13" s="6">
        <v>10</v>
      </c>
      <c r="B13" s="7" t="s">
        <v>40</v>
      </c>
      <c r="C13" s="7" t="s">
        <v>41</v>
      </c>
      <c r="D13" s="7" t="s">
        <v>42</v>
      </c>
      <c r="E13" s="5" t="s">
        <v>43</v>
      </c>
      <c r="F13" s="6" t="s">
        <v>44</v>
      </c>
      <c r="G13" s="6" t="s">
        <v>45</v>
      </c>
      <c r="H13" s="8">
        <f>(18*8)+1</f>
        <v>145</v>
      </c>
      <c r="I13" s="6">
        <v>320</v>
      </c>
      <c r="J13" s="8">
        <f t="shared" si="0"/>
        <v>465</v>
      </c>
      <c r="K13" s="9" t="s">
        <v>20</v>
      </c>
      <c r="L13" s="8"/>
      <c r="M13" s="8"/>
      <c r="N13" s="8"/>
      <c r="O13" s="8"/>
      <c r="P13" s="8"/>
    </row>
    <row r="14" spans="1:16" ht="13" x14ac:dyDescent="0.15">
      <c r="A14" s="6">
        <v>11</v>
      </c>
      <c r="B14" s="7" t="s">
        <v>46</v>
      </c>
      <c r="C14" s="7" t="s">
        <v>47</v>
      </c>
      <c r="D14" s="7" t="s">
        <v>48</v>
      </c>
      <c r="E14" s="5" t="s">
        <v>49</v>
      </c>
      <c r="F14" s="6" t="s">
        <v>50</v>
      </c>
      <c r="G14" s="6" t="s">
        <v>51</v>
      </c>
      <c r="H14" s="8">
        <f>(18*8)+2</f>
        <v>146</v>
      </c>
      <c r="I14" s="6">
        <v>320</v>
      </c>
      <c r="J14" s="8">
        <f t="shared" si="0"/>
        <v>466</v>
      </c>
      <c r="K14" s="8"/>
      <c r="L14" s="8"/>
      <c r="M14" s="8"/>
      <c r="N14" s="8"/>
      <c r="O14" s="8"/>
      <c r="P14" s="8"/>
    </row>
    <row r="15" spans="1:16" ht="13" x14ac:dyDescent="0.15">
      <c r="A15" s="6">
        <v>12</v>
      </c>
      <c r="B15" s="7" t="s">
        <v>52</v>
      </c>
      <c r="C15" s="7" t="s">
        <v>53</v>
      </c>
      <c r="D15" s="7" t="s">
        <v>54</v>
      </c>
      <c r="E15" s="5" t="s">
        <v>55</v>
      </c>
      <c r="F15" s="6" t="s">
        <v>56</v>
      </c>
      <c r="G15" s="6" t="s">
        <v>57</v>
      </c>
      <c r="H15" s="8">
        <f>(9*8)+0</f>
        <v>72</v>
      </c>
      <c r="I15" s="6">
        <v>320</v>
      </c>
      <c r="J15" s="8">
        <f t="shared" si="0"/>
        <v>392</v>
      </c>
      <c r="K15" s="8"/>
      <c r="L15" s="8"/>
      <c r="M15" s="8"/>
      <c r="N15" s="8"/>
      <c r="O15" s="8"/>
      <c r="P15" s="8"/>
    </row>
    <row r="16" spans="1:16" ht="13" x14ac:dyDescent="0.15">
      <c r="A16" s="6">
        <v>13</v>
      </c>
      <c r="B16" s="7" t="s">
        <v>58</v>
      </c>
      <c r="C16" s="7" t="s">
        <v>59</v>
      </c>
      <c r="D16" s="7" t="s">
        <v>60</v>
      </c>
      <c r="E16" s="5" t="s">
        <v>61</v>
      </c>
      <c r="F16" s="6" t="s">
        <v>62</v>
      </c>
      <c r="G16" s="6" t="s">
        <v>63</v>
      </c>
      <c r="H16" s="8">
        <f>(9*8)+5</f>
        <v>77</v>
      </c>
      <c r="I16" s="6">
        <v>320</v>
      </c>
      <c r="J16" s="8">
        <f t="shared" si="0"/>
        <v>397</v>
      </c>
      <c r="K16" s="8"/>
      <c r="L16" s="8"/>
      <c r="M16" s="8"/>
      <c r="N16" s="8"/>
      <c r="O16" s="8"/>
      <c r="P16" s="8"/>
    </row>
    <row r="17" spans="1:16" ht="13" x14ac:dyDescent="0.15">
      <c r="A17" s="6">
        <v>14</v>
      </c>
      <c r="B17" s="7" t="s">
        <v>27</v>
      </c>
      <c r="C17" s="4"/>
      <c r="D17" s="4"/>
      <c r="E17" s="4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ht="13" x14ac:dyDescent="0.15">
      <c r="A18" s="6">
        <v>15</v>
      </c>
      <c r="B18" s="7" t="s">
        <v>64</v>
      </c>
      <c r="C18" s="7" t="s">
        <v>65</v>
      </c>
      <c r="D18" s="7" t="s">
        <v>66</v>
      </c>
      <c r="E18" s="7"/>
      <c r="F18" s="6"/>
      <c r="G18" s="6" t="s">
        <v>67</v>
      </c>
      <c r="H18" s="6">
        <v>15</v>
      </c>
      <c r="I18" s="6">
        <v>240</v>
      </c>
      <c r="J18" s="8">
        <f t="shared" ref="J18:J27" si="1">H18+I18</f>
        <v>255</v>
      </c>
      <c r="K18" s="8"/>
      <c r="L18" s="8"/>
      <c r="M18" s="8"/>
      <c r="N18" s="8"/>
      <c r="O18" s="8"/>
      <c r="P18" s="8"/>
    </row>
    <row r="19" spans="1:16" ht="13" x14ac:dyDescent="0.15">
      <c r="A19" s="6">
        <v>16</v>
      </c>
      <c r="B19" s="7" t="s">
        <v>68</v>
      </c>
      <c r="C19" s="7" t="s">
        <v>69</v>
      </c>
      <c r="D19" s="7" t="s">
        <v>70</v>
      </c>
      <c r="E19" s="5" t="s">
        <v>71</v>
      </c>
      <c r="F19" s="6" t="s">
        <v>72</v>
      </c>
      <c r="G19" s="6" t="s">
        <v>73</v>
      </c>
      <c r="H19" s="8">
        <f>(5*8)+0</f>
        <v>40</v>
      </c>
      <c r="I19" s="6">
        <v>256</v>
      </c>
      <c r="J19" s="8">
        <f t="shared" si="1"/>
        <v>296</v>
      </c>
      <c r="K19" s="8"/>
      <c r="L19" s="8"/>
      <c r="M19" s="8"/>
      <c r="N19" s="8"/>
      <c r="O19" s="8"/>
      <c r="P19" s="8"/>
    </row>
    <row r="20" spans="1:16" ht="13" x14ac:dyDescent="0.15">
      <c r="A20" s="6">
        <v>17</v>
      </c>
      <c r="B20" s="7" t="s">
        <v>12</v>
      </c>
      <c r="C20" s="4"/>
      <c r="D20" s="4"/>
      <c r="E20" s="4"/>
      <c r="F20" s="8"/>
      <c r="G20" s="8"/>
      <c r="H20" s="8"/>
      <c r="I20" s="8"/>
      <c r="J20" s="8">
        <f t="shared" si="1"/>
        <v>0</v>
      </c>
      <c r="K20" s="8"/>
      <c r="L20" s="8"/>
      <c r="M20" s="8"/>
      <c r="N20" s="8"/>
      <c r="O20" s="8"/>
      <c r="P20" s="8"/>
    </row>
    <row r="21" spans="1:16" ht="13" x14ac:dyDescent="0.15">
      <c r="A21" s="6">
        <v>18</v>
      </c>
      <c r="B21" s="7" t="s">
        <v>74</v>
      </c>
      <c r="C21" s="7" t="s">
        <v>75</v>
      </c>
      <c r="D21" s="7" t="s">
        <v>76</v>
      </c>
      <c r="E21" s="5" t="s">
        <v>77</v>
      </c>
      <c r="F21" s="6" t="s">
        <v>78</v>
      </c>
      <c r="G21" s="6" t="s">
        <v>79</v>
      </c>
      <c r="H21" s="8">
        <f>(20*8)+1</f>
        <v>161</v>
      </c>
      <c r="I21" s="6">
        <v>320</v>
      </c>
      <c r="J21" s="8">
        <f t="shared" si="1"/>
        <v>481</v>
      </c>
      <c r="K21" s="8"/>
      <c r="L21" s="8"/>
      <c r="M21" s="8"/>
      <c r="N21" s="8"/>
      <c r="O21" s="8"/>
      <c r="P21" s="8"/>
    </row>
    <row r="22" spans="1:16" ht="13" x14ac:dyDescent="0.15">
      <c r="A22" s="6">
        <v>19</v>
      </c>
      <c r="B22" s="7" t="s">
        <v>80</v>
      </c>
      <c r="C22" s="7" t="s">
        <v>81</v>
      </c>
      <c r="D22" s="7" t="s">
        <v>82</v>
      </c>
      <c r="E22" s="5" t="s">
        <v>83</v>
      </c>
      <c r="F22" s="6" t="s">
        <v>84</v>
      </c>
      <c r="G22" s="6" t="s">
        <v>85</v>
      </c>
      <c r="H22" s="8">
        <f>(13*8)+5</f>
        <v>109</v>
      </c>
      <c r="I22" s="6">
        <v>320</v>
      </c>
      <c r="J22" s="8">
        <f t="shared" si="1"/>
        <v>429</v>
      </c>
      <c r="K22" s="8"/>
      <c r="L22" s="1"/>
      <c r="M22" s="8"/>
      <c r="N22" s="8"/>
      <c r="O22" s="8"/>
      <c r="P22" s="8"/>
    </row>
    <row r="23" spans="1:16" ht="13" x14ac:dyDescent="0.15">
      <c r="A23" s="6">
        <v>20</v>
      </c>
      <c r="B23" s="7" t="s">
        <v>27</v>
      </c>
      <c r="C23" s="4"/>
      <c r="D23" s="4"/>
      <c r="E23" s="4"/>
      <c r="F23" s="8"/>
      <c r="H23" s="8"/>
      <c r="I23" s="8"/>
      <c r="J23" s="8">
        <f t="shared" si="1"/>
        <v>0</v>
      </c>
      <c r="K23" s="8"/>
      <c r="L23" s="8"/>
      <c r="M23" s="8"/>
      <c r="N23" s="8"/>
      <c r="O23" s="8"/>
      <c r="P23" s="8"/>
    </row>
    <row r="24" spans="1:16" ht="13" x14ac:dyDescent="0.15">
      <c r="A24" s="6">
        <v>21</v>
      </c>
      <c r="B24" s="7" t="s">
        <v>86</v>
      </c>
      <c r="C24" s="7" t="s">
        <v>87</v>
      </c>
      <c r="D24" s="7" t="s">
        <v>88</v>
      </c>
      <c r="E24" s="5" t="s">
        <v>89</v>
      </c>
      <c r="F24" s="6" t="s">
        <v>90</v>
      </c>
      <c r="G24" s="6" t="s">
        <v>91</v>
      </c>
      <c r="H24" s="8">
        <f>(13*8)+4</f>
        <v>108</v>
      </c>
      <c r="I24" s="6">
        <v>320</v>
      </c>
      <c r="J24" s="8">
        <f t="shared" si="1"/>
        <v>428</v>
      </c>
      <c r="K24" s="8"/>
      <c r="L24" s="8"/>
      <c r="M24" s="8"/>
      <c r="N24" s="8"/>
      <c r="O24" s="8"/>
      <c r="P24" s="8"/>
    </row>
    <row r="25" spans="1:16" ht="13" x14ac:dyDescent="0.15">
      <c r="A25" s="6">
        <v>22</v>
      </c>
      <c r="B25" s="7" t="s">
        <v>92</v>
      </c>
      <c r="C25" s="7" t="s">
        <v>93</v>
      </c>
      <c r="D25" s="7" t="s">
        <v>66</v>
      </c>
      <c r="E25" s="7"/>
      <c r="F25" s="6"/>
      <c r="G25" s="6" t="s">
        <v>94</v>
      </c>
      <c r="H25" s="6">
        <v>14</v>
      </c>
      <c r="I25" s="6">
        <v>240</v>
      </c>
      <c r="J25" s="8">
        <f t="shared" si="1"/>
        <v>254</v>
      </c>
      <c r="K25" s="8"/>
      <c r="L25" s="8"/>
      <c r="M25" s="8"/>
      <c r="N25" s="8"/>
      <c r="O25" s="8"/>
      <c r="P25" s="8"/>
    </row>
    <row r="26" spans="1:16" ht="13" x14ac:dyDescent="0.15">
      <c r="A26" s="6">
        <v>23</v>
      </c>
      <c r="B26" s="7" t="s">
        <v>95</v>
      </c>
      <c r="C26" s="7" t="s">
        <v>96</v>
      </c>
      <c r="D26" s="7" t="s">
        <v>97</v>
      </c>
      <c r="E26" s="5" t="s">
        <v>98</v>
      </c>
      <c r="F26" s="6" t="s">
        <v>99</v>
      </c>
      <c r="G26" s="6" t="s">
        <v>100</v>
      </c>
      <c r="H26" s="8">
        <f>(13*8)+3</f>
        <v>107</v>
      </c>
      <c r="I26" s="6">
        <v>320</v>
      </c>
      <c r="J26" s="8">
        <f t="shared" si="1"/>
        <v>427</v>
      </c>
      <c r="K26" s="8"/>
      <c r="L26" s="8"/>
      <c r="M26" s="8"/>
      <c r="N26" s="8"/>
      <c r="O26" s="8"/>
      <c r="P26" s="8"/>
    </row>
    <row r="27" spans="1:16" ht="13" x14ac:dyDescent="0.15">
      <c r="A27" s="6">
        <v>24</v>
      </c>
      <c r="B27" s="7" t="s">
        <v>101</v>
      </c>
      <c r="C27" s="7" t="s">
        <v>102</v>
      </c>
      <c r="D27" s="7" t="s">
        <v>103</v>
      </c>
      <c r="E27" s="5" t="s">
        <v>104</v>
      </c>
      <c r="F27" s="6" t="s">
        <v>105</v>
      </c>
      <c r="G27" s="6" t="s">
        <v>106</v>
      </c>
      <c r="H27" s="8">
        <f>(13*8)+6</f>
        <v>110</v>
      </c>
      <c r="I27" s="6">
        <v>320</v>
      </c>
      <c r="J27" s="8">
        <f t="shared" si="1"/>
        <v>430</v>
      </c>
      <c r="K27" s="8"/>
      <c r="L27" s="8"/>
      <c r="M27" s="8"/>
      <c r="N27" s="8"/>
      <c r="O27" s="8"/>
      <c r="P27" s="8"/>
    </row>
    <row r="28" spans="1:16" ht="13" x14ac:dyDescent="0.15">
      <c r="A28" s="6">
        <v>25</v>
      </c>
      <c r="B28" s="7" t="s">
        <v>27</v>
      </c>
      <c r="C28" s="4"/>
      <c r="D28" s="4"/>
      <c r="E28" s="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13" x14ac:dyDescent="0.15">
      <c r="A29" s="6">
        <v>26</v>
      </c>
      <c r="B29" s="7" t="s">
        <v>107</v>
      </c>
      <c r="C29" s="7" t="s">
        <v>108</v>
      </c>
      <c r="D29" s="7" t="s">
        <v>109</v>
      </c>
      <c r="E29" s="5" t="s">
        <v>110</v>
      </c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13" x14ac:dyDescent="0.15">
      <c r="A30" s="6">
        <v>27</v>
      </c>
      <c r="B30" s="7" t="s">
        <v>111</v>
      </c>
      <c r="C30" s="7" t="s">
        <v>112</v>
      </c>
      <c r="D30" s="7" t="s">
        <v>113</v>
      </c>
      <c r="E30" s="5" t="s">
        <v>114</v>
      </c>
      <c r="F30" s="6" t="s">
        <v>115</v>
      </c>
      <c r="G30" s="6" t="s">
        <v>116</v>
      </c>
      <c r="H30" s="8">
        <f>(2*8)+6</f>
        <v>22</v>
      </c>
      <c r="I30" s="6">
        <v>320</v>
      </c>
      <c r="J30" s="8">
        <f t="shared" ref="J30:J32" si="2">H30+I30</f>
        <v>342</v>
      </c>
      <c r="K30" s="9" t="s">
        <v>20</v>
      </c>
      <c r="L30" s="8"/>
      <c r="M30" s="8"/>
      <c r="N30" s="8"/>
      <c r="O30" s="8"/>
      <c r="P30" s="8"/>
    </row>
    <row r="31" spans="1:16" ht="13" x14ac:dyDescent="0.15">
      <c r="A31" s="6">
        <v>28</v>
      </c>
      <c r="B31" s="7" t="s">
        <v>117</v>
      </c>
      <c r="C31" s="7" t="s">
        <v>118</v>
      </c>
      <c r="D31" s="7" t="s">
        <v>119</v>
      </c>
      <c r="E31" s="5" t="s">
        <v>120</v>
      </c>
      <c r="F31" s="6" t="s">
        <v>121</v>
      </c>
      <c r="G31" s="6" t="s">
        <v>122</v>
      </c>
      <c r="H31" s="8">
        <f>(2*8)+5</f>
        <v>21</v>
      </c>
      <c r="I31" s="6">
        <v>320</v>
      </c>
      <c r="J31" s="8">
        <f t="shared" si="2"/>
        <v>341</v>
      </c>
      <c r="K31" s="9" t="s">
        <v>20</v>
      </c>
      <c r="L31" s="8"/>
      <c r="M31" s="8"/>
      <c r="N31" s="8"/>
      <c r="O31" s="8"/>
      <c r="P31" s="8"/>
    </row>
    <row r="32" spans="1:16" ht="13" x14ac:dyDescent="0.15">
      <c r="A32" s="6">
        <v>29</v>
      </c>
      <c r="B32" s="7" t="s">
        <v>123</v>
      </c>
      <c r="C32" s="7" t="s">
        <v>124</v>
      </c>
      <c r="D32" s="7" t="s">
        <v>125</v>
      </c>
      <c r="E32" s="5" t="s">
        <v>126</v>
      </c>
      <c r="F32" s="6" t="s">
        <v>127</v>
      </c>
      <c r="G32" s="6" t="s">
        <v>128</v>
      </c>
      <c r="H32" s="8">
        <f>(9*8)+6</f>
        <v>78</v>
      </c>
      <c r="I32" s="6">
        <v>320</v>
      </c>
      <c r="J32" s="8">
        <f t="shared" si="2"/>
        <v>398</v>
      </c>
      <c r="K32" s="8"/>
      <c r="L32" s="8"/>
      <c r="M32" s="8"/>
      <c r="N32" s="8"/>
      <c r="O32" s="8"/>
      <c r="P32" s="8"/>
    </row>
    <row r="33" spans="1:16" ht="13" x14ac:dyDescent="0.15">
      <c r="A33" s="6">
        <v>30</v>
      </c>
      <c r="B33" s="7" t="s">
        <v>27</v>
      </c>
      <c r="C33" s="4"/>
      <c r="D33" s="4"/>
      <c r="E33" s="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13" x14ac:dyDescent="0.15">
      <c r="A34" s="6">
        <v>31</v>
      </c>
      <c r="B34" s="7" t="s">
        <v>129</v>
      </c>
      <c r="C34" s="7" t="s">
        <v>130</v>
      </c>
      <c r="D34" s="7" t="s">
        <v>131</v>
      </c>
      <c r="E34" s="5" t="s">
        <v>132</v>
      </c>
      <c r="F34" s="5" t="s">
        <v>133</v>
      </c>
      <c r="G34" s="6" t="s">
        <v>134</v>
      </c>
      <c r="H34" s="8">
        <f>(5*8)+2</f>
        <v>42</v>
      </c>
      <c r="I34" s="6">
        <v>256</v>
      </c>
      <c r="J34" s="8">
        <f t="shared" ref="J34:J36" si="3">H34+I34</f>
        <v>298</v>
      </c>
      <c r="K34" s="8"/>
      <c r="L34" s="8"/>
      <c r="M34" s="8"/>
      <c r="N34" s="8"/>
      <c r="O34" s="8"/>
      <c r="P34" s="8"/>
    </row>
    <row r="35" spans="1:16" ht="13" x14ac:dyDescent="0.15">
      <c r="A35" s="6">
        <v>32</v>
      </c>
      <c r="B35" s="7" t="s">
        <v>135</v>
      </c>
      <c r="C35" s="7" t="s">
        <v>136</v>
      </c>
      <c r="D35" s="7" t="s">
        <v>137</v>
      </c>
      <c r="E35" s="5" t="s">
        <v>138</v>
      </c>
      <c r="F35" s="6" t="s">
        <v>139</v>
      </c>
      <c r="G35" s="6" t="s">
        <v>140</v>
      </c>
      <c r="H35" s="8">
        <f>(5*8)+1</f>
        <v>41</v>
      </c>
      <c r="I35" s="6">
        <v>256</v>
      </c>
      <c r="J35" s="8">
        <f t="shared" si="3"/>
        <v>297</v>
      </c>
      <c r="K35" s="8"/>
      <c r="L35" s="8"/>
      <c r="M35" s="8"/>
      <c r="N35" s="8"/>
      <c r="O35" s="8"/>
      <c r="P35" s="8"/>
    </row>
    <row r="36" spans="1:16" ht="13" x14ac:dyDescent="0.15">
      <c r="A36" s="6">
        <v>33</v>
      </c>
      <c r="B36" s="7" t="s">
        <v>141</v>
      </c>
      <c r="C36" s="7" t="s">
        <v>142</v>
      </c>
      <c r="D36" s="5" t="s">
        <v>143</v>
      </c>
      <c r="E36" s="5" t="s">
        <v>144</v>
      </c>
      <c r="F36" s="6" t="s">
        <v>145</v>
      </c>
      <c r="G36" s="6" t="s">
        <v>146</v>
      </c>
      <c r="H36" s="8">
        <f>(8*8)+5</f>
        <v>69</v>
      </c>
      <c r="I36" s="6">
        <v>320</v>
      </c>
      <c r="J36" s="8">
        <f t="shared" si="3"/>
        <v>389</v>
      </c>
      <c r="K36" s="8"/>
      <c r="L36" s="8"/>
      <c r="M36" s="8"/>
      <c r="N36" s="8"/>
      <c r="O36" s="8"/>
      <c r="P36" s="8"/>
    </row>
    <row r="37" spans="1:16" ht="13" x14ac:dyDescent="0.15">
      <c r="A37" s="6">
        <v>34</v>
      </c>
      <c r="B37" s="7" t="s">
        <v>27</v>
      </c>
      <c r="C37" s="4"/>
      <c r="D37" s="4"/>
      <c r="E37" s="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13" x14ac:dyDescent="0.15">
      <c r="A38" s="6">
        <v>35</v>
      </c>
      <c r="B38" s="7" t="s">
        <v>147</v>
      </c>
      <c r="C38" s="7" t="s">
        <v>148</v>
      </c>
      <c r="D38" s="7" t="s">
        <v>149</v>
      </c>
      <c r="E38" s="5" t="s">
        <v>150</v>
      </c>
      <c r="F38" s="6" t="s">
        <v>150</v>
      </c>
      <c r="G38" s="6" t="s">
        <v>151</v>
      </c>
      <c r="H38" s="8">
        <f>(9*8)+3</f>
        <v>75</v>
      </c>
      <c r="I38" s="6">
        <v>320</v>
      </c>
      <c r="J38" s="8">
        <f t="shared" ref="J38:J41" si="4">H38+I38</f>
        <v>395</v>
      </c>
      <c r="K38" s="8"/>
      <c r="L38" s="8"/>
      <c r="M38" s="8"/>
      <c r="N38" s="8"/>
      <c r="O38" s="8"/>
      <c r="P38" s="8"/>
    </row>
    <row r="39" spans="1:16" ht="13" x14ac:dyDescent="0.15">
      <c r="A39" s="6">
        <v>36</v>
      </c>
      <c r="B39" s="7" t="s">
        <v>152</v>
      </c>
      <c r="C39" s="7" t="s">
        <v>153</v>
      </c>
      <c r="D39" s="7" t="s">
        <v>154</v>
      </c>
      <c r="E39" s="5" t="s">
        <v>155</v>
      </c>
      <c r="F39" s="6" t="s">
        <v>156</v>
      </c>
      <c r="G39" s="6" t="s">
        <v>157</v>
      </c>
      <c r="H39" s="8">
        <f>(18*8)+3</f>
        <v>147</v>
      </c>
      <c r="I39" s="6">
        <v>320</v>
      </c>
      <c r="J39" s="8">
        <f t="shared" si="4"/>
        <v>467</v>
      </c>
      <c r="K39" s="8"/>
      <c r="L39" s="8"/>
      <c r="M39" s="8"/>
      <c r="N39" s="8"/>
      <c r="O39" s="8"/>
      <c r="P39" s="8"/>
    </row>
    <row r="40" spans="1:16" ht="13" x14ac:dyDescent="0.15">
      <c r="A40" s="6">
        <v>37</v>
      </c>
      <c r="B40" s="7" t="s">
        <v>158</v>
      </c>
      <c r="C40" s="7" t="s">
        <v>159</v>
      </c>
      <c r="D40" s="7" t="s">
        <v>160</v>
      </c>
      <c r="E40" s="5" t="s">
        <v>161</v>
      </c>
      <c r="F40" s="6" t="s">
        <v>162</v>
      </c>
      <c r="G40" s="6" t="s">
        <v>163</v>
      </c>
      <c r="H40" s="8">
        <f>(8*8)+4</f>
        <v>68</v>
      </c>
      <c r="I40" s="6">
        <v>320</v>
      </c>
      <c r="J40" s="8">
        <f t="shared" si="4"/>
        <v>388</v>
      </c>
      <c r="K40" s="8"/>
      <c r="L40" s="8"/>
      <c r="M40" s="8"/>
      <c r="N40" s="8"/>
      <c r="O40" s="8"/>
      <c r="P40" s="8"/>
    </row>
    <row r="41" spans="1:16" ht="13" x14ac:dyDescent="0.15">
      <c r="A41" s="6">
        <v>38</v>
      </c>
      <c r="B41" s="7" t="s">
        <v>164</v>
      </c>
      <c r="C41" s="7" t="s">
        <v>165</v>
      </c>
      <c r="D41" s="7" t="s">
        <v>166</v>
      </c>
      <c r="E41" s="5" t="s">
        <v>167</v>
      </c>
      <c r="F41" s="6" t="s">
        <v>167</v>
      </c>
      <c r="G41" s="6" t="s">
        <v>168</v>
      </c>
      <c r="H41" s="8">
        <f>(9*8)+2</f>
        <v>74</v>
      </c>
      <c r="I41" s="6">
        <v>320</v>
      </c>
      <c r="J41" s="8">
        <f t="shared" si="4"/>
        <v>394</v>
      </c>
      <c r="K41" s="8"/>
      <c r="L41" s="8"/>
      <c r="M41" s="8"/>
      <c r="N41" s="8"/>
      <c r="O41" s="8"/>
      <c r="P41" s="8"/>
    </row>
    <row r="42" spans="1:16" ht="13" x14ac:dyDescent="0.15">
      <c r="A42" s="6">
        <v>39</v>
      </c>
      <c r="B42" s="7" t="s">
        <v>27</v>
      </c>
      <c r="C42" s="4"/>
      <c r="D42" s="4"/>
      <c r="E42" s="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13" x14ac:dyDescent="0.15">
      <c r="A43" s="6">
        <v>40</v>
      </c>
      <c r="B43" s="7" t="s">
        <v>169</v>
      </c>
      <c r="C43" s="7" t="s">
        <v>170</v>
      </c>
      <c r="D43" s="7" t="s">
        <v>171</v>
      </c>
      <c r="E43" s="5" t="s">
        <v>172</v>
      </c>
      <c r="F43" s="6" t="s">
        <v>172</v>
      </c>
      <c r="G43" s="6" t="s">
        <v>173</v>
      </c>
      <c r="H43" s="8">
        <f>(9*8)+1</f>
        <v>73</v>
      </c>
      <c r="I43" s="6">
        <v>320</v>
      </c>
      <c r="J43" s="8">
        <f>H43+I43</f>
        <v>393</v>
      </c>
      <c r="K43" s="8"/>
      <c r="L43" s="8"/>
      <c r="M43" s="8"/>
      <c r="N43" s="8"/>
      <c r="O43" s="8"/>
      <c r="P43" s="8"/>
    </row>
    <row r="45" spans="1:16" ht="13" x14ac:dyDescent="0.15">
      <c r="A45" s="1"/>
    </row>
    <row r="46" spans="1:16" ht="13" x14ac:dyDescent="0.15">
      <c r="A46" s="1"/>
    </row>
    <row r="47" spans="1:16" ht="13" x14ac:dyDescent="0.15">
      <c r="A47" s="1"/>
    </row>
    <row r="48" spans="1:16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2A7A6-CC1A-0C46-AF01-ED6752472E14}">
  <dimension ref="A1:Q61"/>
  <sheetViews>
    <sheetView workbookViewId="0">
      <selection sqref="A1:XFD1048576"/>
    </sheetView>
  </sheetViews>
  <sheetFormatPr baseColWidth="10" defaultColWidth="14.5" defaultRowHeight="13" x14ac:dyDescent="0.15"/>
  <cols>
    <col min="1" max="1" width="10.1640625" style="11" customWidth="1"/>
    <col min="2" max="2" width="11.83203125" style="11" customWidth="1"/>
    <col min="3" max="3" width="23.6640625" style="11" customWidth="1"/>
    <col min="4" max="4" width="24.6640625" style="11" customWidth="1"/>
    <col min="5" max="5" width="19.1640625" style="11" customWidth="1"/>
    <col min="6" max="6" width="18.5" style="11" customWidth="1"/>
    <col min="7" max="7" width="9.5" style="11" customWidth="1"/>
    <col min="8" max="8" width="14.33203125" style="11" customWidth="1"/>
    <col min="9" max="9" width="15" style="11" customWidth="1"/>
    <col min="10" max="10" width="10.83203125" style="11" customWidth="1"/>
    <col min="11" max="11" width="16.6640625" style="11" customWidth="1"/>
    <col min="12" max="16384" width="14.5" style="11"/>
  </cols>
  <sheetData>
    <row r="1" spans="1:17" x14ac:dyDescent="0.15">
      <c r="A1" s="10" t="s">
        <v>174</v>
      </c>
      <c r="C1" s="10"/>
      <c r="I1" s="10"/>
    </row>
    <row r="2" spans="1:17" x14ac:dyDescent="0.15">
      <c r="A2" s="10"/>
      <c r="C2" s="10"/>
    </row>
    <row r="3" spans="1:17" x14ac:dyDescent="0.15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</row>
    <row r="4" spans="1:17" x14ac:dyDescent="0.15">
      <c r="A4" s="8">
        <v>1</v>
      </c>
      <c r="B4" s="8" t="s">
        <v>12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15">
      <c r="A5" s="8">
        <v>2</v>
      </c>
      <c r="B5" s="8" t="s">
        <v>13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15">
      <c r="A6" s="8">
        <v>3</v>
      </c>
      <c r="B6" s="8" t="s">
        <v>14</v>
      </c>
      <c r="C6" s="8" t="s">
        <v>15</v>
      </c>
      <c r="D6" s="8" t="s">
        <v>16</v>
      </c>
      <c r="E6" s="8" t="s">
        <v>175</v>
      </c>
      <c r="F6" s="8" t="s">
        <v>115</v>
      </c>
      <c r="G6" s="8" t="s">
        <v>57</v>
      </c>
      <c r="H6" s="8">
        <f>(9*8)+0</f>
        <v>72</v>
      </c>
      <c r="I6" s="8">
        <v>0</v>
      </c>
      <c r="J6" s="8">
        <f>H6+I6</f>
        <v>72</v>
      </c>
      <c r="K6" s="8" t="s">
        <v>20</v>
      </c>
      <c r="L6" s="8"/>
      <c r="M6" s="8"/>
      <c r="N6" s="8"/>
      <c r="O6" s="8"/>
      <c r="P6" s="8"/>
      <c r="Q6" s="8"/>
    </row>
    <row r="7" spans="1:17" x14ac:dyDescent="0.15">
      <c r="A7" s="8">
        <v>4</v>
      </c>
      <c r="B7" s="8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15">
      <c r="A8" s="8">
        <v>5</v>
      </c>
      <c r="B8" s="8" t="s">
        <v>21</v>
      </c>
      <c r="C8" s="8" t="s">
        <v>22</v>
      </c>
      <c r="D8" s="8" t="s">
        <v>23</v>
      </c>
      <c r="E8" s="8" t="s">
        <v>176</v>
      </c>
      <c r="F8" s="8" t="s">
        <v>121</v>
      </c>
      <c r="G8" s="8" t="s">
        <v>168</v>
      </c>
      <c r="H8" s="8">
        <f>(9*8)+2</f>
        <v>74</v>
      </c>
      <c r="I8" s="8">
        <v>0</v>
      </c>
      <c r="J8" s="8">
        <f>H8+I8</f>
        <v>74</v>
      </c>
      <c r="K8" s="8" t="s">
        <v>20</v>
      </c>
      <c r="L8" s="8"/>
      <c r="M8" s="8"/>
      <c r="N8" s="8"/>
      <c r="O8" s="8"/>
      <c r="P8" s="8"/>
      <c r="Q8" s="8"/>
    </row>
    <row r="9" spans="1:17" x14ac:dyDescent="0.15">
      <c r="A9" s="8">
        <v>6</v>
      </c>
      <c r="B9" s="8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15">
      <c r="A10" s="8">
        <v>7</v>
      </c>
      <c r="B10" s="8" t="s">
        <v>28</v>
      </c>
      <c r="C10" s="8" t="s">
        <v>29</v>
      </c>
      <c r="D10" s="8" t="s">
        <v>30</v>
      </c>
      <c r="E10" s="8" t="s">
        <v>177</v>
      </c>
      <c r="F10" s="8" t="s">
        <v>32</v>
      </c>
      <c r="G10" s="8" t="s">
        <v>178</v>
      </c>
      <c r="H10" s="8">
        <f>(27*8)+0</f>
        <v>216</v>
      </c>
      <c r="I10" s="8">
        <v>0</v>
      </c>
      <c r="J10" s="8">
        <f t="shared" ref="J10:J11" si="0">H10+I10</f>
        <v>216</v>
      </c>
      <c r="K10" s="8"/>
      <c r="L10" s="8"/>
      <c r="M10" s="8"/>
      <c r="N10" s="8"/>
      <c r="O10" s="8"/>
      <c r="P10" s="8"/>
      <c r="Q10" s="8"/>
    </row>
    <row r="11" spans="1:17" x14ac:dyDescent="0.15">
      <c r="A11" s="8">
        <v>8</v>
      </c>
      <c r="B11" s="8" t="s">
        <v>34</v>
      </c>
      <c r="C11" s="8" t="s">
        <v>35</v>
      </c>
      <c r="D11" s="8" t="s">
        <v>36</v>
      </c>
      <c r="E11" s="8" t="s">
        <v>179</v>
      </c>
      <c r="F11" s="8" t="s">
        <v>38</v>
      </c>
      <c r="G11" s="8" t="s">
        <v>180</v>
      </c>
      <c r="H11" s="8">
        <f>(20*8)+0</f>
        <v>160</v>
      </c>
      <c r="I11" s="8">
        <v>0</v>
      </c>
      <c r="J11" s="8">
        <f t="shared" si="0"/>
        <v>160</v>
      </c>
      <c r="K11" s="8" t="s">
        <v>20</v>
      </c>
      <c r="L11" s="8"/>
      <c r="M11" s="8"/>
      <c r="N11" s="8"/>
      <c r="O11" s="8"/>
      <c r="P11" s="8"/>
      <c r="Q11" s="8"/>
    </row>
    <row r="12" spans="1:17" x14ac:dyDescent="0.15">
      <c r="A12" s="8">
        <v>9</v>
      </c>
      <c r="B12" s="8" t="s">
        <v>27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>
        <v>10</v>
      </c>
      <c r="B13" s="8" t="s">
        <v>40</v>
      </c>
      <c r="C13" s="8" t="s">
        <v>41</v>
      </c>
      <c r="D13" s="8" t="s">
        <v>42</v>
      </c>
      <c r="E13" s="8" t="s">
        <v>181</v>
      </c>
      <c r="F13" s="8" t="s">
        <v>44</v>
      </c>
      <c r="G13" s="8" t="s">
        <v>182</v>
      </c>
      <c r="H13" s="8">
        <f>(20*8)+1</f>
        <v>161</v>
      </c>
      <c r="I13" s="8">
        <v>0</v>
      </c>
      <c r="J13" s="8">
        <f t="shared" ref="J13:J16" si="1">H13+I13</f>
        <v>161</v>
      </c>
      <c r="K13" s="8" t="s">
        <v>20</v>
      </c>
      <c r="L13" s="8"/>
      <c r="M13" s="8"/>
      <c r="N13" s="8"/>
      <c r="O13" s="8"/>
      <c r="P13" s="8"/>
      <c r="Q13" s="8"/>
    </row>
    <row r="14" spans="1:17" x14ac:dyDescent="0.15">
      <c r="A14" s="8">
        <v>11</v>
      </c>
      <c r="B14" s="8" t="s">
        <v>46</v>
      </c>
      <c r="C14" s="8" t="s">
        <v>47</v>
      </c>
      <c r="D14" s="8" t="s">
        <v>48</v>
      </c>
      <c r="E14" s="8" t="s">
        <v>183</v>
      </c>
      <c r="F14" s="8" t="s">
        <v>50</v>
      </c>
      <c r="G14" s="8" t="s">
        <v>184</v>
      </c>
      <c r="H14" s="8">
        <f>(20*8)+2</f>
        <v>162</v>
      </c>
      <c r="I14" s="8">
        <v>0</v>
      </c>
      <c r="J14" s="8">
        <f t="shared" si="1"/>
        <v>162</v>
      </c>
      <c r="K14" s="8"/>
      <c r="L14" s="8"/>
      <c r="M14" s="8"/>
      <c r="N14" s="8"/>
      <c r="O14" s="8"/>
      <c r="P14" s="8"/>
      <c r="Q14" s="8"/>
    </row>
    <row r="15" spans="1:17" x14ac:dyDescent="0.15">
      <c r="A15" s="8">
        <v>12</v>
      </c>
      <c r="B15" s="8" t="s">
        <v>52</v>
      </c>
      <c r="C15" s="8" t="s">
        <v>53</v>
      </c>
      <c r="D15" s="8" t="s">
        <v>54</v>
      </c>
      <c r="E15" s="8" t="s">
        <v>185</v>
      </c>
      <c r="F15" s="8" t="s">
        <v>56</v>
      </c>
      <c r="G15" s="8" t="s">
        <v>186</v>
      </c>
      <c r="H15" s="8">
        <f>(1*8)+3</f>
        <v>11</v>
      </c>
      <c r="I15" s="8">
        <v>0</v>
      </c>
      <c r="J15" s="8">
        <f t="shared" si="1"/>
        <v>11</v>
      </c>
      <c r="K15" s="8"/>
      <c r="L15" s="8"/>
      <c r="M15" s="8"/>
      <c r="N15" s="8"/>
      <c r="O15" s="8"/>
      <c r="P15" s="8"/>
      <c r="Q15" s="8"/>
    </row>
    <row r="16" spans="1:17" x14ac:dyDescent="0.15">
      <c r="A16" s="8">
        <v>13</v>
      </c>
      <c r="B16" s="8" t="s">
        <v>58</v>
      </c>
      <c r="C16" s="8" t="s">
        <v>59</v>
      </c>
      <c r="D16" s="8" t="s">
        <v>60</v>
      </c>
      <c r="E16" s="8" t="s">
        <v>187</v>
      </c>
      <c r="F16" s="8" t="s">
        <v>188</v>
      </c>
      <c r="G16" s="8" t="s">
        <v>189</v>
      </c>
      <c r="H16" s="8">
        <f>(4*8)+6</f>
        <v>38</v>
      </c>
      <c r="I16" s="8">
        <v>0</v>
      </c>
      <c r="J16" s="8">
        <f t="shared" si="1"/>
        <v>38</v>
      </c>
      <c r="K16" s="8"/>
      <c r="L16" s="8"/>
      <c r="M16" s="8"/>
      <c r="N16" s="8"/>
      <c r="O16" s="8"/>
      <c r="P16" s="8"/>
      <c r="Q16" s="8"/>
    </row>
    <row r="17" spans="1:17" x14ac:dyDescent="0.15">
      <c r="A17" s="8">
        <v>14</v>
      </c>
      <c r="B17" s="8" t="s">
        <v>27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15">
      <c r="A18" s="8">
        <v>15</v>
      </c>
      <c r="B18" s="8" t="s">
        <v>64</v>
      </c>
      <c r="C18" s="8" t="s">
        <v>65</v>
      </c>
      <c r="D18" s="8" t="s">
        <v>66</v>
      </c>
      <c r="E18" s="8"/>
      <c r="F18" s="8"/>
      <c r="G18" s="8" t="s">
        <v>67</v>
      </c>
      <c r="H18" s="8">
        <v>15</v>
      </c>
      <c r="I18" s="8">
        <v>496</v>
      </c>
      <c r="J18" s="8">
        <f t="shared" ref="J18:J19" si="2">H18+I18</f>
        <v>511</v>
      </c>
      <c r="K18" s="8"/>
      <c r="L18" s="8"/>
      <c r="M18" s="8"/>
      <c r="N18" s="8"/>
      <c r="O18" s="8"/>
      <c r="P18" s="8"/>
      <c r="Q18" s="8"/>
    </row>
    <row r="19" spans="1:17" x14ac:dyDescent="0.15">
      <c r="A19" s="8">
        <v>16</v>
      </c>
      <c r="B19" s="8" t="s">
        <v>68</v>
      </c>
      <c r="C19" s="8" t="s">
        <v>69</v>
      </c>
      <c r="D19" s="8" t="s">
        <v>70</v>
      </c>
      <c r="E19" s="8" t="s">
        <v>190</v>
      </c>
      <c r="F19" s="8" t="s">
        <v>191</v>
      </c>
      <c r="G19" s="8" t="s">
        <v>192</v>
      </c>
      <c r="H19" s="8">
        <f>(4*8)+5</f>
        <v>37</v>
      </c>
      <c r="I19" s="8">
        <v>0</v>
      </c>
      <c r="J19" s="8">
        <f t="shared" si="2"/>
        <v>37</v>
      </c>
      <c r="K19" s="8"/>
      <c r="L19" s="8"/>
      <c r="M19" s="8"/>
      <c r="N19" s="8"/>
      <c r="O19" s="8"/>
      <c r="P19" s="8"/>
      <c r="Q19" s="8"/>
    </row>
    <row r="20" spans="1:17" x14ac:dyDescent="0.15">
      <c r="A20" s="8">
        <v>17</v>
      </c>
      <c r="B20" s="8" t="s">
        <v>12</v>
      </c>
      <c r="C20" s="8"/>
      <c r="D20" s="8"/>
      <c r="E20" s="8"/>
      <c r="F20" s="8"/>
      <c r="G20" s="8"/>
      <c r="H20" s="8"/>
      <c r="I20" s="8">
        <v>0</v>
      </c>
      <c r="J20" s="8"/>
      <c r="K20" s="8"/>
      <c r="L20" s="8"/>
      <c r="M20" s="8"/>
      <c r="N20" s="8"/>
      <c r="O20" s="8"/>
      <c r="P20" s="8"/>
      <c r="Q20" s="8"/>
    </row>
    <row r="21" spans="1:17" x14ac:dyDescent="0.15">
      <c r="A21" s="8">
        <v>18</v>
      </c>
      <c r="B21" s="8" t="s">
        <v>74</v>
      </c>
      <c r="C21" s="8" t="s">
        <v>75</v>
      </c>
      <c r="D21" s="8" t="s">
        <v>76</v>
      </c>
      <c r="E21" s="8" t="s">
        <v>193</v>
      </c>
      <c r="F21" s="8" t="s">
        <v>77</v>
      </c>
      <c r="G21" s="8" t="s">
        <v>194</v>
      </c>
      <c r="H21" s="8">
        <f>(23*8)+0</f>
        <v>184</v>
      </c>
      <c r="I21" s="8">
        <v>0</v>
      </c>
      <c r="J21" s="8">
        <f t="shared" ref="J21:J22" si="3">H21+I21</f>
        <v>184</v>
      </c>
      <c r="K21" s="8"/>
      <c r="L21" s="8"/>
      <c r="M21" s="8"/>
      <c r="N21" s="8"/>
      <c r="O21" s="8"/>
      <c r="P21" s="8"/>
      <c r="Q21" s="8"/>
    </row>
    <row r="22" spans="1:17" x14ac:dyDescent="0.15">
      <c r="A22" s="8">
        <v>19</v>
      </c>
      <c r="B22" s="8" t="s">
        <v>80</v>
      </c>
      <c r="C22" s="8" t="s">
        <v>81</v>
      </c>
      <c r="D22" s="8" t="s">
        <v>82</v>
      </c>
      <c r="E22" s="8" t="s">
        <v>195</v>
      </c>
      <c r="F22" s="8" t="s">
        <v>82</v>
      </c>
      <c r="G22" s="8" t="s">
        <v>196</v>
      </c>
      <c r="H22" s="8">
        <f>(2*8)+0</f>
        <v>16</v>
      </c>
      <c r="I22" s="8">
        <v>0</v>
      </c>
      <c r="J22" s="8">
        <f t="shared" si="3"/>
        <v>16</v>
      </c>
      <c r="K22" s="8"/>
      <c r="L22" s="8"/>
      <c r="M22" s="8"/>
      <c r="N22" s="8"/>
      <c r="O22" s="8"/>
      <c r="P22" s="8"/>
      <c r="Q22" s="8"/>
    </row>
    <row r="23" spans="1:17" x14ac:dyDescent="0.15">
      <c r="A23" s="8">
        <v>20</v>
      </c>
      <c r="B23" s="8" t="s">
        <v>27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v>21</v>
      </c>
      <c r="B24" s="8" t="s">
        <v>86</v>
      </c>
      <c r="C24" s="8" t="s">
        <v>87</v>
      </c>
      <c r="D24" s="8" t="s">
        <v>88</v>
      </c>
      <c r="E24" s="8" t="s">
        <v>197</v>
      </c>
      <c r="F24" s="8" t="s">
        <v>88</v>
      </c>
      <c r="G24" s="8" t="s">
        <v>198</v>
      </c>
      <c r="H24" s="8">
        <f>(2*8)+1</f>
        <v>17</v>
      </c>
      <c r="I24" s="8">
        <v>0</v>
      </c>
      <c r="J24" s="8">
        <f t="shared" ref="J24:J27" si="4">H24+I24</f>
        <v>17</v>
      </c>
      <c r="K24" s="8"/>
      <c r="L24" s="8"/>
      <c r="M24" s="8"/>
      <c r="N24" s="8"/>
      <c r="O24" s="8"/>
      <c r="P24" s="8"/>
      <c r="Q24" s="8"/>
    </row>
    <row r="25" spans="1:17" x14ac:dyDescent="0.15">
      <c r="A25" s="8">
        <v>22</v>
      </c>
      <c r="B25" s="8" t="s">
        <v>92</v>
      </c>
      <c r="C25" s="8" t="s">
        <v>93</v>
      </c>
      <c r="D25" s="8" t="s">
        <v>66</v>
      </c>
      <c r="E25" s="8"/>
      <c r="F25" s="8"/>
      <c r="G25" s="8" t="s">
        <v>94</v>
      </c>
      <c r="H25" s="8">
        <v>14</v>
      </c>
      <c r="I25" s="8">
        <v>496</v>
      </c>
      <c r="J25" s="8">
        <f t="shared" si="4"/>
        <v>510</v>
      </c>
      <c r="K25" s="8"/>
      <c r="L25" s="8"/>
      <c r="M25" s="8"/>
      <c r="N25" s="8"/>
      <c r="O25" s="8"/>
      <c r="P25" s="8"/>
      <c r="Q25" s="8"/>
    </row>
    <row r="26" spans="1:17" x14ac:dyDescent="0.15">
      <c r="A26" s="8">
        <v>23</v>
      </c>
      <c r="B26" s="8" t="s">
        <v>95</v>
      </c>
      <c r="C26" s="8" t="s">
        <v>96</v>
      </c>
      <c r="D26" s="8" t="s">
        <v>97</v>
      </c>
      <c r="E26" s="8" t="s">
        <v>199</v>
      </c>
      <c r="F26" s="8" t="s">
        <v>200</v>
      </c>
      <c r="G26" s="8" t="s">
        <v>201</v>
      </c>
      <c r="H26" s="8">
        <f>(2*8)+2</f>
        <v>18</v>
      </c>
      <c r="I26" s="8">
        <v>0</v>
      </c>
      <c r="J26" s="8">
        <f t="shared" si="4"/>
        <v>18</v>
      </c>
      <c r="K26" s="8"/>
      <c r="L26" s="8"/>
      <c r="M26" s="8"/>
      <c r="N26" s="8"/>
      <c r="O26" s="8"/>
      <c r="P26" s="8"/>
      <c r="Q26" s="8"/>
    </row>
    <row r="27" spans="1:17" x14ac:dyDescent="0.15">
      <c r="A27" s="8">
        <v>24</v>
      </c>
      <c r="B27" s="8" t="s">
        <v>101</v>
      </c>
      <c r="C27" s="8" t="s">
        <v>102</v>
      </c>
      <c r="D27" s="8" t="s">
        <v>103</v>
      </c>
      <c r="E27" s="8" t="s">
        <v>202</v>
      </c>
      <c r="F27" s="8" t="s">
        <v>103</v>
      </c>
      <c r="G27" s="8" t="s">
        <v>203</v>
      </c>
      <c r="H27" s="8">
        <f>(2*8)+3</f>
        <v>19</v>
      </c>
      <c r="I27" s="8">
        <v>0</v>
      </c>
      <c r="J27" s="8">
        <f t="shared" si="4"/>
        <v>19</v>
      </c>
      <c r="K27" s="8"/>
      <c r="L27" s="8"/>
      <c r="M27" s="8"/>
      <c r="N27" s="8"/>
      <c r="O27" s="8"/>
      <c r="P27" s="8"/>
      <c r="Q27" s="8"/>
    </row>
    <row r="28" spans="1:17" x14ac:dyDescent="0.15">
      <c r="A28" s="8">
        <v>25</v>
      </c>
      <c r="B28" s="8" t="s">
        <v>27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v>26</v>
      </c>
      <c r="B29" s="8" t="s">
        <v>107</v>
      </c>
      <c r="C29" s="8" t="s">
        <v>108</v>
      </c>
      <c r="D29" s="8" t="s">
        <v>109</v>
      </c>
      <c r="E29" s="8" t="s">
        <v>204</v>
      </c>
      <c r="F29" s="8" t="s">
        <v>109</v>
      </c>
      <c r="G29" s="8" t="s">
        <v>205</v>
      </c>
      <c r="H29" s="8">
        <f>(2*8)+4</f>
        <v>20</v>
      </c>
      <c r="I29" s="8">
        <v>0</v>
      </c>
      <c r="J29" s="8">
        <f t="shared" ref="J29:J32" si="5">H29+I29</f>
        <v>20</v>
      </c>
      <c r="K29" s="8"/>
      <c r="L29" s="8"/>
      <c r="M29" s="8"/>
      <c r="N29" s="8"/>
      <c r="O29" s="8"/>
      <c r="P29" s="8"/>
      <c r="Q29" s="8"/>
    </row>
    <row r="30" spans="1:17" x14ac:dyDescent="0.15">
      <c r="A30" s="8">
        <v>27</v>
      </c>
      <c r="B30" s="8" t="s">
        <v>111</v>
      </c>
      <c r="C30" s="8" t="s">
        <v>112</v>
      </c>
      <c r="D30" s="8" t="s">
        <v>113</v>
      </c>
      <c r="E30" s="8" t="s">
        <v>206</v>
      </c>
      <c r="F30" s="8" t="s">
        <v>207</v>
      </c>
      <c r="G30" s="8" t="s">
        <v>151</v>
      </c>
      <c r="H30" s="8">
        <f>(9*8)+3</f>
        <v>75</v>
      </c>
      <c r="I30" s="8">
        <v>0</v>
      </c>
      <c r="J30" s="8">
        <f t="shared" si="5"/>
        <v>75</v>
      </c>
      <c r="K30" s="12" t="s">
        <v>20</v>
      </c>
      <c r="L30" s="8"/>
      <c r="M30" s="8"/>
      <c r="N30" s="8"/>
      <c r="O30" s="8"/>
      <c r="P30" s="8"/>
      <c r="Q30" s="8"/>
    </row>
    <row r="31" spans="1:17" x14ac:dyDescent="0.15">
      <c r="A31" s="8">
        <v>28</v>
      </c>
      <c r="B31" s="8" t="s">
        <v>117</v>
      </c>
      <c r="C31" s="8" t="s">
        <v>118</v>
      </c>
      <c r="D31" s="8" t="s">
        <v>119</v>
      </c>
      <c r="E31" s="8" t="s">
        <v>208</v>
      </c>
      <c r="F31" s="8" t="s">
        <v>209</v>
      </c>
      <c r="G31" s="8" t="s">
        <v>168</v>
      </c>
      <c r="H31" s="8">
        <f>(9*8)+2</f>
        <v>74</v>
      </c>
      <c r="I31" s="8">
        <v>0</v>
      </c>
      <c r="J31" s="8">
        <f t="shared" si="5"/>
        <v>74</v>
      </c>
      <c r="K31" s="12" t="s">
        <v>20</v>
      </c>
      <c r="L31" s="8"/>
      <c r="M31" s="8"/>
      <c r="N31" s="8"/>
      <c r="O31" s="8"/>
      <c r="P31" s="8"/>
      <c r="Q31" s="8"/>
    </row>
    <row r="32" spans="1:17" x14ac:dyDescent="0.15">
      <c r="A32" s="8">
        <v>29</v>
      </c>
      <c r="B32" s="8" t="s">
        <v>123</v>
      </c>
      <c r="C32" s="8" t="s">
        <v>124</v>
      </c>
      <c r="D32" s="8" t="s">
        <v>125</v>
      </c>
      <c r="E32" s="8" t="s">
        <v>210</v>
      </c>
      <c r="F32" s="8" t="s">
        <v>210</v>
      </c>
      <c r="G32" s="8" t="s">
        <v>211</v>
      </c>
      <c r="H32" s="8">
        <f>(27*8)+3</f>
        <v>219</v>
      </c>
      <c r="I32" s="8">
        <v>0</v>
      </c>
      <c r="J32" s="8">
        <f t="shared" si="5"/>
        <v>219</v>
      </c>
      <c r="K32" s="8"/>
      <c r="L32" s="8"/>
      <c r="M32" s="8"/>
      <c r="N32" s="8"/>
      <c r="O32" s="8"/>
      <c r="P32" s="8"/>
      <c r="Q32" s="8"/>
    </row>
    <row r="33" spans="1:17" x14ac:dyDescent="0.15">
      <c r="A33" s="8">
        <v>30</v>
      </c>
      <c r="B33" s="8" t="s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v>31</v>
      </c>
      <c r="B34" s="8" t="s">
        <v>129</v>
      </c>
      <c r="C34" s="8" t="s">
        <v>130</v>
      </c>
      <c r="D34" s="8" t="s">
        <v>131</v>
      </c>
      <c r="E34" s="8" t="s">
        <v>212</v>
      </c>
      <c r="F34" s="8" t="s">
        <v>212</v>
      </c>
      <c r="G34" s="8" t="s">
        <v>213</v>
      </c>
      <c r="H34" s="8">
        <f>(23*8)+2</f>
        <v>186</v>
      </c>
      <c r="I34" s="8">
        <v>0</v>
      </c>
      <c r="J34" s="8">
        <f t="shared" ref="J34:J36" si="6">H34+I34</f>
        <v>186</v>
      </c>
      <c r="K34" s="8"/>
      <c r="L34" s="8"/>
      <c r="M34" s="8"/>
      <c r="N34" s="8"/>
      <c r="O34" s="8"/>
      <c r="P34" s="8"/>
      <c r="Q34" s="8"/>
    </row>
    <row r="35" spans="1:17" x14ac:dyDescent="0.15">
      <c r="A35" s="8">
        <v>32</v>
      </c>
      <c r="B35" s="8" t="s">
        <v>135</v>
      </c>
      <c r="C35" s="8" t="s">
        <v>136</v>
      </c>
      <c r="D35" s="8" t="s">
        <v>137</v>
      </c>
      <c r="E35" s="8" t="s">
        <v>214</v>
      </c>
      <c r="F35" s="8" t="s">
        <v>215</v>
      </c>
      <c r="G35" s="8" t="s">
        <v>216</v>
      </c>
      <c r="H35" s="8">
        <f>(4*8)+4</f>
        <v>36</v>
      </c>
      <c r="I35" s="8">
        <v>0</v>
      </c>
      <c r="J35" s="8">
        <f t="shared" si="6"/>
        <v>36</v>
      </c>
      <c r="K35" s="8"/>
      <c r="L35" s="8"/>
      <c r="M35" s="8"/>
      <c r="N35" s="8"/>
      <c r="O35" s="8"/>
      <c r="P35" s="8"/>
      <c r="Q35" s="8"/>
    </row>
    <row r="36" spans="1:17" x14ac:dyDescent="0.15">
      <c r="A36" s="8">
        <v>33</v>
      </c>
      <c r="B36" s="8" t="s">
        <v>141</v>
      </c>
      <c r="C36" s="8" t="s">
        <v>142</v>
      </c>
      <c r="D36" s="8" t="s">
        <v>143</v>
      </c>
      <c r="E36" s="8" t="s">
        <v>217</v>
      </c>
      <c r="F36" s="8" t="s">
        <v>218</v>
      </c>
      <c r="G36" s="8" t="s">
        <v>219</v>
      </c>
      <c r="H36" s="8">
        <f>(7*8)+7</f>
        <v>63</v>
      </c>
      <c r="I36" s="8">
        <v>0</v>
      </c>
      <c r="J36" s="8">
        <f t="shared" si="6"/>
        <v>63</v>
      </c>
      <c r="K36" s="8"/>
      <c r="L36" s="8"/>
      <c r="M36" s="8"/>
      <c r="N36" s="8"/>
      <c r="O36" s="8"/>
      <c r="P36" s="8"/>
      <c r="Q36" s="8"/>
    </row>
    <row r="37" spans="1:17" x14ac:dyDescent="0.15">
      <c r="A37" s="8">
        <v>34</v>
      </c>
      <c r="B37" s="8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v>35</v>
      </c>
      <c r="B38" s="8" t="s">
        <v>147</v>
      </c>
      <c r="C38" s="8" t="s">
        <v>148</v>
      </c>
      <c r="D38" s="8" t="s">
        <v>149</v>
      </c>
      <c r="E38" s="8" t="s">
        <v>220</v>
      </c>
      <c r="F38" s="8" t="s">
        <v>150</v>
      </c>
      <c r="G38" s="8" t="s">
        <v>221</v>
      </c>
      <c r="H38" s="8">
        <f>(1*8)+0</f>
        <v>8</v>
      </c>
      <c r="I38" s="8">
        <v>0</v>
      </c>
      <c r="J38" s="8">
        <f t="shared" ref="J38:J41" si="7">H38+I38</f>
        <v>8</v>
      </c>
      <c r="K38" s="8"/>
      <c r="L38" s="8"/>
      <c r="M38" s="8"/>
      <c r="N38" s="8"/>
      <c r="O38" s="8"/>
      <c r="P38" s="8"/>
      <c r="Q38" s="8"/>
    </row>
    <row r="39" spans="1:17" x14ac:dyDescent="0.15">
      <c r="A39" s="8">
        <v>36</v>
      </c>
      <c r="B39" s="8" t="s">
        <v>152</v>
      </c>
      <c r="C39" s="8" t="s">
        <v>153</v>
      </c>
      <c r="D39" s="8" t="s">
        <v>154</v>
      </c>
      <c r="E39" s="8" t="s">
        <v>222</v>
      </c>
      <c r="F39" s="8" t="s">
        <v>156</v>
      </c>
      <c r="G39" s="8" t="s">
        <v>223</v>
      </c>
      <c r="H39" s="8">
        <f>(20*8)+3</f>
        <v>163</v>
      </c>
      <c r="I39" s="8">
        <v>0</v>
      </c>
      <c r="J39" s="8">
        <f t="shared" si="7"/>
        <v>163</v>
      </c>
      <c r="K39" s="8"/>
      <c r="L39" s="8"/>
      <c r="M39" s="8"/>
      <c r="N39" s="8"/>
      <c r="O39" s="8"/>
      <c r="P39" s="8"/>
      <c r="Q39" s="8"/>
    </row>
    <row r="40" spans="1:17" x14ac:dyDescent="0.15">
      <c r="A40" s="8">
        <v>37</v>
      </c>
      <c r="B40" s="8" t="s">
        <v>158</v>
      </c>
      <c r="C40" s="8" t="s">
        <v>159</v>
      </c>
      <c r="D40" s="8" t="s">
        <v>160</v>
      </c>
      <c r="E40" s="8" t="s">
        <v>161</v>
      </c>
      <c r="F40" s="8" t="s">
        <v>161</v>
      </c>
      <c r="G40" s="8" t="s">
        <v>224</v>
      </c>
      <c r="H40" s="8">
        <f>(23*8)+3</f>
        <v>187</v>
      </c>
      <c r="I40" s="8">
        <v>0</v>
      </c>
      <c r="J40" s="8">
        <f t="shared" si="7"/>
        <v>187</v>
      </c>
      <c r="K40" s="8"/>
      <c r="L40" s="8"/>
      <c r="M40" s="8"/>
      <c r="N40" s="8"/>
      <c r="O40" s="8"/>
      <c r="P40" s="8"/>
      <c r="Q40" s="8"/>
    </row>
    <row r="41" spans="1:17" x14ac:dyDescent="0.15">
      <c r="A41" s="8">
        <v>38</v>
      </c>
      <c r="B41" s="8" t="s">
        <v>164</v>
      </c>
      <c r="C41" s="8" t="s">
        <v>165</v>
      </c>
      <c r="D41" s="8" t="s">
        <v>166</v>
      </c>
      <c r="E41" s="8" t="s">
        <v>225</v>
      </c>
      <c r="F41" s="8" t="s">
        <v>167</v>
      </c>
      <c r="G41" s="8" t="s">
        <v>226</v>
      </c>
      <c r="H41" s="8">
        <f>(1*8)+1</f>
        <v>9</v>
      </c>
      <c r="I41" s="8">
        <v>0</v>
      </c>
      <c r="J41" s="8">
        <f t="shared" si="7"/>
        <v>9</v>
      </c>
      <c r="K41" s="8"/>
      <c r="L41" s="8"/>
      <c r="M41" s="8"/>
      <c r="N41" s="8"/>
      <c r="O41" s="8"/>
      <c r="P41" s="8"/>
      <c r="Q41" s="8"/>
    </row>
    <row r="42" spans="1:17" x14ac:dyDescent="0.15">
      <c r="A42" s="8">
        <v>39</v>
      </c>
      <c r="B42" s="8" t="s">
        <v>27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v>40</v>
      </c>
      <c r="B43" s="8" t="s">
        <v>169</v>
      </c>
      <c r="C43" s="8" t="s">
        <v>170</v>
      </c>
      <c r="D43" s="8" t="s">
        <v>171</v>
      </c>
      <c r="E43" s="8" t="s">
        <v>227</v>
      </c>
      <c r="F43" s="8" t="s">
        <v>172</v>
      </c>
      <c r="G43" s="8" t="s">
        <v>228</v>
      </c>
      <c r="H43" s="8">
        <f>(1*8)+2</f>
        <v>10</v>
      </c>
      <c r="I43" s="8">
        <v>0</v>
      </c>
      <c r="J43" s="8">
        <f>H43+I43</f>
        <v>10</v>
      </c>
      <c r="K43" s="8"/>
      <c r="L43" s="8"/>
      <c r="M43" s="8"/>
      <c r="N43" s="8"/>
      <c r="O43" s="8"/>
      <c r="P43" s="8"/>
      <c r="Q43" s="8"/>
    </row>
    <row r="45" spans="1:17" x14ac:dyDescent="0.15">
      <c r="A45" s="10"/>
    </row>
    <row r="46" spans="1:17" x14ac:dyDescent="0.15">
      <c r="A46" s="10"/>
    </row>
    <row r="47" spans="1:17" x14ac:dyDescent="0.15">
      <c r="A47" s="10"/>
    </row>
    <row r="48" spans="1:17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EDF4-8C89-8B45-9F0E-C6308AC8AA16}">
  <dimension ref="A1:G43"/>
  <sheetViews>
    <sheetView tabSelected="1" topLeftCell="A12" workbookViewId="0">
      <selection activeCell="B48" sqref="B48"/>
    </sheetView>
  </sheetViews>
  <sheetFormatPr baseColWidth="10" defaultColWidth="14.5" defaultRowHeight="13" x14ac:dyDescent="0.15"/>
  <cols>
    <col min="1" max="1" width="10.1640625" style="13" customWidth="1"/>
    <col min="2" max="2" width="13.1640625" style="13" customWidth="1"/>
    <col min="3" max="3" width="10.1640625" style="13" customWidth="1"/>
    <col min="4" max="4" width="15.83203125" style="13" customWidth="1"/>
    <col min="5" max="5" width="10.6640625" style="13" customWidth="1"/>
    <col min="6" max="6" width="14.83203125" style="13" customWidth="1"/>
    <col min="7" max="7" width="10.6640625" style="13" customWidth="1"/>
    <col min="8" max="16384" width="14.5" style="13"/>
  </cols>
  <sheetData>
    <row r="1" spans="1:7" ht="15.75" customHeight="1" x14ac:dyDescent="0.15">
      <c r="A1" s="13" t="s">
        <v>229</v>
      </c>
    </row>
    <row r="3" spans="1:7" ht="31.5" customHeight="1" x14ac:dyDescent="0.15">
      <c r="A3" s="14" t="s">
        <v>1</v>
      </c>
      <c r="B3" s="14" t="s">
        <v>230</v>
      </c>
      <c r="C3" s="14" t="s">
        <v>231</v>
      </c>
      <c r="D3" s="14" t="s">
        <v>232</v>
      </c>
      <c r="E3" s="14" t="s">
        <v>8</v>
      </c>
      <c r="F3" s="14" t="s">
        <v>9</v>
      </c>
      <c r="G3" s="13" t="s">
        <v>10</v>
      </c>
    </row>
    <row r="4" spans="1:7" ht="15.75" customHeight="1" x14ac:dyDescent="0.15">
      <c r="A4" s="13">
        <v>1</v>
      </c>
      <c r="B4" s="13" t="s">
        <v>12</v>
      </c>
    </row>
    <row r="5" spans="1:7" ht="15.75" customHeight="1" x14ac:dyDescent="0.15">
      <c r="A5" s="13">
        <v>2</v>
      </c>
      <c r="B5" s="13" t="s">
        <v>13</v>
      </c>
    </row>
    <row r="6" spans="1:7" ht="15.75" customHeight="1" x14ac:dyDescent="0.15">
      <c r="A6" s="13">
        <v>3</v>
      </c>
      <c r="B6" s="13" t="s">
        <v>14</v>
      </c>
      <c r="C6" s="13" t="s">
        <v>233</v>
      </c>
    </row>
    <row r="7" spans="1:7" ht="15.75" customHeight="1" x14ac:dyDescent="0.15">
      <c r="A7" s="13">
        <v>4</v>
      </c>
      <c r="B7" s="13" t="s">
        <v>13</v>
      </c>
    </row>
    <row r="8" spans="1:7" ht="15.75" customHeight="1" x14ac:dyDescent="0.15">
      <c r="A8" s="13">
        <v>5</v>
      </c>
      <c r="B8" s="13" t="s">
        <v>21</v>
      </c>
      <c r="C8" s="13" t="s">
        <v>233</v>
      </c>
    </row>
    <row r="9" spans="1:7" ht="15.75" customHeight="1" x14ac:dyDescent="0.15">
      <c r="A9" s="13">
        <v>6</v>
      </c>
      <c r="B9" s="13" t="s">
        <v>27</v>
      </c>
    </row>
    <row r="10" spans="1:7" ht="15.75" customHeight="1" x14ac:dyDescent="0.15">
      <c r="A10" s="13">
        <v>7</v>
      </c>
      <c r="B10" s="13" t="s">
        <v>28</v>
      </c>
      <c r="C10" s="13" t="s">
        <v>233</v>
      </c>
      <c r="D10" s="13" t="s">
        <v>234</v>
      </c>
      <c r="E10" s="13">
        <f>(27*8)+0</f>
        <v>216</v>
      </c>
      <c r="F10" s="13">
        <v>0</v>
      </c>
      <c r="G10" s="13">
        <f>E10+F10</f>
        <v>216</v>
      </c>
    </row>
    <row r="11" spans="1:7" ht="15.75" customHeight="1" x14ac:dyDescent="0.15">
      <c r="A11" s="13">
        <v>8</v>
      </c>
      <c r="B11" s="13" t="s">
        <v>34</v>
      </c>
      <c r="C11" s="13" t="s">
        <v>235</v>
      </c>
    </row>
    <row r="12" spans="1:7" ht="15.75" customHeight="1" x14ac:dyDescent="0.15">
      <c r="A12" s="13">
        <v>9</v>
      </c>
      <c r="B12" s="13" t="s">
        <v>27</v>
      </c>
    </row>
    <row r="13" spans="1:7" ht="15.75" customHeight="1" x14ac:dyDescent="0.15">
      <c r="A13" s="13">
        <v>10</v>
      </c>
      <c r="B13" s="13" t="s">
        <v>40</v>
      </c>
      <c r="C13" s="13" t="s">
        <v>235</v>
      </c>
    </row>
    <row r="14" spans="1:7" ht="15.75" customHeight="1" x14ac:dyDescent="0.15">
      <c r="A14" s="13">
        <v>11</v>
      </c>
      <c r="B14" s="13" t="s">
        <v>46</v>
      </c>
      <c r="C14" s="13" t="s">
        <v>235</v>
      </c>
      <c r="D14" s="13" t="s">
        <v>50</v>
      </c>
      <c r="E14" s="13">
        <v>50</v>
      </c>
      <c r="F14" s="13">
        <v>0</v>
      </c>
      <c r="G14" s="13">
        <f t="shared" ref="G14:G16" si="0">E14+F14</f>
        <v>50</v>
      </c>
    </row>
    <row r="15" spans="1:7" ht="15.75" customHeight="1" x14ac:dyDescent="0.15">
      <c r="A15" s="13">
        <v>12</v>
      </c>
      <c r="B15" s="13" t="s">
        <v>52</v>
      </c>
      <c r="C15" s="13" t="s">
        <v>235</v>
      </c>
      <c r="D15" s="13" t="s">
        <v>236</v>
      </c>
      <c r="E15" s="13">
        <v>79</v>
      </c>
      <c r="F15" s="13">
        <v>0</v>
      </c>
      <c r="G15" s="13">
        <f t="shared" si="0"/>
        <v>79</v>
      </c>
    </row>
    <row r="16" spans="1:7" ht="15.75" customHeight="1" x14ac:dyDescent="0.15">
      <c r="A16" s="13">
        <v>13</v>
      </c>
      <c r="B16" s="13" t="s">
        <v>58</v>
      </c>
      <c r="C16" s="13" t="s">
        <v>235</v>
      </c>
      <c r="D16" s="13" t="s">
        <v>200</v>
      </c>
      <c r="E16" s="13">
        <v>14</v>
      </c>
      <c r="F16" s="13">
        <v>0</v>
      </c>
      <c r="G16" s="13">
        <f t="shared" si="0"/>
        <v>14</v>
      </c>
    </row>
    <row r="17" spans="1:7" ht="15.75" customHeight="1" x14ac:dyDescent="0.15">
      <c r="A17" s="13">
        <v>14</v>
      </c>
      <c r="B17" s="13" t="s">
        <v>27</v>
      </c>
    </row>
    <row r="18" spans="1:7" ht="15.75" customHeight="1" x14ac:dyDescent="0.15">
      <c r="A18" s="13">
        <v>15</v>
      </c>
      <c r="B18" s="13" t="s">
        <v>64</v>
      </c>
      <c r="C18" s="13" t="s">
        <v>235</v>
      </c>
      <c r="D18" s="13" t="s">
        <v>135</v>
      </c>
      <c r="E18" s="13">
        <v>194</v>
      </c>
      <c r="F18" s="13">
        <v>0</v>
      </c>
      <c r="G18" s="13">
        <f t="shared" ref="G18:G19" si="1">E18+F18</f>
        <v>194</v>
      </c>
    </row>
    <row r="19" spans="1:7" ht="15.75" customHeight="1" x14ac:dyDescent="0.15">
      <c r="A19" s="13">
        <v>16</v>
      </c>
      <c r="B19" s="13" t="s">
        <v>68</v>
      </c>
      <c r="C19" s="13" t="s">
        <v>235</v>
      </c>
      <c r="D19" s="13" t="s">
        <v>109</v>
      </c>
      <c r="E19" s="13">
        <v>232</v>
      </c>
      <c r="F19" s="13">
        <v>0</v>
      </c>
      <c r="G19" s="13">
        <f t="shared" si="1"/>
        <v>232</v>
      </c>
    </row>
    <row r="20" spans="1:7" ht="15.75" customHeight="1" x14ac:dyDescent="0.15">
      <c r="A20" s="13">
        <v>17</v>
      </c>
      <c r="B20" s="13" t="s">
        <v>12</v>
      </c>
      <c r="F20" s="13">
        <v>0</v>
      </c>
    </row>
    <row r="21" spans="1:7" ht="15.75" customHeight="1" x14ac:dyDescent="0.15">
      <c r="A21" s="13">
        <v>18</v>
      </c>
      <c r="B21" s="13" t="s">
        <v>74</v>
      </c>
      <c r="C21" s="13" t="s">
        <v>235</v>
      </c>
      <c r="D21" s="13" t="s">
        <v>103</v>
      </c>
      <c r="E21" s="13">
        <v>15</v>
      </c>
      <c r="F21" s="13">
        <v>0</v>
      </c>
      <c r="G21" s="13">
        <f t="shared" ref="G21:G22" si="2">E21+F21</f>
        <v>15</v>
      </c>
    </row>
    <row r="22" spans="1:7" ht="15.75" customHeight="1" x14ac:dyDescent="0.15">
      <c r="A22" s="13">
        <v>19</v>
      </c>
      <c r="B22" s="13" t="s">
        <v>80</v>
      </c>
      <c r="C22" s="13" t="s">
        <v>235</v>
      </c>
      <c r="D22" s="13" t="s">
        <v>237</v>
      </c>
      <c r="E22" s="13">
        <f>(2*8)+0</f>
        <v>16</v>
      </c>
      <c r="F22" s="13">
        <v>0</v>
      </c>
      <c r="G22" s="13">
        <f t="shared" si="2"/>
        <v>16</v>
      </c>
    </row>
    <row r="23" spans="1:7" ht="15.75" customHeight="1" x14ac:dyDescent="0.15">
      <c r="A23" s="13">
        <v>20</v>
      </c>
      <c r="B23" s="13" t="s">
        <v>27</v>
      </c>
    </row>
    <row r="24" spans="1:7" ht="15.75" customHeight="1" x14ac:dyDescent="0.15">
      <c r="A24" s="13">
        <v>21</v>
      </c>
      <c r="B24" s="13" t="s">
        <v>86</v>
      </c>
      <c r="C24" s="13" t="s">
        <v>235</v>
      </c>
      <c r="D24" s="13" t="s">
        <v>238</v>
      </c>
      <c r="E24" s="13">
        <f>(2*8)+1</f>
        <v>17</v>
      </c>
      <c r="F24" s="13">
        <v>0</v>
      </c>
      <c r="G24" s="13">
        <f t="shared" ref="G24:G27" si="3">E24+F24</f>
        <v>17</v>
      </c>
    </row>
    <row r="25" spans="1:7" ht="15.75" customHeight="1" x14ac:dyDescent="0.15">
      <c r="A25" s="13">
        <v>22</v>
      </c>
      <c r="B25" s="13" t="s">
        <v>92</v>
      </c>
      <c r="C25" s="13" t="s">
        <v>235</v>
      </c>
      <c r="D25" s="13" t="s">
        <v>88</v>
      </c>
      <c r="E25" s="13">
        <v>13</v>
      </c>
      <c r="F25" s="13">
        <v>0</v>
      </c>
      <c r="G25" s="13">
        <f t="shared" si="3"/>
        <v>13</v>
      </c>
    </row>
    <row r="26" spans="1:7" ht="15.75" customHeight="1" x14ac:dyDescent="0.15">
      <c r="A26" s="13">
        <v>23</v>
      </c>
      <c r="B26" s="13" t="s">
        <v>95</v>
      </c>
      <c r="C26" s="13" t="s">
        <v>235</v>
      </c>
      <c r="D26" s="13" t="s">
        <v>239</v>
      </c>
      <c r="E26" s="13">
        <f>(2*8)+2</f>
        <v>18</v>
      </c>
      <c r="F26" s="13">
        <v>0</v>
      </c>
      <c r="G26" s="13">
        <f t="shared" si="3"/>
        <v>18</v>
      </c>
    </row>
    <row r="27" spans="1:7" ht="15.75" customHeight="1" x14ac:dyDescent="0.15">
      <c r="A27" s="13">
        <v>24</v>
      </c>
      <c r="B27" s="13" t="s">
        <v>101</v>
      </c>
      <c r="C27" s="13" t="s">
        <v>233</v>
      </c>
      <c r="D27" s="13" t="s">
        <v>240</v>
      </c>
      <c r="E27" s="13">
        <f>(2*8)+3</f>
        <v>19</v>
      </c>
      <c r="F27" s="13">
        <v>0</v>
      </c>
      <c r="G27" s="13">
        <f t="shared" si="3"/>
        <v>19</v>
      </c>
    </row>
    <row r="28" spans="1:7" ht="15.75" customHeight="1" x14ac:dyDescent="0.15">
      <c r="A28" s="13">
        <v>25</v>
      </c>
      <c r="B28" s="13" t="s">
        <v>27</v>
      </c>
    </row>
    <row r="29" spans="1:7" ht="15.75" customHeight="1" x14ac:dyDescent="0.15">
      <c r="A29" s="13">
        <v>26</v>
      </c>
      <c r="B29" s="13" t="s">
        <v>107</v>
      </c>
      <c r="C29" s="13" t="s">
        <v>233</v>
      </c>
      <c r="D29" s="13" t="s">
        <v>241</v>
      </c>
      <c r="E29" s="13">
        <f>(2*8)+4</f>
        <v>20</v>
      </c>
      <c r="F29" s="13">
        <v>0</v>
      </c>
      <c r="G29" s="13">
        <f>E29+F29</f>
        <v>20</v>
      </c>
    </row>
    <row r="30" spans="1:7" ht="15.75" customHeight="1" x14ac:dyDescent="0.15">
      <c r="A30" s="13">
        <v>27</v>
      </c>
      <c r="B30" s="13" t="s">
        <v>111</v>
      </c>
    </row>
    <row r="31" spans="1:7" ht="15.75" customHeight="1" x14ac:dyDescent="0.15">
      <c r="A31" s="13">
        <v>28</v>
      </c>
      <c r="B31" s="13" t="s">
        <v>117</v>
      </c>
    </row>
    <row r="32" spans="1:7" ht="15.75" customHeight="1" x14ac:dyDescent="0.15">
      <c r="A32" s="13">
        <v>29</v>
      </c>
      <c r="B32" s="13" t="s">
        <v>123</v>
      </c>
      <c r="C32" s="13" t="s">
        <v>233</v>
      </c>
      <c r="D32" s="13" t="s">
        <v>242</v>
      </c>
      <c r="E32" s="13">
        <v>149</v>
      </c>
      <c r="F32" s="13">
        <v>0</v>
      </c>
      <c r="G32" s="13">
        <f>E32+F32</f>
        <v>149</v>
      </c>
    </row>
    <row r="33" spans="1:7" ht="15.75" customHeight="1" x14ac:dyDescent="0.15">
      <c r="A33" s="13">
        <v>30</v>
      </c>
      <c r="B33" s="13" t="s">
        <v>27</v>
      </c>
    </row>
    <row r="34" spans="1:7" ht="15.75" customHeight="1" x14ac:dyDescent="0.15">
      <c r="A34" s="13">
        <v>31</v>
      </c>
      <c r="B34" s="13" t="s">
        <v>129</v>
      </c>
      <c r="C34" s="13" t="s">
        <v>233</v>
      </c>
      <c r="D34" s="13" t="s">
        <v>243</v>
      </c>
      <c r="E34" s="13">
        <v>200</v>
      </c>
      <c r="F34" s="13">
        <v>0</v>
      </c>
      <c r="G34" s="13">
        <f t="shared" ref="G34:G36" si="4">E34+F34</f>
        <v>200</v>
      </c>
    </row>
    <row r="35" spans="1:7" ht="15.75" customHeight="1" x14ac:dyDescent="0.15">
      <c r="A35" s="13">
        <v>32</v>
      </c>
      <c r="B35" s="13" t="s">
        <v>135</v>
      </c>
      <c r="C35" s="13" t="s">
        <v>235</v>
      </c>
      <c r="D35" s="13" t="s">
        <v>244</v>
      </c>
      <c r="E35" s="13">
        <v>168</v>
      </c>
      <c r="F35" s="13">
        <v>0</v>
      </c>
      <c r="G35" s="13">
        <f t="shared" si="4"/>
        <v>168</v>
      </c>
    </row>
    <row r="36" spans="1:7" ht="15.75" customHeight="1" x14ac:dyDescent="0.15">
      <c r="A36" s="13">
        <v>33</v>
      </c>
      <c r="B36" s="13" t="s">
        <v>141</v>
      </c>
      <c r="C36" s="13" t="s">
        <v>235</v>
      </c>
      <c r="D36" s="13" t="s">
        <v>141</v>
      </c>
      <c r="E36" s="13">
        <f>(4*8)+6</f>
        <v>38</v>
      </c>
      <c r="F36" s="13">
        <v>0</v>
      </c>
      <c r="G36" s="13">
        <f t="shared" si="4"/>
        <v>38</v>
      </c>
    </row>
    <row r="37" spans="1:7" ht="15.75" customHeight="1" x14ac:dyDescent="0.15">
      <c r="A37" s="13">
        <v>34</v>
      </c>
      <c r="B37" s="13" t="s">
        <v>27</v>
      </c>
    </row>
    <row r="38" spans="1:7" ht="15.75" customHeight="1" x14ac:dyDescent="0.15">
      <c r="A38" s="13">
        <v>35</v>
      </c>
      <c r="B38" s="13" t="s">
        <v>147</v>
      </c>
      <c r="C38" s="13" t="s">
        <v>235</v>
      </c>
      <c r="D38" s="13" t="s">
        <v>245</v>
      </c>
      <c r="E38" s="13">
        <v>76</v>
      </c>
      <c r="F38" s="13">
        <v>0</v>
      </c>
      <c r="G38" s="13">
        <f t="shared" ref="G38:G41" si="5">E38+F38</f>
        <v>76</v>
      </c>
    </row>
    <row r="39" spans="1:7" ht="15.75" customHeight="1" x14ac:dyDescent="0.15">
      <c r="A39" s="13">
        <v>36</v>
      </c>
      <c r="B39" s="13" t="s">
        <v>152</v>
      </c>
      <c r="C39" s="13" t="s">
        <v>235</v>
      </c>
      <c r="D39" s="13" t="s">
        <v>156</v>
      </c>
      <c r="E39" s="13">
        <v>51</v>
      </c>
      <c r="F39" s="13">
        <v>0</v>
      </c>
      <c r="G39" s="13">
        <f t="shared" si="5"/>
        <v>51</v>
      </c>
    </row>
    <row r="40" spans="1:7" ht="15.75" customHeight="1" x14ac:dyDescent="0.15">
      <c r="A40" s="13">
        <v>37</v>
      </c>
      <c r="B40" s="13" t="s">
        <v>158</v>
      </c>
      <c r="C40" s="13" t="s">
        <v>235</v>
      </c>
      <c r="D40" s="13" t="s">
        <v>82</v>
      </c>
      <c r="E40" s="13">
        <v>12</v>
      </c>
      <c r="F40" s="13">
        <v>0</v>
      </c>
      <c r="G40" s="13">
        <f t="shared" si="5"/>
        <v>12</v>
      </c>
    </row>
    <row r="41" spans="1:7" ht="15.75" customHeight="1" x14ac:dyDescent="0.15">
      <c r="A41" s="13">
        <v>38</v>
      </c>
      <c r="B41" s="13" t="s">
        <v>164</v>
      </c>
      <c r="C41" s="13" t="s">
        <v>235</v>
      </c>
      <c r="D41" s="13" t="s">
        <v>246</v>
      </c>
      <c r="E41" s="13">
        <v>77</v>
      </c>
      <c r="F41" s="13">
        <v>0</v>
      </c>
      <c r="G41" s="13">
        <f t="shared" si="5"/>
        <v>77</v>
      </c>
    </row>
    <row r="42" spans="1:7" ht="15.75" customHeight="1" x14ac:dyDescent="0.15">
      <c r="A42" s="13">
        <v>39</v>
      </c>
      <c r="B42" s="13" t="s">
        <v>27</v>
      </c>
    </row>
    <row r="43" spans="1:7" ht="15.75" customHeight="1" x14ac:dyDescent="0.15">
      <c r="A43" s="13">
        <v>40</v>
      </c>
      <c r="B43" s="13" t="s">
        <v>169</v>
      </c>
      <c r="C43" s="13" t="s">
        <v>235</v>
      </c>
      <c r="D43" s="13" t="s">
        <v>247</v>
      </c>
      <c r="E43" s="13">
        <v>78</v>
      </c>
      <c r="F43" s="13">
        <v>0</v>
      </c>
      <c r="G43" s="13">
        <f>E43+F43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TX2</vt:lpstr>
      <vt:lpstr>TX1</vt:lpstr>
      <vt:lpstr>Nano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2019-11-19T05:05:51Z</dcterms:created>
  <dcterms:modified xsi:type="dcterms:W3CDTF">2019-11-21T22:50:39Z</dcterms:modified>
</cp:coreProperties>
</file>