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物理实验\19秋\高温超导\"/>
    </mc:Choice>
  </mc:AlternateContent>
  <xr:revisionPtr revIDLastSave="0" documentId="13_ncr:1_{20416713-B0DA-4001-85E7-88DB2D75C32B}" xr6:coauthVersionLast="45" xr6:coauthVersionMax="45" xr10:uidLastSave="{00000000-0000-0000-0000-000000000000}"/>
  <bookViews>
    <workbookView xWindow="-110" yWindow="-110" windowWidth="19420" windowHeight="10420" xr2:uid="{5C4D37AB-D596-401B-8B03-094412A8AF5D}"/>
  </bookViews>
  <sheets>
    <sheet name="Sheet1" sheetId="1" r:id="rId1"/>
    <sheet name="Sheet2" sheetId="5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A33" i="5"/>
  <c r="A32" i="5"/>
  <c r="A27" i="5"/>
  <c r="K51" i="4" l="1"/>
  <c r="F51" i="4"/>
  <c r="E45" i="4"/>
  <c r="E40" i="4"/>
  <c r="C22" i="4"/>
  <c r="C23" i="4"/>
  <c r="C24" i="4"/>
  <c r="C25" i="4"/>
  <c r="C26" i="4"/>
  <c r="C27" i="4"/>
  <c r="C28" i="4"/>
  <c r="C29" i="4"/>
  <c r="C30" i="4"/>
  <c r="C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A31" i="4"/>
  <c r="A2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I101" i="1"/>
  <c r="I96" i="1"/>
  <c r="E117" i="1"/>
  <c r="E122" i="1"/>
  <c r="O87" i="1"/>
  <c r="N87" i="1"/>
  <c r="I87" i="1"/>
  <c r="I80" i="1"/>
  <c r="I79" i="1"/>
  <c r="I74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96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O65" i="1"/>
  <c r="N65" i="1"/>
  <c r="M65" i="1"/>
  <c r="L65" i="1"/>
  <c r="K65" i="1"/>
  <c r="J65" i="1"/>
  <c r="I65" i="1"/>
  <c r="H65" i="1"/>
  <c r="G65" i="1"/>
  <c r="F65" i="1"/>
  <c r="D65" i="1"/>
  <c r="C65" i="1"/>
  <c r="B65" i="1"/>
  <c r="L6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27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27" i="1"/>
</calcChain>
</file>

<file path=xl/sharedStrings.xml><?xml version="1.0" encoding="utf-8"?>
<sst xmlns="http://schemas.openxmlformats.org/spreadsheetml/2006/main" count="52" uniqueCount="12">
  <si>
    <t>Pt电压/mV</t>
    <phoneticPr fontId="1" type="noConversion"/>
  </si>
  <si>
    <t>温差电偶/mV</t>
    <phoneticPr fontId="1" type="noConversion"/>
  </si>
  <si>
    <t>样品电压/mV</t>
    <phoneticPr fontId="1" type="noConversion"/>
  </si>
  <si>
    <t>温度/K</t>
    <phoneticPr fontId="1" type="noConversion"/>
  </si>
  <si>
    <t>样品电阻/\Omega</t>
    <phoneticPr fontId="1" type="noConversion"/>
  </si>
  <si>
    <t>样品电阻/$\Omega$</t>
    <phoneticPr fontId="1" type="noConversion"/>
  </si>
  <si>
    <t>Pt电压/mV</t>
  </si>
  <si>
    <t>硅二极管电阻/$\Omega$</t>
    <phoneticPr fontId="1" type="noConversion"/>
  </si>
  <si>
    <t>样品电阻/Ω</t>
    <phoneticPr fontId="1" type="noConversion"/>
  </si>
  <si>
    <t>温差电偶/mV</t>
  </si>
  <si>
    <t>温差电偶电阻/$\Omega$</t>
    <phoneticPr fontId="1" type="noConversion"/>
  </si>
  <si>
    <t>硅二极管电阻/$k\Omega$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</si>
</sst>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超导样品</a:t>
            </a:r>
            <a:r>
              <a:rPr lang="en-US" altLang="zh-CN"/>
              <a:t>R-T</a:t>
            </a:r>
            <a:r>
              <a:rPr lang="zh-CN" altLang="en-US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383877015373078"/>
          <c:y val="0.13872703412073492"/>
          <c:w val="0.7853993250843645"/>
          <c:h val="0.73792249927092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样品电阻/\Omega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Sheet1!$I$2:$I$59</c:f>
              <c:numCache>
                <c:formatCode>General</c:formatCode>
                <c:ptCount val="58"/>
                <c:pt idx="0">
                  <c:v>285.7</c:v>
                </c:pt>
                <c:pt idx="1">
                  <c:v>280.10000000000002</c:v>
                </c:pt>
                <c:pt idx="2">
                  <c:v>276.7</c:v>
                </c:pt>
                <c:pt idx="3">
                  <c:v>276.12</c:v>
                </c:pt>
                <c:pt idx="4">
                  <c:v>268.01</c:v>
                </c:pt>
                <c:pt idx="5">
                  <c:v>254.42</c:v>
                </c:pt>
                <c:pt idx="6">
                  <c:v>241.82</c:v>
                </c:pt>
                <c:pt idx="7">
                  <c:v>229.46</c:v>
                </c:pt>
                <c:pt idx="8">
                  <c:v>223.53</c:v>
                </c:pt>
                <c:pt idx="9">
                  <c:v>218.51</c:v>
                </c:pt>
                <c:pt idx="10">
                  <c:v>213.36</c:v>
                </c:pt>
                <c:pt idx="11">
                  <c:v>209.01</c:v>
                </c:pt>
                <c:pt idx="12">
                  <c:v>203.52</c:v>
                </c:pt>
                <c:pt idx="13">
                  <c:v>199.14</c:v>
                </c:pt>
                <c:pt idx="14">
                  <c:v>194.21</c:v>
                </c:pt>
                <c:pt idx="15">
                  <c:v>187.37</c:v>
                </c:pt>
                <c:pt idx="16">
                  <c:v>181.18</c:v>
                </c:pt>
                <c:pt idx="17">
                  <c:v>173.88</c:v>
                </c:pt>
                <c:pt idx="18">
                  <c:v>167.01</c:v>
                </c:pt>
                <c:pt idx="19">
                  <c:v>160.88</c:v>
                </c:pt>
                <c:pt idx="20">
                  <c:v>155.51</c:v>
                </c:pt>
                <c:pt idx="21">
                  <c:v>150.65</c:v>
                </c:pt>
                <c:pt idx="22">
                  <c:v>144.01</c:v>
                </c:pt>
                <c:pt idx="23">
                  <c:v>137.15</c:v>
                </c:pt>
                <c:pt idx="24">
                  <c:v>129.91999999999999</c:v>
                </c:pt>
                <c:pt idx="25">
                  <c:v>124.76</c:v>
                </c:pt>
                <c:pt idx="26">
                  <c:v>118.05</c:v>
                </c:pt>
                <c:pt idx="27">
                  <c:v>112.19</c:v>
                </c:pt>
                <c:pt idx="28">
                  <c:v>105.98</c:v>
                </c:pt>
                <c:pt idx="29">
                  <c:v>100.86</c:v>
                </c:pt>
                <c:pt idx="30">
                  <c:v>94.584690140845069</c:v>
                </c:pt>
                <c:pt idx="31">
                  <c:v>93.17783840749415</c:v>
                </c:pt>
                <c:pt idx="32">
                  <c:v>93.154419203747068</c:v>
                </c:pt>
                <c:pt idx="33">
                  <c:v>93.302999999999997</c:v>
                </c:pt>
                <c:pt idx="34">
                  <c:v>93.060742388758783</c:v>
                </c:pt>
                <c:pt idx="35">
                  <c:v>92.967065573770498</c:v>
                </c:pt>
                <c:pt idx="36">
                  <c:v>92.943646370023416</c:v>
                </c:pt>
                <c:pt idx="37">
                  <c:v>92.84996955503513</c:v>
                </c:pt>
                <c:pt idx="38">
                  <c:v>92.779711943793913</c:v>
                </c:pt>
                <c:pt idx="39">
                  <c:v>92.662615925058546</c:v>
                </c:pt>
                <c:pt idx="40">
                  <c:v>92.522100702576111</c:v>
                </c:pt>
                <c:pt idx="41">
                  <c:v>92.334747072599527</c:v>
                </c:pt>
                <c:pt idx="42">
                  <c:v>92.194231850117092</c:v>
                </c:pt>
                <c:pt idx="43">
                  <c:v>92.123974238875874</c:v>
                </c:pt>
                <c:pt idx="44">
                  <c:v>91.913201405152222</c:v>
                </c:pt>
                <c:pt idx="45">
                  <c:v>91.772686182669787</c:v>
                </c:pt>
                <c:pt idx="46">
                  <c:v>91.608751756440284</c:v>
                </c:pt>
                <c:pt idx="47">
                  <c:v>91.46823653395785</c:v>
                </c:pt>
                <c:pt idx="48">
                  <c:v>91.327721311475415</c:v>
                </c:pt>
                <c:pt idx="49">
                  <c:v>91.163786885245898</c:v>
                </c:pt>
                <c:pt idx="50">
                  <c:v>90.976433255269328</c:v>
                </c:pt>
                <c:pt idx="51">
                  <c:v>90.623065573770504</c:v>
                </c:pt>
                <c:pt idx="52">
                  <c:v>90.388873536299769</c:v>
                </c:pt>
                <c:pt idx="53">
                  <c:v>90.084423887587832</c:v>
                </c:pt>
                <c:pt idx="54">
                  <c:v>83.047381742738594</c:v>
                </c:pt>
                <c:pt idx="55">
                  <c:v>81.475838407494152</c:v>
                </c:pt>
                <c:pt idx="56">
                  <c:v>78.010676814988287</c:v>
                </c:pt>
                <c:pt idx="57">
                  <c:v>77.729646370023417</c:v>
                </c:pt>
              </c:numCache>
            </c:numRef>
          </c:xVal>
          <c:yVal>
            <c:numRef>
              <c:f>Sheet1!$J$2:$J$59</c:f>
              <c:numCache>
                <c:formatCode>General</c:formatCode>
                <c:ptCount val="58"/>
                <c:pt idx="0">
                  <c:v>8.4000000000000005E-2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7.8E-2</c:v>
                </c:pt>
                <c:pt idx="4">
                  <c:v>7.8E-2</c:v>
                </c:pt>
                <c:pt idx="5">
                  <c:v>7.5999999999999998E-2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7.3999999999999996E-2</c:v>
                </c:pt>
                <c:pt idx="9">
                  <c:v>7.3999999999999996E-2</c:v>
                </c:pt>
                <c:pt idx="10">
                  <c:v>7.3999999999999996E-2</c:v>
                </c:pt>
                <c:pt idx="11">
                  <c:v>7.2999999999999995E-2</c:v>
                </c:pt>
                <c:pt idx="12">
                  <c:v>7.1999999999999995E-2</c:v>
                </c:pt>
                <c:pt idx="13">
                  <c:v>7.0999999999999994E-2</c:v>
                </c:pt>
                <c:pt idx="14">
                  <c:v>7.0999999999999994E-2</c:v>
                </c:pt>
                <c:pt idx="15">
                  <c:v>7.0999999999999994E-2</c:v>
                </c:pt>
                <c:pt idx="16">
                  <c:v>7.0000000000000007E-2</c:v>
                </c:pt>
                <c:pt idx="17">
                  <c:v>6.9000000000000006E-2</c:v>
                </c:pt>
                <c:pt idx="18">
                  <c:v>6.7000000000000004E-2</c:v>
                </c:pt>
                <c:pt idx="19">
                  <c:v>6.5000000000000002E-2</c:v>
                </c:pt>
                <c:pt idx="20">
                  <c:v>6.4000000000000001E-2</c:v>
                </c:pt>
                <c:pt idx="21">
                  <c:v>6.3E-2</c:v>
                </c:pt>
                <c:pt idx="22">
                  <c:v>6.3E-2</c:v>
                </c:pt>
                <c:pt idx="23">
                  <c:v>6.2E-2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5.7000000000000002E-2</c:v>
                </c:pt>
                <c:pt idx="27">
                  <c:v>5.6000000000000001E-2</c:v>
                </c:pt>
                <c:pt idx="28">
                  <c:v>5.5E-2</c:v>
                </c:pt>
                <c:pt idx="29">
                  <c:v>5.2999999999999999E-2</c:v>
                </c:pt>
                <c:pt idx="30">
                  <c:v>4.8000000000000001E-2</c:v>
                </c:pt>
                <c:pt idx="31">
                  <c:v>3.9E-2</c:v>
                </c:pt>
                <c:pt idx="32">
                  <c:v>3.7999999999999999E-2</c:v>
                </c:pt>
                <c:pt idx="33">
                  <c:v>3.5999999999999997E-2</c:v>
                </c:pt>
                <c:pt idx="34">
                  <c:v>3.4000000000000002E-2</c:v>
                </c:pt>
                <c:pt idx="35">
                  <c:v>3.2000000000000001E-2</c:v>
                </c:pt>
                <c:pt idx="36">
                  <c:v>3.1E-2</c:v>
                </c:pt>
                <c:pt idx="37">
                  <c:v>2.9000000000000001E-2</c:v>
                </c:pt>
                <c:pt idx="38">
                  <c:v>2.7E-2</c:v>
                </c:pt>
                <c:pt idx="39">
                  <c:v>2.4E-2</c:v>
                </c:pt>
                <c:pt idx="40">
                  <c:v>2.1000000000000001E-2</c:v>
                </c:pt>
                <c:pt idx="41">
                  <c:v>1.7999999999999999E-2</c:v>
                </c:pt>
                <c:pt idx="42">
                  <c:v>1.4999999999999999E-2</c:v>
                </c:pt>
                <c:pt idx="43">
                  <c:v>1.2999999999999999E-2</c:v>
                </c:pt>
                <c:pt idx="44">
                  <c:v>0.01</c:v>
                </c:pt>
                <c:pt idx="45">
                  <c:v>8.0000000000000002E-3</c:v>
                </c:pt>
                <c:pt idx="46">
                  <c:v>6.0000000000000001E-3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1E-3</c:v>
                </c:pt>
                <c:pt idx="50">
                  <c:v>0</c:v>
                </c:pt>
                <c:pt idx="51">
                  <c:v>-1E-3</c:v>
                </c:pt>
                <c:pt idx="52">
                  <c:v>-3.0000000000000001E-3</c:v>
                </c:pt>
                <c:pt idx="53">
                  <c:v>-2E-3</c:v>
                </c:pt>
                <c:pt idx="54">
                  <c:v>-2E-3</c:v>
                </c:pt>
                <c:pt idx="55">
                  <c:v>-3.0000000000000001E-3</c:v>
                </c:pt>
                <c:pt idx="56">
                  <c:v>-3.0000000000000001E-3</c:v>
                </c:pt>
                <c:pt idx="57">
                  <c:v>-3.0000000000000001E-3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5-41C6-9D06-AF905BD5416B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forward val="20"/>
            <c:backward val="60"/>
            <c:dispRSqr val="0"/>
            <c:dispEq val="0"/>
          </c:trendline>
          <c:xVal>
            <c:numRef>
              <c:f>Sheet1!$I$10:$I$29</c:f>
              <c:numCache>
                <c:formatCode>General</c:formatCode>
                <c:ptCount val="20"/>
                <c:pt idx="0">
                  <c:v>223.53</c:v>
                </c:pt>
                <c:pt idx="1">
                  <c:v>218.51</c:v>
                </c:pt>
                <c:pt idx="2">
                  <c:v>213.36</c:v>
                </c:pt>
                <c:pt idx="3">
                  <c:v>209.01</c:v>
                </c:pt>
                <c:pt idx="4">
                  <c:v>203.52</c:v>
                </c:pt>
                <c:pt idx="5">
                  <c:v>199.14</c:v>
                </c:pt>
                <c:pt idx="6">
                  <c:v>194.21</c:v>
                </c:pt>
                <c:pt idx="7">
                  <c:v>187.37</c:v>
                </c:pt>
                <c:pt idx="8">
                  <c:v>181.18</c:v>
                </c:pt>
                <c:pt idx="9">
                  <c:v>173.88</c:v>
                </c:pt>
                <c:pt idx="10">
                  <c:v>167.01</c:v>
                </c:pt>
                <c:pt idx="11">
                  <c:v>160.88</c:v>
                </c:pt>
                <c:pt idx="12">
                  <c:v>155.51</c:v>
                </c:pt>
                <c:pt idx="13">
                  <c:v>150.65</c:v>
                </c:pt>
                <c:pt idx="14">
                  <c:v>144.01</c:v>
                </c:pt>
                <c:pt idx="15">
                  <c:v>137.15</c:v>
                </c:pt>
                <c:pt idx="16">
                  <c:v>129.91999999999999</c:v>
                </c:pt>
                <c:pt idx="17">
                  <c:v>124.76</c:v>
                </c:pt>
                <c:pt idx="18">
                  <c:v>118.05</c:v>
                </c:pt>
                <c:pt idx="19">
                  <c:v>112.19</c:v>
                </c:pt>
              </c:numCache>
            </c:numRef>
          </c:xVal>
          <c:yVal>
            <c:numRef>
              <c:f>Sheet1!$J$10:$J$29</c:f>
              <c:numCache>
                <c:formatCode>General</c:formatCode>
                <c:ptCount val="20"/>
                <c:pt idx="0">
                  <c:v>7.3999999999999996E-2</c:v>
                </c:pt>
                <c:pt idx="1">
                  <c:v>7.3999999999999996E-2</c:v>
                </c:pt>
                <c:pt idx="2">
                  <c:v>7.3999999999999996E-2</c:v>
                </c:pt>
                <c:pt idx="3">
                  <c:v>7.2999999999999995E-2</c:v>
                </c:pt>
                <c:pt idx="4">
                  <c:v>7.1999999999999995E-2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6.7000000000000004E-2</c:v>
                </c:pt>
                <c:pt idx="11">
                  <c:v>6.5000000000000002E-2</c:v>
                </c:pt>
                <c:pt idx="12">
                  <c:v>6.4000000000000001E-2</c:v>
                </c:pt>
                <c:pt idx="13">
                  <c:v>6.3E-2</c:v>
                </c:pt>
                <c:pt idx="14">
                  <c:v>6.3E-2</c:v>
                </c:pt>
                <c:pt idx="15">
                  <c:v>6.2E-2</c:v>
                </c:pt>
                <c:pt idx="16">
                  <c:v>6.0999999999999999E-2</c:v>
                </c:pt>
                <c:pt idx="17">
                  <c:v>0.06</c:v>
                </c:pt>
                <c:pt idx="18">
                  <c:v>5.7000000000000002E-2</c:v>
                </c:pt>
                <c:pt idx="19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ED35-41C6-9D06-AF905BD5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95584"/>
        <c:axId val="591495912"/>
      </c:scatterChart>
      <c:valAx>
        <c:axId val="5914955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95912"/>
        <c:crosses val="autoZero"/>
        <c:crossBetween val="midCat"/>
      </c:valAx>
      <c:valAx>
        <c:axId val="5914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9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</a:t>
            </a:r>
            <a:r>
              <a:rPr lang="zh-CN" altLang="en-US"/>
              <a:t>的</a:t>
            </a:r>
            <a:r>
              <a:rPr lang="en-US" altLang="zh-CN"/>
              <a:t>R-T</a:t>
            </a:r>
            <a:r>
              <a:rPr lang="zh-CN" altLang="en-US"/>
              <a:t>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706036745406826E-2"/>
          <c:y val="0.12946777486147565"/>
          <c:w val="0.87062729658792648"/>
          <c:h val="0.752924321959755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Sheet1!$B$71:$B$128</c:f>
              <c:numCache>
                <c:formatCode>General</c:formatCode>
                <c:ptCount val="58"/>
                <c:pt idx="0">
                  <c:v>285.7</c:v>
                </c:pt>
                <c:pt idx="1">
                  <c:v>280.10000000000002</c:v>
                </c:pt>
                <c:pt idx="2">
                  <c:v>276.7</c:v>
                </c:pt>
                <c:pt idx="3">
                  <c:v>276.12</c:v>
                </c:pt>
                <c:pt idx="4">
                  <c:v>268.01</c:v>
                </c:pt>
                <c:pt idx="5">
                  <c:v>254.42</c:v>
                </c:pt>
                <c:pt idx="6">
                  <c:v>241.82</c:v>
                </c:pt>
                <c:pt idx="7">
                  <c:v>229.46</c:v>
                </c:pt>
                <c:pt idx="8">
                  <c:v>223.53</c:v>
                </c:pt>
                <c:pt idx="9">
                  <c:v>218.51</c:v>
                </c:pt>
                <c:pt idx="10">
                  <c:v>213.36</c:v>
                </c:pt>
                <c:pt idx="11">
                  <c:v>209.01</c:v>
                </c:pt>
                <c:pt idx="12">
                  <c:v>203.52</c:v>
                </c:pt>
                <c:pt idx="13">
                  <c:v>199.14</c:v>
                </c:pt>
                <c:pt idx="14">
                  <c:v>194.21</c:v>
                </c:pt>
                <c:pt idx="15">
                  <c:v>187.37</c:v>
                </c:pt>
                <c:pt idx="16">
                  <c:v>181.18</c:v>
                </c:pt>
                <c:pt idx="17">
                  <c:v>173.88</c:v>
                </c:pt>
                <c:pt idx="18">
                  <c:v>167.01</c:v>
                </c:pt>
                <c:pt idx="19">
                  <c:v>160.88</c:v>
                </c:pt>
                <c:pt idx="20">
                  <c:v>155.51</c:v>
                </c:pt>
                <c:pt idx="21">
                  <c:v>150.65</c:v>
                </c:pt>
                <c:pt idx="22">
                  <c:v>144.01</c:v>
                </c:pt>
                <c:pt idx="23">
                  <c:v>137.15</c:v>
                </c:pt>
                <c:pt idx="24">
                  <c:v>129.91999999999999</c:v>
                </c:pt>
                <c:pt idx="25">
                  <c:v>124.76</c:v>
                </c:pt>
                <c:pt idx="26">
                  <c:v>118.05</c:v>
                </c:pt>
                <c:pt idx="27">
                  <c:v>112.19</c:v>
                </c:pt>
                <c:pt idx="28">
                  <c:v>105.98</c:v>
                </c:pt>
                <c:pt idx="29">
                  <c:v>100.86</c:v>
                </c:pt>
                <c:pt idx="30">
                  <c:v>94.584690140845069</c:v>
                </c:pt>
                <c:pt idx="31">
                  <c:v>93.17783840749415</c:v>
                </c:pt>
                <c:pt idx="32">
                  <c:v>93.154419203747068</c:v>
                </c:pt>
                <c:pt idx="33">
                  <c:v>93.302999999999997</c:v>
                </c:pt>
                <c:pt idx="34">
                  <c:v>93.060742388758783</c:v>
                </c:pt>
                <c:pt idx="35">
                  <c:v>92.967065573770498</c:v>
                </c:pt>
                <c:pt idx="36">
                  <c:v>92.943646370023416</c:v>
                </c:pt>
                <c:pt idx="37">
                  <c:v>92.84996955503513</c:v>
                </c:pt>
                <c:pt idx="38">
                  <c:v>92.779711943793913</c:v>
                </c:pt>
                <c:pt idx="39">
                  <c:v>92.662615925058546</c:v>
                </c:pt>
                <c:pt idx="40">
                  <c:v>92.522100702576111</c:v>
                </c:pt>
                <c:pt idx="41">
                  <c:v>92.334747072599527</c:v>
                </c:pt>
                <c:pt idx="42">
                  <c:v>92.194231850117092</c:v>
                </c:pt>
                <c:pt idx="43">
                  <c:v>92.123974238875874</c:v>
                </c:pt>
                <c:pt idx="44">
                  <c:v>91.913201405152222</c:v>
                </c:pt>
                <c:pt idx="45">
                  <c:v>91.772686182669787</c:v>
                </c:pt>
                <c:pt idx="46">
                  <c:v>91.608751756440284</c:v>
                </c:pt>
                <c:pt idx="47">
                  <c:v>91.46823653395785</c:v>
                </c:pt>
                <c:pt idx="48">
                  <c:v>91.327721311475415</c:v>
                </c:pt>
                <c:pt idx="49">
                  <c:v>91.163786885245898</c:v>
                </c:pt>
                <c:pt idx="50">
                  <c:v>90.976433255269328</c:v>
                </c:pt>
                <c:pt idx="51">
                  <c:v>90.623065573770504</c:v>
                </c:pt>
                <c:pt idx="52">
                  <c:v>90.388873536299769</c:v>
                </c:pt>
                <c:pt idx="53">
                  <c:v>90.084423887587832</c:v>
                </c:pt>
                <c:pt idx="54">
                  <c:v>83.047381742738594</c:v>
                </c:pt>
                <c:pt idx="55">
                  <c:v>81.475838407494152</c:v>
                </c:pt>
                <c:pt idx="56">
                  <c:v>78.010676814988287</c:v>
                </c:pt>
                <c:pt idx="57">
                  <c:v>77.729646370023417</c:v>
                </c:pt>
              </c:numCache>
            </c:numRef>
          </c:xVal>
          <c:yVal>
            <c:numRef>
              <c:f>Sheet1!$C$71:$C$128</c:f>
              <c:numCache>
                <c:formatCode>General</c:formatCode>
                <c:ptCount val="58"/>
                <c:pt idx="0">
                  <c:v>105.06</c:v>
                </c:pt>
                <c:pt idx="1">
                  <c:v>102.8</c:v>
                </c:pt>
                <c:pt idx="2">
                  <c:v>101.4</c:v>
                </c:pt>
                <c:pt idx="3">
                  <c:v>100.8</c:v>
                </c:pt>
                <c:pt idx="4">
                  <c:v>98.14</c:v>
                </c:pt>
                <c:pt idx="5">
                  <c:v>92.72</c:v>
                </c:pt>
                <c:pt idx="6">
                  <c:v>87.8</c:v>
                </c:pt>
                <c:pt idx="7">
                  <c:v>82.8</c:v>
                </c:pt>
                <c:pt idx="8">
                  <c:v>80.5</c:v>
                </c:pt>
                <c:pt idx="9">
                  <c:v>78.5</c:v>
                </c:pt>
                <c:pt idx="10">
                  <c:v>76.400000000000006</c:v>
                </c:pt>
                <c:pt idx="11">
                  <c:v>74.7</c:v>
                </c:pt>
                <c:pt idx="12">
                  <c:v>72.5</c:v>
                </c:pt>
                <c:pt idx="13">
                  <c:v>70.2</c:v>
                </c:pt>
                <c:pt idx="14">
                  <c:v>68.8</c:v>
                </c:pt>
                <c:pt idx="15">
                  <c:v>66</c:v>
                </c:pt>
                <c:pt idx="16">
                  <c:v>63.5</c:v>
                </c:pt>
                <c:pt idx="17">
                  <c:v>60.57</c:v>
                </c:pt>
                <c:pt idx="18">
                  <c:v>57.75</c:v>
                </c:pt>
                <c:pt idx="19">
                  <c:v>55.25</c:v>
                </c:pt>
                <c:pt idx="20">
                  <c:v>53.1</c:v>
                </c:pt>
                <c:pt idx="21">
                  <c:v>51.1</c:v>
                </c:pt>
                <c:pt idx="22">
                  <c:v>48.3</c:v>
                </c:pt>
                <c:pt idx="23">
                  <c:v>45.5</c:v>
                </c:pt>
                <c:pt idx="24">
                  <c:v>42.5</c:v>
                </c:pt>
                <c:pt idx="25">
                  <c:v>40.35</c:v>
                </c:pt>
                <c:pt idx="26">
                  <c:v>37.58</c:v>
                </c:pt>
                <c:pt idx="27">
                  <c:v>35.1</c:v>
                </c:pt>
                <c:pt idx="28">
                  <c:v>32.42</c:v>
                </c:pt>
                <c:pt idx="29">
                  <c:v>30.28</c:v>
                </c:pt>
                <c:pt idx="30">
                  <c:v>27.62</c:v>
                </c:pt>
                <c:pt idx="31">
                  <c:v>27.02</c:v>
                </c:pt>
                <c:pt idx="32">
                  <c:v>27.01</c:v>
                </c:pt>
                <c:pt idx="33">
                  <c:v>27</c:v>
                </c:pt>
                <c:pt idx="34">
                  <c:v>26.97</c:v>
                </c:pt>
                <c:pt idx="35">
                  <c:v>26.93</c:v>
                </c:pt>
                <c:pt idx="36">
                  <c:v>26.92</c:v>
                </c:pt>
                <c:pt idx="37">
                  <c:v>26.88</c:v>
                </c:pt>
                <c:pt idx="38">
                  <c:v>26.85</c:v>
                </c:pt>
                <c:pt idx="39">
                  <c:v>26.8</c:v>
                </c:pt>
                <c:pt idx="40">
                  <c:v>26.74</c:v>
                </c:pt>
                <c:pt idx="41">
                  <c:v>26.66</c:v>
                </c:pt>
                <c:pt idx="42">
                  <c:v>26.6</c:v>
                </c:pt>
                <c:pt idx="43">
                  <c:v>26.57</c:v>
                </c:pt>
                <c:pt idx="44">
                  <c:v>26.48</c:v>
                </c:pt>
                <c:pt idx="45">
                  <c:v>26.42</c:v>
                </c:pt>
                <c:pt idx="46">
                  <c:v>26.35</c:v>
                </c:pt>
                <c:pt idx="47">
                  <c:v>26.29</c:v>
                </c:pt>
                <c:pt idx="48">
                  <c:v>26.23</c:v>
                </c:pt>
                <c:pt idx="49">
                  <c:v>26.16</c:v>
                </c:pt>
                <c:pt idx="50">
                  <c:v>26.08</c:v>
                </c:pt>
                <c:pt idx="51">
                  <c:v>25.93</c:v>
                </c:pt>
                <c:pt idx="52">
                  <c:v>25.83</c:v>
                </c:pt>
                <c:pt idx="53">
                  <c:v>25.7</c:v>
                </c:pt>
                <c:pt idx="54">
                  <c:v>22.88</c:v>
                </c:pt>
                <c:pt idx="55">
                  <c:v>22.02</c:v>
                </c:pt>
                <c:pt idx="56">
                  <c:v>20.54</c:v>
                </c:pt>
                <c:pt idx="57">
                  <c:v>20.420000000000002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1-4C69-84E5-E3C44BA8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60000"/>
        <c:axId val="695962952"/>
      </c:scatterChart>
      <c:valAx>
        <c:axId val="695960000"/>
        <c:scaling>
          <c:orientation val="minMax"/>
          <c:max val="3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62952"/>
        <c:crosses val="autoZero"/>
        <c:crossBetween val="midCat"/>
      </c:valAx>
      <c:valAx>
        <c:axId val="6959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硅二极管</a:t>
            </a:r>
            <a:r>
              <a:rPr lang="en-US" altLang="zh-CN"/>
              <a:t>R-T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8039370078740158"/>
          <c:w val="0.79986329833770775"/>
          <c:h val="0.614035433070866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05358705161855"/>
                  <c:y val="2.16105278506853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R = -0.0023T + 1.1994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0.9996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Sheet1!$B$2:$B$33</c:f>
              <c:numCache>
                <c:formatCode>General</c:formatCode>
                <c:ptCount val="32"/>
                <c:pt idx="0">
                  <c:v>285.7</c:v>
                </c:pt>
                <c:pt idx="1">
                  <c:v>280.10000000000002</c:v>
                </c:pt>
                <c:pt idx="2">
                  <c:v>276.7</c:v>
                </c:pt>
                <c:pt idx="3">
                  <c:v>276.12</c:v>
                </c:pt>
                <c:pt idx="4">
                  <c:v>268.01</c:v>
                </c:pt>
                <c:pt idx="5">
                  <c:v>254.42</c:v>
                </c:pt>
                <c:pt idx="6">
                  <c:v>241.82</c:v>
                </c:pt>
                <c:pt idx="7">
                  <c:v>229.46</c:v>
                </c:pt>
                <c:pt idx="8">
                  <c:v>223.53</c:v>
                </c:pt>
                <c:pt idx="9">
                  <c:v>218.51</c:v>
                </c:pt>
                <c:pt idx="10">
                  <c:v>213.36</c:v>
                </c:pt>
                <c:pt idx="11">
                  <c:v>209.01</c:v>
                </c:pt>
                <c:pt idx="12">
                  <c:v>203.52</c:v>
                </c:pt>
                <c:pt idx="13">
                  <c:v>199.14</c:v>
                </c:pt>
                <c:pt idx="14">
                  <c:v>194.21</c:v>
                </c:pt>
                <c:pt idx="15">
                  <c:v>187.37</c:v>
                </c:pt>
                <c:pt idx="16">
                  <c:v>181.18</c:v>
                </c:pt>
                <c:pt idx="17">
                  <c:v>173.88</c:v>
                </c:pt>
                <c:pt idx="18">
                  <c:v>167.01</c:v>
                </c:pt>
                <c:pt idx="19">
                  <c:v>160.88</c:v>
                </c:pt>
                <c:pt idx="20">
                  <c:v>155.51</c:v>
                </c:pt>
                <c:pt idx="21">
                  <c:v>150.65</c:v>
                </c:pt>
                <c:pt idx="22">
                  <c:v>144.01</c:v>
                </c:pt>
                <c:pt idx="23">
                  <c:v>137.15</c:v>
                </c:pt>
                <c:pt idx="24">
                  <c:v>129.91999999999999</c:v>
                </c:pt>
                <c:pt idx="25">
                  <c:v>124.76</c:v>
                </c:pt>
                <c:pt idx="26">
                  <c:v>118.05</c:v>
                </c:pt>
                <c:pt idx="27">
                  <c:v>112.19</c:v>
                </c:pt>
                <c:pt idx="28">
                  <c:v>105.98</c:v>
                </c:pt>
                <c:pt idx="29">
                  <c:v>100.86</c:v>
                </c:pt>
                <c:pt idx="30">
                  <c:v>94.584690140845069</c:v>
                </c:pt>
                <c:pt idx="31">
                  <c:v>93.17783840749415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4F-4E07-8CE9-6629387B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29656"/>
        <c:axId val="596236544"/>
      </c:scatterChart>
      <c:valAx>
        <c:axId val="59622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36544"/>
        <c:crosses val="autoZero"/>
        <c:crossBetween val="midCat"/>
      </c:valAx>
      <c:valAx>
        <c:axId val="596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R/kΩ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2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76377952755909"/>
          <c:y val="0.2134601924759405"/>
          <c:w val="0.37434733158355205"/>
          <c:h val="0.1875021872265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硅二极管</a:t>
            </a:r>
            <a:r>
              <a:rPr lang="en-US" altLang="zh-CN"/>
              <a:t>R-T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8039370078740158"/>
          <c:w val="0.83730774278215203"/>
          <c:h val="0.61403543307086617"/>
        </c:manualLayout>
      </c:layout>
      <c:scatterChart>
        <c:scatterStyle val="smoothMarker"/>
        <c:varyColors val="0"/>
        <c:ser>
          <c:idx val="0"/>
          <c:order val="0"/>
          <c:tx>
            <c:v>硅二极管电阻/kΩ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85258092738408"/>
                  <c:y val="-6.58282298046077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R = -0.023T + 11.994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0.9996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Sheet2!$A$2:$A$33</c:f>
              <c:numCache>
                <c:formatCode>General</c:formatCode>
                <c:ptCount val="32"/>
                <c:pt idx="0">
                  <c:v>285.7</c:v>
                </c:pt>
                <c:pt idx="1">
                  <c:v>280.10000000000002</c:v>
                </c:pt>
                <c:pt idx="2">
                  <c:v>276.7</c:v>
                </c:pt>
                <c:pt idx="3">
                  <c:v>276.12</c:v>
                </c:pt>
                <c:pt idx="4">
                  <c:v>268.01</c:v>
                </c:pt>
                <c:pt idx="5">
                  <c:v>254.42</c:v>
                </c:pt>
                <c:pt idx="6">
                  <c:v>241.82</c:v>
                </c:pt>
                <c:pt idx="7">
                  <c:v>229.46</c:v>
                </c:pt>
                <c:pt idx="8">
                  <c:v>223.53</c:v>
                </c:pt>
                <c:pt idx="9">
                  <c:v>218.51</c:v>
                </c:pt>
                <c:pt idx="10">
                  <c:v>213.36</c:v>
                </c:pt>
                <c:pt idx="11">
                  <c:v>209.01</c:v>
                </c:pt>
                <c:pt idx="12">
                  <c:v>203.52</c:v>
                </c:pt>
                <c:pt idx="13">
                  <c:v>199.14</c:v>
                </c:pt>
                <c:pt idx="14">
                  <c:v>194.21</c:v>
                </c:pt>
                <c:pt idx="15">
                  <c:v>187.37</c:v>
                </c:pt>
                <c:pt idx="16">
                  <c:v>181.18</c:v>
                </c:pt>
                <c:pt idx="17">
                  <c:v>173.88</c:v>
                </c:pt>
                <c:pt idx="18">
                  <c:v>167.01</c:v>
                </c:pt>
                <c:pt idx="19">
                  <c:v>160.88</c:v>
                </c:pt>
                <c:pt idx="20">
                  <c:v>155.51</c:v>
                </c:pt>
                <c:pt idx="21">
                  <c:v>150.65</c:v>
                </c:pt>
                <c:pt idx="22">
                  <c:v>144.01</c:v>
                </c:pt>
                <c:pt idx="23">
                  <c:v>137.15</c:v>
                </c:pt>
                <c:pt idx="24">
                  <c:v>129.91999999999999</c:v>
                </c:pt>
                <c:pt idx="25">
                  <c:v>124.76</c:v>
                </c:pt>
                <c:pt idx="26">
                  <c:v>118.05</c:v>
                </c:pt>
                <c:pt idx="27">
                  <c:v>112.19</c:v>
                </c:pt>
                <c:pt idx="28">
                  <c:v>105.98</c:v>
                </c:pt>
                <c:pt idx="29">
                  <c:v>100.86</c:v>
                </c:pt>
                <c:pt idx="30" formatCode="0.000">
                  <c:v>94.584690140845069</c:v>
                </c:pt>
                <c:pt idx="31" formatCode="0.000">
                  <c:v>93.17783840749415</c:v>
                </c:pt>
              </c:numCache>
            </c:numRef>
          </c:xVal>
          <c:yVal>
            <c:numRef>
              <c:f>Sheet2!$C$2:$C$33</c:f>
              <c:numCache>
                <c:formatCode>General</c:formatCode>
                <c:ptCount val="32"/>
                <c:pt idx="0">
                  <c:v>5.3129999999999997</c:v>
                </c:pt>
                <c:pt idx="1">
                  <c:v>5.5169999999999995</c:v>
                </c:pt>
                <c:pt idx="2">
                  <c:v>5.6169999999999991</c:v>
                </c:pt>
                <c:pt idx="3">
                  <c:v>5.6499999999999995</c:v>
                </c:pt>
                <c:pt idx="4">
                  <c:v>5.8440000000000003</c:v>
                </c:pt>
                <c:pt idx="5">
                  <c:v>6.1260000000000003</c:v>
                </c:pt>
                <c:pt idx="6">
                  <c:v>6.42</c:v>
                </c:pt>
                <c:pt idx="7">
                  <c:v>6.7119999999999997</c:v>
                </c:pt>
                <c:pt idx="8">
                  <c:v>6.851</c:v>
                </c:pt>
                <c:pt idx="9">
                  <c:v>6.9669999999999996</c:v>
                </c:pt>
                <c:pt idx="10">
                  <c:v>7.0889999999999995</c:v>
                </c:pt>
                <c:pt idx="11">
                  <c:v>7.1879999999999997</c:v>
                </c:pt>
                <c:pt idx="12">
                  <c:v>7.3</c:v>
                </c:pt>
                <c:pt idx="13">
                  <c:v>7.4499999999999993</c:v>
                </c:pt>
                <c:pt idx="14">
                  <c:v>7.5279999999999996</c:v>
                </c:pt>
                <c:pt idx="15">
                  <c:v>7.6890000000000001</c:v>
                </c:pt>
                <c:pt idx="16">
                  <c:v>7.8309999999999995</c:v>
                </c:pt>
                <c:pt idx="17">
                  <c:v>8</c:v>
                </c:pt>
                <c:pt idx="18">
                  <c:v>8.1630000000000003</c:v>
                </c:pt>
                <c:pt idx="19">
                  <c:v>8.3049999999999997</c:v>
                </c:pt>
                <c:pt idx="20">
                  <c:v>8.4239999999999995</c:v>
                </c:pt>
                <c:pt idx="21">
                  <c:v>8.5</c:v>
                </c:pt>
                <c:pt idx="22">
                  <c:v>8.6</c:v>
                </c:pt>
                <c:pt idx="23">
                  <c:v>8.84</c:v>
                </c:pt>
                <c:pt idx="24">
                  <c:v>9</c:v>
                </c:pt>
                <c:pt idx="25">
                  <c:v>9.1</c:v>
                </c:pt>
                <c:pt idx="26">
                  <c:v>9.2749999999999986</c:v>
                </c:pt>
                <c:pt idx="27">
                  <c:v>9.4099999999999984</c:v>
                </c:pt>
                <c:pt idx="28">
                  <c:v>9.552999999999999</c:v>
                </c:pt>
                <c:pt idx="29">
                  <c:v>9.6630000000000003</c:v>
                </c:pt>
                <c:pt idx="30">
                  <c:v>9.8019999999999996</c:v>
                </c:pt>
                <c:pt idx="31">
                  <c:v>9.8339999999999996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6-4234-91F5-4F7A568A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4048"/>
        <c:axId val="583943064"/>
      </c:scatterChart>
      <c:valAx>
        <c:axId val="583944048"/>
        <c:scaling>
          <c:orientation val="minMax"/>
          <c:max val="3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43064"/>
        <c:crosses val="autoZero"/>
        <c:crossBetween val="midCat"/>
      </c:valAx>
      <c:valAx>
        <c:axId val="58394306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R/kΩ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4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12489063867022"/>
          <c:y val="0.20420093321668126"/>
          <c:w val="0.37018066491688539"/>
          <c:h val="0.1736132983377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温差电偶</a:t>
            </a:r>
            <a:r>
              <a:rPr lang="en-US" altLang="zh-CN"/>
              <a:t>U-T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45603674540683E-2"/>
          <c:y val="0.15261592300962379"/>
          <c:w val="0.86587729658792656"/>
          <c:h val="0.68810950714494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温差电偶电阻/$\Omega$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U = 0.0272T - 2.4684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0.9887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Sheet4!$A$3:$A$31</c:f>
              <c:numCache>
                <c:formatCode>General</c:formatCode>
                <c:ptCount val="29"/>
                <c:pt idx="0">
                  <c:v>280.10000000000002</c:v>
                </c:pt>
                <c:pt idx="1">
                  <c:v>276.7</c:v>
                </c:pt>
                <c:pt idx="2">
                  <c:v>276.12</c:v>
                </c:pt>
                <c:pt idx="3">
                  <c:v>268.01</c:v>
                </c:pt>
                <c:pt idx="4">
                  <c:v>254.42</c:v>
                </c:pt>
                <c:pt idx="5">
                  <c:v>241.82</c:v>
                </c:pt>
                <c:pt idx="6">
                  <c:v>229.46</c:v>
                </c:pt>
                <c:pt idx="7">
                  <c:v>223.53</c:v>
                </c:pt>
                <c:pt idx="8">
                  <c:v>218.51</c:v>
                </c:pt>
                <c:pt idx="9">
                  <c:v>213.36</c:v>
                </c:pt>
                <c:pt idx="10">
                  <c:v>209.01</c:v>
                </c:pt>
                <c:pt idx="11">
                  <c:v>203.52</c:v>
                </c:pt>
                <c:pt idx="12">
                  <c:v>199.14</c:v>
                </c:pt>
                <c:pt idx="13">
                  <c:v>194.21</c:v>
                </c:pt>
                <c:pt idx="14">
                  <c:v>187.37</c:v>
                </c:pt>
                <c:pt idx="15">
                  <c:v>181.18</c:v>
                </c:pt>
                <c:pt idx="16">
                  <c:v>173.88</c:v>
                </c:pt>
                <c:pt idx="17">
                  <c:v>167.01</c:v>
                </c:pt>
                <c:pt idx="18">
                  <c:v>155.51</c:v>
                </c:pt>
                <c:pt idx="19">
                  <c:v>150.65</c:v>
                </c:pt>
                <c:pt idx="20">
                  <c:v>144.01</c:v>
                </c:pt>
                <c:pt idx="21">
                  <c:v>137.15</c:v>
                </c:pt>
                <c:pt idx="22">
                  <c:v>129.91999999999999</c:v>
                </c:pt>
                <c:pt idx="23">
                  <c:v>124.76</c:v>
                </c:pt>
                <c:pt idx="24">
                  <c:v>118.05</c:v>
                </c:pt>
                <c:pt idx="25">
                  <c:v>112.19</c:v>
                </c:pt>
                <c:pt idx="26">
                  <c:v>105.98</c:v>
                </c:pt>
                <c:pt idx="27">
                  <c:v>100.86</c:v>
                </c:pt>
                <c:pt idx="28">
                  <c:v>94.584690140845069</c:v>
                </c:pt>
              </c:numCache>
            </c:numRef>
          </c:xVal>
          <c:yVal>
            <c:numRef>
              <c:f>Sheet4!$B$3:$B$31</c:f>
              <c:numCache>
                <c:formatCode>General</c:formatCode>
                <c:ptCount val="29"/>
                <c:pt idx="0">
                  <c:v>5.4279999999999999</c:v>
                </c:pt>
                <c:pt idx="1">
                  <c:v>5.2460000000000004</c:v>
                </c:pt>
                <c:pt idx="2">
                  <c:v>5.2030000000000003</c:v>
                </c:pt>
                <c:pt idx="3">
                  <c:v>4.8609999999999998</c:v>
                </c:pt>
                <c:pt idx="4">
                  <c:v>4.43</c:v>
                </c:pt>
                <c:pt idx="5">
                  <c:v>3.9470000000000001</c:v>
                </c:pt>
                <c:pt idx="6">
                  <c:v>3.84</c:v>
                </c:pt>
                <c:pt idx="7">
                  <c:v>3.6640000000000001</c:v>
                </c:pt>
                <c:pt idx="8">
                  <c:v>3.5059999999999998</c:v>
                </c:pt>
                <c:pt idx="9">
                  <c:v>3.3420000000000001</c:v>
                </c:pt>
                <c:pt idx="10">
                  <c:v>3.2130000000000001</c:v>
                </c:pt>
                <c:pt idx="11">
                  <c:v>3.0939999999999999</c:v>
                </c:pt>
                <c:pt idx="12">
                  <c:v>2.661</c:v>
                </c:pt>
                <c:pt idx="13">
                  <c:v>2.5630000000000002</c:v>
                </c:pt>
                <c:pt idx="14">
                  <c:v>2.37</c:v>
                </c:pt>
                <c:pt idx="15">
                  <c:v>2.1749999999999998</c:v>
                </c:pt>
                <c:pt idx="16">
                  <c:v>2.0059999999999998</c:v>
                </c:pt>
                <c:pt idx="17">
                  <c:v>1.823</c:v>
                </c:pt>
                <c:pt idx="18">
                  <c:v>1.6619999999999999</c:v>
                </c:pt>
                <c:pt idx="19">
                  <c:v>1.5329999999999999</c:v>
                </c:pt>
                <c:pt idx="20">
                  <c:v>1.4179999999999999</c:v>
                </c:pt>
                <c:pt idx="21">
                  <c:v>1.258</c:v>
                </c:pt>
                <c:pt idx="22">
                  <c:v>1.101</c:v>
                </c:pt>
                <c:pt idx="23">
                  <c:v>0.94799999999999995</c:v>
                </c:pt>
                <c:pt idx="24">
                  <c:v>0.83699999999999997</c:v>
                </c:pt>
                <c:pt idx="25">
                  <c:v>0.69599999999999995</c:v>
                </c:pt>
                <c:pt idx="26">
                  <c:v>0.57799999999999996</c:v>
                </c:pt>
                <c:pt idx="27">
                  <c:v>0.46700000000000003</c:v>
                </c:pt>
                <c:pt idx="28">
                  <c:v>0.373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D-4D7B-A940-5B64170D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59896"/>
        <c:axId val="392763504"/>
      </c:scatterChart>
      <c:valAx>
        <c:axId val="392759896"/>
        <c:scaling>
          <c:orientation val="minMax"/>
          <c:max val="3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63504"/>
        <c:crosses val="autoZero"/>
        <c:crossBetween val="midCat"/>
      </c:valAx>
      <c:valAx>
        <c:axId val="3927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5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876300</xdr:colOff>
      <xdr:row>43</xdr:row>
      <xdr:rowOff>95250</xdr:rowOff>
    </xdr:from>
    <xdr:to>
      <xdr:col>16</xdr:col>
      <xdr:colOff>330200</xdr:colOff>
      <xdr:row>58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8B152-93D2-435B-9CCF-AD20168E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127</xdr:row>
      <xdr:rowOff>130175</xdr:rowOff>
    </xdr:from>
    <xdr:to>
      <xdr:col>7</xdr:col>
      <xdr:colOff>514350</xdr:colOff>
      <xdr:row>143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434377-5E8C-4B6D-A858-4D65CE15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33</xdr:row>
      <xdr:rowOff>47625</xdr:rowOff>
    </xdr:from>
    <xdr:to>
      <xdr:col>11</xdr:col>
      <xdr:colOff>101600</xdr:colOff>
      <xdr:row>48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D537C2F-C1F3-4E82-8B29-FD918EEDE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16</xdr:row>
      <xdr:rowOff>130175</xdr:rowOff>
    </xdr:from>
    <xdr:to>
      <xdr:col>12</xdr:col>
      <xdr:colOff>222250</xdr:colOff>
      <xdr:row>32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BE6E53-991F-4420-85E0-17D48D36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12</xdr:row>
      <xdr:rowOff>130175</xdr:rowOff>
    </xdr:from>
    <xdr:to>
      <xdr:col>10</xdr:col>
      <xdr:colOff>184150</xdr:colOff>
      <xdr:row>28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1E6F6A-8815-4128-8067-5D15A72A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CFA6-2AF6-4864-848F-96506C6EA400}">
  <dimension ref="A1:P128"/>
  <sheetViews>
    <sheetView tabSelected="1" topLeftCell="C128" workbookViewId="0">
      <selection activeCell="F72" sqref="F72"/>
    </sheetView>
  </sheetViews>
  <sheetFormatPr defaultRowHeight="14" x14ac:dyDescent="0.3"/>
  <cols>
    <col min="1" max="1" width="9.6640625" customWidth="1"/>
    <col min="2" max="2" width="11.4140625" customWidth="1"/>
    <col min="3" max="4" width="11.5" customWidth="1"/>
    <col min="5" max="9" width="12.75" bestFit="1" customWidth="1"/>
    <col min="10" max="10" width="8.6640625" customWidth="1"/>
    <col min="11" max="12" width="12.75" bestFit="1" customWidth="1"/>
    <col min="13" max="13" width="8.6640625" customWidth="1"/>
    <col min="14" max="16" width="12.7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8</v>
      </c>
      <c r="E1" t="s">
        <v>1</v>
      </c>
      <c r="H1" t="s">
        <v>0</v>
      </c>
      <c r="I1" t="s">
        <v>3</v>
      </c>
      <c r="J1" t="s">
        <v>4</v>
      </c>
      <c r="K1" t="s">
        <v>3</v>
      </c>
      <c r="L1" t="s">
        <v>4</v>
      </c>
    </row>
    <row r="2" spans="1:12" x14ac:dyDescent="0.3">
      <c r="A2">
        <v>105.06</v>
      </c>
      <c r="B2">
        <v>285.7</v>
      </c>
      <c r="C2">
        <v>8.4000000000000005E-2</v>
      </c>
      <c r="D2">
        <f>C2/5</f>
        <v>1.6800000000000002E-2</v>
      </c>
      <c r="E2">
        <v>4.2329999999999997</v>
      </c>
      <c r="H2">
        <v>105.06</v>
      </c>
      <c r="I2">
        <v>285.7</v>
      </c>
      <c r="J2">
        <v>8.4000000000000005E-2</v>
      </c>
      <c r="K2">
        <v>100.86</v>
      </c>
      <c r="L2">
        <v>5.2999999999999999E-2</v>
      </c>
    </row>
    <row r="3" spans="1:12" x14ac:dyDescent="0.3">
      <c r="A3">
        <v>102.8</v>
      </c>
      <c r="B3">
        <v>280.10000000000002</v>
      </c>
      <c r="C3">
        <v>8.1000000000000003E-2</v>
      </c>
      <c r="D3">
        <f t="shared" ref="D3:D59" si="0">C3/5</f>
        <v>1.6199999999999999E-2</v>
      </c>
      <c r="E3">
        <v>5.4279999999999999</v>
      </c>
      <c r="H3">
        <v>102.8</v>
      </c>
      <c r="I3">
        <v>280.10000000000002</v>
      </c>
      <c r="J3">
        <v>8.1000000000000003E-2</v>
      </c>
      <c r="K3">
        <f>94.303+0.12/0.426</f>
        <v>94.584690140845069</v>
      </c>
      <c r="L3">
        <v>4.8000000000000001E-2</v>
      </c>
    </row>
    <row r="4" spans="1:12" x14ac:dyDescent="0.3">
      <c r="A4">
        <v>101.4</v>
      </c>
      <c r="B4">
        <v>276.7</v>
      </c>
      <c r="C4">
        <v>8.1000000000000003E-2</v>
      </c>
      <c r="D4">
        <f t="shared" si="0"/>
        <v>1.6199999999999999E-2</v>
      </c>
      <c r="E4">
        <v>5.2460000000000004</v>
      </c>
      <c r="H4">
        <v>101.4</v>
      </c>
      <c r="I4">
        <v>276.7</v>
      </c>
      <c r="J4">
        <v>8.1000000000000003E-2</v>
      </c>
      <c r="K4">
        <f>93.131+0.02/0.427</f>
        <v>93.17783840749415</v>
      </c>
      <c r="L4">
        <v>3.9E-2</v>
      </c>
    </row>
    <row r="5" spans="1:12" x14ac:dyDescent="0.3">
      <c r="A5">
        <v>100.8</v>
      </c>
      <c r="B5">
        <v>276.12</v>
      </c>
      <c r="C5">
        <v>7.8E-2</v>
      </c>
      <c r="D5">
        <f t="shared" si="0"/>
        <v>1.5599999999999999E-2</v>
      </c>
      <c r="E5">
        <v>5.2030000000000003</v>
      </c>
      <c r="H5">
        <v>100.8</v>
      </c>
      <c r="I5">
        <v>276.12</v>
      </c>
      <c r="J5">
        <v>7.8E-2</v>
      </c>
      <c r="K5">
        <f>93.131+0.01/0.427</f>
        <v>93.154419203747068</v>
      </c>
      <c r="L5">
        <v>3.7999999999999999E-2</v>
      </c>
    </row>
    <row r="6" spans="1:12" x14ac:dyDescent="0.3">
      <c r="A6">
        <v>98.14</v>
      </c>
      <c r="B6">
        <v>268.01</v>
      </c>
      <c r="C6">
        <v>7.8E-2</v>
      </c>
      <c r="D6">
        <f t="shared" si="0"/>
        <v>1.5599999999999999E-2</v>
      </c>
      <c r="E6">
        <v>4.8609999999999998</v>
      </c>
      <c r="H6">
        <v>98.14</v>
      </c>
      <c r="I6">
        <v>268.01</v>
      </c>
      <c r="J6">
        <v>7.8E-2</v>
      </c>
      <c r="K6">
        <v>93.302999999999997</v>
      </c>
      <c r="L6">
        <v>3.5999999999999997E-2</v>
      </c>
    </row>
    <row r="7" spans="1:12" x14ac:dyDescent="0.3">
      <c r="A7">
        <v>92.72</v>
      </c>
      <c r="B7">
        <v>254.42</v>
      </c>
      <c r="C7">
        <v>7.5999999999999998E-2</v>
      </c>
      <c r="D7">
        <f t="shared" si="0"/>
        <v>1.52E-2</v>
      </c>
      <c r="E7">
        <v>4.43</v>
      </c>
      <c r="H7">
        <v>92.72</v>
      </c>
      <c r="I7">
        <v>254.42</v>
      </c>
      <c r="J7">
        <v>7.5999999999999998E-2</v>
      </c>
      <c r="K7">
        <f>93.131-0.03/0.427</f>
        <v>93.060742388758783</v>
      </c>
      <c r="L7">
        <v>3.4000000000000002E-2</v>
      </c>
    </row>
    <row r="8" spans="1:12" x14ac:dyDescent="0.3">
      <c r="A8">
        <v>87.8</v>
      </c>
      <c r="B8">
        <v>241.82</v>
      </c>
      <c r="C8">
        <v>7.4999999999999997E-2</v>
      </c>
      <c r="D8">
        <f t="shared" si="0"/>
        <v>1.4999999999999999E-2</v>
      </c>
      <c r="E8">
        <v>3.9470000000000001</v>
      </c>
      <c r="H8">
        <v>87.8</v>
      </c>
      <c r="I8">
        <v>241.82</v>
      </c>
      <c r="J8">
        <v>7.4999999999999997E-2</v>
      </c>
      <c r="K8">
        <f>93.131-0.07/0.427</f>
        <v>92.967065573770498</v>
      </c>
      <c r="L8">
        <v>3.2000000000000001E-2</v>
      </c>
    </row>
    <row r="9" spans="1:12" x14ac:dyDescent="0.3">
      <c r="A9">
        <v>82.8</v>
      </c>
      <c r="B9">
        <v>229.46</v>
      </c>
      <c r="C9">
        <v>7.4999999999999997E-2</v>
      </c>
      <c r="D9">
        <f t="shared" si="0"/>
        <v>1.4999999999999999E-2</v>
      </c>
      <c r="E9">
        <v>3.84</v>
      </c>
      <c r="H9">
        <v>82.8</v>
      </c>
      <c r="I9">
        <v>229.46</v>
      </c>
      <c r="J9">
        <v>7.4999999999999997E-2</v>
      </c>
      <c r="K9">
        <f>93.131-0.08/0.427</f>
        <v>92.943646370023416</v>
      </c>
      <c r="L9">
        <v>3.1E-2</v>
      </c>
    </row>
    <row r="10" spans="1:12" x14ac:dyDescent="0.3">
      <c r="A10">
        <v>80.5</v>
      </c>
      <c r="B10">
        <v>223.53</v>
      </c>
      <c r="C10">
        <v>7.3999999999999996E-2</v>
      </c>
      <c r="D10">
        <f t="shared" si="0"/>
        <v>1.4799999999999999E-2</v>
      </c>
      <c r="E10">
        <v>3.6640000000000001</v>
      </c>
      <c r="H10">
        <v>80.5</v>
      </c>
      <c r="I10">
        <v>223.53</v>
      </c>
      <c r="J10">
        <v>7.3999999999999996E-2</v>
      </c>
      <c r="K10">
        <f>93.131-0.12/0.427</f>
        <v>92.84996955503513</v>
      </c>
      <c r="L10">
        <v>2.9000000000000001E-2</v>
      </c>
    </row>
    <row r="11" spans="1:12" x14ac:dyDescent="0.3">
      <c r="A11">
        <v>78.5</v>
      </c>
      <c r="B11">
        <v>218.51</v>
      </c>
      <c r="C11">
        <v>7.3999999999999996E-2</v>
      </c>
      <c r="D11">
        <f t="shared" si="0"/>
        <v>1.4799999999999999E-2</v>
      </c>
      <c r="E11">
        <v>3.5059999999999998</v>
      </c>
      <c r="H11">
        <v>78.5</v>
      </c>
      <c r="I11">
        <v>218.51</v>
      </c>
      <c r="J11">
        <v>7.3999999999999996E-2</v>
      </c>
      <c r="K11">
        <f>93.131-0.15/0.427</f>
        <v>92.779711943793913</v>
      </c>
      <c r="L11">
        <v>2.7E-2</v>
      </c>
    </row>
    <row r="12" spans="1:12" x14ac:dyDescent="0.3">
      <c r="A12">
        <v>76.400000000000006</v>
      </c>
      <c r="B12">
        <v>213.36</v>
      </c>
      <c r="C12">
        <v>7.3999999999999996E-2</v>
      </c>
      <c r="D12">
        <f t="shared" si="0"/>
        <v>1.4799999999999999E-2</v>
      </c>
      <c r="E12">
        <v>3.3420000000000001</v>
      </c>
      <c r="H12">
        <v>76.400000000000006</v>
      </c>
      <c r="I12">
        <v>213.36</v>
      </c>
      <c r="J12">
        <v>7.3999999999999996E-2</v>
      </c>
      <c r="K12">
        <f>93.131-0.2/0.427</f>
        <v>92.662615925058546</v>
      </c>
      <c r="L12">
        <v>2.4E-2</v>
      </c>
    </row>
    <row r="13" spans="1:12" x14ac:dyDescent="0.3">
      <c r="A13">
        <v>74.7</v>
      </c>
      <c r="B13">
        <v>209.01</v>
      </c>
      <c r="C13">
        <v>7.2999999999999995E-2</v>
      </c>
      <c r="D13">
        <f t="shared" si="0"/>
        <v>1.4599999999999998E-2</v>
      </c>
      <c r="E13">
        <v>3.2130000000000001</v>
      </c>
      <c r="H13">
        <v>74.7</v>
      </c>
      <c r="I13">
        <v>209.01</v>
      </c>
      <c r="J13">
        <v>7.2999999999999995E-2</v>
      </c>
      <c r="K13">
        <f>93.131-0.26/0.427</f>
        <v>92.522100702576111</v>
      </c>
      <c r="L13">
        <v>2.1000000000000001E-2</v>
      </c>
    </row>
    <row r="14" spans="1:12" x14ac:dyDescent="0.3">
      <c r="A14">
        <v>72.5</v>
      </c>
      <c r="B14">
        <v>203.52</v>
      </c>
      <c r="C14">
        <v>7.1999999999999995E-2</v>
      </c>
      <c r="D14">
        <f t="shared" si="0"/>
        <v>1.44E-2</v>
      </c>
      <c r="E14">
        <v>3.0939999999999999</v>
      </c>
      <c r="H14">
        <v>72.5</v>
      </c>
      <c r="I14">
        <v>203.52</v>
      </c>
      <c r="J14">
        <v>7.1999999999999995E-2</v>
      </c>
      <c r="K14">
        <f>93.131-0.34/0.427</f>
        <v>92.334747072599527</v>
      </c>
      <c r="L14">
        <v>1.7999999999999999E-2</v>
      </c>
    </row>
    <row r="15" spans="1:12" x14ac:dyDescent="0.3">
      <c r="A15">
        <v>70.2</v>
      </c>
      <c r="B15">
        <v>199.14</v>
      </c>
      <c r="C15">
        <v>7.0999999999999994E-2</v>
      </c>
      <c r="D15">
        <f t="shared" si="0"/>
        <v>1.4199999999999999E-2</v>
      </c>
      <c r="E15">
        <v>2.661</v>
      </c>
      <c r="H15">
        <v>70.2</v>
      </c>
      <c r="I15">
        <v>199.14</v>
      </c>
      <c r="J15">
        <v>7.0999999999999994E-2</v>
      </c>
      <c r="K15">
        <f>93.131-0.4/0.427</f>
        <v>92.194231850117092</v>
      </c>
      <c r="L15">
        <v>1.4999999999999999E-2</v>
      </c>
    </row>
    <row r="16" spans="1:12" x14ac:dyDescent="0.3">
      <c r="A16">
        <v>68.8</v>
      </c>
      <c r="B16">
        <v>194.21</v>
      </c>
      <c r="C16">
        <v>7.0999999999999994E-2</v>
      </c>
      <c r="D16">
        <f t="shared" si="0"/>
        <v>1.4199999999999999E-2</v>
      </c>
      <c r="E16">
        <v>2.5630000000000002</v>
      </c>
      <c r="H16">
        <v>68.8</v>
      </c>
      <c r="I16">
        <v>194.21</v>
      </c>
      <c r="J16">
        <v>7.0999999999999994E-2</v>
      </c>
      <c r="K16">
        <f>93.131-0.43/0.427</f>
        <v>92.123974238875874</v>
      </c>
      <c r="L16">
        <v>1.2999999999999999E-2</v>
      </c>
    </row>
    <row r="17" spans="1:12" x14ac:dyDescent="0.3">
      <c r="A17">
        <v>66</v>
      </c>
      <c r="B17">
        <v>187.37</v>
      </c>
      <c r="C17">
        <v>7.0999999999999994E-2</v>
      </c>
      <c r="D17">
        <f t="shared" si="0"/>
        <v>1.4199999999999999E-2</v>
      </c>
      <c r="E17">
        <v>2.37</v>
      </c>
      <c r="H17">
        <v>66</v>
      </c>
      <c r="I17">
        <v>187.37</v>
      </c>
      <c r="J17">
        <v>7.0999999999999994E-2</v>
      </c>
      <c r="K17">
        <f>93.131-0.52/0.427</f>
        <v>91.913201405152222</v>
      </c>
      <c r="L17">
        <v>0.01</v>
      </c>
    </row>
    <row r="18" spans="1:12" x14ac:dyDescent="0.3">
      <c r="A18">
        <v>63.5</v>
      </c>
      <c r="B18">
        <v>181.18</v>
      </c>
      <c r="C18">
        <v>7.0000000000000007E-2</v>
      </c>
      <c r="D18">
        <f t="shared" si="0"/>
        <v>1.4000000000000002E-2</v>
      </c>
      <c r="E18">
        <v>2.1749999999999998</v>
      </c>
      <c r="H18">
        <v>63.5</v>
      </c>
      <c r="I18">
        <v>181.18</v>
      </c>
      <c r="J18">
        <v>7.0000000000000007E-2</v>
      </c>
      <c r="K18">
        <f>93.131-0.58/0.427</f>
        <v>91.772686182669787</v>
      </c>
      <c r="L18">
        <v>8.0000000000000002E-3</v>
      </c>
    </row>
    <row r="19" spans="1:12" x14ac:dyDescent="0.3">
      <c r="A19">
        <v>60.57</v>
      </c>
      <c r="B19">
        <v>173.88</v>
      </c>
      <c r="C19">
        <v>6.9000000000000006E-2</v>
      </c>
      <c r="D19">
        <f t="shared" si="0"/>
        <v>1.3800000000000002E-2</v>
      </c>
      <c r="E19">
        <v>2.0059999999999998</v>
      </c>
      <c r="H19">
        <v>60.57</v>
      </c>
      <c r="I19">
        <v>173.88</v>
      </c>
      <c r="J19">
        <v>6.9000000000000006E-2</v>
      </c>
      <c r="K19">
        <f>93.131-0.65/0.427</f>
        <v>91.608751756440284</v>
      </c>
      <c r="L19">
        <v>6.0000000000000001E-3</v>
      </c>
    </row>
    <row r="20" spans="1:12" x14ac:dyDescent="0.3">
      <c r="A20">
        <v>57.75</v>
      </c>
      <c r="B20">
        <v>167.01</v>
      </c>
      <c r="C20">
        <v>6.7000000000000004E-2</v>
      </c>
      <c r="D20">
        <f t="shared" si="0"/>
        <v>1.34E-2</v>
      </c>
      <c r="E20">
        <v>1.823</v>
      </c>
      <c r="H20">
        <v>57.75</v>
      </c>
      <c r="I20">
        <v>167.01</v>
      </c>
      <c r="J20">
        <v>6.7000000000000004E-2</v>
      </c>
      <c r="K20">
        <f>93.131-0.71/0.427</f>
        <v>91.46823653395785</v>
      </c>
      <c r="L20">
        <v>4.0000000000000001E-3</v>
      </c>
    </row>
    <row r="21" spans="1:12" x14ac:dyDescent="0.3">
      <c r="A21">
        <v>55.25</v>
      </c>
      <c r="B21">
        <v>160.88</v>
      </c>
      <c r="C21">
        <v>6.5000000000000002E-2</v>
      </c>
      <c r="D21">
        <f t="shared" si="0"/>
        <v>1.3000000000000001E-2</v>
      </c>
      <c r="H21">
        <v>55.25</v>
      </c>
      <c r="I21">
        <v>160.88</v>
      </c>
      <c r="J21">
        <v>6.5000000000000002E-2</v>
      </c>
      <c r="K21">
        <f>93.131-0.77/0.427</f>
        <v>91.327721311475415</v>
      </c>
      <c r="L21">
        <v>3.0000000000000001E-3</v>
      </c>
    </row>
    <row r="22" spans="1:12" x14ac:dyDescent="0.3">
      <c r="A22">
        <v>53.1</v>
      </c>
      <c r="B22">
        <v>155.51</v>
      </c>
      <c r="C22">
        <v>6.4000000000000001E-2</v>
      </c>
      <c r="D22">
        <f t="shared" si="0"/>
        <v>1.2800000000000001E-2</v>
      </c>
      <c r="E22">
        <v>1.6619999999999999</v>
      </c>
      <c r="H22">
        <v>53.1</v>
      </c>
      <c r="I22">
        <v>155.51</v>
      </c>
      <c r="J22">
        <v>6.4000000000000001E-2</v>
      </c>
      <c r="K22">
        <f>93.131-0.84/0.427</f>
        <v>91.163786885245898</v>
      </c>
      <c r="L22">
        <v>1E-3</v>
      </c>
    </row>
    <row r="23" spans="1:12" x14ac:dyDescent="0.3">
      <c r="A23">
        <v>51.1</v>
      </c>
      <c r="B23">
        <v>150.65</v>
      </c>
      <c r="C23">
        <v>6.3E-2</v>
      </c>
      <c r="D23">
        <f t="shared" si="0"/>
        <v>1.26E-2</v>
      </c>
      <c r="E23">
        <v>1.5329999999999999</v>
      </c>
      <c r="H23">
        <v>51.1</v>
      </c>
      <c r="I23">
        <v>150.65</v>
      </c>
      <c r="J23">
        <v>6.3E-2</v>
      </c>
      <c r="K23">
        <f>93.131-0.92/0.427</f>
        <v>90.976433255269328</v>
      </c>
      <c r="L23">
        <v>0</v>
      </c>
    </row>
    <row r="24" spans="1:12" x14ac:dyDescent="0.3">
      <c r="A24">
        <v>48.3</v>
      </c>
      <c r="B24">
        <v>144.01</v>
      </c>
      <c r="C24">
        <v>6.3E-2</v>
      </c>
      <c r="D24">
        <f t="shared" si="0"/>
        <v>1.26E-2</v>
      </c>
      <c r="E24">
        <v>1.4179999999999999</v>
      </c>
      <c r="H24">
        <v>48.3</v>
      </c>
      <c r="I24">
        <v>144.01</v>
      </c>
      <c r="J24">
        <v>6.3E-2</v>
      </c>
      <c r="K24">
        <f>90.787-0.07/0.427</f>
        <v>90.623065573770504</v>
      </c>
      <c r="L24">
        <v>-1E-3</v>
      </c>
    </row>
    <row r="25" spans="1:12" x14ac:dyDescent="0.3">
      <c r="A25">
        <v>45.5</v>
      </c>
      <c r="B25">
        <v>137.15</v>
      </c>
      <c r="C25">
        <v>6.2E-2</v>
      </c>
      <c r="D25">
        <f t="shared" si="0"/>
        <v>1.24E-2</v>
      </c>
      <c r="E25">
        <v>1.258</v>
      </c>
      <c r="H25">
        <v>45.5</v>
      </c>
      <c r="I25">
        <v>137.15</v>
      </c>
      <c r="J25">
        <v>6.2E-2</v>
      </c>
      <c r="K25">
        <f>90.787-0.17/0.427</f>
        <v>90.388873536299769</v>
      </c>
      <c r="L25">
        <v>-3.0000000000000001E-3</v>
      </c>
    </row>
    <row r="26" spans="1:12" x14ac:dyDescent="0.3">
      <c r="A26">
        <v>42.5</v>
      </c>
      <c r="B26">
        <v>129.91999999999999</v>
      </c>
      <c r="C26">
        <v>6.0999999999999999E-2</v>
      </c>
      <c r="D26">
        <f t="shared" si="0"/>
        <v>1.2199999999999999E-2</v>
      </c>
      <c r="E26">
        <v>1.101</v>
      </c>
      <c r="H26">
        <v>42.5</v>
      </c>
      <c r="I26">
        <v>129.91999999999999</v>
      </c>
      <c r="J26">
        <v>6.0999999999999999E-2</v>
      </c>
      <c r="K26">
        <f>90.787-0.3/0.427</f>
        <v>90.084423887587832</v>
      </c>
      <c r="L26">
        <v>-2E-3</v>
      </c>
    </row>
    <row r="27" spans="1:12" x14ac:dyDescent="0.3">
      <c r="A27">
        <v>40.35</v>
      </c>
      <c r="B27">
        <f>0.84+123.92</f>
        <v>124.76</v>
      </c>
      <c r="C27">
        <v>0.06</v>
      </c>
      <c r="D27">
        <f t="shared" si="0"/>
        <v>1.2E-2</v>
      </c>
      <c r="E27">
        <v>0.94799999999999995</v>
      </c>
      <c r="H27">
        <v>40.35</v>
      </c>
      <c r="I27">
        <f>0.84+123.92</f>
        <v>124.76</v>
      </c>
      <c r="J27">
        <v>0.06</v>
      </c>
      <c r="K27">
        <f>82.259+0.38/0.482</f>
        <v>83.047381742738594</v>
      </c>
      <c r="L27">
        <v>-2E-3</v>
      </c>
    </row>
    <row r="28" spans="1:12" x14ac:dyDescent="0.3">
      <c r="A28">
        <v>37.58</v>
      </c>
      <c r="B28">
        <v>118.05</v>
      </c>
      <c r="C28">
        <v>5.7000000000000002E-2</v>
      </c>
      <c r="D28">
        <f t="shared" si="0"/>
        <v>1.14E-2</v>
      </c>
      <c r="E28">
        <v>0.83699999999999997</v>
      </c>
      <c r="H28">
        <v>37.58</v>
      </c>
      <c r="I28">
        <v>118.05</v>
      </c>
      <c r="J28">
        <v>5.7000000000000002E-2</v>
      </c>
      <c r="K28">
        <f>81.429+0.02/0.427</f>
        <v>81.475838407494152</v>
      </c>
      <c r="L28">
        <v>-3.0000000000000001E-3</v>
      </c>
    </row>
    <row r="29" spans="1:12" x14ac:dyDescent="0.3">
      <c r="A29">
        <v>35.1</v>
      </c>
      <c r="B29">
        <v>112.19</v>
      </c>
      <c r="C29">
        <v>5.6000000000000001E-2</v>
      </c>
      <c r="D29">
        <f t="shared" si="0"/>
        <v>1.12E-2</v>
      </c>
      <c r="E29">
        <v>0.69599999999999995</v>
      </c>
      <c r="H29">
        <v>35.1</v>
      </c>
      <c r="I29">
        <v>112.19</v>
      </c>
      <c r="J29">
        <v>5.6000000000000001E-2</v>
      </c>
      <c r="K29">
        <f>77.917+0.04/0.427</f>
        <v>78.010676814988287</v>
      </c>
      <c r="L29">
        <v>-3.0000000000000001E-3</v>
      </c>
    </row>
    <row r="30" spans="1:12" x14ac:dyDescent="0.3">
      <c r="A30">
        <v>32.42</v>
      </c>
      <c r="B30">
        <v>105.98</v>
      </c>
      <c r="C30">
        <v>5.5E-2</v>
      </c>
      <c r="D30">
        <f t="shared" si="0"/>
        <v>1.0999999999999999E-2</v>
      </c>
      <c r="E30">
        <v>0.57799999999999996</v>
      </c>
      <c r="H30">
        <v>32.42</v>
      </c>
      <c r="I30">
        <v>105.98</v>
      </c>
      <c r="J30">
        <v>5.5E-2</v>
      </c>
      <c r="K30">
        <f>77.917-0.08/0.427</f>
        <v>77.729646370023417</v>
      </c>
      <c r="L30">
        <v>-3.0000000000000001E-3</v>
      </c>
    </row>
    <row r="31" spans="1:12" x14ac:dyDescent="0.3">
      <c r="A31">
        <v>30.28</v>
      </c>
      <c r="B31">
        <v>100.86</v>
      </c>
      <c r="C31">
        <v>5.2999999999999999E-2</v>
      </c>
      <c r="D31">
        <f t="shared" si="0"/>
        <v>1.06E-2</v>
      </c>
      <c r="E31">
        <v>0.46700000000000003</v>
      </c>
      <c r="H31">
        <v>30.28</v>
      </c>
      <c r="I31">
        <v>100.86</v>
      </c>
      <c r="J31">
        <v>5.2999999999999999E-2</v>
      </c>
    </row>
    <row r="32" spans="1:12" x14ac:dyDescent="0.3">
      <c r="A32">
        <v>27.62</v>
      </c>
      <c r="B32">
        <f>94.303+0.12/0.426</f>
        <v>94.584690140845069</v>
      </c>
      <c r="C32">
        <v>4.8000000000000001E-2</v>
      </c>
      <c r="D32">
        <f t="shared" si="0"/>
        <v>9.6000000000000009E-3</v>
      </c>
      <c r="E32">
        <v>0.373</v>
      </c>
      <c r="H32">
        <v>27.62</v>
      </c>
      <c r="I32">
        <f>94.303+0.12/0.426</f>
        <v>94.584690140845069</v>
      </c>
      <c r="J32">
        <v>4.8000000000000001E-2</v>
      </c>
    </row>
    <row r="33" spans="1:10" x14ac:dyDescent="0.3">
      <c r="A33">
        <v>27.02</v>
      </c>
      <c r="B33">
        <f>93.131+0.02/0.427</f>
        <v>93.17783840749415</v>
      </c>
      <c r="C33">
        <v>3.9E-2</v>
      </c>
      <c r="D33">
        <f t="shared" si="0"/>
        <v>7.7999999999999996E-3</v>
      </c>
      <c r="H33">
        <v>27.02</v>
      </c>
      <c r="I33">
        <f>93.131+0.02/0.427</f>
        <v>93.17783840749415</v>
      </c>
      <c r="J33">
        <v>3.9E-2</v>
      </c>
    </row>
    <row r="34" spans="1:10" x14ac:dyDescent="0.3">
      <c r="A34">
        <v>27.01</v>
      </c>
      <c r="B34">
        <f>93.131+0.01/0.427</f>
        <v>93.154419203747068</v>
      </c>
      <c r="C34">
        <v>3.7999999999999999E-2</v>
      </c>
      <c r="D34">
        <f t="shared" si="0"/>
        <v>7.6E-3</v>
      </c>
      <c r="H34">
        <v>27.01</v>
      </c>
      <c r="I34">
        <f>93.131+0.01/0.427</f>
        <v>93.154419203747068</v>
      </c>
      <c r="J34">
        <v>3.7999999999999999E-2</v>
      </c>
    </row>
    <row r="35" spans="1:10" x14ac:dyDescent="0.3">
      <c r="A35">
        <v>27</v>
      </c>
      <c r="B35">
        <v>93.302999999999997</v>
      </c>
      <c r="C35">
        <v>3.5999999999999997E-2</v>
      </c>
      <c r="D35">
        <f t="shared" si="0"/>
        <v>7.1999999999999998E-3</v>
      </c>
      <c r="H35">
        <v>27</v>
      </c>
      <c r="I35">
        <v>93.302999999999997</v>
      </c>
      <c r="J35">
        <v>3.5999999999999997E-2</v>
      </c>
    </row>
    <row r="36" spans="1:10" x14ac:dyDescent="0.3">
      <c r="A36">
        <v>26.97</v>
      </c>
      <c r="B36">
        <f>93.131-0.03/0.427</f>
        <v>93.060742388758783</v>
      </c>
      <c r="C36">
        <v>3.4000000000000002E-2</v>
      </c>
      <c r="D36">
        <f t="shared" si="0"/>
        <v>6.8000000000000005E-3</v>
      </c>
      <c r="H36">
        <v>26.97</v>
      </c>
      <c r="I36">
        <f>93.131-0.03/0.427</f>
        <v>93.060742388758783</v>
      </c>
      <c r="J36">
        <v>3.4000000000000002E-2</v>
      </c>
    </row>
    <row r="37" spans="1:10" x14ac:dyDescent="0.3">
      <c r="A37">
        <v>26.93</v>
      </c>
      <c r="B37">
        <f>93.131-0.07/0.427</f>
        <v>92.967065573770498</v>
      </c>
      <c r="C37">
        <v>3.2000000000000001E-2</v>
      </c>
      <c r="D37">
        <f t="shared" si="0"/>
        <v>6.4000000000000003E-3</v>
      </c>
      <c r="H37">
        <v>26.93</v>
      </c>
      <c r="I37">
        <f>93.131-0.07/0.427</f>
        <v>92.967065573770498</v>
      </c>
      <c r="J37">
        <v>3.2000000000000001E-2</v>
      </c>
    </row>
    <row r="38" spans="1:10" x14ac:dyDescent="0.3">
      <c r="A38">
        <v>26.92</v>
      </c>
      <c r="B38">
        <f>93.131-0.08/0.427</f>
        <v>92.943646370023416</v>
      </c>
      <c r="C38">
        <v>3.1E-2</v>
      </c>
      <c r="D38">
        <f t="shared" si="0"/>
        <v>6.1999999999999998E-3</v>
      </c>
      <c r="H38">
        <v>26.92</v>
      </c>
      <c r="I38">
        <f>93.131-0.08/0.427</f>
        <v>92.943646370023416</v>
      </c>
      <c r="J38">
        <v>3.1E-2</v>
      </c>
    </row>
    <row r="39" spans="1:10" x14ac:dyDescent="0.3">
      <c r="A39">
        <v>26.88</v>
      </c>
      <c r="B39">
        <f>93.131-0.12/0.427</f>
        <v>92.84996955503513</v>
      </c>
      <c r="C39">
        <v>2.9000000000000001E-2</v>
      </c>
      <c r="D39">
        <f t="shared" si="0"/>
        <v>5.8000000000000005E-3</v>
      </c>
      <c r="H39">
        <v>26.88</v>
      </c>
      <c r="I39">
        <f>93.131-0.12/0.427</f>
        <v>92.84996955503513</v>
      </c>
      <c r="J39">
        <v>2.9000000000000001E-2</v>
      </c>
    </row>
    <row r="40" spans="1:10" x14ac:dyDescent="0.3">
      <c r="A40">
        <v>26.85</v>
      </c>
      <c r="B40">
        <f>93.131-0.15/0.427</f>
        <v>92.779711943793913</v>
      </c>
      <c r="C40">
        <v>2.7E-2</v>
      </c>
      <c r="D40">
        <f t="shared" si="0"/>
        <v>5.4000000000000003E-3</v>
      </c>
      <c r="H40">
        <v>26.85</v>
      </c>
      <c r="I40">
        <f>93.131-0.15/0.427</f>
        <v>92.779711943793913</v>
      </c>
      <c r="J40">
        <v>2.7E-2</v>
      </c>
    </row>
    <row r="41" spans="1:10" x14ac:dyDescent="0.3">
      <c r="A41">
        <v>26.8</v>
      </c>
      <c r="B41">
        <f>93.131-0.2/0.427</f>
        <v>92.662615925058546</v>
      </c>
      <c r="C41">
        <v>2.4E-2</v>
      </c>
      <c r="D41">
        <f t="shared" si="0"/>
        <v>4.8000000000000004E-3</v>
      </c>
      <c r="H41">
        <v>26.8</v>
      </c>
      <c r="I41">
        <f>93.131-0.2/0.427</f>
        <v>92.662615925058546</v>
      </c>
      <c r="J41">
        <v>2.4E-2</v>
      </c>
    </row>
    <row r="42" spans="1:10" x14ac:dyDescent="0.3">
      <c r="A42">
        <v>26.74</v>
      </c>
      <c r="B42">
        <f>93.131-0.26/0.427</f>
        <v>92.522100702576111</v>
      </c>
      <c r="C42">
        <v>2.1000000000000001E-2</v>
      </c>
      <c r="D42">
        <f t="shared" si="0"/>
        <v>4.2000000000000006E-3</v>
      </c>
      <c r="H42">
        <v>26.74</v>
      </c>
      <c r="I42">
        <f>93.131-0.26/0.427</f>
        <v>92.522100702576111</v>
      </c>
      <c r="J42">
        <v>2.1000000000000001E-2</v>
      </c>
    </row>
    <row r="43" spans="1:10" x14ac:dyDescent="0.3">
      <c r="A43">
        <v>26.66</v>
      </c>
      <c r="B43">
        <f>93.131-0.34/0.427</f>
        <v>92.334747072599527</v>
      </c>
      <c r="C43">
        <v>1.7999999999999999E-2</v>
      </c>
      <c r="D43">
        <f t="shared" si="0"/>
        <v>3.5999999999999999E-3</v>
      </c>
      <c r="H43">
        <v>26.66</v>
      </c>
      <c r="I43">
        <f>93.131-0.34/0.427</f>
        <v>92.334747072599527</v>
      </c>
      <c r="J43">
        <v>1.7999999999999999E-2</v>
      </c>
    </row>
    <row r="44" spans="1:10" x14ac:dyDescent="0.3">
      <c r="A44">
        <v>26.6</v>
      </c>
      <c r="B44">
        <f>93.131-0.4/0.427</f>
        <v>92.194231850117092</v>
      </c>
      <c r="C44">
        <v>1.4999999999999999E-2</v>
      </c>
      <c r="D44">
        <f t="shared" si="0"/>
        <v>3.0000000000000001E-3</v>
      </c>
      <c r="H44">
        <v>26.6</v>
      </c>
      <c r="I44">
        <f>93.131-0.4/0.427</f>
        <v>92.194231850117092</v>
      </c>
      <c r="J44">
        <v>1.4999999999999999E-2</v>
      </c>
    </row>
    <row r="45" spans="1:10" x14ac:dyDescent="0.3">
      <c r="A45">
        <v>26.57</v>
      </c>
      <c r="B45">
        <f>93.131-0.43/0.427</f>
        <v>92.123974238875874</v>
      </c>
      <c r="C45">
        <v>1.2999999999999999E-2</v>
      </c>
      <c r="D45">
        <f t="shared" si="0"/>
        <v>2.5999999999999999E-3</v>
      </c>
      <c r="H45">
        <v>26.57</v>
      </c>
      <c r="I45">
        <f>93.131-0.43/0.427</f>
        <v>92.123974238875874</v>
      </c>
      <c r="J45">
        <v>1.2999999999999999E-2</v>
      </c>
    </row>
    <row r="46" spans="1:10" x14ac:dyDescent="0.3">
      <c r="A46">
        <v>26.48</v>
      </c>
      <c r="B46">
        <f>93.131-0.52/0.427</f>
        <v>91.913201405152222</v>
      </c>
      <c r="C46">
        <v>0.01</v>
      </c>
      <c r="D46">
        <f t="shared" si="0"/>
        <v>2E-3</v>
      </c>
      <c r="H46">
        <v>26.48</v>
      </c>
      <c r="I46">
        <f>93.131-0.52/0.427</f>
        <v>91.913201405152222</v>
      </c>
      <c r="J46">
        <v>0.01</v>
      </c>
    </row>
    <row r="47" spans="1:10" x14ac:dyDescent="0.3">
      <c r="A47">
        <v>26.42</v>
      </c>
      <c r="B47">
        <f>93.131-0.58/0.427</f>
        <v>91.772686182669787</v>
      </c>
      <c r="C47">
        <v>8.0000000000000002E-3</v>
      </c>
      <c r="D47">
        <f t="shared" si="0"/>
        <v>1.6000000000000001E-3</v>
      </c>
      <c r="H47">
        <v>26.42</v>
      </c>
      <c r="I47">
        <f>93.131-0.58/0.427</f>
        <v>91.772686182669787</v>
      </c>
      <c r="J47">
        <v>8.0000000000000002E-3</v>
      </c>
    </row>
    <row r="48" spans="1:10" x14ac:dyDescent="0.3">
      <c r="A48">
        <v>26.35</v>
      </c>
      <c r="B48">
        <f>93.131-0.65/0.427</f>
        <v>91.608751756440284</v>
      </c>
      <c r="C48">
        <v>6.0000000000000001E-3</v>
      </c>
      <c r="D48">
        <f t="shared" si="0"/>
        <v>1.2000000000000001E-3</v>
      </c>
      <c r="H48">
        <v>26.35</v>
      </c>
      <c r="I48">
        <f>93.131-0.65/0.427</f>
        <v>91.608751756440284</v>
      </c>
      <c r="J48">
        <v>6.0000000000000001E-3</v>
      </c>
    </row>
    <row r="49" spans="1:16" x14ac:dyDescent="0.3">
      <c r="A49">
        <v>26.29</v>
      </c>
      <c r="B49">
        <f>93.131-0.71/0.427</f>
        <v>91.46823653395785</v>
      </c>
      <c r="C49">
        <v>4.0000000000000001E-3</v>
      </c>
      <c r="D49">
        <f t="shared" si="0"/>
        <v>8.0000000000000004E-4</v>
      </c>
      <c r="H49">
        <v>26.29</v>
      </c>
      <c r="I49">
        <f>93.131-0.71/0.427</f>
        <v>91.46823653395785</v>
      </c>
      <c r="J49">
        <v>4.0000000000000001E-3</v>
      </c>
    </row>
    <row r="50" spans="1:16" x14ac:dyDescent="0.3">
      <c r="A50">
        <v>26.23</v>
      </c>
      <c r="B50">
        <f>93.131-0.77/0.427</f>
        <v>91.327721311475415</v>
      </c>
      <c r="C50">
        <v>3.0000000000000001E-3</v>
      </c>
      <c r="D50">
        <f t="shared" si="0"/>
        <v>6.0000000000000006E-4</v>
      </c>
      <c r="H50">
        <v>26.23</v>
      </c>
      <c r="I50">
        <f>93.131-0.77/0.427</f>
        <v>91.327721311475415</v>
      </c>
      <c r="J50">
        <v>3.0000000000000001E-3</v>
      </c>
    </row>
    <row r="51" spans="1:16" x14ac:dyDescent="0.3">
      <c r="A51">
        <v>26.16</v>
      </c>
      <c r="B51">
        <f>93.131-0.84/0.427</f>
        <v>91.163786885245898</v>
      </c>
      <c r="C51">
        <v>1E-3</v>
      </c>
      <c r="D51">
        <f t="shared" si="0"/>
        <v>2.0000000000000001E-4</v>
      </c>
      <c r="H51">
        <v>26.16</v>
      </c>
      <c r="I51">
        <f>93.131-0.84/0.427</f>
        <v>91.163786885245898</v>
      </c>
      <c r="J51">
        <v>1E-3</v>
      </c>
    </row>
    <row r="52" spans="1:16" x14ac:dyDescent="0.3">
      <c r="A52">
        <v>26.08</v>
      </c>
      <c r="B52">
        <f>93.131-0.92/0.427</f>
        <v>90.976433255269328</v>
      </c>
      <c r="C52">
        <v>0</v>
      </c>
      <c r="D52">
        <f t="shared" si="0"/>
        <v>0</v>
      </c>
      <c r="H52">
        <v>26.08</v>
      </c>
      <c r="I52">
        <f>93.131-0.92/0.427</f>
        <v>90.976433255269328</v>
      </c>
      <c r="J52">
        <v>0</v>
      </c>
    </row>
    <row r="53" spans="1:16" x14ac:dyDescent="0.3">
      <c r="A53">
        <v>25.93</v>
      </c>
      <c r="B53">
        <f>90.787-0.07/0.427</f>
        <v>90.623065573770504</v>
      </c>
      <c r="C53">
        <v>-1E-3</v>
      </c>
      <c r="D53">
        <f t="shared" si="0"/>
        <v>-2.0000000000000001E-4</v>
      </c>
      <c r="H53">
        <v>25.93</v>
      </c>
      <c r="I53">
        <f>90.787-0.07/0.427</f>
        <v>90.623065573770504</v>
      </c>
      <c r="J53">
        <v>-1E-3</v>
      </c>
    </row>
    <row r="54" spans="1:16" x14ac:dyDescent="0.3">
      <c r="A54">
        <v>25.83</v>
      </c>
      <c r="B54">
        <f>90.787-0.17/0.427</f>
        <v>90.388873536299769</v>
      </c>
      <c r="C54">
        <v>-3.0000000000000001E-3</v>
      </c>
      <c r="D54">
        <f t="shared" si="0"/>
        <v>-6.0000000000000006E-4</v>
      </c>
      <c r="H54">
        <v>25.83</v>
      </c>
      <c r="I54">
        <f>90.787-0.17/0.427</f>
        <v>90.388873536299769</v>
      </c>
      <c r="J54">
        <v>-3.0000000000000001E-3</v>
      </c>
    </row>
    <row r="55" spans="1:16" x14ac:dyDescent="0.3">
      <c r="A55">
        <v>25.7</v>
      </c>
      <c r="B55">
        <f>90.787-0.3/0.427</f>
        <v>90.084423887587832</v>
      </c>
      <c r="C55">
        <v>-2E-3</v>
      </c>
      <c r="D55">
        <f t="shared" si="0"/>
        <v>-4.0000000000000002E-4</v>
      </c>
      <c r="H55">
        <v>25.7</v>
      </c>
      <c r="I55">
        <f>90.787-0.3/0.427</f>
        <v>90.084423887587832</v>
      </c>
      <c r="J55">
        <v>-2E-3</v>
      </c>
    </row>
    <row r="56" spans="1:16" x14ac:dyDescent="0.3">
      <c r="A56">
        <v>22.88</v>
      </c>
      <c r="B56">
        <f>82.259+0.38/0.482</f>
        <v>83.047381742738594</v>
      </c>
      <c r="C56">
        <v>-2E-3</v>
      </c>
      <c r="D56">
        <f t="shared" si="0"/>
        <v>-4.0000000000000002E-4</v>
      </c>
      <c r="H56">
        <v>22.88</v>
      </c>
      <c r="I56">
        <f>82.259+0.38/0.482</f>
        <v>83.047381742738594</v>
      </c>
      <c r="J56">
        <v>-2E-3</v>
      </c>
    </row>
    <row r="57" spans="1:16" x14ac:dyDescent="0.3">
      <c r="A57">
        <v>22.02</v>
      </c>
      <c r="B57">
        <f>81.429+0.02/0.427</f>
        <v>81.475838407494152</v>
      </c>
      <c r="C57">
        <v>-3.0000000000000001E-3</v>
      </c>
      <c r="D57">
        <f t="shared" si="0"/>
        <v>-6.0000000000000006E-4</v>
      </c>
      <c r="H57">
        <v>22.02</v>
      </c>
      <c r="I57">
        <f>81.429+0.02/0.427</f>
        <v>81.475838407494152</v>
      </c>
      <c r="J57">
        <v>-3.0000000000000001E-3</v>
      </c>
    </row>
    <row r="58" spans="1:16" x14ac:dyDescent="0.3">
      <c r="A58">
        <v>20.54</v>
      </c>
      <c r="B58">
        <f>77.917+0.04/0.427</f>
        <v>78.010676814988287</v>
      </c>
      <c r="C58">
        <v>-3.0000000000000001E-3</v>
      </c>
      <c r="D58">
        <f t="shared" si="0"/>
        <v>-6.0000000000000006E-4</v>
      </c>
      <c r="H58">
        <v>20.54</v>
      </c>
      <c r="I58">
        <f>77.917+0.04/0.427</f>
        <v>78.010676814988287</v>
      </c>
      <c r="J58">
        <v>-3.0000000000000001E-3</v>
      </c>
    </row>
    <row r="59" spans="1:16" x14ac:dyDescent="0.3">
      <c r="A59">
        <v>20.420000000000002</v>
      </c>
      <c r="B59">
        <f>77.917-0.08/0.427</f>
        <v>77.729646370023417</v>
      </c>
      <c r="C59">
        <v>-3.0000000000000001E-3</v>
      </c>
      <c r="D59">
        <f t="shared" si="0"/>
        <v>-6.0000000000000006E-4</v>
      </c>
      <c r="H59">
        <v>20.420000000000002</v>
      </c>
      <c r="I59">
        <f>77.917-0.08/0.427</f>
        <v>77.729646370023417</v>
      </c>
      <c r="J59">
        <v>-3.0000000000000001E-3</v>
      </c>
    </row>
    <row r="61" spans="1:16" x14ac:dyDescent="0.3">
      <c r="A61" t="s">
        <v>3</v>
      </c>
      <c r="B61">
        <v>285.7</v>
      </c>
      <c r="C61">
        <v>280.10000000000002</v>
      </c>
      <c r="D61">
        <v>276.7</v>
      </c>
      <c r="E61">
        <v>276.12</v>
      </c>
      <c r="F61">
        <v>268.01</v>
      </c>
      <c r="G61">
        <v>254.42</v>
      </c>
      <c r="H61">
        <v>241.82</v>
      </c>
      <c r="I61">
        <v>229.46</v>
      </c>
      <c r="J61">
        <v>223.53</v>
      </c>
      <c r="K61">
        <v>218.51</v>
      </c>
      <c r="L61">
        <v>213.36</v>
      </c>
      <c r="M61">
        <v>209.01</v>
      </c>
      <c r="N61">
        <v>203.52</v>
      </c>
      <c r="O61">
        <v>199.14</v>
      </c>
      <c r="P61">
        <v>194.21</v>
      </c>
    </row>
    <row r="62" spans="1:16" x14ac:dyDescent="0.3">
      <c r="A62" t="s">
        <v>5</v>
      </c>
      <c r="B62">
        <v>8.4000000000000005E-2</v>
      </c>
      <c r="C62">
        <v>8.1000000000000003E-2</v>
      </c>
      <c r="D62">
        <v>8.1000000000000003E-2</v>
      </c>
      <c r="E62">
        <v>7.8E-2</v>
      </c>
      <c r="F62">
        <v>7.8E-2</v>
      </c>
      <c r="G62">
        <v>7.5999999999999998E-2</v>
      </c>
      <c r="H62">
        <v>7.4999999999999997E-2</v>
      </c>
      <c r="I62">
        <v>7.4999999999999997E-2</v>
      </c>
      <c r="J62">
        <v>7.3999999999999996E-2</v>
      </c>
      <c r="K62">
        <v>7.3999999999999996E-2</v>
      </c>
      <c r="L62">
        <v>7.3999999999999996E-2</v>
      </c>
      <c r="M62">
        <v>7.2999999999999995E-2</v>
      </c>
      <c r="N62">
        <v>7.1999999999999995E-2</v>
      </c>
      <c r="O62">
        <v>7.0999999999999994E-2</v>
      </c>
      <c r="P62">
        <v>7.0999999999999994E-2</v>
      </c>
    </row>
    <row r="63" spans="1:16" x14ac:dyDescent="0.3">
      <c r="A63" t="s">
        <v>3</v>
      </c>
      <c r="B63">
        <v>187.37</v>
      </c>
      <c r="C63">
        <v>181.18</v>
      </c>
      <c r="D63">
        <v>173.88</v>
      </c>
      <c r="E63">
        <v>167.01</v>
      </c>
      <c r="F63">
        <v>160.88</v>
      </c>
      <c r="G63">
        <v>155.51</v>
      </c>
      <c r="H63">
        <v>150.65</v>
      </c>
      <c r="I63">
        <v>144.01</v>
      </c>
      <c r="J63">
        <v>137.15</v>
      </c>
      <c r="K63">
        <v>129.91999999999999</v>
      </c>
      <c r="L63">
        <f>0.84+123.92</f>
        <v>124.76</v>
      </c>
      <c r="M63">
        <v>118.05</v>
      </c>
      <c r="N63">
        <v>112.19</v>
      </c>
      <c r="O63">
        <v>105.98</v>
      </c>
      <c r="P63" s="1">
        <v>100.86</v>
      </c>
    </row>
    <row r="64" spans="1:16" x14ac:dyDescent="0.3">
      <c r="A64" t="s">
        <v>5</v>
      </c>
      <c r="B64">
        <v>7.0999999999999994E-2</v>
      </c>
      <c r="C64">
        <v>7.0000000000000007E-2</v>
      </c>
      <c r="D64">
        <v>6.9000000000000006E-2</v>
      </c>
      <c r="E64">
        <v>6.7000000000000004E-2</v>
      </c>
      <c r="F64">
        <v>6.5000000000000002E-2</v>
      </c>
      <c r="G64">
        <v>6.4000000000000001E-2</v>
      </c>
      <c r="H64">
        <v>6.3E-2</v>
      </c>
      <c r="I64">
        <v>6.3E-2</v>
      </c>
      <c r="J64">
        <v>6.2E-2</v>
      </c>
      <c r="K64">
        <v>6.0999999999999999E-2</v>
      </c>
      <c r="L64">
        <v>0.06</v>
      </c>
      <c r="M64">
        <v>5.7000000000000002E-2</v>
      </c>
      <c r="N64">
        <v>5.6000000000000001E-2</v>
      </c>
      <c r="O64">
        <v>5.5E-2</v>
      </c>
      <c r="P64">
        <v>5.2999999999999999E-2</v>
      </c>
    </row>
    <row r="65" spans="1:15" x14ac:dyDescent="0.3">
      <c r="A65" t="s">
        <v>3</v>
      </c>
      <c r="B65" s="1">
        <f>94.303+0.12/0.426</f>
        <v>94.584690140845069</v>
      </c>
      <c r="C65" s="1">
        <f>93.131+0.02/0.427</f>
        <v>93.17783840749415</v>
      </c>
      <c r="D65" s="1">
        <f>93.131+0.01/0.427</f>
        <v>93.154419203747068</v>
      </c>
      <c r="E65" s="1">
        <v>93.302999999999997</v>
      </c>
      <c r="F65" s="1">
        <f>93.131-0.03/0.427</f>
        <v>93.060742388758783</v>
      </c>
      <c r="G65" s="1">
        <f>93.131-0.07/0.427</f>
        <v>92.967065573770498</v>
      </c>
      <c r="H65" s="1">
        <f>93.131-0.08/0.427</f>
        <v>92.943646370023416</v>
      </c>
      <c r="I65" s="1">
        <f>93.131-0.12/0.427</f>
        <v>92.84996955503513</v>
      </c>
      <c r="J65" s="1">
        <f>93.131-0.15/0.427</f>
        <v>92.779711943793913</v>
      </c>
      <c r="K65" s="1">
        <f>93.131-0.2/0.427</f>
        <v>92.662615925058546</v>
      </c>
      <c r="L65" s="1">
        <f>93.131-0.26/0.427</f>
        <v>92.522100702576111</v>
      </c>
      <c r="M65" s="1">
        <f>93.131-0.34/0.427</f>
        <v>92.334747072599527</v>
      </c>
      <c r="N65" s="1">
        <f>93.131-0.4/0.427</f>
        <v>92.194231850117092</v>
      </c>
      <c r="O65" s="1">
        <f>93.131-0.43/0.427</f>
        <v>92.123974238875874</v>
      </c>
    </row>
    <row r="66" spans="1:15" x14ac:dyDescent="0.3">
      <c r="A66" t="s">
        <v>5</v>
      </c>
      <c r="B66">
        <v>4.8000000000000001E-2</v>
      </c>
      <c r="C66">
        <v>3.9E-2</v>
      </c>
      <c r="D66">
        <v>3.7999999999999999E-2</v>
      </c>
      <c r="E66">
        <v>3.5999999999999997E-2</v>
      </c>
      <c r="F66">
        <v>3.4000000000000002E-2</v>
      </c>
      <c r="G66">
        <v>3.2000000000000001E-2</v>
      </c>
      <c r="H66">
        <v>3.1E-2</v>
      </c>
      <c r="I66">
        <v>2.9000000000000001E-2</v>
      </c>
      <c r="J66">
        <v>2.7E-2</v>
      </c>
      <c r="K66">
        <v>2.4E-2</v>
      </c>
      <c r="L66">
        <v>2.1000000000000001E-2</v>
      </c>
      <c r="M66">
        <v>1.7999999999999999E-2</v>
      </c>
      <c r="N66">
        <v>1.4999999999999999E-2</v>
      </c>
      <c r="O66">
        <v>1.2999999999999999E-2</v>
      </c>
    </row>
    <row r="67" spans="1:15" x14ac:dyDescent="0.3">
      <c r="A67" t="s">
        <v>3</v>
      </c>
      <c r="B67" s="1">
        <f>93.131-0.52/0.427</f>
        <v>91.913201405152222</v>
      </c>
      <c r="C67" s="1">
        <f>93.131-0.58/0.427</f>
        <v>91.772686182669787</v>
      </c>
      <c r="D67" s="1">
        <f>93.131-0.65/0.427</f>
        <v>91.608751756440284</v>
      </c>
      <c r="E67" s="1">
        <f>93.131-0.71/0.427</f>
        <v>91.46823653395785</v>
      </c>
      <c r="F67" s="1">
        <f>93.131-0.77/0.427</f>
        <v>91.327721311475415</v>
      </c>
      <c r="G67" s="1">
        <f>93.131-0.84/0.427</f>
        <v>91.163786885245898</v>
      </c>
      <c r="H67" s="1">
        <f>93.131-0.92/0.427</f>
        <v>90.976433255269328</v>
      </c>
      <c r="I67" s="1">
        <f>90.787-0.07/0.427</f>
        <v>90.623065573770504</v>
      </c>
      <c r="J67" s="1">
        <f>90.787-0.17/0.427</f>
        <v>90.388873536299769</v>
      </c>
      <c r="K67" s="1">
        <f>90.787-0.3/0.427</f>
        <v>90.084423887587832</v>
      </c>
      <c r="L67" s="1">
        <f>82.259+0.38/0.482</f>
        <v>83.047381742738594</v>
      </c>
      <c r="M67" s="1">
        <f>81.429+0.02/0.427</f>
        <v>81.475838407494152</v>
      </c>
      <c r="N67" s="1">
        <f>77.917+0.04/0.427</f>
        <v>78.010676814988287</v>
      </c>
      <c r="O67" s="1">
        <f>77.917-0.08/0.427</f>
        <v>77.729646370023417</v>
      </c>
    </row>
    <row r="68" spans="1:15" x14ac:dyDescent="0.3">
      <c r="A68" t="s">
        <v>5</v>
      </c>
      <c r="B68">
        <v>0.01</v>
      </c>
      <c r="C68">
        <v>8.0000000000000002E-3</v>
      </c>
      <c r="D68">
        <v>6.0000000000000001E-3</v>
      </c>
      <c r="E68">
        <v>4.0000000000000001E-3</v>
      </c>
      <c r="F68">
        <v>3.0000000000000001E-3</v>
      </c>
      <c r="G68">
        <v>1E-3</v>
      </c>
      <c r="H68">
        <v>0</v>
      </c>
      <c r="I68">
        <v>-1E-3</v>
      </c>
      <c r="J68">
        <v>-3.0000000000000001E-3</v>
      </c>
      <c r="K68">
        <v>-2E-3</v>
      </c>
      <c r="L68">
        <v>-2E-3</v>
      </c>
      <c r="M68">
        <v>-3.0000000000000001E-3</v>
      </c>
      <c r="N68">
        <v>-3.0000000000000001E-3</v>
      </c>
      <c r="O68">
        <v>-3.0000000000000001E-3</v>
      </c>
    </row>
    <row r="70" spans="1:15" x14ac:dyDescent="0.3">
      <c r="B70" t="s">
        <v>3</v>
      </c>
      <c r="C70" t="s">
        <v>6</v>
      </c>
      <c r="E70" t="s">
        <v>3</v>
      </c>
      <c r="F70" t="s">
        <v>7</v>
      </c>
      <c r="G70" t="s">
        <v>3</v>
      </c>
      <c r="H70" t="s">
        <v>7</v>
      </c>
      <c r="I70" t="s">
        <v>3</v>
      </c>
      <c r="J70" t="s">
        <v>7</v>
      </c>
    </row>
    <row r="71" spans="1:15" x14ac:dyDescent="0.3">
      <c r="B71">
        <v>285.7</v>
      </c>
      <c r="C71">
        <v>105.06</v>
      </c>
      <c r="E71">
        <v>285.7</v>
      </c>
      <c r="F71">
        <v>0.53129999999999999</v>
      </c>
      <c r="G71">
        <v>209.01</v>
      </c>
      <c r="H71">
        <v>0.71879999999999999</v>
      </c>
      <c r="I71">
        <v>144.01</v>
      </c>
      <c r="J71">
        <v>0.86</v>
      </c>
    </row>
    <row r="72" spans="1:15" x14ac:dyDescent="0.3">
      <c r="B72">
        <v>280.10000000000002</v>
      </c>
      <c r="C72">
        <v>102.8</v>
      </c>
      <c r="E72">
        <v>280.10000000000002</v>
      </c>
      <c r="F72">
        <v>0.55169999999999997</v>
      </c>
      <c r="G72">
        <v>203.52</v>
      </c>
      <c r="H72">
        <v>0.73</v>
      </c>
      <c r="I72">
        <v>137.15</v>
      </c>
      <c r="J72">
        <v>0.88400000000000001</v>
      </c>
    </row>
    <row r="73" spans="1:15" x14ac:dyDescent="0.3">
      <c r="B73">
        <v>276.7</v>
      </c>
      <c r="C73">
        <v>101.4</v>
      </c>
      <c r="E73">
        <v>276.7</v>
      </c>
      <c r="F73">
        <v>0.56169999999999998</v>
      </c>
      <c r="G73">
        <v>199.14</v>
      </c>
      <c r="H73">
        <v>0.745</v>
      </c>
      <c r="I73">
        <v>129.91999999999999</v>
      </c>
      <c r="J73">
        <v>0.9</v>
      </c>
    </row>
    <row r="74" spans="1:15" x14ac:dyDescent="0.3">
      <c r="B74">
        <v>276.12</v>
      </c>
      <c r="C74">
        <v>100.8</v>
      </c>
      <c r="E74">
        <v>276.12</v>
      </c>
      <c r="F74">
        <v>0.56499999999999995</v>
      </c>
      <c r="G74">
        <v>194.21</v>
      </c>
      <c r="H74">
        <v>0.75280000000000002</v>
      </c>
      <c r="I74">
        <f>0.84+123.92</f>
        <v>124.76</v>
      </c>
      <c r="J74">
        <v>0.91</v>
      </c>
    </row>
    <row r="75" spans="1:15" x14ac:dyDescent="0.3">
      <c r="B75">
        <v>268.01</v>
      </c>
      <c r="C75">
        <v>98.14</v>
      </c>
      <c r="E75">
        <v>268.01</v>
      </c>
      <c r="F75">
        <v>0.58440000000000003</v>
      </c>
      <c r="G75">
        <v>187.37</v>
      </c>
      <c r="H75">
        <v>0.76890000000000003</v>
      </c>
      <c r="I75">
        <v>118.05</v>
      </c>
      <c r="J75">
        <v>0.92749999999999999</v>
      </c>
    </row>
    <row r="76" spans="1:15" x14ac:dyDescent="0.3">
      <c r="B76">
        <v>254.42</v>
      </c>
      <c r="C76">
        <v>92.72</v>
      </c>
      <c r="E76">
        <v>254.42</v>
      </c>
      <c r="F76">
        <v>0.61260000000000003</v>
      </c>
      <c r="G76">
        <v>181.18</v>
      </c>
      <c r="H76">
        <v>0.78310000000000002</v>
      </c>
      <c r="I76">
        <v>112.19</v>
      </c>
      <c r="J76">
        <v>0.94099999999999995</v>
      </c>
    </row>
    <row r="77" spans="1:15" x14ac:dyDescent="0.3">
      <c r="B77">
        <v>241.82</v>
      </c>
      <c r="C77">
        <v>87.8</v>
      </c>
      <c r="E77">
        <v>241.82</v>
      </c>
      <c r="F77">
        <v>0.64200000000000002</v>
      </c>
      <c r="G77">
        <v>173.88</v>
      </c>
      <c r="H77">
        <v>0.8</v>
      </c>
      <c r="I77">
        <v>105.98</v>
      </c>
      <c r="J77">
        <v>0.95530000000000004</v>
      </c>
    </row>
    <row r="78" spans="1:15" x14ac:dyDescent="0.3">
      <c r="B78">
        <v>229.46</v>
      </c>
      <c r="C78">
        <v>82.8</v>
      </c>
      <c r="E78">
        <v>229.46</v>
      </c>
      <c r="F78">
        <v>0.67120000000000002</v>
      </c>
      <c r="G78">
        <v>167.01</v>
      </c>
      <c r="H78">
        <v>0.81630000000000003</v>
      </c>
      <c r="I78">
        <v>100.86</v>
      </c>
      <c r="J78">
        <v>0.96630000000000005</v>
      </c>
    </row>
    <row r="79" spans="1:15" x14ac:dyDescent="0.3">
      <c r="B79">
        <v>223.53</v>
      </c>
      <c r="C79">
        <v>80.5</v>
      </c>
      <c r="E79">
        <v>223.53</v>
      </c>
      <c r="F79">
        <v>0.68510000000000004</v>
      </c>
      <c r="G79">
        <v>160.88</v>
      </c>
      <c r="H79">
        <v>0.83050000000000002</v>
      </c>
      <c r="I79" s="1">
        <f>94.303+0.12/0.426</f>
        <v>94.584690140845069</v>
      </c>
      <c r="J79">
        <v>0.98019999999999996</v>
      </c>
    </row>
    <row r="80" spans="1:15" x14ac:dyDescent="0.3">
      <c r="B80">
        <v>218.51</v>
      </c>
      <c r="C80">
        <v>78.5</v>
      </c>
      <c r="E80">
        <v>218.51</v>
      </c>
      <c r="F80">
        <v>0.69669999999999999</v>
      </c>
      <c r="G80">
        <v>155.51</v>
      </c>
      <c r="H80">
        <v>0.84240000000000004</v>
      </c>
      <c r="I80" s="1">
        <f>93.131+0.02/0.427</f>
        <v>93.17783840749415</v>
      </c>
      <c r="J80">
        <v>0.98340000000000005</v>
      </c>
    </row>
    <row r="81" spans="2:16" x14ac:dyDescent="0.3">
      <c r="B81">
        <v>213.36</v>
      </c>
      <c r="C81">
        <v>76.400000000000006</v>
      </c>
      <c r="E81">
        <v>213.36</v>
      </c>
      <c r="F81">
        <v>0.70889999999999997</v>
      </c>
      <c r="G81">
        <v>150.65</v>
      </c>
      <c r="H81">
        <v>0.85</v>
      </c>
    </row>
    <row r="82" spans="2:16" x14ac:dyDescent="0.3">
      <c r="B82">
        <v>209.01</v>
      </c>
      <c r="C82">
        <v>74.7</v>
      </c>
    </row>
    <row r="83" spans="2:16" x14ac:dyDescent="0.3">
      <c r="B83">
        <v>203.52</v>
      </c>
      <c r="C83">
        <v>72.5</v>
      </c>
      <c r="E83" t="s">
        <v>3</v>
      </c>
      <c r="F83">
        <v>285.7</v>
      </c>
      <c r="G83">
        <v>280.10000000000002</v>
      </c>
      <c r="H83">
        <v>276.7</v>
      </c>
      <c r="I83">
        <v>276.12</v>
      </c>
      <c r="J83">
        <v>268.01</v>
      </c>
      <c r="K83">
        <v>254.42</v>
      </c>
      <c r="L83">
        <v>241.82</v>
      </c>
      <c r="M83">
        <v>229.46</v>
      </c>
      <c r="N83">
        <v>223.53</v>
      </c>
      <c r="O83">
        <v>218.51</v>
      </c>
      <c r="P83">
        <v>213.36</v>
      </c>
    </row>
    <row r="84" spans="2:16" x14ac:dyDescent="0.3">
      <c r="B84">
        <v>199.14</v>
      </c>
      <c r="C84">
        <v>70.2</v>
      </c>
      <c r="E84" t="s">
        <v>7</v>
      </c>
      <c r="F84">
        <v>0.53129999999999999</v>
      </c>
      <c r="G84">
        <v>0.55169999999999997</v>
      </c>
      <c r="H84">
        <v>0.56169999999999998</v>
      </c>
      <c r="I84">
        <v>0.56499999999999995</v>
      </c>
      <c r="J84">
        <v>0.58440000000000003</v>
      </c>
      <c r="K84">
        <v>0.61260000000000003</v>
      </c>
      <c r="L84">
        <v>0.64200000000000002</v>
      </c>
      <c r="M84">
        <v>0.67120000000000002</v>
      </c>
      <c r="N84">
        <v>0.68510000000000004</v>
      </c>
      <c r="O84">
        <v>0.69669999999999999</v>
      </c>
      <c r="P84">
        <v>0.70889999999999997</v>
      </c>
    </row>
    <row r="85" spans="2:16" x14ac:dyDescent="0.3">
      <c r="B85">
        <v>194.21</v>
      </c>
      <c r="C85">
        <v>68.8</v>
      </c>
      <c r="E85" t="s">
        <v>3</v>
      </c>
      <c r="F85">
        <v>209.01</v>
      </c>
      <c r="G85">
        <v>203.52</v>
      </c>
      <c r="H85">
        <v>199.14</v>
      </c>
      <c r="I85">
        <v>194.21</v>
      </c>
      <c r="J85">
        <v>187.37</v>
      </c>
      <c r="K85">
        <v>181.18</v>
      </c>
      <c r="L85">
        <v>173.88</v>
      </c>
      <c r="M85">
        <v>167.01</v>
      </c>
      <c r="N85">
        <v>160.88</v>
      </c>
      <c r="O85">
        <v>155.51</v>
      </c>
      <c r="P85">
        <v>150.65</v>
      </c>
    </row>
    <row r="86" spans="2:16" x14ac:dyDescent="0.3">
      <c r="B86">
        <v>187.37</v>
      </c>
      <c r="C86">
        <v>66</v>
      </c>
      <c r="E86" t="s">
        <v>7</v>
      </c>
      <c r="F86">
        <v>0.71879999999999999</v>
      </c>
      <c r="G86">
        <v>0.73</v>
      </c>
      <c r="H86">
        <v>0.745</v>
      </c>
      <c r="I86">
        <v>0.75280000000000002</v>
      </c>
      <c r="J86">
        <v>0.76890000000000003</v>
      </c>
      <c r="K86">
        <v>0.78310000000000002</v>
      </c>
      <c r="L86">
        <v>0.8</v>
      </c>
      <c r="M86">
        <v>0.81630000000000003</v>
      </c>
      <c r="N86">
        <v>0.83050000000000002</v>
      </c>
      <c r="O86">
        <v>0.84240000000000004</v>
      </c>
      <c r="P86">
        <v>0.85</v>
      </c>
    </row>
    <row r="87" spans="2:16" x14ac:dyDescent="0.3">
      <c r="B87">
        <v>181.18</v>
      </c>
      <c r="C87">
        <v>63.5</v>
      </c>
      <c r="E87" t="s">
        <v>3</v>
      </c>
      <c r="F87">
        <v>144.01</v>
      </c>
      <c r="G87">
        <v>137.15</v>
      </c>
      <c r="H87">
        <v>129.91999999999999</v>
      </c>
      <c r="I87">
        <f>0.84+123.92</f>
        <v>124.76</v>
      </c>
      <c r="J87">
        <v>118.05</v>
      </c>
      <c r="K87">
        <v>112.19</v>
      </c>
      <c r="L87">
        <v>105.98</v>
      </c>
      <c r="M87">
        <v>100.86</v>
      </c>
      <c r="N87" s="1">
        <f>94.303+0.12/0.426</f>
        <v>94.584690140845069</v>
      </c>
      <c r="O87" s="1">
        <f>93.131+0.02/0.427</f>
        <v>93.17783840749415</v>
      </c>
    </row>
    <row r="88" spans="2:16" x14ac:dyDescent="0.3">
      <c r="B88">
        <v>173.88</v>
      </c>
      <c r="C88">
        <v>60.57</v>
      </c>
      <c r="E88" t="s">
        <v>7</v>
      </c>
      <c r="F88">
        <v>0.86</v>
      </c>
      <c r="G88">
        <v>0.88400000000000001</v>
      </c>
      <c r="H88">
        <v>0.9</v>
      </c>
      <c r="I88">
        <v>0.91</v>
      </c>
      <c r="J88">
        <v>0.92749999999999999</v>
      </c>
      <c r="K88">
        <v>0.94099999999999995</v>
      </c>
      <c r="L88">
        <v>0.95530000000000004</v>
      </c>
      <c r="M88">
        <v>0.96630000000000005</v>
      </c>
      <c r="N88">
        <v>0.98019999999999996</v>
      </c>
      <c r="O88">
        <v>0.98340000000000005</v>
      </c>
    </row>
    <row r="89" spans="2:16" x14ac:dyDescent="0.3">
      <c r="B89">
        <v>167.01</v>
      </c>
      <c r="C89">
        <v>57.75</v>
      </c>
    </row>
    <row r="90" spans="2:16" x14ac:dyDescent="0.3">
      <c r="B90">
        <v>160.88</v>
      </c>
      <c r="C90">
        <v>55.25</v>
      </c>
    </row>
    <row r="91" spans="2:16" x14ac:dyDescent="0.3">
      <c r="B91">
        <v>155.51</v>
      </c>
      <c r="C91">
        <v>53.1</v>
      </c>
      <c r="E91" t="s">
        <v>3</v>
      </c>
      <c r="F91" t="s">
        <v>1</v>
      </c>
    </row>
    <row r="92" spans="2:16" x14ac:dyDescent="0.3">
      <c r="B92">
        <v>150.65</v>
      </c>
      <c r="C92">
        <v>51.1</v>
      </c>
      <c r="E92">
        <v>285.7</v>
      </c>
      <c r="F92">
        <v>4.2329999999999997</v>
      </c>
      <c r="G92">
        <v>213.36</v>
      </c>
      <c r="H92">
        <v>3.3420000000000001</v>
      </c>
      <c r="I92">
        <v>150.65</v>
      </c>
      <c r="J92">
        <v>1.5329999999999999</v>
      </c>
    </row>
    <row r="93" spans="2:16" x14ac:dyDescent="0.3">
      <c r="B93">
        <v>144.01</v>
      </c>
      <c r="C93">
        <v>48.3</v>
      </c>
      <c r="E93">
        <v>280.10000000000002</v>
      </c>
      <c r="F93">
        <v>5.4279999999999999</v>
      </c>
      <c r="G93">
        <v>209.01</v>
      </c>
      <c r="H93">
        <v>3.2130000000000001</v>
      </c>
      <c r="I93">
        <v>144.01</v>
      </c>
      <c r="J93">
        <v>1.4179999999999999</v>
      </c>
    </row>
    <row r="94" spans="2:16" x14ac:dyDescent="0.3">
      <c r="B94">
        <v>137.15</v>
      </c>
      <c r="C94">
        <v>45.5</v>
      </c>
      <c r="D94" s="1"/>
      <c r="E94">
        <v>276.7</v>
      </c>
      <c r="F94">
        <v>5.2460000000000004</v>
      </c>
      <c r="G94">
        <v>203.52</v>
      </c>
      <c r="H94">
        <v>3.0939999999999999</v>
      </c>
      <c r="I94">
        <v>137.15</v>
      </c>
      <c r="J94">
        <v>1.258</v>
      </c>
      <c r="K94" s="1"/>
      <c r="L94" s="1"/>
      <c r="M94" s="1"/>
      <c r="N94" s="1"/>
      <c r="O94" s="1"/>
      <c r="P94" s="1"/>
    </row>
    <row r="95" spans="2:16" x14ac:dyDescent="0.3">
      <c r="B95">
        <v>129.91999999999999</v>
      </c>
      <c r="C95">
        <v>42.5</v>
      </c>
      <c r="E95">
        <v>276.12</v>
      </c>
      <c r="F95">
        <v>5.2030000000000003</v>
      </c>
      <c r="G95">
        <v>199.14</v>
      </c>
      <c r="H95">
        <v>2.661</v>
      </c>
      <c r="I95">
        <v>129.91999999999999</v>
      </c>
      <c r="J95">
        <v>1.101</v>
      </c>
    </row>
    <row r="96" spans="2:16" x14ac:dyDescent="0.3">
      <c r="B96">
        <f>0.84+123.92</f>
        <v>124.76</v>
      </c>
      <c r="C96">
        <v>40.35</v>
      </c>
      <c r="D96" s="1"/>
      <c r="E96">
        <v>268.01</v>
      </c>
      <c r="F96">
        <v>4.8609999999999998</v>
      </c>
      <c r="G96">
        <v>194.21</v>
      </c>
      <c r="H96">
        <v>2.5630000000000002</v>
      </c>
      <c r="I96">
        <f>0.84+123.92</f>
        <v>124.76</v>
      </c>
      <c r="J96">
        <v>0.94799999999999995</v>
      </c>
      <c r="K96" s="1"/>
      <c r="L96" s="1"/>
      <c r="M96" s="1"/>
      <c r="N96" s="1"/>
    </row>
    <row r="97" spans="2:10" x14ac:dyDescent="0.3">
      <c r="B97">
        <v>118.05</v>
      </c>
      <c r="C97">
        <v>37.58</v>
      </c>
      <c r="E97">
        <v>254.42</v>
      </c>
      <c r="F97">
        <v>4.43</v>
      </c>
      <c r="G97">
        <v>187.37</v>
      </c>
      <c r="H97">
        <v>2.37</v>
      </c>
      <c r="I97">
        <v>118.05</v>
      </c>
      <c r="J97">
        <v>0.83699999999999997</v>
      </c>
    </row>
    <row r="98" spans="2:10" x14ac:dyDescent="0.3">
      <c r="B98">
        <v>112.19</v>
      </c>
      <c r="C98">
        <v>35.1</v>
      </c>
      <c r="E98">
        <v>241.82</v>
      </c>
      <c r="F98">
        <v>3.9470000000000001</v>
      </c>
      <c r="G98">
        <v>181.18</v>
      </c>
      <c r="H98">
        <v>2.1749999999999998</v>
      </c>
      <c r="I98">
        <v>112.19</v>
      </c>
      <c r="J98">
        <v>0.69599999999999995</v>
      </c>
    </row>
    <row r="99" spans="2:10" x14ac:dyDescent="0.3">
      <c r="B99">
        <v>105.98</v>
      </c>
      <c r="C99">
        <v>32.42</v>
      </c>
      <c r="E99">
        <v>229.46</v>
      </c>
      <c r="F99">
        <v>3.84</v>
      </c>
      <c r="G99">
        <v>173.88</v>
      </c>
      <c r="H99">
        <v>2.0059999999999998</v>
      </c>
      <c r="I99">
        <v>105.98</v>
      </c>
      <c r="J99">
        <v>0.57799999999999996</v>
      </c>
    </row>
    <row r="100" spans="2:10" x14ac:dyDescent="0.3">
      <c r="B100">
        <v>100.86</v>
      </c>
      <c r="C100">
        <v>30.28</v>
      </c>
      <c r="E100">
        <v>223.53</v>
      </c>
      <c r="F100">
        <v>3.6640000000000001</v>
      </c>
      <c r="G100">
        <v>167.01</v>
      </c>
      <c r="H100">
        <v>1.823</v>
      </c>
      <c r="I100">
        <v>100.86</v>
      </c>
      <c r="J100">
        <v>0.46700000000000003</v>
      </c>
    </row>
    <row r="101" spans="2:10" x14ac:dyDescent="0.3">
      <c r="B101">
        <f>94.303+0.12/0.426</f>
        <v>94.584690140845069</v>
      </c>
      <c r="C101">
        <v>27.62</v>
      </c>
      <c r="E101">
        <v>218.51</v>
      </c>
      <c r="F101">
        <v>3.5059999999999998</v>
      </c>
      <c r="G101">
        <v>155.51</v>
      </c>
      <c r="H101">
        <v>1.6619999999999999</v>
      </c>
      <c r="I101">
        <f>94.303+0.12/0.426</f>
        <v>94.584690140845069</v>
      </c>
      <c r="J101">
        <v>0.373</v>
      </c>
    </row>
    <row r="102" spans="2:10" x14ac:dyDescent="0.3">
      <c r="B102">
        <f>93.131+0.02/0.427</f>
        <v>93.17783840749415</v>
      </c>
      <c r="C102">
        <v>27.02</v>
      </c>
      <c r="E102">
        <v>213.36</v>
      </c>
      <c r="F102">
        <v>3.3420000000000001</v>
      </c>
    </row>
    <row r="103" spans="2:10" x14ac:dyDescent="0.3">
      <c r="B103">
        <f>93.131+0.01/0.427</f>
        <v>93.154419203747068</v>
      </c>
      <c r="C103">
        <v>27.01</v>
      </c>
      <c r="E103">
        <v>209.01</v>
      </c>
      <c r="F103">
        <v>3.2130000000000001</v>
      </c>
    </row>
    <row r="104" spans="2:10" x14ac:dyDescent="0.3">
      <c r="B104">
        <v>93.302999999999997</v>
      </c>
      <c r="C104">
        <v>27</v>
      </c>
      <c r="E104">
        <v>203.52</v>
      </c>
      <c r="F104">
        <v>3.0939999999999999</v>
      </c>
    </row>
    <row r="105" spans="2:10" x14ac:dyDescent="0.3">
      <c r="B105">
        <f>93.131-0.03/0.427</f>
        <v>93.060742388758783</v>
      </c>
      <c r="C105">
        <v>26.97</v>
      </c>
      <c r="E105">
        <v>199.14</v>
      </c>
      <c r="F105">
        <v>2.661</v>
      </c>
    </row>
    <row r="106" spans="2:10" x14ac:dyDescent="0.3">
      <c r="B106">
        <f>93.131-0.07/0.427</f>
        <v>92.967065573770498</v>
      </c>
      <c r="C106">
        <v>26.93</v>
      </c>
      <c r="E106">
        <v>194.21</v>
      </c>
      <c r="F106">
        <v>2.5630000000000002</v>
      </c>
    </row>
    <row r="107" spans="2:10" x14ac:dyDescent="0.3">
      <c r="B107">
        <f>93.131-0.08/0.427</f>
        <v>92.943646370023416</v>
      </c>
      <c r="C107">
        <v>26.92</v>
      </c>
      <c r="E107">
        <v>187.37</v>
      </c>
      <c r="F107">
        <v>2.37</v>
      </c>
    </row>
    <row r="108" spans="2:10" x14ac:dyDescent="0.3">
      <c r="B108">
        <f>93.131-0.12/0.427</f>
        <v>92.84996955503513</v>
      </c>
      <c r="C108">
        <v>26.88</v>
      </c>
      <c r="E108">
        <v>181.18</v>
      </c>
      <c r="F108">
        <v>2.1749999999999998</v>
      </c>
    </row>
    <row r="109" spans="2:10" x14ac:dyDescent="0.3">
      <c r="B109">
        <f>93.131-0.15/0.427</f>
        <v>92.779711943793913</v>
      </c>
      <c r="C109">
        <v>26.85</v>
      </c>
      <c r="E109">
        <v>173.88</v>
      </c>
      <c r="F109">
        <v>2.0059999999999998</v>
      </c>
    </row>
    <row r="110" spans="2:10" x14ac:dyDescent="0.3">
      <c r="B110">
        <f>93.131-0.2/0.427</f>
        <v>92.662615925058546</v>
      </c>
      <c r="C110">
        <v>26.8</v>
      </c>
      <c r="E110">
        <v>167.01</v>
      </c>
      <c r="F110">
        <v>1.823</v>
      </c>
    </row>
    <row r="111" spans="2:10" x14ac:dyDescent="0.3">
      <c r="B111">
        <f>93.131-0.26/0.427</f>
        <v>92.522100702576111</v>
      </c>
      <c r="C111">
        <v>26.74</v>
      </c>
    </row>
    <row r="112" spans="2:10" x14ac:dyDescent="0.3">
      <c r="B112">
        <f>93.131-0.34/0.427</f>
        <v>92.334747072599527</v>
      </c>
      <c r="C112">
        <v>26.66</v>
      </c>
      <c r="E112">
        <v>155.51</v>
      </c>
      <c r="F112">
        <v>1.6619999999999999</v>
      </c>
    </row>
    <row r="113" spans="2:6" x14ac:dyDescent="0.3">
      <c r="B113">
        <f>93.131-0.4/0.427</f>
        <v>92.194231850117092</v>
      </c>
      <c r="C113">
        <v>26.6</v>
      </c>
      <c r="E113">
        <v>150.65</v>
      </c>
      <c r="F113">
        <v>1.5329999999999999</v>
      </c>
    </row>
    <row r="114" spans="2:6" x14ac:dyDescent="0.3">
      <c r="B114">
        <f>93.131-0.43/0.427</f>
        <v>92.123974238875874</v>
      </c>
      <c r="C114">
        <v>26.57</v>
      </c>
      <c r="E114">
        <v>144.01</v>
      </c>
      <c r="F114">
        <v>1.4179999999999999</v>
      </c>
    </row>
    <row r="115" spans="2:6" x14ac:dyDescent="0.3">
      <c r="B115">
        <f>93.131-0.52/0.427</f>
        <v>91.913201405152222</v>
      </c>
      <c r="C115">
        <v>26.48</v>
      </c>
      <c r="E115">
        <v>137.15</v>
      </c>
      <c r="F115">
        <v>1.258</v>
      </c>
    </row>
    <row r="116" spans="2:6" x14ac:dyDescent="0.3">
      <c r="B116">
        <f>93.131-0.58/0.427</f>
        <v>91.772686182669787</v>
      </c>
      <c r="C116">
        <v>26.42</v>
      </c>
      <c r="E116">
        <v>129.91999999999999</v>
      </c>
      <c r="F116">
        <v>1.101</v>
      </c>
    </row>
    <row r="117" spans="2:6" x14ac:dyDescent="0.3">
      <c r="B117">
        <f>93.131-0.65/0.427</f>
        <v>91.608751756440284</v>
      </c>
      <c r="C117">
        <v>26.35</v>
      </c>
      <c r="E117">
        <f>0.84+123.92</f>
        <v>124.76</v>
      </c>
      <c r="F117">
        <v>0.94799999999999995</v>
      </c>
    </row>
    <row r="118" spans="2:6" x14ac:dyDescent="0.3">
      <c r="B118">
        <f>93.131-0.71/0.427</f>
        <v>91.46823653395785</v>
      </c>
      <c r="C118">
        <v>26.29</v>
      </c>
      <c r="E118">
        <v>118.05</v>
      </c>
      <c r="F118">
        <v>0.83699999999999997</v>
      </c>
    </row>
    <row r="119" spans="2:6" x14ac:dyDescent="0.3">
      <c r="B119">
        <f>93.131-0.77/0.427</f>
        <v>91.327721311475415</v>
      </c>
      <c r="C119">
        <v>26.23</v>
      </c>
      <c r="E119">
        <v>112.19</v>
      </c>
      <c r="F119">
        <v>0.69599999999999995</v>
      </c>
    </row>
    <row r="120" spans="2:6" x14ac:dyDescent="0.3">
      <c r="B120">
        <f>93.131-0.84/0.427</f>
        <v>91.163786885245898</v>
      </c>
      <c r="C120">
        <v>26.16</v>
      </c>
      <c r="E120">
        <v>105.98</v>
      </c>
      <c r="F120">
        <v>0.57799999999999996</v>
      </c>
    </row>
    <row r="121" spans="2:6" x14ac:dyDescent="0.3">
      <c r="B121">
        <f>93.131-0.92/0.427</f>
        <v>90.976433255269328</v>
      </c>
      <c r="C121">
        <v>26.08</v>
      </c>
      <c r="E121">
        <v>100.86</v>
      </c>
      <c r="F121">
        <v>0.46700000000000003</v>
      </c>
    </row>
    <row r="122" spans="2:6" x14ac:dyDescent="0.3">
      <c r="B122">
        <f>90.787-0.07/0.427</f>
        <v>90.623065573770504</v>
      </c>
      <c r="C122">
        <v>25.93</v>
      </c>
      <c r="E122">
        <f>94.303+0.12/0.426</f>
        <v>94.584690140845069</v>
      </c>
      <c r="F122">
        <v>0.373</v>
      </c>
    </row>
    <row r="123" spans="2:6" x14ac:dyDescent="0.3">
      <c r="B123">
        <f>90.787-0.17/0.427</f>
        <v>90.388873536299769</v>
      </c>
      <c r="C123">
        <v>25.83</v>
      </c>
    </row>
    <row r="124" spans="2:6" x14ac:dyDescent="0.3">
      <c r="B124">
        <f>90.787-0.3/0.427</f>
        <v>90.084423887587832</v>
      </c>
      <c r="C124">
        <v>25.7</v>
      </c>
    </row>
    <row r="125" spans="2:6" x14ac:dyDescent="0.3">
      <c r="B125">
        <f>82.259+0.38/0.482</f>
        <v>83.047381742738594</v>
      </c>
      <c r="C125">
        <v>22.88</v>
      </c>
    </row>
    <row r="126" spans="2:6" x14ac:dyDescent="0.3">
      <c r="B126">
        <f>81.429+0.02/0.427</f>
        <v>81.475838407494152</v>
      </c>
      <c r="C126">
        <v>22.02</v>
      </c>
    </row>
    <row r="127" spans="2:6" x14ac:dyDescent="0.3">
      <c r="B127">
        <f>77.917+0.04/0.427</f>
        <v>78.010676814988287</v>
      </c>
      <c r="C127">
        <v>20.54</v>
      </c>
    </row>
    <row r="128" spans="2:6" x14ac:dyDescent="0.3">
      <c r="B128">
        <f>77.917-0.08/0.427</f>
        <v>77.729646370023417</v>
      </c>
      <c r="C128">
        <v>20.420000000000002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C233-917D-4CCE-A640-3E555B616D42}">
  <dimension ref="A1:C33"/>
  <sheetViews>
    <sheetView topLeftCell="A13" workbookViewId="0">
      <selection activeCell="C2" activeCellId="1" sqref="A2:A33 C2:C33"/>
    </sheetView>
  </sheetViews>
  <sheetFormatPr defaultRowHeight="14" x14ac:dyDescent="0.3"/>
  <sheetData>
    <row r="1" spans="1:3" x14ac:dyDescent="0.3">
      <c r="A1" t="s">
        <v>3</v>
      </c>
      <c r="B1" t="s">
        <v>7</v>
      </c>
      <c r="C1" t="s">
        <v>11</v>
      </c>
    </row>
    <row r="2" spans="1:3" x14ac:dyDescent="0.3">
      <c r="A2">
        <v>285.7</v>
      </c>
      <c r="B2">
        <v>0.53129999999999999</v>
      </c>
      <c r="C2">
        <f>B2/0.1</f>
        <v>5.3129999999999997</v>
      </c>
    </row>
    <row r="3" spans="1:3" x14ac:dyDescent="0.3">
      <c r="A3">
        <v>280.10000000000002</v>
      </c>
      <c r="B3">
        <v>0.55169999999999997</v>
      </c>
      <c r="C3">
        <f t="shared" ref="C3:C33" si="0">B3/0.1</f>
        <v>5.5169999999999995</v>
      </c>
    </row>
    <row r="4" spans="1:3" x14ac:dyDescent="0.3">
      <c r="A4">
        <v>276.7</v>
      </c>
      <c r="B4">
        <v>0.56169999999999998</v>
      </c>
      <c r="C4">
        <f t="shared" si="0"/>
        <v>5.6169999999999991</v>
      </c>
    </row>
    <row r="5" spans="1:3" x14ac:dyDescent="0.3">
      <c r="A5">
        <v>276.12</v>
      </c>
      <c r="B5">
        <v>0.56499999999999995</v>
      </c>
      <c r="C5">
        <f t="shared" si="0"/>
        <v>5.6499999999999995</v>
      </c>
    </row>
    <row r="6" spans="1:3" x14ac:dyDescent="0.3">
      <c r="A6">
        <v>268.01</v>
      </c>
      <c r="B6">
        <v>0.58440000000000003</v>
      </c>
      <c r="C6">
        <f t="shared" si="0"/>
        <v>5.8440000000000003</v>
      </c>
    </row>
    <row r="7" spans="1:3" x14ac:dyDescent="0.3">
      <c r="A7">
        <v>254.42</v>
      </c>
      <c r="B7">
        <v>0.61260000000000003</v>
      </c>
      <c r="C7">
        <f t="shared" si="0"/>
        <v>6.1260000000000003</v>
      </c>
    </row>
    <row r="8" spans="1:3" x14ac:dyDescent="0.3">
      <c r="A8">
        <v>241.82</v>
      </c>
      <c r="B8">
        <v>0.64200000000000002</v>
      </c>
      <c r="C8">
        <f t="shared" si="0"/>
        <v>6.42</v>
      </c>
    </row>
    <row r="9" spans="1:3" x14ac:dyDescent="0.3">
      <c r="A9">
        <v>229.46</v>
      </c>
      <c r="B9">
        <v>0.67120000000000002</v>
      </c>
      <c r="C9">
        <f t="shared" si="0"/>
        <v>6.7119999999999997</v>
      </c>
    </row>
    <row r="10" spans="1:3" x14ac:dyDescent="0.3">
      <c r="A10">
        <v>223.53</v>
      </c>
      <c r="B10">
        <v>0.68510000000000004</v>
      </c>
      <c r="C10">
        <f t="shared" si="0"/>
        <v>6.851</v>
      </c>
    </row>
    <row r="11" spans="1:3" x14ac:dyDescent="0.3">
      <c r="A11">
        <v>218.51</v>
      </c>
      <c r="B11">
        <v>0.69669999999999999</v>
      </c>
      <c r="C11">
        <f t="shared" si="0"/>
        <v>6.9669999999999996</v>
      </c>
    </row>
    <row r="12" spans="1:3" x14ac:dyDescent="0.3">
      <c r="A12">
        <v>213.36</v>
      </c>
      <c r="B12">
        <v>0.70889999999999997</v>
      </c>
      <c r="C12">
        <f t="shared" si="0"/>
        <v>7.0889999999999995</v>
      </c>
    </row>
    <row r="13" spans="1:3" x14ac:dyDescent="0.3">
      <c r="A13">
        <v>209.01</v>
      </c>
      <c r="B13">
        <v>0.71879999999999999</v>
      </c>
      <c r="C13">
        <f t="shared" si="0"/>
        <v>7.1879999999999997</v>
      </c>
    </row>
    <row r="14" spans="1:3" x14ac:dyDescent="0.3">
      <c r="A14">
        <v>203.52</v>
      </c>
      <c r="B14">
        <v>0.73</v>
      </c>
      <c r="C14">
        <f t="shared" si="0"/>
        <v>7.3</v>
      </c>
    </row>
    <row r="15" spans="1:3" x14ac:dyDescent="0.3">
      <c r="A15">
        <v>199.14</v>
      </c>
      <c r="B15">
        <v>0.745</v>
      </c>
      <c r="C15">
        <f t="shared" si="0"/>
        <v>7.4499999999999993</v>
      </c>
    </row>
    <row r="16" spans="1:3" x14ac:dyDescent="0.3">
      <c r="A16">
        <v>194.21</v>
      </c>
      <c r="B16">
        <v>0.75280000000000002</v>
      </c>
      <c r="C16">
        <f t="shared" si="0"/>
        <v>7.5279999999999996</v>
      </c>
    </row>
    <row r="17" spans="1:3" x14ac:dyDescent="0.3">
      <c r="A17">
        <v>187.37</v>
      </c>
      <c r="B17">
        <v>0.76890000000000003</v>
      </c>
      <c r="C17">
        <f t="shared" si="0"/>
        <v>7.6890000000000001</v>
      </c>
    </row>
    <row r="18" spans="1:3" x14ac:dyDescent="0.3">
      <c r="A18">
        <v>181.18</v>
      </c>
      <c r="B18">
        <v>0.78310000000000002</v>
      </c>
      <c r="C18">
        <f t="shared" si="0"/>
        <v>7.8309999999999995</v>
      </c>
    </row>
    <row r="19" spans="1:3" x14ac:dyDescent="0.3">
      <c r="A19">
        <v>173.88</v>
      </c>
      <c r="B19">
        <v>0.8</v>
      </c>
      <c r="C19">
        <f t="shared" si="0"/>
        <v>8</v>
      </c>
    </row>
    <row r="20" spans="1:3" x14ac:dyDescent="0.3">
      <c r="A20">
        <v>167.01</v>
      </c>
      <c r="B20">
        <v>0.81630000000000003</v>
      </c>
      <c r="C20">
        <f t="shared" si="0"/>
        <v>8.1630000000000003</v>
      </c>
    </row>
    <row r="21" spans="1:3" x14ac:dyDescent="0.3">
      <c r="A21">
        <v>160.88</v>
      </c>
      <c r="B21">
        <v>0.83050000000000002</v>
      </c>
      <c r="C21">
        <f t="shared" si="0"/>
        <v>8.3049999999999997</v>
      </c>
    </row>
    <row r="22" spans="1:3" x14ac:dyDescent="0.3">
      <c r="A22">
        <v>155.51</v>
      </c>
      <c r="B22">
        <v>0.84240000000000004</v>
      </c>
      <c r="C22">
        <f t="shared" si="0"/>
        <v>8.4239999999999995</v>
      </c>
    </row>
    <row r="23" spans="1:3" x14ac:dyDescent="0.3">
      <c r="A23">
        <v>150.65</v>
      </c>
      <c r="B23">
        <v>0.85</v>
      </c>
      <c r="C23">
        <f t="shared" si="0"/>
        <v>8.5</v>
      </c>
    </row>
    <row r="24" spans="1:3" x14ac:dyDescent="0.3">
      <c r="A24">
        <v>144.01</v>
      </c>
      <c r="B24">
        <v>0.86</v>
      </c>
      <c r="C24">
        <f t="shared" si="0"/>
        <v>8.6</v>
      </c>
    </row>
    <row r="25" spans="1:3" x14ac:dyDescent="0.3">
      <c r="A25">
        <v>137.15</v>
      </c>
      <c r="B25">
        <v>0.88400000000000001</v>
      </c>
      <c r="C25">
        <f t="shared" si="0"/>
        <v>8.84</v>
      </c>
    </row>
    <row r="26" spans="1:3" x14ac:dyDescent="0.3">
      <c r="A26">
        <v>129.91999999999999</v>
      </c>
      <c r="B26">
        <v>0.9</v>
      </c>
      <c r="C26">
        <f t="shared" si="0"/>
        <v>9</v>
      </c>
    </row>
    <row r="27" spans="1:3" x14ac:dyDescent="0.3">
      <c r="A27">
        <f>0.84+123.92</f>
        <v>124.76</v>
      </c>
      <c r="B27">
        <v>0.91</v>
      </c>
      <c r="C27">
        <f t="shared" si="0"/>
        <v>9.1</v>
      </c>
    </row>
    <row r="28" spans="1:3" x14ac:dyDescent="0.3">
      <c r="A28">
        <v>118.05</v>
      </c>
      <c r="B28">
        <v>0.92749999999999999</v>
      </c>
      <c r="C28">
        <f t="shared" si="0"/>
        <v>9.2749999999999986</v>
      </c>
    </row>
    <row r="29" spans="1:3" x14ac:dyDescent="0.3">
      <c r="A29">
        <v>112.19</v>
      </c>
      <c r="B29">
        <v>0.94099999999999995</v>
      </c>
      <c r="C29">
        <f t="shared" si="0"/>
        <v>9.4099999999999984</v>
      </c>
    </row>
    <row r="30" spans="1:3" x14ac:dyDescent="0.3">
      <c r="A30">
        <v>105.98</v>
      </c>
      <c r="B30">
        <v>0.95530000000000004</v>
      </c>
      <c r="C30">
        <f t="shared" si="0"/>
        <v>9.552999999999999</v>
      </c>
    </row>
    <row r="31" spans="1:3" x14ac:dyDescent="0.3">
      <c r="A31">
        <v>100.86</v>
      </c>
      <c r="B31">
        <v>0.96630000000000005</v>
      </c>
      <c r="C31">
        <f t="shared" si="0"/>
        <v>9.6630000000000003</v>
      </c>
    </row>
    <row r="32" spans="1:3" x14ac:dyDescent="0.3">
      <c r="A32" s="1">
        <f>94.303+0.12/0.426</f>
        <v>94.584690140845069</v>
      </c>
      <c r="B32">
        <v>0.98019999999999996</v>
      </c>
      <c r="C32">
        <f t="shared" si="0"/>
        <v>9.8019999999999996</v>
      </c>
    </row>
    <row r="33" spans="1:3" x14ac:dyDescent="0.3">
      <c r="A33" s="1">
        <f>93.131+0.02/0.427</f>
        <v>93.17783840749415</v>
      </c>
      <c r="B33">
        <v>0.98340000000000005</v>
      </c>
      <c r="C33">
        <f t="shared" si="0"/>
        <v>9.8339999999999996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F995-0409-4BA3-ABCC-A08FE011C74A}">
  <dimension ref="A1:K52"/>
  <sheetViews>
    <sheetView topLeftCell="A10" workbookViewId="0">
      <selection activeCell="A48" sqref="A48"/>
    </sheetView>
  </sheetViews>
  <sheetFormatPr defaultRowHeight="14" x14ac:dyDescent="0.3"/>
  <sheetData>
    <row r="1" spans="1:3" x14ac:dyDescent="0.3">
      <c r="A1" t="s">
        <v>3</v>
      </c>
      <c r="B1" t="s">
        <v>9</v>
      </c>
      <c r="C1" t="s">
        <v>10</v>
      </c>
    </row>
    <row r="2" spans="1:3" x14ac:dyDescent="0.3">
      <c r="A2">
        <v>285.7</v>
      </c>
      <c r="B2">
        <v>4.2329999999999997</v>
      </c>
      <c r="C2">
        <f>B2/5</f>
        <v>0.84659999999999991</v>
      </c>
    </row>
    <row r="3" spans="1:3" x14ac:dyDescent="0.3">
      <c r="A3">
        <v>280.10000000000002</v>
      </c>
      <c r="B3">
        <v>5.4279999999999999</v>
      </c>
      <c r="C3">
        <f t="shared" ref="C3:C31" si="0">B3/5</f>
        <v>1.0855999999999999</v>
      </c>
    </row>
    <row r="4" spans="1:3" x14ac:dyDescent="0.3">
      <c r="A4">
        <v>276.7</v>
      </c>
      <c r="B4">
        <v>5.2460000000000004</v>
      </c>
      <c r="C4">
        <f t="shared" si="0"/>
        <v>1.0492000000000001</v>
      </c>
    </row>
    <row r="5" spans="1:3" x14ac:dyDescent="0.3">
      <c r="A5">
        <v>276.12</v>
      </c>
      <c r="B5">
        <v>5.2030000000000003</v>
      </c>
      <c r="C5">
        <f t="shared" si="0"/>
        <v>1.0406</v>
      </c>
    </row>
    <row r="6" spans="1:3" x14ac:dyDescent="0.3">
      <c r="A6">
        <v>268.01</v>
      </c>
      <c r="B6">
        <v>4.8609999999999998</v>
      </c>
      <c r="C6">
        <f t="shared" si="0"/>
        <v>0.97219999999999995</v>
      </c>
    </row>
    <row r="7" spans="1:3" x14ac:dyDescent="0.3">
      <c r="A7">
        <v>254.42</v>
      </c>
      <c r="B7">
        <v>4.43</v>
      </c>
      <c r="C7">
        <f t="shared" si="0"/>
        <v>0.8859999999999999</v>
      </c>
    </row>
    <row r="8" spans="1:3" x14ac:dyDescent="0.3">
      <c r="A8">
        <v>241.82</v>
      </c>
      <c r="B8">
        <v>3.9470000000000001</v>
      </c>
      <c r="C8">
        <f t="shared" si="0"/>
        <v>0.78939999999999999</v>
      </c>
    </row>
    <row r="9" spans="1:3" x14ac:dyDescent="0.3">
      <c r="A9">
        <v>229.46</v>
      </c>
      <c r="B9">
        <v>3.84</v>
      </c>
      <c r="C9">
        <f t="shared" si="0"/>
        <v>0.76800000000000002</v>
      </c>
    </row>
    <row r="10" spans="1:3" x14ac:dyDescent="0.3">
      <c r="A10">
        <v>223.53</v>
      </c>
      <c r="B10">
        <v>3.6640000000000001</v>
      </c>
      <c r="C10">
        <f t="shared" si="0"/>
        <v>0.73280000000000001</v>
      </c>
    </row>
    <row r="11" spans="1:3" x14ac:dyDescent="0.3">
      <c r="A11">
        <v>218.51</v>
      </c>
      <c r="B11">
        <v>3.5059999999999998</v>
      </c>
      <c r="C11">
        <f t="shared" si="0"/>
        <v>0.70119999999999993</v>
      </c>
    </row>
    <row r="12" spans="1:3" x14ac:dyDescent="0.3">
      <c r="A12">
        <v>213.36</v>
      </c>
      <c r="B12">
        <v>3.3420000000000001</v>
      </c>
      <c r="C12">
        <f t="shared" si="0"/>
        <v>0.66839999999999999</v>
      </c>
    </row>
    <row r="13" spans="1:3" x14ac:dyDescent="0.3">
      <c r="A13">
        <v>209.01</v>
      </c>
      <c r="B13">
        <v>3.2130000000000001</v>
      </c>
      <c r="C13">
        <f t="shared" si="0"/>
        <v>0.64260000000000006</v>
      </c>
    </row>
    <row r="14" spans="1:3" x14ac:dyDescent="0.3">
      <c r="A14">
        <v>203.52</v>
      </c>
      <c r="B14">
        <v>3.0939999999999999</v>
      </c>
      <c r="C14">
        <f t="shared" si="0"/>
        <v>0.61880000000000002</v>
      </c>
    </row>
    <row r="15" spans="1:3" x14ac:dyDescent="0.3">
      <c r="A15">
        <v>199.14</v>
      </c>
      <c r="B15">
        <v>2.661</v>
      </c>
      <c r="C15">
        <f t="shared" si="0"/>
        <v>0.53220000000000001</v>
      </c>
    </row>
    <row r="16" spans="1:3" x14ac:dyDescent="0.3">
      <c r="A16">
        <v>194.21</v>
      </c>
      <c r="B16">
        <v>2.5630000000000002</v>
      </c>
      <c r="C16">
        <f t="shared" si="0"/>
        <v>0.51260000000000006</v>
      </c>
    </row>
    <row r="17" spans="1:3" x14ac:dyDescent="0.3">
      <c r="A17">
        <v>187.37</v>
      </c>
      <c r="B17">
        <v>2.37</v>
      </c>
      <c r="C17">
        <f t="shared" si="0"/>
        <v>0.47400000000000003</v>
      </c>
    </row>
    <row r="18" spans="1:3" x14ac:dyDescent="0.3">
      <c r="A18">
        <v>181.18</v>
      </c>
      <c r="B18">
        <v>2.1749999999999998</v>
      </c>
      <c r="C18">
        <f t="shared" si="0"/>
        <v>0.43499999999999994</v>
      </c>
    </row>
    <row r="19" spans="1:3" x14ac:dyDescent="0.3">
      <c r="A19">
        <v>173.88</v>
      </c>
      <c r="B19">
        <v>2.0059999999999998</v>
      </c>
      <c r="C19">
        <f t="shared" si="0"/>
        <v>0.40119999999999995</v>
      </c>
    </row>
    <row r="20" spans="1:3" x14ac:dyDescent="0.3">
      <c r="A20">
        <v>167.01</v>
      </c>
      <c r="B20">
        <v>1.823</v>
      </c>
      <c r="C20">
        <f t="shared" si="0"/>
        <v>0.36459999999999998</v>
      </c>
    </row>
    <row r="21" spans="1:3" x14ac:dyDescent="0.3">
      <c r="A21">
        <v>155.51</v>
      </c>
      <c r="B21">
        <v>1.6619999999999999</v>
      </c>
      <c r="C21">
        <f t="shared" si="0"/>
        <v>0.33239999999999997</v>
      </c>
    </row>
    <row r="22" spans="1:3" x14ac:dyDescent="0.3">
      <c r="A22">
        <v>150.65</v>
      </c>
      <c r="B22">
        <v>1.5329999999999999</v>
      </c>
      <c r="C22">
        <f>B22/5</f>
        <v>0.30659999999999998</v>
      </c>
    </row>
    <row r="23" spans="1:3" x14ac:dyDescent="0.3">
      <c r="A23">
        <v>144.01</v>
      </c>
      <c r="B23">
        <v>1.4179999999999999</v>
      </c>
      <c r="C23">
        <f t="shared" si="0"/>
        <v>0.28359999999999996</v>
      </c>
    </row>
    <row r="24" spans="1:3" x14ac:dyDescent="0.3">
      <c r="A24">
        <v>137.15</v>
      </c>
      <c r="B24">
        <v>1.258</v>
      </c>
      <c r="C24">
        <f t="shared" si="0"/>
        <v>0.25159999999999999</v>
      </c>
    </row>
    <row r="25" spans="1:3" x14ac:dyDescent="0.3">
      <c r="A25">
        <v>129.91999999999999</v>
      </c>
      <c r="B25">
        <v>1.101</v>
      </c>
      <c r="C25">
        <f t="shared" si="0"/>
        <v>0.22020000000000001</v>
      </c>
    </row>
    <row r="26" spans="1:3" x14ac:dyDescent="0.3">
      <c r="A26">
        <f>0.84+123.92</f>
        <v>124.76</v>
      </c>
      <c r="B26">
        <v>0.94799999999999995</v>
      </c>
      <c r="C26">
        <f t="shared" si="0"/>
        <v>0.18959999999999999</v>
      </c>
    </row>
    <row r="27" spans="1:3" x14ac:dyDescent="0.3">
      <c r="A27">
        <v>118.05</v>
      </c>
      <c r="B27">
        <v>0.83699999999999997</v>
      </c>
      <c r="C27">
        <f t="shared" si="0"/>
        <v>0.16739999999999999</v>
      </c>
    </row>
    <row r="28" spans="1:3" x14ac:dyDescent="0.3">
      <c r="A28">
        <v>112.19</v>
      </c>
      <c r="B28">
        <v>0.69599999999999995</v>
      </c>
      <c r="C28">
        <f t="shared" si="0"/>
        <v>0.13919999999999999</v>
      </c>
    </row>
    <row r="29" spans="1:3" x14ac:dyDescent="0.3">
      <c r="A29">
        <v>105.98</v>
      </c>
      <c r="B29">
        <v>0.57799999999999996</v>
      </c>
      <c r="C29">
        <f t="shared" si="0"/>
        <v>0.11559999999999999</v>
      </c>
    </row>
    <row r="30" spans="1:3" x14ac:dyDescent="0.3">
      <c r="A30">
        <v>100.86</v>
      </c>
      <c r="B30">
        <v>0.46700000000000003</v>
      </c>
      <c r="C30">
        <f t="shared" si="0"/>
        <v>9.3400000000000011E-2</v>
      </c>
    </row>
    <row r="31" spans="1:3" x14ac:dyDescent="0.3">
      <c r="A31">
        <f>94.303+0.12/0.426</f>
        <v>94.584690140845069</v>
      </c>
      <c r="B31">
        <v>0.373</v>
      </c>
      <c r="C31">
        <f t="shared" si="0"/>
        <v>7.46E-2</v>
      </c>
    </row>
    <row r="35" spans="1:11" x14ac:dyDescent="0.3">
      <c r="A35" t="s">
        <v>3</v>
      </c>
      <c r="B35" t="s">
        <v>9</v>
      </c>
      <c r="C35" t="s">
        <v>3</v>
      </c>
      <c r="D35" t="s">
        <v>9</v>
      </c>
      <c r="E35" t="s">
        <v>3</v>
      </c>
      <c r="F35" t="s">
        <v>9</v>
      </c>
    </row>
    <row r="36" spans="1:11" x14ac:dyDescent="0.3">
      <c r="A36">
        <v>285.7</v>
      </c>
      <c r="B36">
        <v>4.2329999999999997</v>
      </c>
      <c r="C36">
        <v>213.36</v>
      </c>
      <c r="D36">
        <v>3.3420000000000001</v>
      </c>
      <c r="E36">
        <v>150.65</v>
      </c>
      <c r="F36">
        <v>1.5329999999999999</v>
      </c>
    </row>
    <row r="37" spans="1:11" x14ac:dyDescent="0.3">
      <c r="A37">
        <v>280.10000000000002</v>
      </c>
      <c r="B37">
        <v>5.4279999999999999</v>
      </c>
      <c r="C37">
        <v>209.01</v>
      </c>
      <c r="D37">
        <v>3.2130000000000001</v>
      </c>
      <c r="E37">
        <v>144.01</v>
      </c>
      <c r="F37">
        <v>1.4179999999999999</v>
      </c>
    </row>
    <row r="38" spans="1:11" x14ac:dyDescent="0.3">
      <c r="A38">
        <v>276.7</v>
      </c>
      <c r="B38">
        <v>5.2460000000000004</v>
      </c>
      <c r="C38">
        <v>203.52</v>
      </c>
      <c r="D38">
        <v>3.0939999999999999</v>
      </c>
      <c r="E38">
        <v>137.15</v>
      </c>
      <c r="F38">
        <v>1.258</v>
      </c>
    </row>
    <row r="39" spans="1:11" x14ac:dyDescent="0.3">
      <c r="A39">
        <v>276.12</v>
      </c>
      <c r="B39">
        <v>5.2030000000000003</v>
      </c>
      <c r="C39">
        <v>199.14</v>
      </c>
      <c r="D39">
        <v>2.661</v>
      </c>
      <c r="E39">
        <v>129.91999999999999</v>
      </c>
      <c r="F39">
        <v>1.101</v>
      </c>
    </row>
    <row r="40" spans="1:11" x14ac:dyDescent="0.3">
      <c r="A40">
        <v>268.01</v>
      </c>
      <c r="B40">
        <v>4.8609999999999998</v>
      </c>
      <c r="C40">
        <v>194.21</v>
      </c>
      <c r="D40">
        <v>2.5630000000000002</v>
      </c>
      <c r="E40">
        <f>0.84+123.92</f>
        <v>124.76</v>
      </c>
      <c r="F40">
        <v>0.94799999999999995</v>
      </c>
    </row>
    <row r="41" spans="1:11" x14ac:dyDescent="0.3">
      <c r="A41">
        <v>254.42</v>
      </c>
      <c r="B41">
        <v>4.43</v>
      </c>
      <c r="C41">
        <v>187.37</v>
      </c>
      <c r="D41">
        <v>2.37</v>
      </c>
      <c r="E41">
        <v>118.05</v>
      </c>
      <c r="F41">
        <v>0.83699999999999997</v>
      </c>
    </row>
    <row r="42" spans="1:11" x14ac:dyDescent="0.3">
      <c r="A42">
        <v>241.82</v>
      </c>
      <c r="B42">
        <v>3.9470000000000001</v>
      </c>
      <c r="C42">
        <v>181.18</v>
      </c>
      <c r="D42">
        <v>2.1749999999999998</v>
      </c>
      <c r="E42">
        <v>112.19</v>
      </c>
      <c r="F42">
        <v>0.69599999999999995</v>
      </c>
    </row>
    <row r="43" spans="1:11" x14ac:dyDescent="0.3">
      <c r="A43">
        <v>229.46</v>
      </c>
      <c r="B43">
        <v>3.84</v>
      </c>
      <c r="C43">
        <v>173.88</v>
      </c>
      <c r="D43">
        <v>2.0059999999999998</v>
      </c>
      <c r="E43">
        <v>105.98</v>
      </c>
      <c r="F43">
        <v>0.57799999999999996</v>
      </c>
    </row>
    <row r="44" spans="1:11" x14ac:dyDescent="0.3">
      <c r="A44">
        <v>223.53</v>
      </c>
      <c r="B44">
        <v>3.6640000000000001</v>
      </c>
      <c r="C44">
        <v>167.01</v>
      </c>
      <c r="D44">
        <v>1.823</v>
      </c>
      <c r="E44">
        <v>100.86</v>
      </c>
      <c r="F44">
        <v>0.46700000000000003</v>
      </c>
    </row>
    <row r="45" spans="1:11" x14ac:dyDescent="0.3">
      <c r="A45">
        <v>218.51</v>
      </c>
      <c r="B45">
        <v>3.5059999999999998</v>
      </c>
      <c r="C45">
        <v>155.51</v>
      </c>
      <c r="D45">
        <v>1.6619999999999999</v>
      </c>
      <c r="E45">
        <f>94.303+0.12/0.426</f>
        <v>94.584690140845069</v>
      </c>
      <c r="F45">
        <v>0.373</v>
      </c>
    </row>
    <row r="47" spans="1:11" x14ac:dyDescent="0.3">
      <c r="A47" t="s">
        <v>3</v>
      </c>
      <c r="B47">
        <v>285.7</v>
      </c>
      <c r="C47">
        <v>280.10000000000002</v>
      </c>
      <c r="D47">
        <v>276.7</v>
      </c>
      <c r="E47">
        <v>276.12</v>
      </c>
      <c r="F47">
        <v>268.01</v>
      </c>
      <c r="G47">
        <v>254.42</v>
      </c>
      <c r="H47">
        <v>241.82</v>
      </c>
      <c r="I47">
        <v>229.46</v>
      </c>
      <c r="J47">
        <v>223.53</v>
      </c>
      <c r="K47">
        <v>218.51</v>
      </c>
    </row>
    <row r="48" spans="1:11" x14ac:dyDescent="0.3">
      <c r="A48" t="s">
        <v>9</v>
      </c>
      <c r="B48">
        <v>4.2329999999999997</v>
      </c>
      <c r="C48">
        <v>5.4279999999999999</v>
      </c>
      <c r="D48">
        <v>5.2460000000000004</v>
      </c>
      <c r="E48">
        <v>5.2030000000000003</v>
      </c>
      <c r="F48">
        <v>4.8609999999999998</v>
      </c>
      <c r="G48">
        <v>4.43</v>
      </c>
      <c r="H48">
        <v>3.9470000000000001</v>
      </c>
      <c r="I48">
        <v>3.84</v>
      </c>
      <c r="J48">
        <v>3.6640000000000001</v>
      </c>
      <c r="K48">
        <v>3.5059999999999998</v>
      </c>
    </row>
    <row r="49" spans="1:11" x14ac:dyDescent="0.3">
      <c r="A49" t="s">
        <v>3</v>
      </c>
      <c r="B49">
        <v>213.36</v>
      </c>
      <c r="C49">
        <v>209.01</v>
      </c>
      <c r="D49">
        <v>203.52</v>
      </c>
      <c r="E49">
        <v>199.14</v>
      </c>
      <c r="F49">
        <v>194.21</v>
      </c>
      <c r="G49">
        <v>187.37</v>
      </c>
      <c r="H49">
        <v>181.18</v>
      </c>
      <c r="I49">
        <v>173.88</v>
      </c>
      <c r="J49">
        <v>167.01</v>
      </c>
      <c r="K49">
        <v>155.51</v>
      </c>
    </row>
    <row r="50" spans="1:11" x14ac:dyDescent="0.3">
      <c r="A50" t="s">
        <v>9</v>
      </c>
      <c r="B50">
        <v>3.3420000000000001</v>
      </c>
      <c r="C50">
        <v>3.2130000000000001</v>
      </c>
      <c r="D50">
        <v>3.0939999999999999</v>
      </c>
      <c r="E50">
        <v>2.661</v>
      </c>
      <c r="F50">
        <v>2.5630000000000002</v>
      </c>
      <c r="G50">
        <v>2.37</v>
      </c>
      <c r="H50">
        <v>2.1749999999999998</v>
      </c>
      <c r="I50">
        <v>2.0059999999999998</v>
      </c>
      <c r="J50">
        <v>1.823</v>
      </c>
      <c r="K50">
        <v>1.6619999999999999</v>
      </c>
    </row>
    <row r="51" spans="1:11" x14ac:dyDescent="0.3">
      <c r="A51" t="s">
        <v>3</v>
      </c>
      <c r="B51">
        <v>150.65</v>
      </c>
      <c r="C51">
        <v>144.01</v>
      </c>
      <c r="D51">
        <v>137.15</v>
      </c>
      <c r="E51">
        <v>129.91999999999999</v>
      </c>
      <c r="F51">
        <f>0.84+123.92</f>
        <v>124.76</v>
      </c>
      <c r="G51">
        <v>118.05</v>
      </c>
      <c r="H51">
        <v>112.19</v>
      </c>
      <c r="I51">
        <v>105.98</v>
      </c>
      <c r="J51">
        <v>100.86</v>
      </c>
      <c r="K51">
        <f>94.303+0.12/0.426</f>
        <v>94.584690140845069</v>
      </c>
    </row>
    <row r="52" spans="1:11" x14ac:dyDescent="0.3">
      <c r="A52" t="s">
        <v>9</v>
      </c>
      <c r="B52">
        <v>1.5329999999999999</v>
      </c>
      <c r="C52">
        <v>1.4179999999999999</v>
      </c>
      <c r="D52">
        <v>1.258</v>
      </c>
      <c r="E52">
        <v>1.101</v>
      </c>
      <c r="F52">
        <v>0.94799999999999995</v>
      </c>
      <c r="G52">
        <v>0.83699999999999997</v>
      </c>
      <c r="H52">
        <v>0.69599999999999995</v>
      </c>
      <c r="I52">
        <v>0.57799999999999996</v>
      </c>
      <c r="J52">
        <v>0.46700000000000003</v>
      </c>
      <c r="K52">
        <v>0.373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2019-11-01T09:46:13Z</dcterms:created>
  <dcterms:modified xsi:type="dcterms:W3CDTF">2019-11-21T08:41:15Z</dcterms:modified>
</cp:coreProperties>
</file>