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anin\Documents\"/>
    </mc:Choice>
  </mc:AlternateContent>
  <xr:revisionPtr revIDLastSave="0" documentId="13_ncr:1_{56666E78-29D9-45C0-B8B8-8726BF75AEB1}" xr6:coauthVersionLast="47" xr6:coauthVersionMax="47" xr10:uidLastSave="{00000000-0000-0000-0000-000000000000}"/>
  <bookViews>
    <workbookView xWindow="-110" yWindow="-110" windowWidth="19420" windowHeight="10420" xr2:uid="{B1C3C98C-7119-441C-AC65-FC55BF675211}"/>
  </bookViews>
  <sheets>
    <sheet name="Zhang et al. (2017) &gt;1000km2" sheetId="1" r:id="rId1"/>
    <sheet name="Zhang et al. (2017) &lt; 1000 km2" sheetId="2" r:id="rId2"/>
    <sheet name="curated data_small" sheetId="4" r:id="rId3"/>
    <sheet name="New data_small" sheetId="3" r:id="rId4"/>
    <sheet name="Zhang et al. (2017) large wcom" sheetId="5" r:id="rId5"/>
  </sheets>
  <definedNames>
    <definedName name="_xlnm._FilterDatabase" localSheetId="2" hidden="1">'curated data_small'!$T$1:$T$254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62" i="5" l="1"/>
  <c r="O61" i="5"/>
  <c r="O59" i="5"/>
  <c r="O58" i="5"/>
  <c r="O57" i="5"/>
  <c r="O56" i="5"/>
  <c r="O55" i="5"/>
  <c r="O54" i="5"/>
  <c r="O53" i="5"/>
  <c r="O52" i="5"/>
  <c r="O51" i="5"/>
  <c r="O50" i="5"/>
  <c r="O49" i="5"/>
  <c r="O47" i="5"/>
  <c r="O43" i="5"/>
  <c r="O42" i="5"/>
  <c r="O41" i="5"/>
  <c r="O40" i="5"/>
  <c r="O39" i="5"/>
  <c r="O37" i="5"/>
  <c r="O36" i="5"/>
  <c r="O35" i="5"/>
  <c r="O34" i="5"/>
  <c r="O33" i="5"/>
  <c r="O32" i="5"/>
  <c r="O31" i="5"/>
  <c r="O30" i="5"/>
  <c r="O29" i="5"/>
  <c r="O28" i="5"/>
  <c r="O27" i="5"/>
  <c r="O26" i="5"/>
  <c r="O24" i="5"/>
  <c r="O23" i="5"/>
  <c r="O22" i="5"/>
  <c r="O21" i="5"/>
  <c r="O20" i="5"/>
  <c r="O19" i="5"/>
  <c r="O18" i="5"/>
  <c r="O16" i="5"/>
  <c r="O15" i="5"/>
  <c r="O14" i="5"/>
  <c r="O13" i="5"/>
  <c r="O12" i="5"/>
  <c r="O11" i="5"/>
  <c r="O10" i="5"/>
  <c r="O9" i="5"/>
  <c r="O8" i="5"/>
  <c r="O7" i="5"/>
  <c r="O6" i="5"/>
  <c r="O5" i="5"/>
  <c r="O4" i="5"/>
  <c r="O3" i="5"/>
  <c r="O2" i="5"/>
  <c r="A36" i="3"/>
  <c r="A37" i="3" s="1"/>
  <c r="A38" i="3" s="1"/>
  <c r="A39" i="3" s="1"/>
  <c r="A40" i="3" s="1"/>
  <c r="A35" i="3"/>
  <c r="N204" i="4"/>
  <c r="T256" i="4"/>
  <c r="O108" i="4" l="1"/>
  <c r="O30" i="3"/>
  <c r="O126" i="4"/>
  <c r="O47" i="4"/>
  <c r="N248" i="4"/>
  <c r="M248" i="4"/>
  <c r="N247" i="4"/>
  <c r="M247" i="4"/>
  <c r="N246" i="4"/>
  <c r="M246" i="4"/>
  <c r="N245" i="4"/>
  <c r="M245" i="4"/>
  <c r="N244" i="4"/>
  <c r="M244" i="4"/>
  <c r="N243" i="4"/>
  <c r="M243" i="4"/>
  <c r="N237" i="4"/>
  <c r="N236" i="4" s="1"/>
  <c r="N235" i="4" s="1"/>
  <c r="N234" i="4" s="1"/>
  <c r="N233" i="4" s="1"/>
  <c r="N232" i="4" s="1"/>
  <c r="M237" i="4"/>
  <c r="M236" i="4"/>
  <c r="M235" i="4"/>
  <c r="M234" i="4"/>
  <c r="M233" i="4"/>
  <c r="M232" i="4"/>
  <c r="N230" i="4"/>
  <c r="M230" i="4"/>
  <c r="N229" i="4"/>
  <c r="M229" i="4"/>
  <c r="N228" i="4"/>
  <c r="M228" i="4"/>
  <c r="O227" i="4"/>
  <c r="N227" i="4"/>
  <c r="M227" i="4"/>
  <c r="N226" i="4"/>
  <c r="M226" i="4"/>
  <c r="N218" i="4"/>
  <c r="M218" i="4"/>
  <c r="N217" i="4"/>
  <c r="M217" i="4"/>
  <c r="N216" i="4"/>
  <c r="M216" i="4"/>
  <c r="N215" i="4"/>
  <c r="M215" i="4"/>
  <c r="N214" i="4"/>
  <c r="M214" i="4"/>
  <c r="N213" i="4"/>
  <c r="M213" i="4"/>
  <c r="N212" i="4"/>
  <c r="M212" i="4"/>
  <c r="N207" i="4"/>
  <c r="M207" i="4"/>
  <c r="N206" i="4"/>
  <c r="M206" i="4"/>
  <c r="N205" i="4"/>
  <c r="M205" i="4"/>
  <c r="M204" i="4"/>
  <c r="N203" i="4"/>
  <c r="M203" i="4"/>
  <c r="O190" i="4"/>
  <c r="O189" i="4"/>
  <c r="O171" i="4"/>
  <c r="O169" i="4"/>
  <c r="O163" i="4"/>
  <c r="O146" i="4"/>
  <c r="O145" i="4"/>
  <c r="N140" i="4"/>
  <c r="M140" i="4"/>
  <c r="O134" i="4"/>
  <c r="O133" i="4"/>
  <c r="O132" i="4"/>
  <c r="O131" i="4"/>
  <c r="O130" i="4"/>
  <c r="N123" i="4"/>
  <c r="M123" i="4"/>
  <c r="O107" i="4"/>
  <c r="O106" i="4"/>
  <c r="O105" i="4"/>
  <c r="O104" i="4"/>
  <c r="O102" i="4"/>
  <c r="O101" i="4"/>
  <c r="O100" i="4"/>
  <c r="O88" i="4"/>
  <c r="N86" i="4"/>
  <c r="M86" i="4"/>
  <c r="N85" i="4"/>
  <c r="M85" i="4"/>
  <c r="N84" i="4"/>
  <c r="M84" i="4"/>
  <c r="N83" i="4"/>
  <c r="M83" i="4"/>
  <c r="N82" i="4"/>
  <c r="M82" i="4"/>
  <c r="N81" i="4"/>
  <c r="M81" i="4"/>
  <c r="N76" i="4"/>
  <c r="M76" i="4"/>
  <c r="N75" i="4"/>
  <c r="M75" i="4"/>
  <c r="O68" i="4"/>
  <c r="O49" i="4"/>
  <c r="N49" i="4"/>
  <c r="M49" i="4"/>
  <c r="N48" i="4"/>
  <c r="M48" i="4"/>
  <c r="N47" i="4"/>
  <c r="M47" i="4"/>
  <c r="O46" i="4"/>
  <c r="N38" i="4"/>
  <c r="M38" i="4"/>
  <c r="N14" i="4"/>
  <c r="M14" i="4"/>
  <c r="N13" i="4"/>
  <c r="M13" i="4"/>
  <c r="N12" i="4"/>
  <c r="M12" i="4"/>
  <c r="N11" i="4"/>
  <c r="M11" i="4"/>
  <c r="O10" i="4"/>
  <c r="O9" i="4"/>
  <c r="O8" i="4"/>
  <c r="O7" i="4"/>
  <c r="O6" i="4"/>
  <c r="O5" i="4"/>
  <c r="O4" i="4"/>
  <c r="O3" i="4"/>
  <c r="O47" i="1" l="1"/>
  <c r="O49" i="1"/>
  <c r="O50" i="1"/>
  <c r="O51" i="1"/>
  <c r="O52" i="1"/>
  <c r="O53" i="1"/>
  <c r="O54" i="1"/>
  <c r="O55" i="1"/>
  <c r="O56" i="1"/>
  <c r="O57" i="1"/>
  <c r="O58" i="1"/>
  <c r="O59" i="1"/>
  <c r="O61" i="1"/>
  <c r="O62" i="1"/>
  <c r="O43" i="1"/>
  <c r="O42" i="1"/>
  <c r="O41" i="1"/>
  <c r="O40" i="1"/>
  <c r="O39" i="1"/>
  <c r="O37" i="1"/>
  <c r="O36" i="1"/>
  <c r="O35" i="1"/>
  <c r="O34" i="1"/>
  <c r="O33" i="1"/>
  <c r="O32" i="1"/>
  <c r="O31" i="1"/>
  <c r="O30" i="1"/>
  <c r="O29" i="1"/>
  <c r="O28" i="1"/>
  <c r="O27" i="1"/>
  <c r="O26" i="1"/>
  <c r="O24" i="1"/>
  <c r="O23" i="1"/>
  <c r="O22" i="1"/>
  <c r="O18" i="1"/>
  <c r="O19" i="1"/>
  <c r="O20" i="1"/>
  <c r="O21" i="1"/>
  <c r="O16" i="1"/>
  <c r="O15" i="1"/>
  <c r="O14" i="1"/>
  <c r="O13" i="1"/>
  <c r="O12" i="1"/>
  <c r="O11" i="1"/>
  <c r="O10" i="1"/>
  <c r="O9" i="1"/>
  <c r="O8" i="1"/>
  <c r="O7" i="1"/>
  <c r="O6" i="1"/>
  <c r="O5" i="1"/>
  <c r="O3" i="1"/>
  <c r="O4" i="1"/>
  <c r="O2" i="1"/>
  <c r="M27" i="3" l="1"/>
  <c r="L27" i="3"/>
  <c r="C26" i="3"/>
  <c r="C18" i="3"/>
</calcChain>
</file>

<file path=xl/sharedStrings.xml><?xml version="1.0" encoding="utf-8"?>
<sst xmlns="http://schemas.openxmlformats.org/spreadsheetml/2006/main" count="5078" uniqueCount="900">
  <si>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</si>
  <si>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</si>
  <si>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</si>
  <si>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</si>
  <si>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</si>
  <si>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</si>
  <si>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</si>
  <si>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</si>
  <si>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</si>
  <si>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</si>
  <si>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</si>
  <si>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</si>
  <si>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</si>
  <si>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</si>
  <si>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</si>
  <si>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</si>
  <si>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</si>
  <si>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</si>
  <si>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</si>
  <si>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</si>
  <si>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</si>
  <si>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</si>
  <si>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</si>
  <si>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</si>
  <si>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</si>
  <si>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</si>
  <si>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</si>
  <si>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</si>
  <si>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</si>
  <si>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</si>
  <si>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</si>
  <si>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</si>
  <si>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</si>
  <si>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</si>
  <si>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</si>
  <si>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</si>
  <si>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</si>
  <si>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</si>
  <si>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</si>
  <si>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</si>
  <si>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</si>
  <si>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Delegate</t>
  </si>
  <si>
    <t>Tuteja et al. , 2007</t>
  </si>
  <si>
    <t>Duqueco</t>
  </si>
  <si>
    <t>Iroumé and Palacios,2013</t>
  </si>
  <si>
    <t>Galas</t>
  </si>
  <si>
    <t>Adnan and Atkinson, 2011</t>
  </si>
  <si>
    <t xml:space="preserve">Gushan </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</si>
  <si>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</si>
  <si>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</si>
  <si>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</si>
  <si>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</si>
  <si>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</si>
  <si>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</si>
  <si>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</si>
  <si>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</si>
  <si>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</si>
  <si>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</si>
  <si>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</si>
  <si>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</si>
  <si>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</si>
  <si>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</si>
  <si>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</si>
  <si>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</si>
  <si>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</si>
  <si>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</si>
  <si>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</si>
  <si>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</si>
  <si>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</si>
  <si>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</si>
  <si>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</si>
  <si>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</si>
  <si>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</si>
  <si>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</si>
  <si>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</si>
  <si>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</si>
  <si>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</si>
  <si>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</si>
  <si>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</si>
  <si>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</si>
  <si>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</si>
  <si>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</si>
  <si>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</si>
  <si>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</si>
  <si>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</si>
  <si>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</si>
  <si>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</si>
  <si>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</si>
  <si>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</si>
  <si>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</si>
  <si>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</si>
  <si>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</si>
  <si>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</si>
  <si>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</si>
  <si>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</si>
  <si>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</si>
  <si>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</si>
  <si>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</si>
  <si>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</si>
  <si>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</si>
  <si>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</si>
  <si>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</si>
  <si>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</si>
  <si>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</si>
  <si>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</si>
  <si>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</si>
  <si>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</si>
  <si>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</si>
  <si>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</si>
  <si>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</si>
  <si>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</si>
  <si>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</si>
  <si>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</si>
  <si>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</si>
  <si>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</si>
  <si>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</si>
  <si>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</si>
  <si>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</si>
  <si>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</si>
  <si>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</si>
  <si>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</si>
  <si>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</si>
  <si>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</si>
  <si>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</si>
  <si>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</si>
  <si>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</si>
  <si>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</si>
  <si>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</si>
  <si>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</si>
  <si>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</si>
  <si>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</si>
  <si>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</si>
  <si>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</si>
  <si>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</si>
  <si>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</si>
  <si>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</si>
  <si>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</si>
  <si>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</si>
  <si>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</si>
  <si>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</si>
  <si>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</si>
  <si>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</si>
  <si>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</si>
  <si>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</si>
  <si>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</si>
  <si>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</si>
  <si>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</si>
  <si>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</si>
  <si>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</si>
  <si>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</si>
  <si>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</si>
  <si>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</si>
  <si>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</si>
  <si>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</si>
  <si>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</si>
  <si>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</si>
  <si>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</si>
  <si>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</si>
  <si>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</si>
  <si>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</si>
  <si>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</si>
  <si>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</si>
  <si>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</si>
  <si>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</si>
  <si>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</si>
  <si>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</si>
  <si>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</si>
  <si>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</si>
  <si>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</si>
  <si>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</si>
  <si>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</si>
  <si>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</si>
  <si>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</si>
  <si>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</si>
  <si>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</si>
  <si>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</si>
  <si>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</si>
  <si>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</si>
  <si>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</si>
  <si>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</si>
  <si>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</si>
  <si>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</si>
  <si>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</si>
  <si>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</si>
  <si>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</si>
  <si>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</si>
  <si>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</si>
  <si>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</si>
  <si>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</si>
  <si>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</si>
  <si>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</si>
  <si>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</si>
  <si>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</si>
  <si>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</si>
  <si>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</si>
  <si>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</si>
  <si>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</si>
  <si>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</si>
  <si>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</si>
  <si>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</si>
  <si>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</si>
  <si>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</si>
  <si>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</si>
  <si>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</si>
  <si>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</si>
  <si>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</si>
  <si>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</si>
  <si>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</si>
  <si>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</si>
  <si>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</si>
  <si>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</si>
  <si>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</si>
  <si>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</si>
  <si>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</si>
  <si>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</si>
  <si>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</si>
  <si>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</si>
  <si>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</si>
  <si>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</si>
  <si>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</si>
  <si>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</si>
  <si>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</si>
  <si>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</si>
  <si>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</si>
  <si>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</si>
  <si>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</si>
  <si>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</si>
  <si>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</si>
  <si>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</si>
  <si>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</si>
  <si>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</si>
  <si>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</si>
  <si>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</si>
  <si>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</si>
  <si>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</si>
  <si>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</si>
  <si>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</si>
  <si>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</si>
  <si>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</si>
  <si>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</si>
  <si>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</si>
  <si>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</si>
  <si>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</si>
  <si>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</si>
  <si>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</si>
  <si>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</si>
  <si>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</si>
  <si>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</si>
  <si>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</si>
  <si>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</si>
  <si>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</si>
  <si>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</si>
  <si>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</si>
  <si>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</si>
  <si>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</si>
  <si>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</si>
  <si>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</si>
  <si>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</si>
  <si>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</si>
  <si>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</si>
  <si>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</si>
  <si>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</si>
  <si>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</si>
  <si>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</si>
  <si>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</si>
  <si>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</si>
  <si>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</si>
  <si>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</si>
  <si>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</si>
  <si>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</si>
  <si>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</si>
  <si>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</si>
  <si>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</si>
  <si>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</si>
  <si>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</si>
  <si>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</si>
  <si>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</si>
  <si>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</si>
  <si>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</si>
  <si>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</si>
  <si>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</si>
  <si>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</si>
  <si>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</si>
  <si>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</si>
  <si>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</si>
  <si>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</si>
  <si>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</si>
  <si>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</si>
  <si>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</si>
  <si>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</si>
  <si>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</si>
  <si>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</si>
  <si>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</si>
  <si>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</si>
  <si>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</si>
  <si>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</si>
  <si>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</si>
  <si>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</si>
  <si>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</si>
  <si>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</si>
  <si>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</si>
  <si>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</si>
  <si>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</si>
  <si>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</si>
  <si>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</si>
  <si>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</si>
  <si>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</si>
  <si>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</si>
  <si>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</si>
  <si>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</si>
  <si>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</si>
  <si>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</si>
  <si>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</si>
  <si>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</si>
  <si>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</si>
  <si>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</si>
  <si>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</si>
  <si>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</si>
  <si>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</si>
  <si>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</si>
  <si>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</si>
  <si>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</si>
  <si>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</si>
  <si>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</si>
  <si>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</si>
  <si>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</si>
  <si>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</si>
  <si>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</si>
  <si>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</si>
  <si>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</si>
  <si>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</si>
  <si>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</si>
  <si>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</si>
  <si>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</si>
  <si>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</si>
  <si>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</si>
  <si>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</si>
  <si>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</si>
  <si>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</si>
  <si>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</si>
  <si>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</si>
  <si>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</si>
  <si>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</si>
  <si>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</si>
  <si>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</si>
  <si>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</si>
  <si>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</si>
  <si>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</si>
  <si>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</si>
  <si>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</si>
  <si>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</si>
  <si>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</si>
  <si>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</si>
  <si>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</si>
  <si>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</si>
  <si>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</si>
  <si>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</si>
  <si>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</si>
  <si>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</si>
  <si>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</si>
  <si>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</si>
  <si>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</si>
  <si>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</si>
  <si>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</si>
  <si>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</si>
  <si>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</si>
  <si>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</si>
  <si>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</si>
  <si>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</si>
  <si>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</si>
  <si>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</si>
  <si>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</si>
  <si>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</si>
  <si>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</si>
  <si>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</si>
  <si>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</si>
  <si>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</si>
  <si>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</si>
  <si>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</si>
  <si>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</si>
  <si>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</si>
  <si>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</si>
  <si>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</si>
  <si>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</si>
  <si>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</si>
  <si>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</si>
  <si>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</si>
  <si>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</si>
  <si>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</si>
  <si>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</si>
  <si>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</si>
  <si>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Hibbert et al.,1975</t>
  </si>
  <si>
    <t xml:space="preserve">Needle  Branch, OR </t>
  </si>
  <si>
    <t>Stednick ,1996</t>
  </si>
  <si>
    <t>Nilgiri</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</si>
  <si>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</si>
  <si>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</si>
  <si>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</si>
  <si>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</si>
  <si>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</si>
  <si>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</si>
  <si>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</si>
  <si>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</si>
  <si>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</si>
  <si>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</si>
  <si>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</si>
  <si>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</si>
  <si>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</si>
  <si>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</si>
  <si>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</si>
  <si>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</si>
  <si>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</si>
  <si>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</si>
  <si>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</si>
  <si>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</si>
  <si>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</si>
  <si>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</si>
  <si>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</si>
  <si>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</si>
  <si>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</si>
  <si>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</si>
  <si>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</si>
  <si>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</si>
  <si>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</si>
  <si>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</si>
  <si>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</si>
  <si>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</si>
  <si>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</si>
  <si>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</si>
  <si>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</si>
  <si>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</si>
  <si>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</si>
  <si>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</si>
  <si>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</si>
  <si>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</si>
  <si>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</si>
  <si>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</si>
  <si>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</si>
  <si>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</si>
  <si>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</si>
  <si>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</si>
  <si>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</si>
  <si>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</si>
  <si>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</si>
  <si>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</si>
  <si>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</si>
  <si>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</si>
  <si>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</si>
  <si>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</si>
  <si>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</si>
  <si>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</si>
  <si>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</si>
  <si>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</si>
  <si>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</si>
  <si>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</si>
  <si>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</si>
  <si>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</si>
  <si>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</si>
  <si>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</si>
  <si>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</si>
  <si>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</si>
  <si>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</si>
  <si>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</si>
  <si>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</si>
  <si>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</si>
  <si>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</si>
  <si>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</si>
  <si>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</si>
  <si>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</si>
  <si>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</si>
  <si>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</si>
  <si>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</si>
  <si>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</si>
  <si>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</si>
  <si>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</si>
  <si>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</si>
  <si>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</si>
  <si>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</si>
  <si>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</si>
  <si>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</si>
  <si>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</si>
  <si>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</si>
  <si>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</si>
  <si>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</si>
  <si>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</si>
  <si>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</si>
  <si>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</si>
  <si>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</si>
  <si>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</si>
  <si>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</si>
  <si>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</si>
  <si>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</si>
  <si>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</si>
  <si>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</si>
  <si>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</si>
  <si>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</si>
  <si>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</si>
  <si>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</si>
  <si>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</si>
  <si>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</si>
  <si>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</si>
  <si>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</si>
  <si>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</si>
  <si>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</si>
  <si>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</si>
  <si>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</si>
  <si>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</si>
  <si>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</si>
  <si>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</si>
  <si>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</si>
  <si>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</si>
  <si>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</si>
  <si>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</si>
  <si>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</si>
  <si>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</si>
  <si>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</si>
  <si>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</si>
  <si>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</si>
  <si>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</si>
  <si>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</si>
  <si>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</si>
  <si>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</si>
  <si>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</si>
  <si>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</si>
  <si>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</si>
  <si>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</si>
  <si>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</si>
  <si>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</si>
  <si>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</si>
  <si>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</si>
  <si>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</si>
  <si>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</si>
  <si>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</si>
  <si>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</si>
  <si>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</si>
  <si>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</si>
  <si>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</si>
  <si>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</si>
  <si>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</si>
  <si>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</si>
  <si>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</si>
  <si>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</si>
  <si>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</si>
  <si>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</si>
  <si>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</si>
  <si>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</si>
  <si>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</si>
  <si>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</si>
  <si>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</si>
  <si>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</si>
  <si>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</si>
  <si>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</si>
  <si>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</si>
  <si>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</si>
  <si>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</si>
  <si>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</si>
  <si>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</si>
  <si>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</si>
  <si>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</si>
  <si>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</si>
  <si>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</si>
  <si>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</si>
  <si>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</si>
  <si>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</si>
  <si>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</si>
  <si>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</si>
  <si>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</si>
  <si>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</si>
  <si>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duplicate of 274</t>
  </si>
  <si>
    <t>AL</t>
  </si>
  <si>
    <t>1988 -2000</t>
  </si>
  <si>
    <t>other rivers</t>
  </si>
  <si>
    <t>GE</t>
  </si>
  <si>
    <t>in Amazon</t>
  </si>
  <si>
    <t>cound not find location differences btw #5</t>
  </si>
  <si>
    <t>cound not find location differences btw #10</t>
  </si>
  <si>
    <t>Wrong name, Tapajós river</t>
  </si>
  <si>
    <t>1970-1990</t>
  </si>
  <si>
    <t>Did not find forest variation reported value</t>
  </si>
  <si>
    <t>1962–2005</t>
  </si>
  <si>
    <t>1950-1999</t>
  </si>
  <si>
    <t>1950-2000</t>
  </si>
  <si>
    <t>1950-2001</t>
  </si>
  <si>
    <t xml:space="preserve">defforestation (1968–1984) </t>
  </si>
  <si>
    <t>reforestation (1985–2006)</t>
  </si>
  <si>
    <t>1974–2006</t>
  </si>
  <si>
    <t>1956-1983 and 1984-2005.</t>
  </si>
  <si>
    <t>1969 - 1979</t>
  </si>
  <si>
    <t>Calibration (1981–1990),Validation (1991–2000)</t>
  </si>
  <si>
    <t xml:space="preserve">Aproximate loction defined by Roche's map in Amazon Region in French Guyana. Is is Amazon region?
</t>
  </si>
  <si>
    <t>1976 -1978</t>
  </si>
  <si>
    <t>PL</t>
  </si>
  <si>
    <t>1975-1993</t>
  </si>
  <si>
    <t>Manuel Diaz Basin</t>
  </si>
  <si>
    <t>1970/71 -1999/00.</t>
  </si>
  <si>
    <t>1960–2000</t>
  </si>
  <si>
    <t>1988-1998</t>
  </si>
  <si>
    <t>1988-1999</t>
  </si>
  <si>
    <t>1988-2000</t>
  </si>
  <si>
    <t>1988-2001</t>
  </si>
  <si>
    <t>1988-2002</t>
  </si>
  <si>
    <t>1986-1993</t>
  </si>
  <si>
    <t>1997-2008</t>
  </si>
  <si>
    <t>1963-2007</t>
  </si>
  <si>
    <t>1950-1955</t>
  </si>
  <si>
    <t>Data from plot 2</t>
  </si>
  <si>
    <t>1953-2003</t>
  </si>
  <si>
    <t>1970-1988</t>
  </si>
  <si>
    <t xml:space="preserve">AL </t>
  </si>
  <si>
    <t>1980–2010</t>
  </si>
  <si>
    <t>1970-2010</t>
  </si>
  <si>
    <t xml:space="preserve">1970-1996 </t>
  </si>
  <si>
    <t>Did not find reported values</t>
  </si>
  <si>
    <t>1959– 2000</t>
  </si>
  <si>
    <t>Approximate location from P. Rustomji et al 2008  (Catchment number) https://doi.org/10.1029/2007WR006656</t>
  </si>
  <si>
    <t xml:space="preserve">  </t>
  </si>
  <si>
    <t>Approximate location from P. Rustomji et al 2008  (Catchment number) https://doi.org/10.1029/2007WR006657</t>
  </si>
  <si>
    <t>Whole catchment studied in Zhang 2008a (repetitive?)</t>
  </si>
  <si>
    <t>1957– 2000</t>
  </si>
  <si>
    <t>Approximate location from P. Rustomji et al 2008  (Catchment number) https://doi.org/10.1029/2007WR006658</t>
  </si>
  <si>
    <t>Approximate location from P. Rustomji et al 2008  (Catchment number) https://doi.org/10.1029/2007WR006659</t>
  </si>
  <si>
    <t>Approximate location from P. Rustomji et al 2008  (Catchment number) https://doi.org/10.1029/2007WR006660</t>
  </si>
  <si>
    <t>1956– 2000</t>
  </si>
  <si>
    <t>Approximate location from P. Rustomji et al 2008  (Catchment number) https://doi.org/10.1029/2007WR006661</t>
  </si>
  <si>
    <t>Approximate location from P. Rustomji et al 2008  (Catchment number) https://doi.org/10.1029/2007WR006662</t>
  </si>
  <si>
    <t>Approximate location from P. Rustomji et al 2008  (Catchment number) https://doi.org/10.1029/2007WR006663</t>
  </si>
  <si>
    <t>1970–1996</t>
  </si>
  <si>
    <t>Situated on the Upper Minjiang River of Yangtze River basin</t>
  </si>
  <si>
    <t>1958- 2008</t>
  </si>
  <si>
    <t>Wrong spelled name, it is Wei River basin</t>
  </si>
  <si>
    <t>name not found, it is Kejie watershed
in the eastern Himalayas. Change citation to: https://doi.org/10.1016/j.jhydrol.2010.06.010</t>
  </si>
  <si>
    <t>Link DOI</t>
  </si>
  <si>
    <t>Roche, M.A., 1981. Watershed investigations for development of forest resources of
the Amazon region in French Guyana. Trop. Agric. Hydrol., 75–82</t>
  </si>
  <si>
    <t>https://link.springer.com/article/10.1007%2Fs10533-011-9582-2</t>
  </si>
  <si>
    <t>https://doi.org/10.1016/j.jhydrol.2012.05.050</t>
  </si>
  <si>
    <t>10.1002/hyp.9620</t>
  </si>
  <si>
    <t>https://www.for.gov.bc.ca/hfd/library/ffip/Wei_X1998.pdf. </t>
  </si>
  <si>
    <t>doi.org/10.1016/j.jhydrol.2013.10.018</t>
  </si>
  <si>
    <t>https://doi.org/10.1002/(SICI)1099-1085(20000415)14:5&lt;867::AID-HYP975&gt;3.0.CO;2-5</t>
  </si>
  <si>
    <t>10.1016/j.jhydrol.2005.10.030</t>
  </si>
  <si>
    <t>Zhang et al. , 2008a</t>
  </si>
  <si>
    <t xml:space="preserve"> https://doi.org/10.1029/2007WR006711</t>
  </si>
  <si>
    <t>10.1029/2006WR005016</t>
  </si>
  <si>
    <t>https://doi.org/10.1016/j.jhydrol.2013.09.031</t>
  </si>
  <si>
    <t>https://doi.org/10.1002/joc.2112</t>
  </si>
  <si>
    <t>10.1111/j.1752-1688.2008.00239.x</t>
  </si>
  <si>
    <t>10.1002/jsfa.4607</t>
  </si>
  <si>
    <t>https://doi.org/10.1016/j.jhydrol.2009.02.043</t>
  </si>
  <si>
    <t>http://dx.doi.org/10.1007/s10980-013-9962-1</t>
  </si>
  <si>
    <t>https://doi.org/10.1002/hyp.7233</t>
  </si>
  <si>
    <t>1975–2006</t>
  </si>
  <si>
    <t>1996-1994</t>
  </si>
  <si>
    <t xml:space="preserve">Median location </t>
  </si>
  <si>
    <t>10.1139/cjfas-57-S2-5</t>
  </si>
  <si>
    <t>1996-1995</t>
  </si>
  <si>
    <t>10.1139/cjfas-57-S2-6</t>
  </si>
  <si>
    <t>1996-1996</t>
  </si>
  <si>
    <t>10.1139/cjfas-57-S2-7</t>
  </si>
  <si>
    <t>1996-1997</t>
  </si>
  <si>
    <t>10.1139/cjfas-57-S2-8</t>
  </si>
  <si>
    <t>https://doi.org/10.1016/j.foreco.2007.06.012</t>
  </si>
  <si>
    <t>1996-1998</t>
  </si>
  <si>
    <t>https://doi.org/10.1002/eco.1486</t>
  </si>
  <si>
    <t>https://doi.org/10.1002/hyp.7602</t>
  </si>
  <si>
    <t>https://doi.org/10.1002/hyp.1017 </t>
  </si>
  <si>
    <t>https://doi.org/10.1002/hyp.229</t>
  </si>
  <si>
    <t>1883 and 2002</t>
  </si>
  <si>
    <t>https://doi.org/10.1002/hyp.7228</t>
  </si>
  <si>
    <t>1979-1993</t>
  </si>
  <si>
    <t>https://doi.org/10.1016/j.pce.2011.04.009</t>
  </si>
  <si>
    <t>http://10.1360/03yd0269</t>
  </si>
  <si>
    <t>1965–2009</t>
  </si>
  <si>
    <t>https://doi.org/10.1002/ldr.2384</t>
  </si>
  <si>
    <t>https://doi.org/10.1002/hyp.9504</t>
  </si>
  <si>
    <t>1960-1995</t>
  </si>
  <si>
    <t>10.1016/S0022-1694(03)00267-1</t>
  </si>
  <si>
    <t>10.1002/hyp.7156</t>
  </si>
  <si>
    <t>10.1016/j.jhydrol.2012.05.050</t>
  </si>
  <si>
    <t>https://doi.org/10.1155/2015/786764</t>
  </si>
  <si>
    <t>https://doi.org/10.1029/2010WR009250</t>
  </si>
  <si>
    <t>1960-2000</t>
  </si>
  <si>
    <t>https://doi.org/10.1002/hyp.6485</t>
  </si>
  <si>
    <t>1987-2007</t>
  </si>
  <si>
    <t>10.1007/s10113-013-0429-3</t>
  </si>
  <si>
    <t>DOI:10.1007/s11676-015-0119-8</t>
  </si>
  <si>
    <t>ΔF%</t>
  </si>
  <si>
    <t>ΔQf(%)</t>
  </si>
  <si>
    <t>Location Details AL=aprox location given by author, PL=point location given by author, GE= coordinates guessed from google maps</t>
  </si>
  <si>
    <t>From</t>
  </si>
  <si>
    <t>To</t>
  </si>
  <si>
    <t>Precipitation data type</t>
  </si>
  <si>
    <t>%Q says -157%, cound not finde 599.1. Was found in Stednick et al 1996.  https://doi.org/10.1029/WR022i001p00067 and https://doi.org/10.1029/WR020i011p01639 Correct citation missing Baker, Jr., M.B., 1984. Changes in streamflow in an herbicide treated pinyon-juniper watershed in Arizona.
Water Resour. Res., 20: 1639-1642.
Baker, Jr., M.B., 1986. Effects of ponderosa pine treatments on water yield in Arizona. Water Resour. Res.,
22: 67-73.</t>
  </si>
  <si>
    <t>2000 (1996–1998 were excluded)</t>
  </si>
  <si>
    <t>did not find the articles. Troendle 1980 does not exist in their citation. Alexander et al have the Same name as Alexander 195 but different edition. WV duplicate? Different time period?</t>
  </si>
  <si>
    <t>same experimental catchment 265 was difficult to determine exact period of time. WV coordinates guessed from google maps, should this be Fool Creek mentioned in Troendle and Olssen 1994? This mentions CO1</t>
  </si>
  <si>
    <t>same experimental catchment 264 but forest area Was difficult to determine exact period of time. WV duplicates of Troendle and King?</t>
  </si>
  <si>
    <t>same experimental catchment 264. duplicate of 156 and 157?</t>
  </si>
  <si>
    <t>same experimental catchment 264 was difficult to determine exact period of time. WV duplicates of Troendle and King?</t>
  </si>
  <si>
    <t>usgs coordinates</t>
  </si>
  <si>
    <t>Approximate location using original report (Schneider &amp; Ayer 1961) and google maps Original report is actually Schneider &amp; Ayer (1961) location from https://waterdata.usgs.gov/</t>
  </si>
  <si>
    <t>reference should be Bosch, J.M., Hewlett, J.D., 1982. A review of catchment experiments to determine the effect of vegetation changes on water yield and evapotranspiration. Journal of Hydrology, 55: 3-23.  https://www2.ffpri.go.jp/labs/fwdb/sites/takaragawaE.htm</t>
  </si>
  <si>
    <t>GM</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</si>
  <si>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</si>
  <si>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</si>
  <si>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</si>
  <si>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</si>
  <si>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Data from https://waterdata.usgs.gov/</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</si>
  <si>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</si>
  <si>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reference should be: Troendle and King, 1987, watershed is the same as 222, just a part called "unit 8" in the paper</t>
  </si>
  <si>
    <t>reference should be: Troendle and King, 1987. coordinates guessed from google maps, struggling to find the estimated results in the actual paper</t>
  </si>
  <si>
    <t>duplicate of 156 and 157?</t>
  </si>
  <si>
    <t>time period to the first change point in Webb and Jarrett (2013)</t>
  </si>
  <si>
    <t>San Antonio</t>
  </si>
  <si>
    <t>Another catchment in Bart and Hope that was for some reason not added originally. Coordinates from usgs</t>
  </si>
  <si>
    <t>Dongzhuanggou and Yangjiagou subcatchments</t>
  </si>
  <si>
    <t>coordinates addedfrom GM. They are not in tha paper and could not find them anywhere</t>
  </si>
  <si>
    <t>coordinates addedfrom GM as Umstead Research Station</t>
  </si>
  <si>
    <t>B. Monachyle</t>
  </si>
  <si>
    <t xml:space="preserve">Coordinates from GM as there is no map in the paper. </t>
  </si>
  <si>
    <t>Coordinates from GM as there is no map in the paper. Monachyle and Kirkton catchments with the reference gauge at Tulloch Farm</t>
  </si>
  <si>
    <t>Point Location from the original report Swift and Swank (1980)</t>
  </si>
  <si>
    <t>Catchment 3</t>
  </si>
  <si>
    <t>Pre treatment 1937 - 2003 Post treatment 2004-2012</t>
  </si>
  <si>
    <t>Location determined as per map, using closer USGS station number 343428111511500 BEAVER CREEK AT MOUTH NR CAMP VERDE, AZ, Paper does not mention that is catchment #1</t>
  </si>
  <si>
    <t xml:space="preserve"> Aproximate location as gauge station http://www.saihebro.com/saihebro/index.php?url=/datos/ficha/estacion:E058</t>
  </si>
  <si>
    <t>Aproximate location as  gauge station http://www.saihebro.com/saihebro/index.php?url=/datos/ficha/estacion:A252</t>
  </si>
  <si>
    <t>Porcupine River at Hoyle. Point location M2 station 04MD004 from  https://www.r-arcticnet.sr.unh.edu/v4.0/ViewPoint.pl?View=ALL&amp;Unit=mm&amp;Point=4378</t>
  </si>
  <si>
    <t>Mattawishkwia River at Hearst Point location from  https://www.r-arcticnet.sr.unh.edu/Points/Des4371.txt</t>
  </si>
  <si>
    <t>MP1,Ecuador</t>
  </si>
  <si>
    <t>1971-1976 prelogging and 1978-1983 postlogging periods</t>
  </si>
  <si>
    <t>1966-1967 25% clearcut, patches roads constructed (5%)</t>
  </si>
  <si>
    <t>1966 82% clearcut burned in 1967, 5% roads</t>
  </si>
  <si>
    <t>Same time period as other catchments as assumed from the paper. 1969-1970 25% clearcut</t>
  </si>
  <si>
    <t>Aproximate location in GE. 1970-1972 25% clearcut</t>
  </si>
  <si>
    <t>1938--1939, 70% reforested, mostly pine. Location as USGS 402157081481500 ARS WATERSHED 172 WEIR NR CHILI OH</t>
  </si>
  <si>
    <t>From Bosch and Hawlett et al 1982: treatment 1962--1964, 51% clearcut, 22% thinned (65% basal area). Location of station 28 from Laserat et al 2012 doi: 10.2166/nh.2012.067
Need to find original article https://agris.fao.org/agris-search/search.do?recordID=US201300317359 to check the length of the study</t>
  </si>
  <si>
    <t>From Bosch and Hawlett et al 1982: treatment 1955, 50% poisoned in
alternate 10-m strips, no removal, regrowth restricted. Aproximatex location from COWEETA EXP STATION, NC
MACON County, Coop ID: 312102</t>
  </si>
  <si>
    <t>Natural Drainages, Ariz., U.S.A, C</t>
  </si>
  <si>
    <t>1954, 100% chemically
controlled</t>
  </si>
  <si>
    <t>Location as Natural Drainage Watersheds in Central Arizona. From Bosch and Hawlett 1982, treatment: 1954, 100% chemically
controlled</t>
  </si>
  <si>
    <t>Hornbeck et al 1993</t>
  </si>
  <si>
    <t>Location based on statement: about 22 km northwest of Elgin and 8 km
southwest of the Spout Springs Winter Recreation Area in https://www.fs.fed.us/pnw/pubs/pnw_rn361.pdf</t>
  </si>
  <si>
    <t>Author gives only one location for 192 and 231</t>
  </si>
  <si>
    <t>Should be Lambrechtsbos B, see Slingsby et al. 2021 DOI: 10.1002/hyp.14101  The Scott paper only analyses 1 year after fire</t>
  </si>
  <si>
    <t>Bosboukloof, see also notes on 184 and Slingsby e al. 2021 DOI: 10.1002/hyp.14101  The Scott paper only analyses 1 year after fire</t>
  </si>
  <si>
    <t>Copy of #63?</t>
  </si>
  <si>
    <t>Location guessed based on description "8 mi SW of Prescott AZ": https://www.fs.fed.us/rm/boise/AWAE/labs/awae_flagstaff/highlands/watersheds/whitespar/wsdescription.html. Treatment period is also a guess based on descriptions</t>
  </si>
  <si>
    <t>The years were based on Swank et al. 1988 and the overview of the LTER dataset Miniat et al. 2021:  https://doi.org/10.1002/hyp.14302. Approximate location from this paper: Elliot and Swank (1994) Journal of Vegetation Science 5: 229-236 https://srs.fs.usda.gov/pubs/ja/ja_elliott022.pdf</t>
  </si>
  <si>
    <t xml:space="preserve">REMOVE? Swank and Douglas, 1974 does not mention watershed #3, only WS#1 and WS#17, i.e. similar to Swank and Miner. Unclear where the detail for WS#3 is. In fact, Miniat et al (2021) does not mention WS#3 as part of the paired watersheds. In addition, this website (https://coweeta.uga.edu/Watersheds.html) mention clear cut in 1940 grazing and replanting, but no actual experimental design. Approximate location from this paper: Elliot and Swank (1994) Journal of Vegetation Science 5: 229-236 https://srs.fs.usda.gov/pubs/ja/ja_elliott022.pdf. </t>
  </si>
  <si>
    <t>The years were based on Swank et al. 1988 and the overview of the LTER dataset Miniat et al. 2021:  https://doi.org/10.1002/hyp.14302 Approximate location from this paper: Elliot and Swank (1994) Journal of Vegetation Science 5: 229-236 https://srs.fs.usda.gov/pubs/ja/ja_elliott022.pdf</t>
  </si>
  <si>
    <t>There is no "Swank and Miner, 1966" in the references, assuming this is also "Swank and Miner, 1968" Approximate location from this paper: Elliot and Swank (1994) Journal of Vegetation Science 5: 229-236 https://srs.fs.usda.gov/pubs/ja/ja_elliott022.pdf</t>
  </si>
  <si>
    <t>Approximate location from this paper: Elliot and Swank (1994) Journal of Vegetation Science 5: 229-236 https://srs.fs.usda.gov/pubs/ja/ja_elliott022.pdf</t>
  </si>
  <si>
    <t>Better reference is Swift and Swank (1981) Hydrological Sciences Bulletin, 26:3, 245-256, DOI: 10.1080/02626668109490884. This is the journal paper based on the cited conference paper. Approximate location from this paper: Elliot and Swank (1994) Journal of Vegetation Science 5: 229-236 https://srs.fs.usda.gov/pubs/ja/ja_elliott022.pdf</t>
  </si>
  <si>
    <t xml:space="preserve">TVA 1961 is not in the references in Zhang et al. 2017, clearly this is from the secondary source Bosch &amp; Hewlett (1982). Original reference (Forest cover improvement influences upon hydrologic characteristics of White Hollow watershed 1935--58. ) is not accessible. Location estimated from map in: 	
Reforestation and Erosion Control Influences Upon the Hydrology of the Pine Tree Branch Watershed, 1941 to 1960. TVA 1962: https://play.google.com/store/books/details?id=5_KM3kTtlGIC&amp;rdid=book-5_KM3kTtlGIC&amp;rdot=1 </t>
  </si>
  <si>
    <t>TVA 1961 is not in the references in Zhang et al. 2017, clearly this is from the secondary source Bosch &amp; Hewlett (1982). Original reference (Forest cover improvement influences upon hydrologic characteristics of White Hollow watershed 1935--58. ) is not accessible. Location estimate is very rough, based on indication of "union county Tennessee" in https://onlinelibrary.wiley.com/doi/epdf/10.1111/j.1752-1688.1968.tb02933.x</t>
  </si>
  <si>
    <t>Same catchment as 85, but older study. Authors are "van der Zel and Kruger". Original paper not accessible. Coordinates from supplementary material S1 in Slingsby, JA, de Buys, A, Simmers, ADA, et al. Jonkershoek: Africa's oldest catchment experiment - 80 years and counting. Hydrological Processes. 2021; 35:e14101. https://doi.org/10.1002/hyp.14101. Dates guessed from description of treatments in Slingsby et al supplementary material.</t>
  </si>
  <si>
    <t>Van Haveren (1988) does not give coordinates, but one of the original Bates and Hendry (1921)papers does: https://doi.org/10.1175/1520-0493(1921)49&lt;637:SAWWGC&gt;2.0.CO;2</t>
  </si>
  <si>
    <t>The paper suggests a change in cover of 85% and also a negative value, not a positive. It also is not totally clear how the delta Q is calculated, presumably from Table 4 in the paper. Ths study period is also very short</t>
  </si>
  <si>
    <t>159, 160, 165, 239, 240 and 268 are all Yambulla state forest. The location details refer to the overall location not the individual catchments</t>
  </si>
  <si>
    <t>see 240. 159, 160, 165, 239, 240 and 268 are all Yambulla state forest. The location details refer to the overall location not the individual catchments</t>
  </si>
  <si>
    <t>This and 239 are the same catchment but two different logging events</t>
  </si>
  <si>
    <t>location data from https://waterdata.usgs.gov/nwis/inventory/?site_no=50071000&amp;agency_cd=USGS</t>
  </si>
  <si>
    <t xml:space="preserve">Area seems incorrect. Paper says 29.3 ha within a larger 610 km2 area, but all modelling is only for the 29.3 ha </t>
  </si>
  <si>
    <t>Hornbeck et al 1993
Hubbard Brook Experimental Forest, NH, Catchment 4</t>
  </si>
  <si>
    <t>Leading Ridge Watershed Research Unit, PA, treatment: Clearcut on 45ha, Location from: https://www.fs.fed.us/ne/global/ltedb/catalogs/cat80.html</t>
  </si>
  <si>
    <t>Leading Ridge Watershed Research Unit, PA, treatment: Clearcut mid-slope 11 ha 1971-1972, Herbicide lower and mid-slope areas 1974, Location from: https://www.fs.fed.us/ne/global/ltedb/catalogs/cat80.html</t>
  </si>
  <si>
    <t>Leading Ridge Watershed Research Unit, PA, treatment: Clearcut 17ha on upper slope, Location from: https://www.fs.fed.us/ne/global/ltedb/catalogs/cat80.html</t>
  </si>
  <si>
    <t>Treatment:aspen-birch upland portion (26 ha) clearcut (all trees &gt; 3 m height). Location from original source Verry, 1987 Verry, E.S., 1987. The effect of aspen harvest and growth on water yield in Minnesota. lASH AISH Publ., 167: 553-562</t>
  </si>
  <si>
    <t>Clear-felling and herbiciding,1965-1968, Devegetated for three years, 1965-1967. In December 1965, all the trees and shrubs on Watershed 2 were felled and left in place. During the growing seasons of 1966, 1967 and 1968 the watershed herbicides were applied to prevent vegetation regrowth. https://hubbardbrook.org/watersheds/watershed-2</t>
  </si>
  <si>
    <t>added</t>
  </si>
  <si>
    <t>Samraj et al. ,1988</t>
  </si>
  <si>
    <t>Andréassian et al 2004 doi:10.1016/j.jhydrol.2003.12.015 (Review)</t>
  </si>
  <si>
    <t>1979 and 2005</t>
  </si>
  <si>
    <t xml:space="preserve">1982 and 2007 </t>
  </si>
  <si>
    <t>only in japanese, it is in Bosch and hawlett review but cannot id catchment</t>
  </si>
  <si>
    <t>In Watson et al 2001 it is Myrtle 2 not 4</t>
  </si>
  <si>
    <t>only cited in watson 2001. Area is incorrect, 0.77 km2 corresponds to Black Spur 3 not number 2 (0.96 km2)
Found in Brown 2005 cited as Nandakumar (1993) and Watson et al. (1999, 2001)
doi:10.1016/j.jhydrol.2004.12.010</t>
  </si>
  <si>
    <t>only cited in watson 2000O. Cited in Brown 2005 as ’Shaughnessy
et al. (1989), Jayasuriya and O’Shaughnessy (1988), doi:10.1016/j.jhydrol.2004.12.010</t>
  </si>
  <si>
    <t>Misspelled name, Fernow Experimental Forest, Parsons, West Virginia</t>
  </si>
  <si>
    <t>It should be Patric, J.H., Reinhart, K.G., 1974</t>
  </si>
  <si>
    <t>It should be Patric, J.H., Reinhart, K.G., 1975</t>
  </si>
  <si>
    <t>approximate location from  https://www.ceh.ac.uk/our-science/projects/plynlimon-experimental-catchments</t>
  </si>
  <si>
    <t>The tree felling is actually incremental in time, so not really a single observation. In addition, there are no clear individual coordinates for the subcatchments in Plynlimon. Approximate location from  https://www.ceh.ac.uk/our-science/projects/plynlimon-experimental-catchments</t>
  </si>
  <si>
    <t>Completed 1, Incompleted 0</t>
  </si>
  <si>
    <t>same experimental catchment 264 but forest area, it was difficult to determine exact period of time</t>
  </si>
  <si>
    <t>Possible duplicate</t>
  </si>
  <si>
    <t>catch  A, USGS ID 028000</t>
  </si>
  <si>
    <t>catc B, in Beck 2013 time was calculated considering landuse maps and data availability, USGS ID 034000</t>
  </si>
  <si>
    <t>catch  C, USGS ID 035000</t>
  </si>
  <si>
    <t>catch D, USGS ID 038320</t>
  </si>
  <si>
    <t>catch  E, data prior to 1961 were excluded, USGS ID 055000</t>
  </si>
  <si>
    <t>catch  F,USGS ID 056400</t>
  </si>
  <si>
    <t>catch G,USGS ID  061800</t>
  </si>
  <si>
    <t>catch  H ,data for 1989 were excluded, USGS ID 071000</t>
  </si>
  <si>
    <t>catch  I, USGS ID 092000</t>
  </si>
  <si>
    <t>catch  J,Inabon catchment data for 1975 were excluded. USGS ID 112500</t>
  </si>
  <si>
    <t>catch  K, USGS ID 115000</t>
  </si>
  <si>
    <t>catch L, USGS ID 147800</t>
  </si>
  <si>
    <t>location data from NOAA Belchertown (station 190562)</t>
  </si>
  <si>
    <t>Dons catchment name was not found in Bent 2001</t>
  </si>
  <si>
    <t>Location Details AL=aprox location given by author, PL=point location given by author, GM= coordinates guessed from google maps</t>
  </si>
  <si>
    <t>coordinates using Slingsby et al. 2021, DOI: 10.1002/hyp.14101. Time based on "15 years" in Bosch and Hewlett, 1982</t>
  </si>
  <si>
    <t xml:space="preserve">Shackham Brook </t>
  </si>
  <si>
    <t>Misspelled name.This is not Brown 2005, it is Schneider and Ayer 1961. Reviewed in Best 2003.</t>
  </si>
  <si>
    <t xml:space="preserve"> Stednick, 1996</t>
  </si>
  <si>
    <t>Rich and Gottfried, 1976</t>
  </si>
  <si>
    <t>Bosch and Hewlett, 1982</t>
  </si>
  <si>
    <t>not in the Hibbert reference  from Bosch and Hewlett (1982) exp number 73. Treatmment : 1968, 83% overstorey killed with herbicides
Location as USGS 350821077314903 JO-047 BEAVER CREEK RS 3
Found in Brown 1917 https://cedb.asce.org/CEDBsearch/record.jsp?dockey=0018342. Time of the study was assumed from Bosch and Hawlett 1982</t>
  </si>
  <si>
    <t>This is Hornbeck 1970.  A whole-tree harvest was conducted during the dormant season of 1983-1984 resulting in the removal of 180 t/ha of biomass. Prior to treatment, the watershed was surveyed into 360 25 x 25 meter plots to be used for research. https://hubbardbrook.org/watersheds/watershed-5</t>
  </si>
  <si>
    <t>Myrtle 2</t>
  </si>
  <si>
    <t>Fernow Experimental Forest,  WV #4</t>
  </si>
  <si>
    <t>Fernow Experimental Forest,  WV #3-3</t>
  </si>
  <si>
    <t>Fernow Experimental Forest, USA,#1</t>
  </si>
  <si>
    <t>Fernow Experimental Forest,  WV #2</t>
  </si>
  <si>
    <t xml:space="preserve">Location from Blackie et al . from Bosch and Hawlett 1982. </t>
  </si>
  <si>
    <t>Fernow Experimental Forest, USA,#2</t>
  </si>
  <si>
    <t>Fernow Experimental Forest, USA,#3</t>
  </si>
  <si>
    <t>Fernow Experimental Forest, USA,#5</t>
  </si>
  <si>
    <t>Fernow Experimental Forest, USA,#6</t>
  </si>
  <si>
    <t>Fernow Experimental Forest USA,#7</t>
  </si>
  <si>
    <t>Patric, J.H., Reinhart, K.G., 1971</t>
  </si>
  <si>
    <t>Patric, J.H., Reinhart, K.G., 1972</t>
  </si>
  <si>
    <t>Patric, J.H., Reinhart, K.G., 1973</t>
  </si>
  <si>
    <t>Patric, J.H., Reinhart, K.G., 1974</t>
  </si>
  <si>
    <t>Patric, J.H., Reinhart, K.G., 1975</t>
  </si>
  <si>
    <t>Swank and Miner , 1968</t>
  </si>
  <si>
    <t>Swift and Swan, 1981</t>
  </si>
  <si>
    <t>Bosch and Hewlett, 1983</t>
  </si>
  <si>
    <t>Troendle and King, 1987</t>
  </si>
  <si>
    <t>Should be Bosch and Hwelett 1982? Assumed this is South Fork, Workman Creek Approximate location using GE as there is no reference in Bosh and Hewlett 1982</t>
  </si>
  <si>
    <t>Bosch and Hawlett, 1982</t>
  </si>
  <si>
    <t>Not found in Brown 2005 and could not find that catchment name</t>
  </si>
  <si>
    <t>Hibbert, 1971</t>
  </si>
  <si>
    <t>Misspelled. This is Whitespar watershed. Area called Three Bar experimental watersheds near Roosevelt Lake on Tonto National Forest as per https://www.fs.fed.us/psw/publications/documents/psw_gtr058/psw_gtr058_5a_hibbert.pdf  
Catchment B in Hibbert 1971. 
Found in Bosch, J.M., Hewlett, J.D., 1982. Aproximate location from Google Maps
Period of time from Bosch and Hawlett and Hibbert et al 1982 'Water Yield Changes Resulting From Treatment of Arizona Chaparral'
Orginally cited as Hibbert (1971,1979)</t>
  </si>
  <si>
    <t>Name is Dehradun, India. Time period from Mathur 1978 http://indianforester.in/index.php/indianforester/article/view/11473</t>
  </si>
  <si>
    <t>Time period from Blackie 1979 3.2.1 The Water Balance of the Kimakia Catchments</t>
  </si>
  <si>
    <t>Duplicate from 188? Could not fin evidence of 100% clearcut</t>
  </si>
  <si>
    <t>Location from Google Maps</t>
  </si>
  <si>
    <t>Location from Google Maps. From Bruijnzeel,1990, five year study from 1964</t>
  </si>
  <si>
    <t>Found in Bruijnzeel,1990 under Kericho catchments. Same catchment as 187 different time study</t>
  </si>
  <si>
    <t>From Brujinzeel 1990, site 12, Bukit Berembun, Malaysia. Approximate location from Chappell 2005. Time period from Brujinzeel 1990, 1 year experiment. Abdul Rahim, N. (1988). Water yield changes after forest conversion to agricultural landuse in Peninsular Malaysia. Journal of Tropical Forest Science, 1: 67-84.https://www.jstor.org/stable/43594287</t>
  </si>
  <si>
    <t>Not found in Bruijnzeel,1990 under Left Fork</t>
  </si>
  <si>
    <t>not in Harr 1976, In Harr 1983 but not time study found</t>
  </si>
  <si>
    <t>It is not Harr 1976, it is Miller 1988. Location from Google Maps as Alum Creek Experimental Forest</t>
  </si>
  <si>
    <t>not found in Harr , 1973 . Found in Bosch and Hawlett as Rowe (1963). Treatment 1958, 1.7% cut (riparian vegetation)</t>
  </si>
  <si>
    <t>duplicate of 260, one single year according to Bosch and Hewlett (1982) Not in Hibbert 1979
Sierra Ancha, Ariz., U.S.A.: North Fork, Workman Creek</t>
  </si>
  <si>
    <t>notf ound under this name in the Hibbert reference. However, this seems to come from Bosch and Hewlett (1982) and either is a single year response or a duplicate of 304.
From Bosch and Hawlett 1982, treatment 1953, &lt;1% cut (riparian vegetation), 1958, 32% cleared (moist site), grass seeded 1966--1969, 40% cleared (dry site) and residual burned (total 73% cleared)</t>
  </si>
  <si>
    <t>Time study from Bosch and Hawlett 2982</t>
  </si>
  <si>
    <t xml:space="preserve">Need to find the paper to add time period </t>
  </si>
  <si>
    <t>1949, 22% basal area cut,under storey only
Source https://academic.oup.com/forestscience/article-abstract/2/2/82/4763724?redirectedFrom=PDF</t>
  </si>
  <si>
    <t>Johnston ,1984</t>
  </si>
  <si>
    <t>Fernow Experimental Forest,  WV #7</t>
  </si>
  <si>
    <t>Fernow Experimental Forest,  WV #6</t>
  </si>
  <si>
    <t>Need to confrim time study is one year as catchment 115. treatment 1955, 27% basal area cut not significantly by selective logging
Johnson, E.A., Kovner, J.L., 1956. Effect on streamflow of cutting a forest understory. For. Sci. 2, 82–91.
Aprox Location from USGS 350238083265904 MA-084 COWEETA RS CH-3 NR OTTO, NC</t>
  </si>
  <si>
    <t>Need to confrim time study is one year as catchment 115. treatment 1955, 53% basal area cut  by selective loggin
Aprox Location from USGS 350238083265904 MA-084 COWEETA RS CH-3 NR OTTO, NC</t>
  </si>
  <si>
    <t>Need to confrim time study is one year as catchment 115. Treatment 1942--1956, 30%, basal 25 mm average area cut by uncon- increase trolled logging
Aprox Location from USGS 350238083265904 MA-084 COWEETA RS CH-3 NR OTTO, NC</t>
  </si>
  <si>
    <t>There is not watershed 6, unless this is upper and lower basin numbered after 7 and 6</t>
  </si>
  <si>
    <t>slopes) clearcut</t>
  </si>
  <si>
    <t>Treatment from Bosch and Hawlett 1982, 1966--1967, clearcut 20%</t>
  </si>
  <si>
    <t xml:space="preserve"> Harr, 1976</t>
  </si>
  <si>
    <t xml:space="preserve">Source is not Miller et al 1988, it is Harr 1976. Time period not found in Harr 1976
</t>
  </si>
  <si>
    <t>Source is not Miller et al 1988, it is Harr 1976. Time period not found in Harr 1976. 5 years assumed from  Bosch and Hawlett 1982, treatment: 1971, individual trees repwell: drained gravelly loam, resenting 50% of basal
150 cm deep area removed ; -+2%roads</t>
  </si>
  <si>
    <t>Harris (1973, 1977)</t>
  </si>
  <si>
    <t>Incorrect souce, it is not Miller et al 1988, it is  Harris (1973, 1977)</t>
  </si>
  <si>
    <t>Gottfried 1983</t>
  </si>
  <si>
    <t>Incorrect souce, it is not Miller et al 1988, it is Gottfried 1983</t>
  </si>
  <si>
    <t>There is not watershed 2 in Patric 1980, only 3 and 4</t>
  </si>
  <si>
    <t>Paper not found https://agris.fao.org/agris-search/search.do?recordID=US201301255454</t>
  </si>
  <si>
    <t>It should be Patric, J.H., Reinhart, K.G., 1971. Time period from Bosch and Hawlett 1982</t>
  </si>
  <si>
    <t>Location from USGS 09075400 CASTLE CREEK AT ASPEN, CO</t>
  </si>
  <si>
    <t>Chiemsee experimental catchments. Approximate location from Farley 2005</t>
  </si>
  <si>
    <t>Catchment of study is W14 not W18. From Bosch and Hawlett et al 1982: treatment 1974/1975 100% clearcut, roller chopped twice, and pine planted by machine
Original soruce in this book. https://www.vgls.vic.gov.au/client/en_AU/VGLS-public/search/detailnonmodal?qu=Water+harvesting.&amp;d=ent%3A%2F%2FSD_ILS%2F0%2FSD_ILS%3A25738%7EILS%7E0&amp;ps=300</t>
  </si>
  <si>
    <t>Grant Forest, Ga, USA, WS14</t>
  </si>
  <si>
    <t>Incorrect source. From Bruijnzeel,1990. It says effect statisticallt not significant. Original source Gilmore, 1977 http://pascal-francis.inist.fr/vibad/index.php?action=getRecordDetail&amp;idt=PASCALGEODEBRGM7720452599</t>
  </si>
  <si>
    <t>Gilmore, 1977</t>
  </si>
  <si>
    <t>Correct name is Yerraminnup S..There is no Yerrami S in Zhou et al. This is originally from Ruprecht and Schofield (1989), but they are citing a WA water resources report</t>
  </si>
  <si>
    <t>Yerraminnup S.</t>
  </si>
  <si>
    <t>Not found in Zhou table</t>
  </si>
  <si>
    <t>Swartboskloof</t>
  </si>
  <si>
    <t>This is Ruprecht and Schofield (1989)</t>
  </si>
  <si>
    <t>Ruprecht and Schofield, 1989</t>
  </si>
  <si>
    <t>Data from Miller et al 1988</t>
  </si>
  <si>
    <t>Rothacher, 1970 study is in Cascade Range of Oregon, Data from Miller 1988</t>
  </si>
  <si>
    <t xml:space="preserve"> Miller, 1988</t>
  </si>
  <si>
    <t xml:space="preserve"> Miller, 1989</t>
  </si>
  <si>
    <t xml:space="preserve">Chatahoochae, USA, </t>
  </si>
  <si>
    <t>Oconee, USA</t>
  </si>
  <si>
    <t>Flint, USA</t>
  </si>
  <si>
    <t>Ocmulgee #2, USA</t>
  </si>
  <si>
    <t>Ocmulgee #1, USA</t>
  </si>
  <si>
    <t>Savannah, USA</t>
  </si>
  <si>
    <t>Tallapoosa, USA</t>
  </si>
  <si>
    <t>Chattahoochee, USA</t>
  </si>
  <si>
    <t>Saluda #1, USA</t>
  </si>
  <si>
    <t>Saluda #2, USA</t>
  </si>
  <si>
    <t>Swartboskloof is the name in the paper, increase in flow is 15.3%? Table 4 in paper from Scott, 1993. Based on this flow variation data changed from 7.5 to 15.3%</t>
  </si>
  <si>
    <t>f</t>
  </si>
  <si>
    <t>catc B, in Beck 2013 time was calculated considering landuse maps and data availability, USGS ID 034000, (1996–1998 were excluded)</t>
  </si>
  <si>
    <t>Latitude</t>
  </si>
  <si>
    <t>Length of study (with comments and specs)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</si>
</sst>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sz val="7.5"/>
      <color theme="1"/>
      <name val="Times New Roman"/>
      <family val="1"/>
    </font>
    <font>
      <u/>
      <sz val="11"/>
      <color theme="10"/>
      <name val="Calibri"/>
      <family val="2"/>
      <scheme val="minor"/>
    </font>
    <font>
      <u/>
      <sz val="7.5"/>
      <color theme="10"/>
      <name val="Times New Roman"/>
      <family val="1"/>
    </font>
    <font>
      <sz val="10"/>
      <color rgb="FF000000"/>
      <name val="Arial Unicode MS"/>
      <family val="2"/>
    </font>
    <font>
      <sz val="8"/>
      <name val="Calibri"/>
      <family val="2"/>
      <scheme val="minor"/>
    </font>
    <font>
      <b/>
      <sz val="8"/>
      <color rgb="FF000000"/>
      <name val="Roboto"/>
    </font>
    <font>
      <sz val="8"/>
      <color rgb="FF343332"/>
      <name val="Arial"/>
      <family val="2"/>
    </font>
    <font>
      <sz val="7.5"/>
      <color rgb="FF222222"/>
      <name val="Times New Roman"/>
      <family val="1"/>
    </font>
    <font>
      <sz val="7.5"/>
      <color rgb="FF343332"/>
      <name val="Times New Roman"/>
      <family val="1"/>
    </font>
    <font>
      <b/>
      <sz val="7.5"/>
      <color rgb="FF000000"/>
      <name val="Times New Roman"/>
      <family val="1"/>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rgb="FFD9E1F2"/>
        <bgColor rgb="FF000000"/>
      </patternFill>
    </fill>
    <fill>
      <patternFill patternType="solid">
        <fgColor theme="3" tint="0.79998168889431442"/>
        <bgColor indexed="64"/>
      </patternFill>
    </fill>
  </fills>
  <borders count="4">
    <border>
      <left/>
      <right/>
      <top/>
      <bottom/>
      <diagonal/>
    </border>
    <border>
      <left/>
      <right/>
      <top style="medium">
        <color indexed="64"/>
      </top>
      <bottom/>
      <diagonal/>
    </border>
    <border>
      <left/>
      <right/>
      <top/>
      <bottom style="medium">
        <color indexed="64"/>
      </bottom>
      <diagonal/>
    </border>
    <border>
      <left/>
      <right/>
      <top style="thin">
        <color indexed="64"/>
      </top>
      <bottom/>
      <diagonal/>
    </border>
  </borders>
  <cellStyleXfs count="2">
    <xf numFmtId="0" fontId="0" fillId="0" borderId="0"/>
    <xf numFmtId="0" fontId="7" fillId="0" borderId="0" applyNumberFormat="0" applyFill="0" applyBorder="0" applyAlignment="0" applyProtection="0"/>
  </cellStyleXfs>
  <cellXfs count="73">
    <xf numFmtId="0" fontId="0" fillId="0" borderId="0" xfId="0"/>
    <xf numFmtId="0" fontId="1" fillId="0" borderId="0" xfId="0" applyFont="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164" fontId="4" fillId="0" borderId="0" xfId="0" applyNumberFormat="1" applyFont="1" applyAlignment="1">
      <alignment horizontal="left" vertical="center" wrapText="1"/>
    </xf>
    <xf numFmtId="164" fontId="4" fillId="0" borderId="3" xfId="0" applyNumberFormat="1" applyFont="1" applyBorder="1" applyAlignment="1">
      <alignment horizontal="left" vertical="center" wrapText="1"/>
    </xf>
    <xf numFmtId="164" fontId="4" fillId="0" borderId="2" xfId="0" applyNumberFormat="1" applyFont="1" applyBorder="1" applyAlignment="1">
      <alignment horizontal="left" vertical="center" wrapText="1"/>
    </xf>
    <xf numFmtId="0" fontId="6" fillId="0" borderId="0" xfId="0" applyFont="1"/>
    <xf numFmtId="0" fontId="6" fillId="0" borderId="0" xfId="0" applyFont="1" applyAlignment="1">
      <alignment wrapText="1"/>
    </xf>
    <xf numFmtId="0" fontId="1" fillId="0" borderId="1" xfId="0" applyFont="1" applyBorder="1" applyAlignment="1">
      <alignment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8" fillId="0" borderId="0" xfId="1" applyFont="1"/>
    <xf numFmtId="0" fontId="6" fillId="0" borderId="0" xfId="0" applyFont="1" applyAlignment="1">
      <alignment horizontal="left"/>
    </xf>
    <xf numFmtId="0" fontId="3" fillId="0" borderId="1" xfId="0" applyFont="1" applyBorder="1" applyAlignment="1">
      <alignment vertical="center" wrapText="1"/>
    </xf>
    <xf numFmtId="0" fontId="0" fillId="0" borderId="0" xfId="0" applyAlignment="1">
      <alignment wrapText="1"/>
    </xf>
    <xf numFmtId="0" fontId="4" fillId="2" borderId="0" xfId="0" applyFont="1" applyFill="1" applyAlignment="1">
      <alignment horizontal="justify" vertical="center" wrapText="1"/>
    </xf>
    <xf numFmtId="0" fontId="4" fillId="3" borderId="0" xfId="0" applyFont="1" applyFill="1" applyAlignment="1">
      <alignment horizontal="justify" vertical="center" wrapText="1"/>
    </xf>
    <xf numFmtId="0" fontId="0" fillId="3" borderId="0" xfId="0" applyFill="1"/>
    <xf numFmtId="0" fontId="1" fillId="0" borderId="1" xfId="0" applyFont="1" applyBorder="1" applyAlignment="1">
      <alignment horizontal="justify" vertical="center" wrapText="1"/>
    </xf>
    <xf numFmtId="0" fontId="4" fillId="0" borderId="0" xfId="0" applyFont="1" applyFill="1" applyAlignment="1">
      <alignment horizontal="justify" vertical="center" wrapText="1"/>
    </xf>
    <xf numFmtId="0" fontId="4" fillId="0" borderId="0" xfId="0" applyFont="1" applyAlignment="1">
      <alignment horizontal="justify" vertical="center"/>
    </xf>
    <xf numFmtId="164" fontId="4" fillId="0" borderId="0" xfId="0" applyNumberFormat="1" applyFont="1" applyAlignment="1">
      <alignment horizontal="left" vertical="center"/>
    </xf>
    <xf numFmtId="0" fontId="6" fillId="0" borderId="0" xfId="0" applyFont="1" applyAlignment="1"/>
    <xf numFmtId="0" fontId="7" fillId="0" borderId="0" xfId="1"/>
    <xf numFmtId="0" fontId="6" fillId="2" borderId="0" xfId="0" applyFont="1" applyFill="1" applyAlignment="1">
      <alignment wrapText="1"/>
    </xf>
    <xf numFmtId="0" fontId="6" fillId="2" borderId="0" xfId="0" applyFont="1" applyFill="1" applyAlignment="1">
      <alignment horizontal="left" vertical="center" wrapText="1"/>
    </xf>
    <xf numFmtId="0" fontId="9" fillId="0" borderId="0" xfId="0" applyFont="1" applyAlignment="1">
      <alignment vertical="center"/>
    </xf>
    <xf numFmtId="0" fontId="0" fillId="4" borderId="0" xfId="0" applyFill="1"/>
    <xf numFmtId="0" fontId="0" fillId="0" borderId="0" xfId="0" applyAlignment="1"/>
    <xf numFmtId="0" fontId="0" fillId="0" borderId="0" xfId="0" applyFill="1" applyAlignment="1"/>
    <xf numFmtId="0" fontId="11" fillId="0" borderId="0" xfId="0" applyFont="1" applyAlignment="1">
      <alignment horizontal="left" vertical="center" wrapText="1"/>
    </xf>
    <xf numFmtId="0" fontId="4" fillId="5" borderId="0" xfId="0" applyFont="1" applyFill="1" applyAlignment="1">
      <alignment horizontal="justify" vertical="center" wrapText="1"/>
    </xf>
    <xf numFmtId="0" fontId="4" fillId="5" borderId="0" xfId="0" applyFont="1" applyFill="1" applyBorder="1" applyAlignment="1">
      <alignment horizontal="justify" vertical="center" wrapText="1"/>
    </xf>
    <xf numFmtId="0" fontId="0" fillId="2" borderId="0" xfId="0" applyFill="1" applyAlignment="1">
      <alignment wrapText="1"/>
    </xf>
    <xf numFmtId="0" fontId="4" fillId="6" borderId="0" xfId="0" applyFont="1" applyFill="1" applyAlignment="1">
      <alignment horizontal="justify" vertical="center" wrapText="1"/>
    </xf>
    <xf numFmtId="0" fontId="0" fillId="6" borderId="0" xfId="0" applyFill="1"/>
    <xf numFmtId="0" fontId="0" fillId="6" borderId="0" xfId="0" applyFill="1" applyAlignment="1"/>
    <xf numFmtId="0" fontId="4" fillId="4" borderId="0" xfId="0" applyFont="1" applyFill="1" applyAlignment="1">
      <alignment horizontal="justify" vertical="center" wrapText="1"/>
    </xf>
    <xf numFmtId="0" fontId="4" fillId="7" borderId="0" xfId="0" applyFont="1" applyFill="1" applyAlignment="1">
      <alignment horizontal="justify" vertical="center" wrapText="1"/>
    </xf>
    <xf numFmtId="0" fontId="4" fillId="2" borderId="1" xfId="0" applyFont="1" applyFill="1" applyBorder="1" applyAlignment="1">
      <alignment horizontal="justify" vertical="center" wrapText="1"/>
    </xf>
    <xf numFmtId="0" fontId="0" fillId="5" borderId="0" xfId="0" applyFill="1"/>
    <xf numFmtId="0" fontId="0" fillId="0" borderId="0" xfId="0" applyFill="1" applyAlignment="1">
      <alignment wrapText="1"/>
    </xf>
    <xf numFmtId="0" fontId="4" fillId="8" borderId="0" xfId="0" applyFont="1" applyFill="1" applyAlignment="1">
      <alignment horizontal="justify" vertical="center" wrapText="1"/>
    </xf>
    <xf numFmtId="0" fontId="12" fillId="0" borderId="0" xfId="0" applyFont="1"/>
    <xf numFmtId="0" fontId="4" fillId="0" borderId="0" xfId="0" applyFont="1"/>
    <xf numFmtId="0" fontId="4" fillId="9" borderId="0" xfId="0" applyFont="1" applyFill="1" applyAlignment="1">
      <alignment horizontal="justify" vertical="center" wrapText="1"/>
    </xf>
    <xf numFmtId="0" fontId="4" fillId="0" borderId="0" xfId="0" applyFont="1" applyFill="1" applyBorder="1" applyAlignment="1">
      <alignment horizontal="justify" vertical="center" wrapText="1"/>
    </xf>
    <xf numFmtId="0" fontId="1" fillId="0" borderId="1" xfId="0" applyFont="1" applyBorder="1" applyAlignment="1">
      <alignment horizontal="justify" vertical="center" wrapText="1"/>
    </xf>
    <xf numFmtId="0" fontId="4" fillId="0" borderId="1" xfId="0" applyFont="1" applyFill="1" applyBorder="1" applyAlignment="1">
      <alignment horizontal="justify" vertical="center" wrapText="1"/>
    </xf>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applyBorder="1" applyAlignment="1">
      <alignment horizontal="left" vertical="center" wrapText="1"/>
    </xf>
    <xf numFmtId="0" fontId="1" fillId="0" borderId="1" xfId="0" applyFont="1" applyFill="1" applyBorder="1" applyAlignment="1">
      <alignment vertical="center" wrapText="1"/>
    </xf>
    <xf numFmtId="0" fontId="4" fillId="0" borderId="2" xfId="0" applyFont="1" applyFill="1" applyBorder="1" applyAlignment="1">
      <alignment horizontal="justify" vertical="center" wrapText="1"/>
    </xf>
    <xf numFmtId="0" fontId="4" fillId="0" borderId="0" xfId="0" applyFont="1" applyFill="1"/>
    <xf numFmtId="0" fontId="6" fillId="0" borderId="0" xfId="0" applyFont="1" applyFill="1" applyAlignment="1">
      <alignment wrapText="1"/>
    </xf>
    <xf numFmtId="0" fontId="6" fillId="0" borderId="0" xfId="0" applyFont="1" applyFill="1"/>
    <xf numFmtId="0" fontId="13" fillId="0" borderId="0" xfId="0" applyFont="1" applyFill="1"/>
    <xf numFmtId="0" fontId="14" fillId="0" borderId="0" xfId="0" applyFont="1" applyFill="1"/>
    <xf numFmtId="0" fontId="15" fillId="0" borderId="0" xfId="0" applyFont="1" applyFill="1" applyAlignment="1">
      <alignment horizontal="left" vertical="center" wrapText="1"/>
    </xf>
    <xf numFmtId="0" fontId="1" fillId="2" borderId="1" xfId="0" applyFon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doi.org/10.1002/hyp.7602" TargetMode="External"/><Relationship Id="rId2" Type="http://schemas.openxmlformats.org/officeDocument/2006/relationships/hyperlink" Target="http://10.0.5.80/03yd0269" TargetMode="External"/><Relationship Id="rId1" Type="http://schemas.openxmlformats.org/officeDocument/2006/relationships/hyperlink" Target="https://doi.org/10.1002/eco.1486" TargetMode="External"/><Relationship Id="rId6" Type="http://schemas.openxmlformats.org/officeDocument/2006/relationships/hyperlink" Target="https://doi.org/10.1016/j.jhydrol.2009.02.043" TargetMode="External"/><Relationship Id="rId5" Type="http://schemas.openxmlformats.org/officeDocument/2006/relationships/hyperlink" Target="https://doi.org/10.1002/hyp.7228" TargetMode="External"/><Relationship Id="rId4" Type="http://schemas.openxmlformats.org/officeDocument/2006/relationships/hyperlink" Target="https://doi.org/10.1016/j.pce.2011.04.0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S62"/>
  <sheetViews>
    <sheetView tabSelected="1" zoomScale="47" zoomScaleNormal="47" workbookViewId="0">
      <selection activeCell="P7" sqref="P7"/>
    </sheetView>
  </sheetViews>
  <sheetFormatPr defaultRowHeight="10" x14ac:dyDescent="0.25"/>
  <cols>
    <col min="1" max="10" width="8.7265625" style="16"/>
    <col min="11" max="12" width="17.81640625" style="16" customWidth="1"/>
    <col min="13" max="13" width="11.36328125" style="22" bestFit="1" customWidth="1"/>
    <col min="14" max="14" width="12.36328125" style="22" customWidth="1"/>
    <col min="15" max="15" width="28.1796875" style="17" customWidth="1"/>
    <col min="16" max="16" width="21.54296875" style="16" customWidth="1"/>
    <col min="17" max="17" width="7.1796875" style="17" customWidth="1"/>
    <col min="18" max="18" width="7.453125" style="17" customWidth="1"/>
    <col min="19" max="19" width="11" style="17" customWidth="1"/>
    <col min="20" max="16384" width="8.7265625" style="16"/>
  </cols>
  <sheetData>
    <row r="1" spans="1:19" s="67" customFormat="1" ht="40.5" customHeight="1" x14ac:dyDescent="0.25">
      <c r="A1" s="64" t="s">
        <v>0</v>
      </c>
      <c r="B1" s="64" t="s">
        <v>1</v>
      </c>
      <c r="C1" s="64" t="s">
        <v>2</v>
      </c>
      <c r="D1" s="64" t="s">
        <v>3</v>
      </c>
      <c r="E1" s="64" t="s">
        <v>4</v>
      </c>
      <c r="F1" s="64" t="s">
        <v>5</v>
      </c>
      <c r="G1" s="64" t="s">
        <v>685</v>
      </c>
      <c r="H1" s="64" t="s">
        <v>686</v>
      </c>
      <c r="I1" s="64" t="s">
        <v>690</v>
      </c>
      <c r="J1" s="64" t="s">
        <v>10</v>
      </c>
      <c r="K1" s="64" t="s">
        <v>11</v>
      </c>
      <c r="L1" s="64" t="s">
        <v>522</v>
      </c>
      <c r="M1" s="64" t="s">
        <v>898</v>
      </c>
      <c r="N1" s="64" t="s">
        <v>520</v>
      </c>
      <c r="O1" s="64" t="s">
        <v>543</v>
      </c>
      <c r="P1" s="64" t="s">
        <v>542</v>
      </c>
      <c r="Q1" s="64" t="s">
        <v>688</v>
      </c>
      <c r="R1" s="64" t="s">
        <v>689</v>
      </c>
      <c r="S1" s="64" t="s">
        <v>800</v>
      </c>
    </row>
    <row r="2" spans="1:19" ht="40" x14ac:dyDescent="0.25">
      <c r="A2" s="2">
        <v>1</v>
      </c>
      <c r="B2" s="2" t="s">
        <v>12</v>
      </c>
      <c r="C2" s="2">
        <v>3702481</v>
      </c>
      <c r="D2" s="2">
        <v>2000</v>
      </c>
      <c r="E2" s="2" t="s">
        <v>13</v>
      </c>
      <c r="F2" s="2" t="s">
        <v>14</v>
      </c>
      <c r="G2" s="2">
        <v>-7</v>
      </c>
      <c r="H2" s="2">
        <v>2</v>
      </c>
      <c r="I2" s="2" t="s">
        <v>15</v>
      </c>
      <c r="J2" s="2" t="s">
        <v>16</v>
      </c>
      <c r="K2" s="2" t="s">
        <v>17</v>
      </c>
      <c r="L2" s="2"/>
      <c r="M2" s="13">
        <v>-14.917681</v>
      </c>
      <c r="N2" s="13">
        <v>-51.149718999999997</v>
      </c>
      <c r="O2" s="17">
        <f>R2-Q2</f>
        <v>2</v>
      </c>
      <c r="P2" s="17" t="s">
        <v>589</v>
      </c>
      <c r="Q2" s="17">
        <v>1976</v>
      </c>
      <c r="R2" s="17">
        <v>1978</v>
      </c>
      <c r="S2" s="17" t="s">
        <v>608</v>
      </c>
    </row>
    <row r="3" spans="1:19" ht="20" x14ac:dyDescent="0.25">
      <c r="A3" s="2">
        <v>2</v>
      </c>
      <c r="B3" s="2" t="s">
        <v>18</v>
      </c>
      <c r="C3" s="2">
        <v>82632</v>
      </c>
      <c r="D3" s="2">
        <v>1730</v>
      </c>
      <c r="E3" s="2" t="s">
        <v>19</v>
      </c>
      <c r="F3" s="2" t="s">
        <v>14</v>
      </c>
      <c r="G3" s="2">
        <v>-27</v>
      </c>
      <c r="H3" s="2">
        <v>16.5</v>
      </c>
      <c r="I3" s="2" t="s">
        <v>20</v>
      </c>
      <c r="J3" s="2" t="s">
        <v>21</v>
      </c>
      <c r="K3" s="2" t="s">
        <v>22</v>
      </c>
      <c r="L3" s="2"/>
      <c r="M3" s="13">
        <v>-15</v>
      </c>
      <c r="N3" s="13">
        <v>-35</v>
      </c>
      <c r="O3" s="17">
        <f>R3-Q3</f>
        <v>20</v>
      </c>
      <c r="P3" s="16" t="s">
        <v>578</v>
      </c>
      <c r="Q3" s="17">
        <v>1970</v>
      </c>
      <c r="R3" s="17">
        <v>1990</v>
      </c>
      <c r="S3" s="17" t="s">
        <v>569</v>
      </c>
    </row>
    <row r="4" spans="1:19" ht="29" customHeight="1" x14ac:dyDescent="0.25">
      <c r="A4" s="2">
        <v>3</v>
      </c>
      <c r="B4" s="2" t="s">
        <v>23</v>
      </c>
      <c r="C4" s="2">
        <v>1570</v>
      </c>
      <c r="D4" s="2">
        <v>542</v>
      </c>
      <c r="E4" s="2" t="s">
        <v>24</v>
      </c>
      <c r="F4" s="2" t="s">
        <v>25</v>
      </c>
      <c r="G4" s="2">
        <v>-42.2</v>
      </c>
      <c r="H4" s="2">
        <v>201.2</v>
      </c>
      <c r="I4" s="2" t="s">
        <v>20</v>
      </c>
      <c r="J4" s="2" t="s">
        <v>26</v>
      </c>
      <c r="K4" s="2" t="s">
        <v>27</v>
      </c>
      <c r="L4" s="2"/>
      <c r="M4" s="13">
        <v>32</v>
      </c>
      <c r="N4" s="13">
        <v>103</v>
      </c>
      <c r="O4" s="17">
        <f>R4-Q4</f>
        <v>26</v>
      </c>
      <c r="P4" s="16" t="s">
        <v>612</v>
      </c>
      <c r="Q4" s="17">
        <v>1970</v>
      </c>
      <c r="R4" s="17">
        <v>1996</v>
      </c>
      <c r="S4" s="17" t="s">
        <v>608</v>
      </c>
    </row>
    <row r="5" spans="1:19" ht="58.5" customHeight="1" x14ac:dyDescent="0.25">
      <c r="A5" s="2">
        <v>4</v>
      </c>
      <c r="B5" s="2" t="s">
        <v>28</v>
      </c>
      <c r="C5" s="2">
        <v>7500</v>
      </c>
      <c r="D5" s="2">
        <v>2400</v>
      </c>
      <c r="E5" s="2" t="s">
        <v>13</v>
      </c>
      <c r="F5" s="2" t="s">
        <v>14</v>
      </c>
      <c r="G5" s="2">
        <v>-16.3</v>
      </c>
      <c r="H5" s="2">
        <v>0.4</v>
      </c>
      <c r="I5" s="2" t="s">
        <v>20</v>
      </c>
      <c r="J5" s="2" t="s">
        <v>21</v>
      </c>
      <c r="K5" s="2" t="s">
        <v>29</v>
      </c>
      <c r="L5" s="2"/>
      <c r="M5" s="13">
        <v>11.002777780000001</v>
      </c>
      <c r="N5" s="13">
        <v>106.01</v>
      </c>
      <c r="O5" s="17">
        <f>R5-Q5</f>
        <v>19</v>
      </c>
      <c r="P5" s="19" t="s">
        <v>588</v>
      </c>
      <c r="Q5" s="17">
        <v>1981</v>
      </c>
      <c r="R5" s="17">
        <v>2000</v>
      </c>
      <c r="S5" s="17" t="s">
        <v>569</v>
      </c>
    </row>
    <row r="6" spans="1:19" ht="29" customHeight="1" x14ac:dyDescent="0.25">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R6-Q6</f>
        <v>5</v>
      </c>
      <c r="P6" s="16" t="s">
        <v>605</v>
      </c>
      <c r="Q6" s="17">
        <v>1950</v>
      </c>
      <c r="R6" s="17">
        <v>1955</v>
      </c>
      <c r="S6" s="17" t="s">
        <v>569</v>
      </c>
    </row>
    <row r="7" spans="1:19" ht="29" customHeight="1" x14ac:dyDescent="0.25">
      <c r="A7" s="2">
        <v>6</v>
      </c>
      <c r="B7" s="2" t="s">
        <v>32</v>
      </c>
      <c r="C7" s="2">
        <v>4854</v>
      </c>
      <c r="D7" s="2">
        <v>500</v>
      </c>
      <c r="E7" s="2" t="s">
        <v>13</v>
      </c>
      <c r="F7" s="2" t="s">
        <v>14</v>
      </c>
      <c r="G7" s="2">
        <v>13.9</v>
      </c>
      <c r="H7" s="2">
        <v>-21.9</v>
      </c>
      <c r="I7" s="2" t="s">
        <v>15</v>
      </c>
      <c r="J7" s="2" t="s">
        <v>33</v>
      </c>
      <c r="K7" s="2" t="s">
        <v>34</v>
      </c>
      <c r="L7" s="2"/>
      <c r="M7" s="13">
        <v>116</v>
      </c>
      <c r="N7" s="13">
        <v>42</v>
      </c>
      <c r="O7" s="17">
        <f>R7-Q7</f>
        <v>44</v>
      </c>
      <c r="Q7" s="17">
        <v>1963</v>
      </c>
      <c r="R7" s="17">
        <v>2007</v>
      </c>
      <c r="S7" s="17" t="s">
        <v>569</v>
      </c>
    </row>
    <row r="8" spans="1:19" ht="29" customHeight="1" x14ac:dyDescent="0.25">
      <c r="A8" s="2">
        <v>7</v>
      </c>
      <c r="B8" s="2" t="s">
        <v>35</v>
      </c>
      <c r="C8" s="2">
        <v>567000</v>
      </c>
      <c r="D8" s="2">
        <v>1200</v>
      </c>
      <c r="E8" s="2" t="s">
        <v>24</v>
      </c>
      <c r="F8" s="2" t="s">
        <v>25</v>
      </c>
      <c r="G8" s="2">
        <v>-21</v>
      </c>
      <c r="H8" s="2">
        <v>6.5</v>
      </c>
      <c r="I8" s="2" t="s">
        <v>20</v>
      </c>
      <c r="J8" s="2" t="s">
        <v>21</v>
      </c>
      <c r="K8" s="2" t="s">
        <v>36</v>
      </c>
      <c r="L8" s="2"/>
      <c r="M8" s="13">
        <v>53.676555</v>
      </c>
      <c r="N8" s="13">
        <v>-121.783788</v>
      </c>
      <c r="O8" s="17">
        <f>R8-Q8</f>
        <v>10</v>
      </c>
      <c r="Q8" s="17">
        <v>1969</v>
      </c>
      <c r="R8" s="17">
        <v>1979</v>
      </c>
      <c r="S8" s="17" t="s">
        <v>569</v>
      </c>
    </row>
    <row r="9" spans="1:19" ht="29" customHeight="1" x14ac:dyDescent="0.25">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R9-Q9</f>
        <v>30</v>
      </c>
      <c r="Q9" s="17">
        <v>1970</v>
      </c>
      <c r="R9" s="17">
        <v>2000</v>
      </c>
      <c r="S9" s="17" t="s">
        <v>569</v>
      </c>
    </row>
    <row r="10" spans="1:19" ht="29" customHeight="1" x14ac:dyDescent="0.25">
      <c r="A10" s="2">
        <v>9</v>
      </c>
      <c r="B10" s="2" t="s">
        <v>39</v>
      </c>
      <c r="C10" s="2">
        <v>129654</v>
      </c>
      <c r="D10" s="2">
        <v>440.7</v>
      </c>
      <c r="E10" s="2" t="s">
        <v>13</v>
      </c>
      <c r="F10" s="2" t="s">
        <v>14</v>
      </c>
      <c r="G10" s="2">
        <v>30</v>
      </c>
      <c r="H10" s="2">
        <v>-21.6</v>
      </c>
      <c r="I10" s="2" t="s">
        <v>15</v>
      </c>
      <c r="J10" s="2" t="s">
        <v>40</v>
      </c>
      <c r="K10" s="2" t="s">
        <v>640</v>
      </c>
      <c r="L10" s="2"/>
      <c r="M10" s="13">
        <v>37.5</v>
      </c>
      <c r="N10" s="13">
        <v>110</v>
      </c>
      <c r="O10" s="17">
        <f>R10-Q10</f>
        <v>41</v>
      </c>
      <c r="P10" s="16" t="s">
        <v>617</v>
      </c>
      <c r="Q10" s="17">
        <v>1959</v>
      </c>
      <c r="R10" s="17">
        <v>2000</v>
      </c>
      <c r="S10" s="17" t="s">
        <v>569</v>
      </c>
    </row>
    <row r="11" spans="1:19" ht="29" customHeight="1" x14ac:dyDescent="0.25">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R11-Q11</f>
        <v>40</v>
      </c>
      <c r="Q11" s="17">
        <v>1960</v>
      </c>
      <c r="R11" s="17">
        <v>2000</v>
      </c>
      <c r="S11" s="17" t="s">
        <v>569</v>
      </c>
    </row>
    <row r="12" spans="1:19" ht="29" customHeight="1" x14ac:dyDescent="0.25">
      <c r="A12" s="2">
        <v>11</v>
      </c>
      <c r="B12" s="2" t="s">
        <v>43</v>
      </c>
      <c r="C12" s="2">
        <v>1545</v>
      </c>
      <c r="D12" s="2">
        <v>1687</v>
      </c>
      <c r="E12" s="2" t="s">
        <v>13</v>
      </c>
      <c r="F12" s="2" t="s">
        <v>14</v>
      </c>
      <c r="G12" s="2">
        <v>15.9</v>
      </c>
      <c r="H12" s="2">
        <v>-19.5</v>
      </c>
      <c r="I12" s="2" t="s">
        <v>15</v>
      </c>
      <c r="J12" s="2" t="s">
        <v>26</v>
      </c>
      <c r="K12" s="2" t="s">
        <v>44</v>
      </c>
      <c r="L12" s="2"/>
      <c r="M12" s="13">
        <v>-38</v>
      </c>
      <c r="N12" s="13">
        <v>-72</v>
      </c>
      <c r="O12" s="17">
        <f>R12-Q12</f>
        <v>43</v>
      </c>
      <c r="Q12" s="17">
        <v>1962</v>
      </c>
      <c r="R12" s="17">
        <v>2005</v>
      </c>
      <c r="S12" s="17" t="s">
        <v>569</v>
      </c>
    </row>
    <row r="13" spans="1:19" ht="29" customHeight="1" x14ac:dyDescent="0.25">
      <c r="A13" s="2">
        <v>12</v>
      </c>
      <c r="B13" s="2" t="s">
        <v>45</v>
      </c>
      <c r="C13" s="2">
        <v>13100</v>
      </c>
      <c r="D13" s="2">
        <v>2000</v>
      </c>
      <c r="E13" s="2" t="s">
        <v>13</v>
      </c>
      <c r="F13" s="2" t="s">
        <v>14</v>
      </c>
      <c r="G13" s="2">
        <v>-3</v>
      </c>
      <c r="H13" s="2">
        <v>0</v>
      </c>
      <c r="I13" s="2" t="s">
        <v>15</v>
      </c>
      <c r="J13" s="2" t="s">
        <v>26</v>
      </c>
      <c r="K13" s="2" t="s">
        <v>46</v>
      </c>
      <c r="L13" s="2"/>
      <c r="M13" s="13">
        <v>0</v>
      </c>
      <c r="N13" s="13">
        <v>102</v>
      </c>
      <c r="O13" s="17">
        <f>R13-Q13</f>
        <v>12</v>
      </c>
      <c r="Q13" s="17">
        <v>1988</v>
      </c>
      <c r="R13" s="17">
        <v>2000</v>
      </c>
      <c r="S13" s="17" t="s">
        <v>569</v>
      </c>
    </row>
    <row r="14" spans="1:19" s="32" customFormat="1" ht="67" customHeight="1" x14ac:dyDescent="0.25">
      <c r="A14" s="30">
        <v>13</v>
      </c>
      <c r="B14" s="30" t="s">
        <v>47</v>
      </c>
      <c r="C14" s="30">
        <v>1304</v>
      </c>
      <c r="D14" s="30">
        <v>433.1</v>
      </c>
      <c r="E14" s="30" t="s">
        <v>13</v>
      </c>
      <c r="F14" s="30" t="s">
        <v>14</v>
      </c>
      <c r="G14" s="30">
        <v>19</v>
      </c>
      <c r="H14" s="30">
        <v>-29</v>
      </c>
      <c r="I14" s="30" t="s">
        <v>15</v>
      </c>
      <c r="J14" s="30" t="s">
        <v>40</v>
      </c>
      <c r="K14" s="30" t="s">
        <v>640</v>
      </c>
      <c r="L14" s="30"/>
      <c r="M14" s="31">
        <v>38</v>
      </c>
      <c r="N14" s="31">
        <v>112</v>
      </c>
      <c r="O14" s="32">
        <f>R14-Q14</f>
        <v>41</v>
      </c>
      <c r="P14" s="32" t="s">
        <v>614</v>
      </c>
      <c r="Q14" s="32">
        <v>1959</v>
      </c>
      <c r="R14" s="32">
        <v>2000</v>
      </c>
      <c r="S14" s="32" t="s">
        <v>569</v>
      </c>
    </row>
    <row r="15" spans="1:19"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R15-Q15</f>
        <v>11</v>
      </c>
      <c r="Q15" s="17">
        <v>1997</v>
      </c>
      <c r="R15" s="17">
        <v>2008</v>
      </c>
      <c r="S15" s="17" t="s">
        <v>572</v>
      </c>
    </row>
    <row r="16" spans="1:19" ht="58.5" customHeight="1" x14ac:dyDescent="0.25">
      <c r="A16" s="2">
        <v>15</v>
      </c>
      <c r="B16" s="2" t="s">
        <v>50</v>
      </c>
      <c r="C16" s="2">
        <v>3211</v>
      </c>
      <c r="D16" s="2">
        <v>393.6</v>
      </c>
      <c r="E16" s="2" t="s">
        <v>13</v>
      </c>
      <c r="F16" s="2" t="s">
        <v>14</v>
      </c>
      <c r="G16" s="2">
        <v>20</v>
      </c>
      <c r="H16" s="2">
        <v>-35.799999999999997</v>
      </c>
      <c r="I16" s="2" t="s">
        <v>15</v>
      </c>
      <c r="J16" s="2" t="s">
        <v>40</v>
      </c>
      <c r="K16" s="2" t="s">
        <v>640</v>
      </c>
      <c r="L16" s="2"/>
      <c r="M16" s="13">
        <v>39</v>
      </c>
      <c r="N16" s="13">
        <v>111</v>
      </c>
      <c r="O16" s="17">
        <f>R16-Q16</f>
        <v>41</v>
      </c>
      <c r="P16" s="17" t="s">
        <v>616</v>
      </c>
      <c r="Q16" s="17">
        <v>1959</v>
      </c>
      <c r="R16" s="17">
        <v>2000</v>
      </c>
      <c r="S16" s="17" t="s">
        <v>615</v>
      </c>
    </row>
    <row r="17" spans="1:19" ht="29" customHeight="1" x14ac:dyDescent="0.25">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row>
    <row r="18" spans="1:19" ht="69.5" customHeight="1" x14ac:dyDescent="0.25">
      <c r="A18" s="2">
        <v>17</v>
      </c>
      <c r="B18" s="2" t="s">
        <v>53</v>
      </c>
      <c r="C18" s="2">
        <v>1279</v>
      </c>
      <c r="D18" s="2">
        <v>407.4</v>
      </c>
      <c r="E18" s="2" t="s">
        <v>13</v>
      </c>
      <c r="F18" s="2" t="s">
        <v>14</v>
      </c>
      <c r="G18" s="2">
        <v>23</v>
      </c>
      <c r="H18" s="2">
        <v>-33.5</v>
      </c>
      <c r="I18" s="2" t="s">
        <v>15</v>
      </c>
      <c r="J18" s="2" t="s">
        <v>40</v>
      </c>
      <c r="K18" s="2" t="s">
        <v>640</v>
      </c>
      <c r="L18" s="2"/>
      <c r="M18" s="13">
        <v>37.5</v>
      </c>
      <c r="N18" s="13">
        <v>110</v>
      </c>
      <c r="O18" s="17">
        <f>R18-Q18</f>
        <v>43</v>
      </c>
      <c r="P18" s="17" t="s">
        <v>616</v>
      </c>
      <c r="Q18" s="17">
        <v>1957</v>
      </c>
      <c r="R18" s="17">
        <v>2000</v>
      </c>
      <c r="S18" s="17" t="s">
        <v>569</v>
      </c>
    </row>
    <row r="19" spans="1:19" ht="29" customHeight="1" x14ac:dyDescent="0.25">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R19-Q19</f>
        <v>49</v>
      </c>
      <c r="Q19" s="17">
        <v>1950</v>
      </c>
      <c r="R19" s="17">
        <v>1999</v>
      </c>
      <c r="S19" s="17" t="s">
        <v>569</v>
      </c>
    </row>
    <row r="20" spans="1:19" ht="29" customHeight="1" x14ac:dyDescent="0.25">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R20-Q20</f>
        <v>32</v>
      </c>
      <c r="Q20" s="17">
        <v>1974</v>
      </c>
      <c r="R20" s="17">
        <v>2006</v>
      </c>
      <c r="S20" s="17" t="s">
        <v>569</v>
      </c>
    </row>
    <row r="21" spans="1:19" ht="29" customHeight="1" x14ac:dyDescent="0.25">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R21-Q21</f>
        <v>31</v>
      </c>
      <c r="Q21" s="17">
        <v>1975</v>
      </c>
      <c r="R21" s="17">
        <v>2006</v>
      </c>
      <c r="S21" s="17" t="s">
        <v>591</v>
      </c>
    </row>
    <row r="22" spans="1:19" ht="217.5" customHeight="1" x14ac:dyDescent="0.25">
      <c r="A22" s="2">
        <v>21</v>
      </c>
      <c r="B22" s="2" t="s">
        <v>59</v>
      </c>
      <c r="C22" s="2">
        <v>9289</v>
      </c>
      <c r="D22" s="2">
        <v>399.9</v>
      </c>
      <c r="E22" s="2" t="s">
        <v>13</v>
      </c>
      <c r="F22" s="2" t="s">
        <v>14</v>
      </c>
      <c r="G22" s="2">
        <v>20</v>
      </c>
      <c r="H22" s="2">
        <v>-24</v>
      </c>
      <c r="I22" s="2" t="s">
        <v>15</v>
      </c>
      <c r="J22" s="2" t="s">
        <v>40</v>
      </c>
      <c r="K22" s="2" t="s">
        <v>640</v>
      </c>
      <c r="L22" s="2"/>
      <c r="M22" s="13">
        <v>40</v>
      </c>
      <c r="N22" s="13">
        <v>110</v>
      </c>
      <c r="O22" s="17">
        <f>R22-Q22</f>
        <v>43</v>
      </c>
      <c r="P22" s="17" t="s">
        <v>619</v>
      </c>
      <c r="Q22" s="17">
        <v>1957</v>
      </c>
      <c r="R22" s="17">
        <v>2000</v>
      </c>
      <c r="S22" s="17" t="s">
        <v>569</v>
      </c>
    </row>
    <row r="23" spans="1:19" ht="29" customHeight="1" x14ac:dyDescent="0.25">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R23-Q23</f>
        <v>2</v>
      </c>
      <c r="P23" s="17" t="s">
        <v>652</v>
      </c>
      <c r="Q23" s="17">
        <v>1994</v>
      </c>
      <c r="R23" s="17">
        <v>1996</v>
      </c>
      <c r="S23" s="17" t="s">
        <v>591</v>
      </c>
    </row>
    <row r="24" spans="1:19" ht="29" customHeight="1" x14ac:dyDescent="0.25">
      <c r="A24" s="2">
        <v>23</v>
      </c>
      <c r="B24" s="2" t="s">
        <v>63</v>
      </c>
      <c r="C24" s="2">
        <v>6760</v>
      </c>
      <c r="D24" s="2">
        <v>807</v>
      </c>
      <c r="E24" s="2" t="s">
        <v>24</v>
      </c>
      <c r="F24" s="2" t="s">
        <v>25</v>
      </c>
      <c r="G24" s="2">
        <v>-12.4</v>
      </c>
      <c r="H24" s="2">
        <v>0</v>
      </c>
      <c r="I24" s="2" t="s">
        <v>15</v>
      </c>
      <c r="J24" s="2" t="s">
        <v>61</v>
      </c>
      <c r="K24" s="2" t="s">
        <v>62</v>
      </c>
      <c r="L24" s="2"/>
      <c r="M24" s="13">
        <v>48.71</v>
      </c>
      <c r="N24" s="13">
        <v>64.45</v>
      </c>
      <c r="O24" s="34">
        <f>R24-Q24</f>
        <v>1</v>
      </c>
      <c r="P24" s="17" t="s">
        <v>652</v>
      </c>
      <c r="Q24" s="34">
        <v>1995</v>
      </c>
      <c r="R24" s="34">
        <v>1996</v>
      </c>
      <c r="S24" s="17" t="s">
        <v>591</v>
      </c>
    </row>
    <row r="25" spans="1:19" ht="29" customHeight="1" x14ac:dyDescent="0.25">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652</v>
      </c>
      <c r="Q25" s="34">
        <v>1996</v>
      </c>
      <c r="R25" s="34">
        <v>1996</v>
      </c>
      <c r="S25" s="17" t="s">
        <v>591</v>
      </c>
    </row>
    <row r="26" spans="1:19" ht="29" customHeight="1" x14ac:dyDescent="0.25">
      <c r="A26" s="2">
        <v>25</v>
      </c>
      <c r="B26" s="2" t="s">
        <v>65</v>
      </c>
      <c r="C26" s="2">
        <v>10000</v>
      </c>
      <c r="D26" s="2">
        <v>813</v>
      </c>
      <c r="E26" s="2" t="s">
        <v>24</v>
      </c>
      <c r="F26" s="2" t="s">
        <v>25</v>
      </c>
      <c r="G26" s="2">
        <v>-8.6</v>
      </c>
      <c r="H26" s="2">
        <v>0</v>
      </c>
      <c r="I26" s="2" t="s">
        <v>15</v>
      </c>
      <c r="J26" s="2" t="s">
        <v>61</v>
      </c>
      <c r="K26" s="2" t="s">
        <v>62</v>
      </c>
      <c r="L26" s="2"/>
      <c r="M26" s="13">
        <v>48.82</v>
      </c>
      <c r="N26" s="13">
        <v>74.86</v>
      </c>
      <c r="O26" s="17">
        <f>R26-Q26</f>
        <v>1</v>
      </c>
      <c r="P26" s="17" t="s">
        <v>652</v>
      </c>
      <c r="Q26" s="17">
        <v>1996</v>
      </c>
      <c r="R26" s="17">
        <v>1997</v>
      </c>
      <c r="S26" s="17" t="s">
        <v>591</v>
      </c>
    </row>
    <row r="27" spans="1:19" ht="29" customHeight="1" x14ac:dyDescent="0.25">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R27-Q27</f>
        <v>10</v>
      </c>
      <c r="Q27" s="17">
        <v>1988</v>
      </c>
      <c r="R27" s="17">
        <v>1998</v>
      </c>
      <c r="S27" s="17" t="s">
        <v>572</v>
      </c>
    </row>
    <row r="28" spans="1:19" ht="29" customHeight="1" x14ac:dyDescent="0.25">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R28-Q28</f>
        <v>2</v>
      </c>
      <c r="P28" s="17" t="s">
        <v>652</v>
      </c>
      <c r="Q28" s="17">
        <v>1996</v>
      </c>
      <c r="R28" s="17">
        <v>1998</v>
      </c>
      <c r="S28" s="17" t="s">
        <v>591</v>
      </c>
    </row>
    <row r="29" spans="1:19" ht="29.5" customHeight="1" thickBot="1" x14ac:dyDescent="0.3">
      <c r="A29" s="4">
        <v>28</v>
      </c>
      <c r="B29" s="5" t="s">
        <v>69</v>
      </c>
      <c r="C29" s="4">
        <v>1400</v>
      </c>
      <c r="D29" s="4">
        <v>764</v>
      </c>
      <c r="E29" s="4" t="s">
        <v>19</v>
      </c>
      <c r="F29" s="4" t="s">
        <v>14</v>
      </c>
      <c r="G29" s="5">
        <v>2.6</v>
      </c>
      <c r="H29" s="4">
        <v>-2.7</v>
      </c>
      <c r="I29" s="4"/>
      <c r="J29" s="4" t="s">
        <v>21</v>
      </c>
      <c r="K29" s="5" t="s">
        <v>67</v>
      </c>
      <c r="L29" s="63"/>
      <c r="M29" s="13">
        <v>-31.597829999999998</v>
      </c>
      <c r="N29" s="13">
        <v>147.78577000000001</v>
      </c>
      <c r="O29" s="17">
        <f>R29-Q29</f>
        <v>11</v>
      </c>
      <c r="Q29" s="17">
        <v>1988</v>
      </c>
      <c r="R29" s="17">
        <v>1999</v>
      </c>
      <c r="S29" s="17" t="s">
        <v>572</v>
      </c>
    </row>
    <row r="30" spans="1:19" ht="29" customHeight="1" x14ac:dyDescent="0.25">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R30-Q30</f>
        <v>50</v>
      </c>
      <c r="Q30" s="17">
        <v>1950</v>
      </c>
      <c r="R30" s="17">
        <v>2000</v>
      </c>
      <c r="S30" s="17" t="s">
        <v>569</v>
      </c>
    </row>
    <row r="31" spans="1:19" ht="58" customHeight="1" x14ac:dyDescent="0.25">
      <c r="A31" s="2">
        <v>30</v>
      </c>
      <c r="B31" s="2" t="s">
        <v>71</v>
      </c>
      <c r="C31" s="2">
        <v>6983</v>
      </c>
      <c r="D31" s="2">
        <v>1739</v>
      </c>
      <c r="E31" s="2" t="s">
        <v>19</v>
      </c>
      <c r="F31" s="2" t="s">
        <v>14</v>
      </c>
      <c r="G31" s="2">
        <v>-11</v>
      </c>
      <c r="H31" s="2">
        <v>13</v>
      </c>
      <c r="I31" s="2" t="s">
        <v>72</v>
      </c>
      <c r="J31" s="2" t="s">
        <v>26</v>
      </c>
      <c r="K31" s="2" t="s">
        <v>73</v>
      </c>
      <c r="L31" s="2"/>
      <c r="M31" s="13">
        <v>26.5</v>
      </c>
      <c r="N31" s="13">
        <v>116</v>
      </c>
      <c r="O31" s="17">
        <f>R31-Q31</f>
        <v>16</v>
      </c>
      <c r="Q31" s="17">
        <v>1968</v>
      </c>
      <c r="R31" s="17">
        <v>1984</v>
      </c>
      <c r="S31" s="17" t="s">
        <v>569</v>
      </c>
    </row>
    <row r="32" spans="1:19" ht="58" customHeight="1" x14ac:dyDescent="0.25">
      <c r="A32" s="2">
        <v>31</v>
      </c>
      <c r="B32" s="2" t="s">
        <v>74</v>
      </c>
      <c r="C32" s="2">
        <v>6983</v>
      </c>
      <c r="D32" s="2">
        <v>1739</v>
      </c>
      <c r="E32" s="2" t="s">
        <v>19</v>
      </c>
      <c r="F32" s="2" t="s">
        <v>14</v>
      </c>
      <c r="G32" s="2">
        <v>46</v>
      </c>
      <c r="H32" s="2">
        <v>-6</v>
      </c>
      <c r="I32" s="2" t="s">
        <v>72</v>
      </c>
      <c r="J32" s="2" t="s">
        <v>26</v>
      </c>
      <c r="K32" s="2" t="s">
        <v>73</v>
      </c>
      <c r="L32" s="2"/>
      <c r="M32" s="13">
        <v>26.5</v>
      </c>
      <c r="N32" s="13">
        <v>116</v>
      </c>
      <c r="O32" s="17">
        <f>R32-Q32</f>
        <v>21</v>
      </c>
      <c r="Q32" s="17">
        <v>1985</v>
      </c>
      <c r="R32" s="17">
        <v>2006</v>
      </c>
      <c r="S32" s="17" t="s">
        <v>569</v>
      </c>
    </row>
    <row r="33" spans="1:19" ht="46.5" customHeight="1" x14ac:dyDescent="0.25">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R33-Q33</f>
        <v>27</v>
      </c>
      <c r="P33" s="19" t="s">
        <v>630</v>
      </c>
      <c r="Q33" s="17">
        <v>1956</v>
      </c>
      <c r="R33" s="17">
        <v>1983</v>
      </c>
      <c r="S33" s="17" t="s">
        <v>569</v>
      </c>
    </row>
    <row r="34" spans="1:19" ht="29" customHeight="1" x14ac:dyDescent="0.25">
      <c r="A34" s="2">
        <v>33</v>
      </c>
      <c r="B34" s="2" t="s">
        <v>77</v>
      </c>
      <c r="C34" s="2">
        <v>1033</v>
      </c>
      <c r="D34" s="2">
        <v>850</v>
      </c>
      <c r="E34" s="2" t="s">
        <v>24</v>
      </c>
      <c r="F34" s="2" t="s">
        <v>25</v>
      </c>
      <c r="G34" s="2">
        <v>-12</v>
      </c>
      <c r="H34" s="2">
        <v>6</v>
      </c>
      <c r="I34" s="2" t="s">
        <v>15</v>
      </c>
      <c r="J34" s="2" t="s">
        <v>21</v>
      </c>
      <c r="K34" s="2" t="s">
        <v>78</v>
      </c>
      <c r="L34" s="2"/>
      <c r="M34" s="13">
        <v>43</v>
      </c>
      <c r="N34" s="13">
        <v>-115</v>
      </c>
      <c r="O34" s="17">
        <f>R34-Q34</f>
        <v>7</v>
      </c>
      <c r="Q34" s="17">
        <v>1986</v>
      </c>
      <c r="R34" s="17">
        <v>1993</v>
      </c>
      <c r="S34" s="17" t="s">
        <v>572</v>
      </c>
    </row>
    <row r="35" spans="1:19" ht="29" customHeight="1" x14ac:dyDescent="0.25">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R35-Q35</f>
        <v>12</v>
      </c>
      <c r="Q35" s="17">
        <v>1988</v>
      </c>
      <c r="R35" s="17">
        <v>2000</v>
      </c>
      <c r="S35" s="17" t="s">
        <v>572</v>
      </c>
    </row>
    <row r="36" spans="1:19" ht="29" customHeight="1" x14ac:dyDescent="0.25">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R36-Q36</f>
        <v>18013</v>
      </c>
      <c r="Q36" s="17">
        <v>1988</v>
      </c>
      <c r="R36" s="17">
        <v>20001</v>
      </c>
      <c r="S36" s="17" t="s">
        <v>572</v>
      </c>
    </row>
    <row r="37" spans="1:19" ht="29" customHeight="1" x14ac:dyDescent="0.25">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R37-Q37</f>
        <v>18</v>
      </c>
      <c r="Q37" s="17">
        <v>1970</v>
      </c>
      <c r="R37" s="17">
        <v>1988</v>
      </c>
      <c r="S37" s="17" t="s">
        <v>572</v>
      </c>
    </row>
    <row r="38" spans="1:19" ht="20" customHeight="1" x14ac:dyDescent="0.25">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row>
    <row r="39" spans="1:19" ht="29" customHeight="1" x14ac:dyDescent="0.25">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row>
    <row r="40" spans="1:19" ht="29" customHeight="1" x14ac:dyDescent="0.25">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row>
    <row r="41" spans="1:19" ht="29" customHeight="1" x14ac:dyDescent="0.25">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row>
    <row r="42" spans="1:19" ht="71.5" customHeight="1" x14ac:dyDescent="0.25">
      <c r="A42" s="2">
        <v>41</v>
      </c>
      <c r="B42" s="2" t="s">
        <v>90</v>
      </c>
      <c r="C42" s="2">
        <v>4123</v>
      </c>
      <c r="D42" s="2">
        <v>462.8</v>
      </c>
      <c r="E42" s="2" t="s">
        <v>13</v>
      </c>
      <c r="F42" s="2" t="s">
        <v>14</v>
      </c>
      <c r="G42" s="2">
        <v>33</v>
      </c>
      <c r="H42" s="2">
        <v>-27</v>
      </c>
      <c r="I42" s="2" t="s">
        <v>15</v>
      </c>
      <c r="J42" s="2" t="s">
        <v>40</v>
      </c>
      <c r="K42" s="2" t="s">
        <v>640</v>
      </c>
      <c r="L42" s="2"/>
      <c r="M42" s="13">
        <v>37</v>
      </c>
      <c r="N42" s="13">
        <v>111</v>
      </c>
      <c r="O42" s="17">
        <f>R42-Q42</f>
        <v>43</v>
      </c>
      <c r="P42" s="17" t="s">
        <v>620</v>
      </c>
      <c r="Q42" s="17">
        <v>1957</v>
      </c>
      <c r="R42" s="17">
        <v>2000</v>
      </c>
      <c r="S42" s="17" t="s">
        <v>569</v>
      </c>
    </row>
    <row r="43" spans="1:19" ht="75" customHeight="1" x14ac:dyDescent="0.25">
      <c r="A43" s="2">
        <v>42</v>
      </c>
      <c r="B43" s="2" t="s">
        <v>91</v>
      </c>
      <c r="C43" s="2">
        <v>2327</v>
      </c>
      <c r="D43" s="2">
        <v>536.6</v>
      </c>
      <c r="E43" s="2" t="s">
        <v>13</v>
      </c>
      <c r="F43" s="2" t="s">
        <v>14</v>
      </c>
      <c r="G43" s="2">
        <v>42</v>
      </c>
      <c r="H43" s="2">
        <v>-19.100000000000001</v>
      </c>
      <c r="I43" s="2" t="s">
        <v>15</v>
      </c>
      <c r="J43" s="2" t="s">
        <v>40</v>
      </c>
      <c r="K43" s="2" t="s">
        <v>640</v>
      </c>
      <c r="L43" s="2"/>
      <c r="M43" s="13">
        <v>35</v>
      </c>
      <c r="N43" s="13">
        <v>110</v>
      </c>
      <c r="O43" s="17">
        <f>R43-Q43</f>
        <v>41</v>
      </c>
      <c r="P43" s="17" t="s">
        <v>621</v>
      </c>
      <c r="Q43" s="17">
        <v>1959</v>
      </c>
      <c r="R43" s="17">
        <v>2000</v>
      </c>
      <c r="S43" s="17" t="s">
        <v>569</v>
      </c>
    </row>
    <row r="44" spans="1:19" ht="45.5" customHeight="1" x14ac:dyDescent="0.25">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row>
    <row r="45" spans="1:19" ht="50" customHeight="1" x14ac:dyDescent="0.25">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row>
    <row r="46" spans="1:19" ht="47.5" customHeight="1" x14ac:dyDescent="0.25">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row>
    <row r="47" spans="1:19" ht="29" customHeight="1" x14ac:dyDescent="0.25">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row>
    <row r="48" spans="1:19" ht="58" customHeight="1" x14ac:dyDescent="0.25">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row>
    <row r="49" spans="1:19" ht="87" customHeight="1" x14ac:dyDescent="0.25">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R49-Q49</f>
        <v>50</v>
      </c>
      <c r="P49" s="17" t="s">
        <v>629</v>
      </c>
      <c r="Q49" s="17">
        <v>1958</v>
      </c>
      <c r="R49" s="17">
        <v>2008</v>
      </c>
      <c r="S49" s="17" t="s">
        <v>569</v>
      </c>
    </row>
    <row r="50" spans="1:19" ht="29" customHeight="1" x14ac:dyDescent="0.25">
      <c r="A50" s="2">
        <v>49</v>
      </c>
      <c r="B50" s="2" t="s">
        <v>101</v>
      </c>
      <c r="C50" s="2">
        <v>189048</v>
      </c>
      <c r="D50" s="2">
        <v>2000</v>
      </c>
      <c r="E50" s="2" t="s">
        <v>13</v>
      </c>
      <c r="F50" s="2" t="s">
        <v>14</v>
      </c>
      <c r="G50" s="2">
        <v>-58</v>
      </c>
      <c r="H50" s="2">
        <v>26</v>
      </c>
      <c r="I50" s="2" t="s">
        <v>20</v>
      </c>
      <c r="J50" s="2" t="s">
        <v>26</v>
      </c>
      <c r="K50" s="2" t="s">
        <v>102</v>
      </c>
      <c r="L50" s="2"/>
      <c r="M50" s="13">
        <v>-13</v>
      </c>
      <c r="N50" s="13">
        <v>-48</v>
      </c>
      <c r="O50" s="17">
        <f>R50-Q50</f>
        <v>35</v>
      </c>
      <c r="Q50" s="17">
        <v>1960</v>
      </c>
      <c r="R50" s="17">
        <v>1995</v>
      </c>
      <c r="S50" s="17" t="s">
        <v>569</v>
      </c>
    </row>
    <row r="51" spans="1:19" ht="43.5" customHeight="1" x14ac:dyDescent="0.25">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R51-Q51</f>
        <v>18</v>
      </c>
      <c r="P51" s="17" t="s">
        <v>593</v>
      </c>
      <c r="Q51" s="17">
        <v>1975</v>
      </c>
      <c r="R51" s="17">
        <v>1993</v>
      </c>
      <c r="S51" s="17" t="s">
        <v>591</v>
      </c>
    </row>
    <row r="52" spans="1:19" ht="116" customHeight="1" x14ac:dyDescent="0.25">
      <c r="A52" s="2">
        <v>51</v>
      </c>
      <c r="B52" s="2" t="s">
        <v>105</v>
      </c>
      <c r="C52" s="2">
        <v>2528</v>
      </c>
      <c r="D52" s="2">
        <v>1072</v>
      </c>
      <c r="E52" s="2" t="s">
        <v>24</v>
      </c>
      <c r="F52" s="2" t="s">
        <v>14</v>
      </c>
      <c r="G52" s="2">
        <v>-15.5</v>
      </c>
      <c r="H52" s="2">
        <v>5</v>
      </c>
      <c r="I52" s="2" t="s">
        <v>72</v>
      </c>
      <c r="J52" s="2" t="s">
        <v>26</v>
      </c>
      <c r="K52" s="2" t="s">
        <v>106</v>
      </c>
      <c r="L52" s="2"/>
      <c r="M52" s="13">
        <v>32</v>
      </c>
      <c r="N52" s="13">
        <v>103</v>
      </c>
      <c r="O52" s="17">
        <f>R52-Q52</f>
        <v>26</v>
      </c>
      <c r="P52" s="17" t="s">
        <v>627</v>
      </c>
      <c r="Q52" s="17">
        <v>1970</v>
      </c>
      <c r="R52" s="17">
        <v>1996</v>
      </c>
      <c r="S52" s="17" t="s">
        <v>569</v>
      </c>
    </row>
    <row r="53" spans="1:19" ht="30" x14ac:dyDescent="0.25">
      <c r="A53" s="2">
        <v>52</v>
      </c>
      <c r="B53" s="2" t="s">
        <v>107</v>
      </c>
      <c r="C53" s="2">
        <v>11145</v>
      </c>
      <c r="D53" s="2">
        <v>600</v>
      </c>
      <c r="E53" s="2" t="s">
        <v>24</v>
      </c>
      <c r="F53" s="2" t="s">
        <v>14</v>
      </c>
      <c r="G53" s="2">
        <v>12</v>
      </c>
      <c r="H53" s="2">
        <v>8.6</v>
      </c>
      <c r="I53" s="2" t="s">
        <v>72</v>
      </c>
      <c r="J53" s="2" t="s">
        <v>21</v>
      </c>
      <c r="K53" s="2" t="s">
        <v>108</v>
      </c>
      <c r="L53" s="2"/>
      <c r="M53" s="13">
        <v>38</v>
      </c>
      <c r="N53" s="13">
        <v>100</v>
      </c>
      <c r="O53" s="17">
        <f>R53-Q53</f>
        <v>30</v>
      </c>
      <c r="Q53" s="17">
        <v>1980</v>
      </c>
      <c r="R53" s="17">
        <v>2010</v>
      </c>
      <c r="S53" s="17" t="s">
        <v>608</v>
      </c>
    </row>
    <row r="54" spans="1:19" ht="29" customHeight="1" x14ac:dyDescent="0.25">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R54-Q54</f>
        <v>14</v>
      </c>
      <c r="Q54" s="17">
        <v>1988</v>
      </c>
      <c r="R54" s="17">
        <v>2002</v>
      </c>
      <c r="S54" s="17" t="s">
        <v>572</v>
      </c>
    </row>
    <row r="55" spans="1:19" ht="69.5" customHeight="1" x14ac:dyDescent="0.25">
      <c r="A55" s="2">
        <v>54</v>
      </c>
      <c r="B55" s="2" t="s">
        <v>110</v>
      </c>
      <c r="C55" s="2">
        <v>1548</v>
      </c>
      <c r="D55" s="2">
        <v>491.6</v>
      </c>
      <c r="E55" s="2" t="s">
        <v>13</v>
      </c>
      <c r="F55" s="2" t="s">
        <v>14</v>
      </c>
      <c r="G55" s="2">
        <v>27</v>
      </c>
      <c r="H55" s="2">
        <v>-19.8</v>
      </c>
      <c r="I55" s="2" t="s">
        <v>15</v>
      </c>
      <c r="J55" s="2" t="s">
        <v>40</v>
      </c>
      <c r="K55" s="2" t="s">
        <v>640</v>
      </c>
      <c r="L55" s="2"/>
      <c r="M55" s="13">
        <v>37.5</v>
      </c>
      <c r="N55" s="13">
        <v>111</v>
      </c>
      <c r="O55" s="17">
        <f>R55-Q55</f>
        <v>44</v>
      </c>
      <c r="P55" s="17" t="s">
        <v>623</v>
      </c>
      <c r="Q55" s="17">
        <v>1956</v>
      </c>
      <c r="R55" s="17">
        <v>2000</v>
      </c>
      <c r="S55" s="17" t="s">
        <v>569</v>
      </c>
    </row>
    <row r="56" spans="1:19" ht="29" customHeight="1" x14ac:dyDescent="0.25">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R56-Q56</f>
        <v>50</v>
      </c>
      <c r="Q56" s="17">
        <v>1953</v>
      </c>
      <c r="R56" s="17">
        <v>2003</v>
      </c>
      <c r="S56" s="17" t="s">
        <v>591</v>
      </c>
    </row>
    <row r="57" spans="1:19" ht="29" customHeight="1" x14ac:dyDescent="0.25">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R57-Q57</f>
        <v>40</v>
      </c>
      <c r="Q57" s="17">
        <v>1960</v>
      </c>
      <c r="R57" s="17">
        <v>2000</v>
      </c>
      <c r="S57" s="17" t="s">
        <v>569</v>
      </c>
    </row>
    <row r="58" spans="1:19" ht="29" customHeight="1" x14ac:dyDescent="0.25">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R58-Q58</f>
        <v>20</v>
      </c>
      <c r="Q58" s="17">
        <v>1987</v>
      </c>
      <c r="R58" s="17">
        <v>2007</v>
      </c>
      <c r="S58" s="17" t="s">
        <v>569</v>
      </c>
    </row>
    <row r="59" spans="1:19" ht="29" customHeight="1" x14ac:dyDescent="0.25">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R59-Q59</f>
        <v>40</v>
      </c>
      <c r="Q59" s="17">
        <v>1970</v>
      </c>
      <c r="R59" s="17">
        <v>2010</v>
      </c>
      <c r="S59" s="17" t="s">
        <v>591</v>
      </c>
    </row>
    <row r="60" spans="1:19" ht="20" customHeight="1" x14ac:dyDescent="0.25">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row>
    <row r="61" spans="1:19" ht="44.5" customHeight="1" x14ac:dyDescent="0.25">
      <c r="A61" s="2">
        <v>60</v>
      </c>
      <c r="B61" s="2" t="s">
        <v>120</v>
      </c>
      <c r="C61" s="2">
        <v>4069</v>
      </c>
      <c r="D61" s="2">
        <v>524.29999999999995</v>
      </c>
      <c r="E61" s="2" t="s">
        <v>13</v>
      </c>
      <c r="F61" s="2" t="s">
        <v>14</v>
      </c>
      <c r="G61" s="2">
        <v>15</v>
      </c>
      <c r="H61" s="2">
        <v>-22.5</v>
      </c>
      <c r="I61" s="2" t="s">
        <v>15</v>
      </c>
      <c r="J61" s="2" t="s">
        <v>40</v>
      </c>
      <c r="K61" s="2" t="s">
        <v>640</v>
      </c>
      <c r="L61" s="2"/>
      <c r="M61" s="13">
        <v>38</v>
      </c>
      <c r="N61" s="13">
        <v>111</v>
      </c>
      <c r="O61" s="17">
        <f>R61-Q61</f>
        <v>43</v>
      </c>
      <c r="P61" s="17" t="s">
        <v>624</v>
      </c>
      <c r="Q61" s="17">
        <v>1957</v>
      </c>
      <c r="R61" s="17">
        <v>2000</v>
      </c>
      <c r="S61" s="17" t="s">
        <v>569</v>
      </c>
    </row>
    <row r="62" spans="1:19" ht="48.5" customHeight="1" thickBot="1" x14ac:dyDescent="0.3">
      <c r="A62" s="4">
        <v>61</v>
      </c>
      <c r="B62" s="4" t="s">
        <v>121</v>
      </c>
      <c r="C62" s="4">
        <v>2956</v>
      </c>
      <c r="D62" s="4">
        <v>450.4</v>
      </c>
      <c r="E62" s="4" t="s">
        <v>13</v>
      </c>
      <c r="F62" s="4" t="s">
        <v>14</v>
      </c>
      <c r="G62" s="4">
        <v>27</v>
      </c>
      <c r="H62" s="4">
        <v>-38.6</v>
      </c>
      <c r="I62" s="4" t="s">
        <v>15</v>
      </c>
      <c r="J62" s="4" t="s">
        <v>40</v>
      </c>
      <c r="K62" s="4" t="s">
        <v>640</v>
      </c>
      <c r="L62" s="4"/>
      <c r="M62" s="15">
        <v>36</v>
      </c>
      <c r="N62" s="15">
        <v>110</v>
      </c>
      <c r="O62" s="17">
        <f>R62-Q62</f>
        <v>41</v>
      </c>
      <c r="P62" s="17" t="s">
        <v>625</v>
      </c>
      <c r="Q62" s="17">
        <v>1959</v>
      </c>
      <c r="R62" s="17">
        <v>2000</v>
      </c>
      <c r="S62" s="17" t="s">
        <v>569</v>
      </c>
    </row>
  </sheetData>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S257"/>
  <sheetViews>
    <sheetView topLeftCell="C1" zoomScale="88" zoomScaleNormal="88" workbookViewId="0">
      <pane ySplit="1" topLeftCell="A104" activePane="bottomLeft" state="frozen"/>
      <selection activeCell="K1" sqref="K1"/>
      <selection pane="bottomLeft" sqref="A1:XFD1"/>
    </sheetView>
  </sheetViews>
  <sheetFormatPr defaultRowHeight="10" x14ac:dyDescent="0.25"/>
  <cols>
    <col min="1" max="1" width="8.7265625" style="68"/>
    <col min="2" max="2" width="15.08984375" style="68" customWidth="1"/>
    <col min="3" max="3" width="8.7265625" style="68"/>
    <col min="4" max="10" width="8.7265625" style="68" customWidth="1"/>
    <col min="11" max="11" width="14.6328125" style="68" customWidth="1"/>
    <col min="12" max="12" width="8.7265625" style="68"/>
    <col min="13" max="13" width="12" style="68" bestFit="1" customWidth="1"/>
    <col min="14" max="14" width="14.1796875" style="68" customWidth="1"/>
    <col min="15" max="15" width="9.453125" style="68" customWidth="1"/>
    <col min="16" max="16" width="24" style="67" customWidth="1"/>
    <col min="17" max="18" width="8.7265625" style="68"/>
    <col min="19" max="19" width="9" style="68" customWidth="1"/>
    <col min="20" max="16384" width="8.7265625" style="68"/>
  </cols>
  <sheetData>
    <row r="1" spans="1:19" s="67" customFormat="1" ht="40.5" customHeight="1" thickBot="1" x14ac:dyDescent="0.3">
      <c r="A1" s="64" t="s">
        <v>0</v>
      </c>
      <c r="B1" s="64" t="s">
        <v>1</v>
      </c>
      <c r="C1" s="64" t="s">
        <v>2</v>
      </c>
      <c r="D1" s="64" t="s">
        <v>3</v>
      </c>
      <c r="E1" s="64" t="s">
        <v>4</v>
      </c>
      <c r="F1" s="64" t="s">
        <v>5</v>
      </c>
      <c r="G1" s="64" t="s">
        <v>685</v>
      </c>
      <c r="H1" s="64" t="s">
        <v>686</v>
      </c>
      <c r="I1" s="64" t="s">
        <v>690</v>
      </c>
      <c r="J1" s="64" t="s">
        <v>10</v>
      </c>
      <c r="K1" s="64" t="s">
        <v>11</v>
      </c>
      <c r="L1" s="64" t="s">
        <v>522</v>
      </c>
      <c r="M1" s="64" t="s">
        <v>898</v>
      </c>
      <c r="N1" s="64" t="s">
        <v>520</v>
      </c>
      <c r="O1" s="64" t="s">
        <v>543</v>
      </c>
      <c r="P1" s="64" t="s">
        <v>542</v>
      </c>
      <c r="Q1" s="64" t="s">
        <v>688</v>
      </c>
      <c r="R1" s="64" t="s">
        <v>689</v>
      </c>
      <c r="S1" s="64" t="s">
        <v>800</v>
      </c>
    </row>
    <row r="2" spans="1:19" s="68" customFormat="1" ht="50" x14ac:dyDescent="0.25">
      <c r="A2" s="58">
        <v>158</v>
      </c>
      <c r="B2" s="58" t="s">
        <v>283</v>
      </c>
      <c r="C2" s="29">
        <v>2.89</v>
      </c>
      <c r="D2" s="58">
        <v>762</v>
      </c>
      <c r="E2" s="58" t="s">
        <v>24</v>
      </c>
      <c r="F2" s="58" t="s">
        <v>25</v>
      </c>
      <c r="G2" s="58">
        <v>-40</v>
      </c>
      <c r="H2" s="58">
        <v>38.5</v>
      </c>
      <c r="I2" s="58" t="s">
        <v>15</v>
      </c>
      <c r="J2" s="58" t="s">
        <v>16</v>
      </c>
      <c r="K2" s="58" t="s">
        <v>284</v>
      </c>
      <c r="L2" s="29"/>
      <c r="M2" s="68">
        <v>39.8456849054676</v>
      </c>
      <c r="N2" s="68">
        <v>-105.92363805782</v>
      </c>
      <c r="O2" s="67"/>
      <c r="P2" s="67" t="s">
        <v>693</v>
      </c>
    </row>
    <row r="3" spans="1:19" s="68" customFormat="1" ht="60" x14ac:dyDescent="0.25">
      <c r="A3" s="29">
        <v>264</v>
      </c>
      <c r="B3" s="29" t="s">
        <v>450</v>
      </c>
      <c r="C3" s="29">
        <v>2.89</v>
      </c>
      <c r="D3" s="29">
        <v>712</v>
      </c>
      <c r="E3" s="29" t="s">
        <v>24</v>
      </c>
      <c r="F3" s="29" t="s">
        <v>25</v>
      </c>
      <c r="G3" s="29">
        <v>-13</v>
      </c>
      <c r="H3" s="29">
        <v>0</v>
      </c>
      <c r="I3" s="29" t="s">
        <v>15</v>
      </c>
      <c r="J3" s="29" t="s">
        <v>16</v>
      </c>
      <c r="K3" s="29" t="s">
        <v>451</v>
      </c>
      <c r="L3" s="29"/>
      <c r="M3" s="68">
        <v>39.802075000000002</v>
      </c>
      <c r="N3" s="68">
        <v>-105.73653899999999</v>
      </c>
      <c r="O3" s="67">
        <v>25</v>
      </c>
      <c r="P3" s="67" t="s">
        <v>694</v>
      </c>
      <c r="Q3" s="68">
        <v>1955</v>
      </c>
      <c r="R3" s="68">
        <v>1980</v>
      </c>
      <c r="S3" s="68" t="s">
        <v>701</v>
      </c>
    </row>
    <row r="4" spans="1:19" s="68" customFormat="1" ht="30" x14ac:dyDescent="0.25">
      <c r="A4" s="29">
        <v>265</v>
      </c>
      <c r="B4" s="29" t="s">
        <v>452</v>
      </c>
      <c r="C4" s="29">
        <v>2.89</v>
      </c>
      <c r="D4" s="29">
        <v>712</v>
      </c>
      <c r="E4" s="29" t="s">
        <v>24</v>
      </c>
      <c r="F4" s="29" t="s">
        <v>25</v>
      </c>
      <c r="G4" s="29">
        <v>-100</v>
      </c>
      <c r="H4" s="29">
        <v>31.1</v>
      </c>
      <c r="I4" s="29" t="s">
        <v>15</v>
      </c>
      <c r="J4" s="29" t="s">
        <v>16</v>
      </c>
      <c r="K4" s="29" t="s">
        <v>451</v>
      </c>
      <c r="L4" s="29"/>
      <c r="M4" s="68">
        <v>39.904361000000002</v>
      </c>
      <c r="N4" s="68">
        <v>-105.881742</v>
      </c>
      <c r="O4" s="67">
        <v>25</v>
      </c>
      <c r="P4" s="67" t="s">
        <v>784</v>
      </c>
      <c r="Q4" s="68">
        <v>1955</v>
      </c>
      <c r="R4" s="68">
        <v>1980</v>
      </c>
      <c r="S4" s="68" t="s">
        <v>701</v>
      </c>
    </row>
    <row r="5" spans="1:19" s="68" customFormat="1" ht="40" x14ac:dyDescent="0.25">
      <c r="A5" s="29">
        <v>157</v>
      </c>
      <c r="B5" s="29" t="s">
        <v>281</v>
      </c>
      <c r="C5" s="29">
        <v>2.89</v>
      </c>
      <c r="D5" s="29">
        <v>712</v>
      </c>
      <c r="E5" s="29" t="s">
        <v>24</v>
      </c>
      <c r="F5" s="29" t="s">
        <v>25</v>
      </c>
      <c r="G5" s="29">
        <v>-50</v>
      </c>
      <c r="H5" s="29">
        <v>9.9</v>
      </c>
      <c r="I5" s="29" t="s">
        <v>15</v>
      </c>
      <c r="J5" s="29" t="s">
        <v>16</v>
      </c>
      <c r="K5" s="29" t="s">
        <v>282</v>
      </c>
      <c r="L5" s="29"/>
      <c r="M5" s="68">
        <v>39.904361000000002</v>
      </c>
      <c r="N5" s="68">
        <v>-105.881742</v>
      </c>
      <c r="O5" s="67">
        <v>25</v>
      </c>
      <c r="P5" s="67" t="s">
        <v>695</v>
      </c>
      <c r="Q5" s="68">
        <v>1955</v>
      </c>
      <c r="R5" s="68">
        <v>1980</v>
      </c>
      <c r="S5" s="68" t="s">
        <v>701</v>
      </c>
    </row>
    <row r="6" spans="1:19" s="68" customFormat="1" ht="20" customHeight="1" x14ac:dyDescent="0.25">
      <c r="A6" s="29">
        <v>153</v>
      </c>
      <c r="B6" s="29" t="s">
        <v>274</v>
      </c>
      <c r="C6" s="29">
        <v>2.89</v>
      </c>
      <c r="D6" s="29">
        <v>712</v>
      </c>
      <c r="E6" s="29" t="s">
        <v>24</v>
      </c>
      <c r="F6" s="29" t="s">
        <v>25</v>
      </c>
      <c r="G6" s="29">
        <v>-83</v>
      </c>
      <c r="H6" s="29">
        <v>18</v>
      </c>
      <c r="I6" s="29" t="s">
        <v>15</v>
      </c>
      <c r="J6" s="29" t="s">
        <v>16</v>
      </c>
      <c r="K6" s="29" t="s">
        <v>275</v>
      </c>
      <c r="L6" s="29"/>
      <c r="M6" s="68">
        <v>39.904128999999998</v>
      </c>
      <c r="N6" s="68">
        <v>-105.881969</v>
      </c>
      <c r="O6" s="67">
        <v>25</v>
      </c>
      <c r="P6" s="67" t="s">
        <v>696</v>
      </c>
      <c r="Q6" s="68">
        <v>1955</v>
      </c>
      <c r="R6" s="68">
        <v>1980</v>
      </c>
      <c r="S6" s="68" t="s">
        <v>701</v>
      </c>
    </row>
    <row r="7" spans="1:19" s="68" customFormat="1" ht="30" x14ac:dyDescent="0.25">
      <c r="A7" s="29">
        <v>156</v>
      </c>
      <c r="B7" s="29" t="s">
        <v>280</v>
      </c>
      <c r="C7" s="29">
        <v>2.89</v>
      </c>
      <c r="D7" s="29">
        <v>712</v>
      </c>
      <c r="E7" s="29" t="s">
        <v>24</v>
      </c>
      <c r="F7" s="29" t="s">
        <v>25</v>
      </c>
      <c r="G7" s="29">
        <v>-66</v>
      </c>
      <c r="H7" s="29">
        <v>19.100000000000001</v>
      </c>
      <c r="I7" s="29" t="s">
        <v>15</v>
      </c>
      <c r="J7" s="29" t="s">
        <v>16</v>
      </c>
      <c r="K7" s="29" t="s">
        <v>275</v>
      </c>
      <c r="L7" s="29"/>
      <c r="M7" s="68">
        <v>39.904361000000002</v>
      </c>
      <c r="N7" s="68">
        <v>-105.881742</v>
      </c>
      <c r="O7" s="67">
        <v>25</v>
      </c>
      <c r="P7" s="67" t="s">
        <v>697</v>
      </c>
      <c r="Q7" s="68">
        <v>1955</v>
      </c>
      <c r="R7" s="68">
        <v>1980</v>
      </c>
      <c r="S7" s="68" t="s">
        <v>701</v>
      </c>
    </row>
    <row r="8" spans="1:19" s="68" customFormat="1" x14ac:dyDescent="0.25">
      <c r="A8" s="29">
        <v>124</v>
      </c>
      <c r="B8" s="29" t="s">
        <v>229</v>
      </c>
      <c r="C8" s="29">
        <v>0.25</v>
      </c>
      <c r="D8" s="29">
        <v>2100</v>
      </c>
      <c r="E8" s="29" t="s">
        <v>24</v>
      </c>
      <c r="F8" s="29" t="s">
        <v>14</v>
      </c>
      <c r="G8" s="29">
        <v>-50</v>
      </c>
      <c r="H8" s="29">
        <v>250</v>
      </c>
      <c r="I8" s="29" t="s">
        <v>15</v>
      </c>
      <c r="J8" s="29" t="s">
        <v>16</v>
      </c>
      <c r="K8" s="29" t="s">
        <v>230</v>
      </c>
      <c r="L8" s="29"/>
      <c r="M8" s="68">
        <v>34.799999999999997</v>
      </c>
      <c r="N8" s="68">
        <v>76.7</v>
      </c>
      <c r="O8" s="67">
        <v>5</v>
      </c>
      <c r="P8" s="67"/>
      <c r="Q8" s="68">
        <v>2002</v>
      </c>
      <c r="R8" s="68">
        <v>2007</v>
      </c>
      <c r="S8" s="68" t="s">
        <v>591</v>
      </c>
    </row>
    <row r="9" spans="1:19" s="68" customFormat="1" ht="140" x14ac:dyDescent="0.25">
      <c r="A9" s="29">
        <v>76</v>
      </c>
      <c r="B9" s="29" t="s">
        <v>147</v>
      </c>
      <c r="C9" s="29">
        <v>1.47</v>
      </c>
      <c r="D9" s="29">
        <v>426</v>
      </c>
      <c r="E9" s="29" t="s">
        <v>24</v>
      </c>
      <c r="F9" s="29" t="s">
        <v>25</v>
      </c>
      <c r="G9" s="29">
        <v>-78</v>
      </c>
      <c r="H9" s="29">
        <v>599.1</v>
      </c>
      <c r="I9" s="29" t="s">
        <v>15</v>
      </c>
      <c r="J9" s="29" t="s">
        <v>16</v>
      </c>
      <c r="K9" s="29" t="s">
        <v>148</v>
      </c>
      <c r="L9" s="29"/>
      <c r="M9" s="68">
        <v>34.672598000000001</v>
      </c>
      <c r="N9" s="68">
        <v>-111.667858</v>
      </c>
      <c r="O9" s="67">
        <v>11</v>
      </c>
      <c r="P9" s="67" t="s">
        <v>691</v>
      </c>
      <c r="Q9" s="68">
        <v>1958</v>
      </c>
      <c r="R9" s="68">
        <v>1969</v>
      </c>
      <c r="S9" s="68" t="s">
        <v>701</v>
      </c>
    </row>
    <row r="10" spans="1:19" s="68" customFormat="1" x14ac:dyDescent="0.25">
      <c r="A10" s="29">
        <v>210</v>
      </c>
      <c r="B10" s="29" t="s">
        <v>366</v>
      </c>
      <c r="C10" s="29">
        <v>2.48</v>
      </c>
      <c r="D10" s="29">
        <v>1070</v>
      </c>
      <c r="E10" s="29" t="s">
        <v>13</v>
      </c>
      <c r="F10" s="29" t="s">
        <v>14</v>
      </c>
      <c r="G10" s="29">
        <v>100</v>
      </c>
      <c r="H10" s="29">
        <v>147.6</v>
      </c>
      <c r="I10" s="29" t="s">
        <v>15</v>
      </c>
      <c r="J10" s="29" t="s">
        <v>16</v>
      </c>
      <c r="K10" s="29" t="s">
        <v>367</v>
      </c>
      <c r="L10" s="29"/>
      <c r="M10" s="68">
        <v>-34.485300000000002</v>
      </c>
      <c r="N10" s="68">
        <v>116.32878700000001</v>
      </c>
      <c r="O10" s="67">
        <v>9</v>
      </c>
      <c r="P10" s="67"/>
      <c r="Q10" s="68">
        <v>1982</v>
      </c>
      <c r="R10" s="68">
        <v>1991</v>
      </c>
      <c r="S10" s="68" t="s">
        <v>701</v>
      </c>
    </row>
    <row r="11" spans="1:19" s="68" customFormat="1" x14ac:dyDescent="0.25">
      <c r="A11" s="56">
        <v>90</v>
      </c>
      <c r="B11" s="56" t="s">
        <v>170</v>
      </c>
      <c r="C11" s="56">
        <v>119</v>
      </c>
      <c r="D11" s="56">
        <v>442</v>
      </c>
      <c r="E11" s="56" t="s">
        <v>19</v>
      </c>
      <c r="F11" s="56" t="s">
        <v>14</v>
      </c>
      <c r="G11" s="56">
        <v>-23</v>
      </c>
      <c r="H11" s="56">
        <v>0</v>
      </c>
      <c r="I11" s="56" t="s">
        <v>15</v>
      </c>
      <c r="J11" s="56" t="s">
        <v>16</v>
      </c>
      <c r="K11" s="56" t="s">
        <v>171</v>
      </c>
      <c r="L11" s="29"/>
      <c r="M11" s="68">
        <v>36.402222222222221</v>
      </c>
      <c r="N11" s="68">
        <v>-120.4325</v>
      </c>
      <c r="O11" s="68">
        <v>5</v>
      </c>
      <c r="P11" s="67" t="s">
        <v>698</v>
      </c>
      <c r="Q11" s="68">
        <v>1980</v>
      </c>
      <c r="R11" s="68">
        <v>1984</v>
      </c>
      <c r="S11" s="68" t="s">
        <v>591</v>
      </c>
    </row>
    <row r="12" spans="1:19" s="68" customFormat="1" x14ac:dyDescent="0.25">
      <c r="A12" s="29">
        <v>199</v>
      </c>
      <c r="B12" s="29" t="s">
        <v>347</v>
      </c>
      <c r="C12" s="29">
        <v>54</v>
      </c>
      <c r="D12" s="29">
        <v>689</v>
      </c>
      <c r="E12" s="29" t="s">
        <v>19</v>
      </c>
      <c r="F12" s="29" t="s">
        <v>14</v>
      </c>
      <c r="G12" s="29">
        <v>-100</v>
      </c>
      <c r="H12" s="29">
        <v>0</v>
      </c>
      <c r="I12" s="29" t="s">
        <v>15</v>
      </c>
      <c r="J12" s="29" t="s">
        <v>16</v>
      </c>
      <c r="K12" s="29" t="s">
        <v>171</v>
      </c>
      <c r="L12" s="29"/>
      <c r="M12" s="68">
        <v>35.235555555555557</v>
      </c>
      <c r="N12" s="68">
        <v>-120.4713888888889</v>
      </c>
      <c r="O12" s="68">
        <v>5</v>
      </c>
      <c r="P12" s="67" t="s">
        <v>698</v>
      </c>
      <c r="Q12" s="68">
        <v>1986</v>
      </c>
      <c r="R12" s="68">
        <v>1990</v>
      </c>
      <c r="S12" s="68" t="s">
        <v>591</v>
      </c>
    </row>
    <row r="13" spans="1:19" s="68" customFormat="1" x14ac:dyDescent="0.25">
      <c r="A13" s="56">
        <v>256</v>
      </c>
      <c r="B13" s="56" t="s">
        <v>438</v>
      </c>
      <c r="C13" s="56">
        <v>104</v>
      </c>
      <c r="D13" s="56">
        <v>680</v>
      </c>
      <c r="E13" s="56" t="s">
        <v>19</v>
      </c>
      <c r="F13" s="56" t="s">
        <v>14</v>
      </c>
      <c r="G13" s="56">
        <v>-71</v>
      </c>
      <c r="H13" s="56">
        <v>0</v>
      </c>
      <c r="I13" s="56" t="s">
        <v>15</v>
      </c>
      <c r="J13" s="56" t="s">
        <v>16</v>
      </c>
      <c r="K13" s="56" t="s">
        <v>171</v>
      </c>
      <c r="L13" s="29"/>
      <c r="M13" s="68">
        <v>34.413333333333334</v>
      </c>
      <c r="N13" s="68">
        <v>-119.07305555555556</v>
      </c>
      <c r="O13" s="68">
        <v>5</v>
      </c>
      <c r="P13" s="67" t="s">
        <v>698</v>
      </c>
      <c r="Q13" s="68">
        <v>1986</v>
      </c>
      <c r="R13" s="68">
        <v>1990</v>
      </c>
      <c r="S13" s="68" t="s">
        <v>591</v>
      </c>
    </row>
    <row r="14" spans="1:19" s="68" customFormat="1" x14ac:dyDescent="0.25">
      <c r="A14" s="29">
        <v>257</v>
      </c>
      <c r="B14" s="29" t="s">
        <v>439</v>
      </c>
      <c r="C14" s="29">
        <v>130</v>
      </c>
      <c r="D14" s="29">
        <v>707</v>
      </c>
      <c r="E14" s="29" t="s">
        <v>19</v>
      </c>
      <c r="F14" s="29" t="s">
        <v>14</v>
      </c>
      <c r="G14" s="29">
        <v>-40</v>
      </c>
      <c r="H14" s="29">
        <v>0</v>
      </c>
      <c r="I14" s="29" t="s">
        <v>15</v>
      </c>
      <c r="J14" s="29" t="s">
        <v>16</v>
      </c>
      <c r="K14" s="29" t="s">
        <v>171</v>
      </c>
      <c r="L14" s="29"/>
      <c r="M14" s="68">
        <v>34.56944444444445</v>
      </c>
      <c r="N14" s="68">
        <v>-119.25638888888889</v>
      </c>
      <c r="O14" s="68">
        <v>5</v>
      </c>
      <c r="P14" s="67" t="s">
        <v>698</v>
      </c>
      <c r="Q14" s="68">
        <v>1986</v>
      </c>
      <c r="R14" s="68">
        <v>1990</v>
      </c>
      <c r="S14" s="68" t="s">
        <v>591</v>
      </c>
    </row>
    <row r="15" spans="1:19" s="68" customFormat="1" ht="20" x14ac:dyDescent="0.25">
      <c r="A15" s="29">
        <v>292</v>
      </c>
      <c r="B15" s="29" t="s">
        <v>488</v>
      </c>
      <c r="C15" s="29">
        <v>0.81</v>
      </c>
      <c r="D15" s="29">
        <v>536</v>
      </c>
      <c r="E15" s="29" t="s">
        <v>24</v>
      </c>
      <c r="F15" s="29" t="s">
        <v>25</v>
      </c>
      <c r="G15" s="29">
        <v>-100</v>
      </c>
      <c r="H15" s="29">
        <v>29.9</v>
      </c>
      <c r="I15" s="29" t="s">
        <v>15</v>
      </c>
      <c r="J15" s="29" t="s">
        <v>16</v>
      </c>
      <c r="K15" s="29" t="s">
        <v>489</v>
      </c>
      <c r="L15" s="29"/>
      <c r="M15" s="68">
        <v>37.773440999999998</v>
      </c>
      <c r="N15" s="68">
        <v>-106.830938</v>
      </c>
      <c r="O15" s="67">
        <v>7</v>
      </c>
      <c r="P15" s="67"/>
      <c r="Q15" s="68">
        <v>1919</v>
      </c>
      <c r="R15" s="68">
        <v>1926</v>
      </c>
      <c r="S15" s="68" t="s">
        <v>701</v>
      </c>
    </row>
    <row r="16" spans="1:19" s="68" customFormat="1" ht="40" x14ac:dyDescent="0.25">
      <c r="A16" s="29">
        <v>73</v>
      </c>
      <c r="B16" s="29" t="s">
        <v>141</v>
      </c>
      <c r="C16" s="29">
        <v>43.5</v>
      </c>
      <c r="D16" s="29">
        <v>2038</v>
      </c>
      <c r="E16" s="29" t="s">
        <v>13</v>
      </c>
      <c r="F16" s="29" t="s">
        <v>14</v>
      </c>
      <c r="G16" s="29">
        <v>10.199999999999999</v>
      </c>
      <c r="H16" s="29">
        <v>-14.7</v>
      </c>
      <c r="I16" s="29" t="s">
        <v>72</v>
      </c>
      <c r="J16" s="29" t="s">
        <v>21</v>
      </c>
      <c r="K16" s="29" t="s">
        <v>142</v>
      </c>
      <c r="L16" s="29"/>
      <c r="M16" s="68">
        <v>18.236000000000001</v>
      </c>
      <c r="N16" s="68">
        <v>-66.454999999999998</v>
      </c>
      <c r="O16" s="67">
        <v>28</v>
      </c>
      <c r="P16" s="67" t="s">
        <v>897</v>
      </c>
      <c r="Q16" s="68">
        <v>1970</v>
      </c>
      <c r="R16" s="68">
        <v>2000</v>
      </c>
      <c r="S16" s="68" t="s">
        <v>591</v>
      </c>
    </row>
    <row r="17" spans="1:19" s="68" customFormat="1" x14ac:dyDescent="0.25">
      <c r="A17" s="29">
        <v>89</v>
      </c>
      <c r="B17" s="29" t="s">
        <v>169</v>
      </c>
      <c r="C17" s="29">
        <v>26.5</v>
      </c>
      <c r="D17" s="29">
        <v>3422</v>
      </c>
      <c r="E17" s="29" t="s">
        <v>13</v>
      </c>
      <c r="F17" s="29" t="s">
        <v>14</v>
      </c>
      <c r="G17" s="29">
        <v>26.9</v>
      </c>
      <c r="H17" s="29">
        <v>-12.8</v>
      </c>
      <c r="I17" s="29" t="s">
        <v>72</v>
      </c>
      <c r="J17" s="29" t="s">
        <v>21</v>
      </c>
      <c r="K17" s="29" t="s">
        <v>142</v>
      </c>
      <c r="L17" s="29"/>
      <c r="M17" s="68">
        <v>18.318000000000001</v>
      </c>
      <c r="N17" s="68">
        <v>-65.888999999999996</v>
      </c>
      <c r="O17" s="67">
        <v>32</v>
      </c>
      <c r="P17" s="67" t="s">
        <v>792</v>
      </c>
      <c r="Q17" s="68">
        <v>1968</v>
      </c>
      <c r="R17" s="68">
        <v>2000</v>
      </c>
      <c r="S17" s="68" t="s">
        <v>591</v>
      </c>
    </row>
    <row r="18" spans="1:19" s="68" customFormat="1" x14ac:dyDescent="0.25">
      <c r="A18" s="29">
        <v>97</v>
      </c>
      <c r="B18" s="29" t="s">
        <v>182</v>
      </c>
      <c r="C18" s="29">
        <v>39.799999999999997</v>
      </c>
      <c r="D18" s="29">
        <v>1827</v>
      </c>
      <c r="E18" s="29" t="s">
        <v>13</v>
      </c>
      <c r="F18" s="29" t="s">
        <v>14</v>
      </c>
      <c r="G18" s="29">
        <v>31.4</v>
      </c>
      <c r="H18" s="29">
        <v>11.1</v>
      </c>
      <c r="I18" s="29" t="s">
        <v>72</v>
      </c>
      <c r="J18" s="29" t="s">
        <v>21</v>
      </c>
      <c r="K18" s="29" t="s">
        <v>142</v>
      </c>
      <c r="L18" s="29"/>
      <c r="M18" s="68">
        <v>18.352</v>
      </c>
      <c r="N18" s="68">
        <v>-66.335999999999999</v>
      </c>
      <c r="O18" s="67">
        <v>30</v>
      </c>
      <c r="P18" s="67" t="s">
        <v>789</v>
      </c>
      <c r="Q18" s="68">
        <v>1970</v>
      </c>
      <c r="R18" s="68">
        <v>2000</v>
      </c>
      <c r="S18" s="68" t="s">
        <v>591</v>
      </c>
    </row>
    <row r="19" spans="1:19" s="68" customFormat="1" x14ac:dyDescent="0.25">
      <c r="A19" s="29">
        <v>123</v>
      </c>
      <c r="B19" s="29" t="s">
        <v>228</v>
      </c>
      <c r="C19" s="29">
        <v>177.1</v>
      </c>
      <c r="D19" s="29">
        <v>2178</v>
      </c>
      <c r="E19" s="29" t="s">
        <v>130</v>
      </c>
      <c r="F19" s="29" t="s">
        <v>14</v>
      </c>
      <c r="G19" s="29">
        <v>29.5</v>
      </c>
      <c r="H19" s="29">
        <v>9.5</v>
      </c>
      <c r="I19" s="29" t="s">
        <v>72</v>
      </c>
      <c r="J19" s="29" t="s">
        <v>21</v>
      </c>
      <c r="K19" s="29" t="s">
        <v>142</v>
      </c>
      <c r="L19" s="29"/>
      <c r="M19" s="68">
        <v>18.36</v>
      </c>
      <c r="N19" s="68">
        <v>-67.088999999999999</v>
      </c>
      <c r="O19" s="67">
        <v>32</v>
      </c>
      <c r="P19" s="67" t="s">
        <v>797</v>
      </c>
      <c r="Q19" s="68">
        <v>1968</v>
      </c>
      <c r="R19" s="68">
        <v>2000</v>
      </c>
      <c r="S19" s="68" t="s">
        <v>591</v>
      </c>
    </row>
    <row r="20" spans="1:19" s="68" customFormat="1" ht="20" x14ac:dyDescent="0.25">
      <c r="A20" s="29">
        <v>132</v>
      </c>
      <c r="B20" s="29" t="s">
        <v>243</v>
      </c>
      <c r="C20" s="29">
        <v>39.299999999999997</v>
      </c>
      <c r="D20" s="29">
        <v>2875</v>
      </c>
      <c r="E20" s="29" t="s">
        <v>13</v>
      </c>
      <c r="F20" s="29" t="s">
        <v>14</v>
      </c>
      <c r="G20" s="29">
        <v>19.600000000000001</v>
      </c>
      <c r="H20" s="29">
        <v>-6</v>
      </c>
      <c r="I20" s="29" t="s">
        <v>72</v>
      </c>
      <c r="J20" s="29" t="s">
        <v>21</v>
      </c>
      <c r="K20" s="29" t="s">
        <v>142</v>
      </c>
      <c r="L20" s="29"/>
      <c r="M20" s="68">
        <v>18.295999999999999</v>
      </c>
      <c r="N20" s="68">
        <v>-65.691999999999993</v>
      </c>
      <c r="O20" s="67">
        <v>38</v>
      </c>
      <c r="P20" s="67" t="s">
        <v>793</v>
      </c>
      <c r="Q20" s="68">
        <v>1962</v>
      </c>
      <c r="R20" s="68">
        <v>2000</v>
      </c>
      <c r="S20" s="68" t="s">
        <v>591</v>
      </c>
    </row>
    <row r="21" spans="1:19" s="68" customFormat="1" ht="20" x14ac:dyDescent="0.25">
      <c r="A21" s="29">
        <v>161</v>
      </c>
      <c r="B21" s="29" t="s">
        <v>288</v>
      </c>
      <c r="C21" s="29">
        <v>233</v>
      </c>
      <c r="D21" s="29">
        <v>1963</v>
      </c>
      <c r="E21" s="29" t="s">
        <v>130</v>
      </c>
      <c r="F21" s="29" t="s">
        <v>14</v>
      </c>
      <c r="G21" s="29">
        <v>28.7</v>
      </c>
      <c r="H21" s="29">
        <v>-1.1000000000000001</v>
      </c>
      <c r="I21" s="29" t="s">
        <v>72</v>
      </c>
      <c r="J21" s="29" t="s">
        <v>21</v>
      </c>
      <c r="K21" s="29" t="s">
        <v>142</v>
      </c>
      <c r="L21" s="29"/>
      <c r="M21" s="68">
        <v>18.242000000000001</v>
      </c>
      <c r="N21" s="68">
        <v>-66.010000000000005</v>
      </c>
      <c r="O21" s="67">
        <v>40</v>
      </c>
      <c r="P21" s="67" t="s">
        <v>790</v>
      </c>
      <c r="Q21" s="68">
        <v>1960</v>
      </c>
      <c r="R21" s="68">
        <v>2000</v>
      </c>
      <c r="S21" s="68" t="s">
        <v>591</v>
      </c>
    </row>
    <row r="22" spans="1:19" s="68" customFormat="1" x14ac:dyDescent="0.25">
      <c r="A22" s="29">
        <v>162</v>
      </c>
      <c r="B22" s="29" t="s">
        <v>289</v>
      </c>
      <c r="C22" s="29">
        <v>345.9</v>
      </c>
      <c r="D22" s="29">
        <v>2004</v>
      </c>
      <c r="E22" s="29" t="s">
        <v>130</v>
      </c>
      <c r="F22" s="29" t="s">
        <v>14</v>
      </c>
      <c r="G22" s="29">
        <v>20.9</v>
      </c>
      <c r="H22" s="29">
        <v>-36.799999999999997</v>
      </c>
      <c r="I22" s="29" t="s">
        <v>72</v>
      </c>
      <c r="J22" s="29" t="s">
        <v>21</v>
      </c>
      <c r="K22" s="29" t="s">
        <v>142</v>
      </c>
      <c r="L22" s="29"/>
      <c r="M22" s="68">
        <v>18.323</v>
      </c>
      <c r="N22" s="68">
        <v>-66.459000000000003</v>
      </c>
      <c r="O22" s="67">
        <v>43</v>
      </c>
      <c r="P22" s="67" t="s">
        <v>788</v>
      </c>
      <c r="Q22" s="68">
        <v>1957</v>
      </c>
      <c r="R22" s="68">
        <v>2000</v>
      </c>
      <c r="S22" s="68" t="s">
        <v>591</v>
      </c>
    </row>
    <row r="23" spans="1:19" s="68" customFormat="1" x14ac:dyDescent="0.25">
      <c r="A23" s="29">
        <v>163</v>
      </c>
      <c r="B23" s="29" t="s">
        <v>290</v>
      </c>
      <c r="C23" s="29">
        <v>46.3</v>
      </c>
      <c r="D23" s="29">
        <v>1720</v>
      </c>
      <c r="E23" s="29" t="s">
        <v>13</v>
      </c>
      <c r="F23" s="29" t="s">
        <v>14</v>
      </c>
      <c r="G23" s="29">
        <v>22.8</v>
      </c>
      <c r="H23" s="29">
        <v>-15.7</v>
      </c>
      <c r="I23" s="29" t="s">
        <v>72</v>
      </c>
      <c r="J23" s="29" t="s">
        <v>21</v>
      </c>
      <c r="K23" s="29" t="s">
        <v>142</v>
      </c>
      <c r="L23" s="29"/>
      <c r="M23" s="68">
        <v>18.035</v>
      </c>
      <c r="N23" s="68">
        <v>-66.034000000000006</v>
      </c>
      <c r="O23" s="67">
        <v>34</v>
      </c>
      <c r="P23" s="67" t="s">
        <v>794</v>
      </c>
      <c r="Q23" s="68">
        <v>1966</v>
      </c>
      <c r="R23" s="68">
        <v>2000</v>
      </c>
      <c r="S23" s="68" t="s">
        <v>591</v>
      </c>
    </row>
    <row r="24" spans="1:19" s="68" customFormat="1" ht="20" x14ac:dyDescent="0.25">
      <c r="A24" s="29">
        <v>181</v>
      </c>
      <c r="B24" s="29" t="s">
        <v>316</v>
      </c>
      <c r="C24" s="29">
        <v>24.5</v>
      </c>
      <c r="D24" s="29">
        <v>1781</v>
      </c>
      <c r="E24" s="29" t="s">
        <v>13</v>
      </c>
      <c r="F24" s="29" t="s">
        <v>14</v>
      </c>
      <c r="G24" s="29">
        <v>54.3</v>
      </c>
      <c r="H24" s="29">
        <v>-33.299999999999997</v>
      </c>
      <c r="I24" s="29" t="s">
        <v>72</v>
      </c>
      <c r="J24" s="29" t="s">
        <v>21</v>
      </c>
      <c r="K24" s="29" t="s">
        <v>142</v>
      </c>
      <c r="L24" s="29"/>
      <c r="M24" s="68">
        <v>18.085999999999999</v>
      </c>
      <c r="N24" s="68">
        <v>-66.561999999999998</v>
      </c>
      <c r="O24" s="67">
        <v>35</v>
      </c>
      <c r="P24" s="67" t="s">
        <v>795</v>
      </c>
      <c r="Q24" s="68">
        <v>1965</v>
      </c>
      <c r="R24" s="68">
        <v>2000</v>
      </c>
      <c r="S24" s="68" t="s">
        <v>591</v>
      </c>
    </row>
    <row r="25" spans="1:19" s="68" customFormat="1" x14ac:dyDescent="0.25">
      <c r="A25" s="29">
        <v>244</v>
      </c>
      <c r="B25" s="29" t="s">
        <v>420</v>
      </c>
      <c r="C25" s="29">
        <v>22.9</v>
      </c>
      <c r="D25" s="29">
        <v>1875</v>
      </c>
      <c r="E25" s="29" t="s">
        <v>13</v>
      </c>
      <c r="F25" s="29" t="s">
        <v>14</v>
      </c>
      <c r="G25" s="29">
        <v>50.9</v>
      </c>
      <c r="H25" s="29">
        <v>7.7</v>
      </c>
      <c r="I25" s="29" t="s">
        <v>72</v>
      </c>
      <c r="J25" s="29" t="s">
        <v>21</v>
      </c>
      <c r="K25" s="29" t="s">
        <v>142</v>
      </c>
      <c r="L25" s="29"/>
      <c r="M25" s="68">
        <v>18.077999999999999</v>
      </c>
      <c r="N25" s="68">
        <v>-66.634</v>
      </c>
      <c r="O25" s="67">
        <v>35</v>
      </c>
      <c r="P25" s="67" t="s">
        <v>796</v>
      </c>
      <c r="Q25" s="68">
        <v>1965</v>
      </c>
      <c r="R25" s="68">
        <v>2000</v>
      </c>
      <c r="S25" s="68" t="s">
        <v>591</v>
      </c>
    </row>
    <row r="26" spans="1:19" s="68" customFormat="1" x14ac:dyDescent="0.25">
      <c r="A26" s="29">
        <v>271</v>
      </c>
      <c r="B26" s="29" t="s">
        <v>459</v>
      </c>
      <c r="C26" s="29">
        <v>47.1</v>
      </c>
      <c r="D26" s="29">
        <v>2102</v>
      </c>
      <c r="E26" s="29" t="s">
        <v>13</v>
      </c>
      <c r="F26" s="29" t="s">
        <v>14</v>
      </c>
      <c r="G26" s="29">
        <v>42.7</v>
      </c>
      <c r="H26" s="29">
        <v>-4.7</v>
      </c>
      <c r="I26" s="29" t="s">
        <v>72</v>
      </c>
      <c r="J26" s="29" t="s">
        <v>21</v>
      </c>
      <c r="K26" s="29" t="s">
        <v>142</v>
      </c>
      <c r="L26" s="29"/>
      <c r="M26" s="68">
        <v>18.300999999999998</v>
      </c>
      <c r="N26" s="68">
        <v>-66.781999999999996</v>
      </c>
      <c r="O26" s="67">
        <v>40</v>
      </c>
      <c r="P26" s="67" t="s">
        <v>786</v>
      </c>
      <c r="Q26" s="68">
        <v>1960</v>
      </c>
      <c r="R26" s="68">
        <v>2000</v>
      </c>
      <c r="S26" s="68" t="s">
        <v>591</v>
      </c>
    </row>
    <row r="27" spans="1:19" s="68" customFormat="1" x14ac:dyDescent="0.25">
      <c r="A27" s="29">
        <v>283</v>
      </c>
      <c r="B27" s="29" t="s">
        <v>476</v>
      </c>
      <c r="C27" s="29">
        <v>41.5</v>
      </c>
      <c r="D27" s="29">
        <v>2039</v>
      </c>
      <c r="E27" s="29" t="s">
        <v>13</v>
      </c>
      <c r="F27" s="29" t="s">
        <v>14</v>
      </c>
      <c r="G27" s="29">
        <v>16.5</v>
      </c>
      <c r="H27" s="29">
        <v>-18.3</v>
      </c>
      <c r="I27" s="29" t="s">
        <v>72</v>
      </c>
      <c r="J27" s="29" t="s">
        <v>21</v>
      </c>
      <c r="K27" s="29" t="s">
        <v>142</v>
      </c>
      <c r="L27" s="29"/>
      <c r="M27" s="68">
        <v>18.216999999999999</v>
      </c>
      <c r="N27" s="68">
        <v>-65.924999999999997</v>
      </c>
      <c r="O27" s="67">
        <v>29</v>
      </c>
      <c r="P27" s="67" t="s">
        <v>791</v>
      </c>
      <c r="Q27" s="68">
        <v>1971</v>
      </c>
      <c r="R27" s="68">
        <v>2000</v>
      </c>
      <c r="S27" s="68" t="s">
        <v>591</v>
      </c>
    </row>
    <row r="28" spans="1:19" s="68" customFormat="1" ht="20" x14ac:dyDescent="0.25">
      <c r="A28" s="29">
        <v>129</v>
      </c>
      <c r="B28" s="29" t="s">
        <v>238</v>
      </c>
      <c r="C28" s="29">
        <v>3.08</v>
      </c>
      <c r="D28" s="29">
        <v>1248</v>
      </c>
      <c r="E28" s="29" t="s">
        <v>13</v>
      </c>
      <c r="F28" s="29" t="s">
        <v>14</v>
      </c>
      <c r="G28" s="29">
        <v>-24</v>
      </c>
      <c r="H28" s="29">
        <v>14.4</v>
      </c>
      <c r="I28" s="29" t="s">
        <v>15</v>
      </c>
      <c r="J28" s="29" t="s">
        <v>16</v>
      </c>
      <c r="K28" s="29" t="s">
        <v>239</v>
      </c>
      <c r="M28" s="68">
        <v>42.283299999999997</v>
      </c>
      <c r="N28" s="68">
        <v>-72.349999999999994</v>
      </c>
      <c r="O28" s="68">
        <v>11</v>
      </c>
      <c r="P28" s="67" t="s">
        <v>798</v>
      </c>
      <c r="Q28" s="68">
        <v>1962</v>
      </c>
      <c r="R28" s="68">
        <v>1973</v>
      </c>
      <c r="S28" s="68" t="s">
        <v>569</v>
      </c>
    </row>
    <row r="29" spans="1:19" s="68" customFormat="1" ht="20" x14ac:dyDescent="0.25">
      <c r="A29" s="29">
        <v>131</v>
      </c>
      <c r="B29" s="29" t="s">
        <v>242</v>
      </c>
      <c r="C29" s="29">
        <v>2.7</v>
      </c>
      <c r="D29" s="29">
        <v>720</v>
      </c>
      <c r="E29" s="29" t="s">
        <v>13</v>
      </c>
      <c r="F29" s="29" t="s">
        <v>14</v>
      </c>
      <c r="G29" s="29">
        <v>-38</v>
      </c>
      <c r="H29" s="29">
        <v>13</v>
      </c>
      <c r="I29" s="29" t="s">
        <v>15</v>
      </c>
      <c r="J29" s="29" t="s">
        <v>16</v>
      </c>
      <c r="K29" s="29" t="s">
        <v>239</v>
      </c>
      <c r="L29" s="68">
        <v>1299.5999999999999</v>
      </c>
      <c r="M29" s="68">
        <v>-34.290999999999997</v>
      </c>
      <c r="N29" s="68">
        <v>115.248</v>
      </c>
      <c r="O29" s="68">
        <v>24</v>
      </c>
      <c r="P29" s="67" t="s">
        <v>799</v>
      </c>
      <c r="Q29" s="68">
        <v>1962</v>
      </c>
      <c r="R29" s="68">
        <v>1973</v>
      </c>
      <c r="S29" s="68" t="s">
        <v>569</v>
      </c>
    </row>
    <row r="30" spans="1:19" s="68" customFormat="1" ht="20.5" thickBot="1" x14ac:dyDescent="0.3">
      <c r="A30" s="65">
        <v>224</v>
      </c>
      <c r="B30" s="65" t="s">
        <v>387</v>
      </c>
      <c r="C30" s="65">
        <v>36.299999999999997</v>
      </c>
      <c r="D30" s="65">
        <v>523.38</v>
      </c>
      <c r="E30" s="65" t="s">
        <v>13</v>
      </c>
      <c r="F30" s="65" t="s">
        <v>14</v>
      </c>
      <c r="G30" s="65">
        <v>40</v>
      </c>
      <c r="H30" s="65">
        <v>-49.6</v>
      </c>
      <c r="I30" s="65" t="s">
        <v>15</v>
      </c>
      <c r="J30" s="65" t="s">
        <v>16</v>
      </c>
      <c r="K30" s="65" t="s">
        <v>388</v>
      </c>
      <c r="M30" s="68">
        <v>35.683332999999998</v>
      </c>
      <c r="N30" s="68">
        <v>107.5</v>
      </c>
      <c r="O30" s="68">
        <v>54</v>
      </c>
      <c r="P30" s="67" t="s">
        <v>714</v>
      </c>
      <c r="Q30" s="68">
        <v>1954</v>
      </c>
      <c r="R30" s="68">
        <v>2008</v>
      </c>
      <c r="S30" s="68" t="s">
        <v>569</v>
      </c>
    </row>
    <row r="31" spans="1:19" s="68" customFormat="1" ht="40" x14ac:dyDescent="0.25">
      <c r="A31" s="29">
        <v>70</v>
      </c>
      <c r="B31" s="29" t="s">
        <v>137</v>
      </c>
      <c r="C31" s="29">
        <v>6.85</v>
      </c>
      <c r="D31" s="29">
        <v>2354</v>
      </c>
      <c r="E31" s="29" t="s">
        <v>13</v>
      </c>
      <c r="F31" s="29" t="s">
        <v>14</v>
      </c>
      <c r="G31" s="29">
        <v>-20</v>
      </c>
      <c r="H31" s="29">
        <v>10</v>
      </c>
      <c r="I31" s="29" t="s">
        <v>15</v>
      </c>
      <c r="J31" s="29" t="s">
        <v>16</v>
      </c>
      <c r="K31" s="29" t="s">
        <v>138</v>
      </c>
      <c r="M31" s="68">
        <v>56.347392999999997</v>
      </c>
      <c r="N31" s="68">
        <v>-4.4697820000000004</v>
      </c>
      <c r="O31" s="68">
        <v>6</v>
      </c>
      <c r="P31" s="67" t="s">
        <v>719</v>
      </c>
      <c r="Q31" s="68">
        <v>1983</v>
      </c>
      <c r="R31" s="68">
        <v>1989</v>
      </c>
      <c r="S31" s="68" t="s">
        <v>701</v>
      </c>
    </row>
    <row r="32" spans="1:19" s="68" customFormat="1" ht="20" x14ac:dyDescent="0.25">
      <c r="A32" s="29">
        <v>71</v>
      </c>
      <c r="B32" s="29" t="s">
        <v>717</v>
      </c>
      <c r="C32" s="29">
        <v>7.7</v>
      </c>
      <c r="D32" s="29">
        <v>2770</v>
      </c>
      <c r="E32" s="29" t="s">
        <v>13</v>
      </c>
      <c r="F32" s="29" t="s">
        <v>14</v>
      </c>
      <c r="G32" s="29">
        <v>14</v>
      </c>
      <c r="H32" s="29">
        <v>-2</v>
      </c>
      <c r="I32" s="29" t="s">
        <v>15</v>
      </c>
      <c r="J32" s="29" t="s">
        <v>16</v>
      </c>
      <c r="K32" s="29" t="s">
        <v>138</v>
      </c>
      <c r="M32" s="68">
        <v>55.110750000000003</v>
      </c>
      <c r="N32" s="68">
        <v>-3.6294140000000001</v>
      </c>
      <c r="O32" s="68">
        <v>6</v>
      </c>
      <c r="P32" s="67" t="s">
        <v>718</v>
      </c>
      <c r="Q32" s="68">
        <v>1983</v>
      </c>
      <c r="R32" s="68">
        <v>1989</v>
      </c>
      <c r="S32" s="68" t="s">
        <v>701</v>
      </c>
    </row>
    <row r="33" spans="1:19" s="68" customFormat="1" ht="30" x14ac:dyDescent="0.25">
      <c r="A33" s="29">
        <v>168</v>
      </c>
      <c r="B33" s="29" t="s">
        <v>298</v>
      </c>
      <c r="C33" s="29">
        <v>0.12</v>
      </c>
      <c r="D33" s="29">
        <v>1220</v>
      </c>
      <c r="E33" s="29" t="s">
        <v>13</v>
      </c>
      <c r="F33" s="29" t="s">
        <v>14</v>
      </c>
      <c r="G33" s="29">
        <v>-92</v>
      </c>
      <c r="H33" s="29">
        <v>240</v>
      </c>
      <c r="I33" s="29" t="s">
        <v>15</v>
      </c>
      <c r="J33" s="29" t="s">
        <v>16</v>
      </c>
      <c r="K33" s="29" t="s">
        <v>299</v>
      </c>
      <c r="M33" s="68">
        <v>36.199168999999998</v>
      </c>
      <c r="N33" s="68">
        <v>-78.892207999999997</v>
      </c>
      <c r="O33" s="68">
        <v>7</v>
      </c>
      <c r="P33" s="67" t="s">
        <v>715</v>
      </c>
      <c r="Q33" s="68">
        <v>2007</v>
      </c>
      <c r="R33" s="68">
        <v>2013</v>
      </c>
      <c r="S33" s="68" t="s">
        <v>701</v>
      </c>
    </row>
    <row r="34" spans="1:19" s="68" customFormat="1" x14ac:dyDescent="0.25">
      <c r="A34" s="29">
        <v>169</v>
      </c>
      <c r="B34" s="29" t="s">
        <v>300</v>
      </c>
      <c r="C34" s="29">
        <v>0.12</v>
      </c>
      <c r="D34" s="29">
        <v>1220</v>
      </c>
      <c r="E34" s="29" t="s">
        <v>13</v>
      </c>
      <c r="F34" s="29" t="s">
        <v>14</v>
      </c>
      <c r="G34" s="29">
        <v>0</v>
      </c>
      <c r="H34" s="29">
        <v>0</v>
      </c>
      <c r="I34" s="29" t="s">
        <v>15</v>
      </c>
      <c r="J34" s="29" t="s">
        <v>16</v>
      </c>
      <c r="K34" s="29" t="s">
        <v>299</v>
      </c>
      <c r="M34" s="68">
        <v>36.199168999999998</v>
      </c>
      <c r="N34" s="68">
        <v>-78.892207999999997</v>
      </c>
      <c r="O34" s="68">
        <v>7</v>
      </c>
      <c r="P34" s="67"/>
      <c r="Q34" s="68">
        <v>2007</v>
      </c>
      <c r="R34" s="68">
        <v>2013</v>
      </c>
      <c r="S34" s="68" t="s">
        <v>701</v>
      </c>
    </row>
    <row r="35" spans="1:19" s="68" customFormat="1" ht="20" x14ac:dyDescent="0.25">
      <c r="A35" s="29">
        <v>170</v>
      </c>
      <c r="B35" s="29" t="s">
        <v>301</v>
      </c>
      <c r="C35" s="29">
        <v>0.28999999999999998</v>
      </c>
      <c r="D35" s="29">
        <v>1220</v>
      </c>
      <c r="E35" s="29" t="s">
        <v>13</v>
      </c>
      <c r="F35" s="29" t="s">
        <v>14</v>
      </c>
      <c r="G35" s="29">
        <v>-33</v>
      </c>
      <c r="H35" s="29">
        <v>40</v>
      </c>
      <c r="I35" s="29" t="s">
        <v>15</v>
      </c>
      <c r="J35" s="29" t="s">
        <v>16</v>
      </c>
      <c r="K35" s="29" t="s">
        <v>299</v>
      </c>
      <c r="M35" s="68">
        <v>36.177914999999999</v>
      </c>
      <c r="N35" s="68">
        <v>-78.808556999999993</v>
      </c>
      <c r="O35" s="68">
        <v>7</v>
      </c>
      <c r="P35" s="67" t="s">
        <v>716</v>
      </c>
      <c r="Q35" s="68">
        <v>2007</v>
      </c>
      <c r="R35" s="68">
        <v>2013</v>
      </c>
      <c r="S35" s="68" t="s">
        <v>701</v>
      </c>
    </row>
    <row r="36" spans="1:19" s="68" customFormat="1" x14ac:dyDescent="0.25">
      <c r="A36" s="29">
        <v>171</v>
      </c>
      <c r="B36" s="29" t="s">
        <v>302</v>
      </c>
      <c r="C36" s="29">
        <v>0.4</v>
      </c>
      <c r="D36" s="29">
        <v>1220</v>
      </c>
      <c r="E36" s="29" t="s">
        <v>13</v>
      </c>
      <c r="F36" s="29" t="s">
        <v>14</v>
      </c>
      <c r="G36" s="29">
        <v>0</v>
      </c>
      <c r="H36" s="29">
        <v>0</v>
      </c>
      <c r="I36" s="29" t="s">
        <v>15</v>
      </c>
      <c r="J36" s="29" t="s">
        <v>16</v>
      </c>
      <c r="K36" s="29" t="s">
        <v>299</v>
      </c>
      <c r="M36" s="68">
        <v>36.199168999999998</v>
      </c>
      <c r="N36" s="68">
        <v>-78.808556999999993</v>
      </c>
      <c r="O36" s="68">
        <v>7</v>
      </c>
      <c r="P36" s="67"/>
      <c r="Q36" s="68">
        <v>2007</v>
      </c>
      <c r="R36" s="68">
        <v>2013</v>
      </c>
      <c r="S36" s="68" t="s">
        <v>701</v>
      </c>
    </row>
    <row r="37" spans="1:19" s="68" customFormat="1" x14ac:dyDescent="0.25">
      <c r="A37" s="29">
        <v>274</v>
      </c>
      <c r="B37" s="29" t="s">
        <v>463</v>
      </c>
      <c r="C37" s="29">
        <v>1.964</v>
      </c>
      <c r="D37" s="29">
        <v>950</v>
      </c>
      <c r="E37" s="29" t="s">
        <v>13</v>
      </c>
      <c r="F37" s="29" t="s">
        <v>14</v>
      </c>
      <c r="G37" s="29">
        <v>70</v>
      </c>
      <c r="H37" s="29">
        <v>-55.3</v>
      </c>
      <c r="I37" s="29" t="s">
        <v>15</v>
      </c>
      <c r="J37" s="29" t="s">
        <v>26</v>
      </c>
      <c r="K37" s="29" t="s">
        <v>464</v>
      </c>
      <c r="M37" s="68">
        <v>36.177914999999999</v>
      </c>
      <c r="N37" s="68">
        <v>116.003923121299</v>
      </c>
      <c r="O37" s="68">
        <v>9</v>
      </c>
      <c r="P37" s="67"/>
      <c r="Q37" s="68">
        <v>1978</v>
      </c>
      <c r="R37" s="68">
        <v>1986</v>
      </c>
      <c r="S37" s="68" t="s">
        <v>701</v>
      </c>
    </row>
    <row r="38" spans="1:19" s="68" customFormat="1" ht="30" x14ac:dyDescent="0.25">
      <c r="A38" s="29">
        <v>77</v>
      </c>
      <c r="B38" s="29" t="s">
        <v>149</v>
      </c>
      <c r="C38" s="29">
        <v>0.27</v>
      </c>
      <c r="D38" s="29">
        <v>1400</v>
      </c>
      <c r="E38" s="29" t="s">
        <v>13</v>
      </c>
      <c r="F38" s="29" t="s">
        <v>14</v>
      </c>
      <c r="G38" s="29">
        <v>98</v>
      </c>
      <c r="H38" s="29">
        <v>-47.4</v>
      </c>
      <c r="I38" s="29" t="s">
        <v>15</v>
      </c>
      <c r="J38" s="29" t="s">
        <v>16</v>
      </c>
      <c r="K38" s="29" t="s">
        <v>150</v>
      </c>
      <c r="M38" s="68">
        <v>-33.972500000000004</v>
      </c>
      <c r="N38" s="68">
        <v>18.948888888888888</v>
      </c>
      <c r="O38" s="68">
        <v>15</v>
      </c>
      <c r="P38" s="67" t="s">
        <v>801</v>
      </c>
      <c r="Q38" s="68">
        <v>1948</v>
      </c>
      <c r="R38" s="68">
        <v>1963</v>
      </c>
      <c r="S38" s="68" t="s">
        <v>569</v>
      </c>
    </row>
    <row r="39" spans="1:19" s="68" customFormat="1" ht="50" x14ac:dyDescent="0.25">
      <c r="A39" s="29">
        <v>102</v>
      </c>
      <c r="B39" s="29" t="s">
        <v>191</v>
      </c>
      <c r="C39" s="29">
        <v>3.91</v>
      </c>
      <c r="D39" s="29">
        <v>1030</v>
      </c>
      <c r="E39" s="29" t="s">
        <v>13</v>
      </c>
      <c r="F39" s="29" t="s">
        <v>14</v>
      </c>
      <c r="G39" s="29">
        <v>35</v>
      </c>
      <c r="H39" s="29">
        <v>27.9</v>
      </c>
      <c r="I39" s="29" t="s">
        <v>15</v>
      </c>
      <c r="J39" s="29" t="s">
        <v>16</v>
      </c>
      <c r="K39" s="29" t="s">
        <v>150</v>
      </c>
      <c r="M39" s="68">
        <v>42.173830140236902</v>
      </c>
      <c r="N39" s="68">
        <v>-75.409262268186097</v>
      </c>
      <c r="P39" s="67" t="s">
        <v>699</v>
      </c>
      <c r="S39" s="68" t="s">
        <v>701</v>
      </c>
    </row>
    <row r="40" spans="1:19" s="68" customFormat="1" ht="20" x14ac:dyDescent="0.25">
      <c r="A40" s="29">
        <v>117</v>
      </c>
      <c r="B40" s="29" t="s">
        <v>217</v>
      </c>
      <c r="C40" s="29">
        <v>0.09</v>
      </c>
      <c r="D40" s="29">
        <v>1854</v>
      </c>
      <c r="E40" s="29" t="s">
        <v>13</v>
      </c>
      <c r="F40" s="29" t="s">
        <v>14</v>
      </c>
      <c r="G40" s="29">
        <v>-80</v>
      </c>
      <c r="H40" s="29">
        <v>32.1</v>
      </c>
      <c r="I40" s="29" t="s">
        <v>15</v>
      </c>
      <c r="J40" s="29" t="s">
        <v>16</v>
      </c>
      <c r="K40" s="29" t="s">
        <v>218</v>
      </c>
      <c r="M40" s="68">
        <v>35.049999999999997</v>
      </c>
      <c r="N40" s="68">
        <v>-83.583332999999996</v>
      </c>
      <c r="O40" s="68">
        <v>4</v>
      </c>
      <c r="P40" s="67" t="s">
        <v>720</v>
      </c>
      <c r="Q40" s="68">
        <v>1970</v>
      </c>
      <c r="R40" s="68">
        <v>1974</v>
      </c>
      <c r="S40" s="68" t="s">
        <v>591</v>
      </c>
    </row>
    <row r="41" spans="1:19" s="68" customFormat="1" ht="20" x14ac:dyDescent="0.25">
      <c r="A41" s="29">
        <v>64</v>
      </c>
      <c r="B41" s="29" t="s">
        <v>126</v>
      </c>
      <c r="C41" s="29">
        <v>0.01</v>
      </c>
      <c r="D41" s="29">
        <v>1333</v>
      </c>
      <c r="E41" s="29" t="s">
        <v>24</v>
      </c>
      <c r="F41" s="29" t="s">
        <v>25</v>
      </c>
      <c r="G41" s="29">
        <v>-45</v>
      </c>
      <c r="H41" s="29">
        <v>69.900000000000006</v>
      </c>
      <c r="I41" s="29" t="s">
        <v>15</v>
      </c>
      <c r="J41" s="29" t="s">
        <v>16</v>
      </c>
      <c r="K41" s="29" t="s">
        <v>127</v>
      </c>
      <c r="M41" s="69">
        <v>34.790599999999998</v>
      </c>
      <c r="N41" s="69">
        <v>-93.024600000000007</v>
      </c>
      <c r="O41" s="68">
        <v>4</v>
      </c>
      <c r="P41" s="67"/>
      <c r="Q41" s="68">
        <v>1970</v>
      </c>
      <c r="R41" s="68">
        <v>1974</v>
      </c>
      <c r="S41" s="68" t="s">
        <v>701</v>
      </c>
    </row>
    <row r="42" spans="1:19" s="68" customFormat="1" ht="20" x14ac:dyDescent="0.25">
      <c r="A42" s="29">
        <v>65</v>
      </c>
      <c r="B42" s="29" t="s">
        <v>128</v>
      </c>
      <c r="C42" s="29">
        <v>0.01</v>
      </c>
      <c r="D42" s="29">
        <v>1333</v>
      </c>
      <c r="E42" s="29" t="s">
        <v>24</v>
      </c>
      <c r="F42" s="29" t="s">
        <v>25</v>
      </c>
      <c r="G42" s="29">
        <v>-100</v>
      </c>
      <c r="H42" s="29">
        <v>147.69999999999999</v>
      </c>
      <c r="I42" s="29" t="s">
        <v>15</v>
      </c>
      <c r="J42" s="29" t="s">
        <v>16</v>
      </c>
      <c r="K42" s="29" t="s">
        <v>127</v>
      </c>
      <c r="L42" s="29"/>
      <c r="M42" s="69">
        <v>34.790599999999998</v>
      </c>
      <c r="N42" s="69">
        <v>-93.024600000000007</v>
      </c>
      <c r="O42" s="68">
        <v>4</v>
      </c>
      <c r="P42" s="67"/>
      <c r="Q42" s="68">
        <v>1970</v>
      </c>
      <c r="R42" s="68">
        <v>1974</v>
      </c>
      <c r="S42" s="68" t="s">
        <v>701</v>
      </c>
    </row>
    <row r="43" spans="1:19" s="68" customFormat="1" ht="50" x14ac:dyDescent="0.25">
      <c r="A43" s="29">
        <v>251</v>
      </c>
      <c r="B43" s="29" t="s">
        <v>431</v>
      </c>
      <c r="C43" s="29">
        <v>1</v>
      </c>
      <c r="D43" s="29">
        <v>813</v>
      </c>
      <c r="E43" s="29" t="s">
        <v>13</v>
      </c>
      <c r="F43" s="29" t="s">
        <v>14</v>
      </c>
      <c r="G43" s="29">
        <v>-45</v>
      </c>
      <c r="H43" s="29">
        <v>0</v>
      </c>
      <c r="I43" s="29" t="s">
        <v>15</v>
      </c>
      <c r="J43" s="29" t="s">
        <v>16</v>
      </c>
      <c r="K43" s="29" t="s">
        <v>432</v>
      </c>
      <c r="L43" s="29"/>
      <c r="M43" s="68">
        <v>-33.839837000000003</v>
      </c>
      <c r="N43" s="68">
        <v>-110.95813</v>
      </c>
      <c r="O43" s="68">
        <v>16</v>
      </c>
      <c r="P43" s="67" t="s">
        <v>829</v>
      </c>
      <c r="Q43" s="68">
        <v>1953</v>
      </c>
      <c r="R43" s="68">
        <v>1966</v>
      </c>
      <c r="S43" s="68" t="s">
        <v>701</v>
      </c>
    </row>
    <row r="44" spans="1:19" s="68" customFormat="1" ht="20" x14ac:dyDescent="0.25">
      <c r="A44" s="29">
        <v>94</v>
      </c>
      <c r="B44" s="29" t="s">
        <v>177</v>
      </c>
      <c r="C44" s="29">
        <v>1.42</v>
      </c>
      <c r="D44" s="29">
        <v>1400</v>
      </c>
      <c r="E44" s="29" t="s">
        <v>13</v>
      </c>
      <c r="F44" s="29" t="s">
        <v>14</v>
      </c>
      <c r="G44" s="29">
        <v>84</v>
      </c>
      <c r="H44" s="29">
        <v>-2</v>
      </c>
      <c r="I44" s="29" t="s">
        <v>15</v>
      </c>
      <c r="J44" s="29" t="s">
        <v>16</v>
      </c>
      <c r="K44" s="29" t="s">
        <v>178</v>
      </c>
      <c r="L44" s="29"/>
      <c r="M44" s="68">
        <v>-29</v>
      </c>
      <c r="N44" s="68">
        <v>-29.25</v>
      </c>
      <c r="O44" s="68">
        <v>8</v>
      </c>
      <c r="P44" s="67" t="s">
        <v>721</v>
      </c>
      <c r="Q44" s="68">
        <v>1950</v>
      </c>
      <c r="R44" s="68">
        <v>1958</v>
      </c>
      <c r="S44" s="68" t="s">
        <v>591</v>
      </c>
    </row>
    <row r="45" spans="1:19" s="68" customFormat="1" ht="20" x14ac:dyDescent="0.25">
      <c r="A45" s="29">
        <v>105</v>
      </c>
      <c r="B45" s="29" t="s">
        <v>195</v>
      </c>
      <c r="C45" s="29">
        <v>21.85</v>
      </c>
      <c r="D45" s="29">
        <v>1795</v>
      </c>
      <c r="E45" s="29" t="s">
        <v>13</v>
      </c>
      <c r="F45" s="29" t="s">
        <v>14</v>
      </c>
      <c r="G45" s="29">
        <v>-6</v>
      </c>
      <c r="H45" s="29">
        <v>0</v>
      </c>
      <c r="I45" s="29" t="s">
        <v>15</v>
      </c>
      <c r="J45" s="29" t="s">
        <v>16</v>
      </c>
      <c r="K45" s="29" t="s">
        <v>196</v>
      </c>
      <c r="L45" s="29"/>
      <c r="M45" s="68">
        <v>35.1</v>
      </c>
      <c r="N45" s="68">
        <v>-83.716667000000001</v>
      </c>
      <c r="O45" s="68">
        <v>9</v>
      </c>
      <c r="P45" s="67" t="s">
        <v>722</v>
      </c>
      <c r="Q45" s="68">
        <v>2003</v>
      </c>
      <c r="R45" s="68">
        <v>2012</v>
      </c>
      <c r="S45" s="68" t="s">
        <v>701</v>
      </c>
    </row>
    <row r="46" spans="1:19" s="68" customFormat="1" x14ac:dyDescent="0.25">
      <c r="A46" s="29">
        <v>241</v>
      </c>
      <c r="B46" s="29" t="s">
        <v>414</v>
      </c>
      <c r="C46" s="29">
        <v>0.52800000000000002</v>
      </c>
      <c r="D46" s="29">
        <v>1330</v>
      </c>
      <c r="E46" s="29" t="s">
        <v>19</v>
      </c>
      <c r="F46" s="29" t="s">
        <v>14</v>
      </c>
      <c r="G46" s="29">
        <v>-100</v>
      </c>
      <c r="H46" s="29">
        <v>36</v>
      </c>
      <c r="I46" s="29" t="s">
        <v>15</v>
      </c>
      <c r="J46" s="29" t="s">
        <v>16</v>
      </c>
      <c r="K46" s="29" t="s">
        <v>415</v>
      </c>
      <c r="L46" s="29"/>
      <c r="M46" s="68">
        <v>-37.680224000000003</v>
      </c>
      <c r="N46" s="68">
        <v>145.54478499999999</v>
      </c>
      <c r="O46" s="68">
        <v>28</v>
      </c>
      <c r="P46" s="67"/>
      <c r="Q46" s="68">
        <v>1968</v>
      </c>
      <c r="R46" s="68">
        <v>1996</v>
      </c>
      <c r="S46" s="68" t="s">
        <v>701</v>
      </c>
    </row>
    <row r="47" spans="1:19" s="68" customFormat="1" ht="30" x14ac:dyDescent="0.25">
      <c r="A47" s="29">
        <v>259</v>
      </c>
      <c r="B47" s="29" t="s">
        <v>441</v>
      </c>
      <c r="C47" s="29">
        <v>8.08</v>
      </c>
      <c r="D47" s="29">
        <v>1030</v>
      </c>
      <c r="E47" s="29" t="s">
        <v>13</v>
      </c>
      <c r="F47" s="29" t="s">
        <v>14</v>
      </c>
      <c r="G47" s="29">
        <v>58</v>
      </c>
      <c r="H47" s="29">
        <v>20.7</v>
      </c>
      <c r="I47" s="29" t="s">
        <v>15</v>
      </c>
      <c r="J47" s="29" t="s">
        <v>16</v>
      </c>
      <c r="K47" s="29" t="s">
        <v>442</v>
      </c>
      <c r="L47" s="29"/>
      <c r="M47" s="68">
        <v>42.767222222222223</v>
      </c>
      <c r="N47" s="68">
        <v>-76.018611111111113</v>
      </c>
      <c r="O47" s="68">
        <v>23</v>
      </c>
      <c r="P47" s="67" t="s">
        <v>803</v>
      </c>
      <c r="Q47" s="68">
        <v>1934</v>
      </c>
      <c r="R47" s="68">
        <v>1957</v>
      </c>
      <c r="S47" s="68" t="s">
        <v>701</v>
      </c>
    </row>
    <row r="48" spans="1:19" s="68" customFormat="1" ht="20" x14ac:dyDescent="0.25">
      <c r="A48" s="29">
        <v>270</v>
      </c>
      <c r="B48" s="29" t="s">
        <v>458</v>
      </c>
      <c r="C48" s="29">
        <v>1.18</v>
      </c>
      <c r="D48" s="29">
        <v>2153</v>
      </c>
      <c r="E48" s="29" t="s">
        <v>19</v>
      </c>
      <c r="F48" s="29" t="s">
        <v>14</v>
      </c>
      <c r="G48" s="29">
        <v>-50</v>
      </c>
      <c r="H48" s="29">
        <v>11.2</v>
      </c>
      <c r="I48" s="29" t="s">
        <v>15</v>
      </c>
      <c r="J48" s="29" t="s">
        <v>16</v>
      </c>
      <c r="K48" s="29" t="s">
        <v>442</v>
      </c>
      <c r="L48" s="29"/>
      <c r="M48" s="68">
        <v>36.85</v>
      </c>
      <c r="N48" s="68">
        <v>139.01666666666668</v>
      </c>
      <c r="O48" s="68">
        <v>28</v>
      </c>
      <c r="P48" s="67" t="s">
        <v>831</v>
      </c>
      <c r="S48" s="68" t="s">
        <v>701</v>
      </c>
    </row>
    <row r="49" spans="1:19" s="68" customFormat="1" ht="80" x14ac:dyDescent="0.25">
      <c r="A49" s="29">
        <v>278</v>
      </c>
      <c r="B49" s="29" t="s">
        <v>567</v>
      </c>
      <c r="C49" s="29">
        <v>1.57</v>
      </c>
      <c r="D49" s="29">
        <v>1809</v>
      </c>
      <c r="E49" s="29" t="s">
        <v>13</v>
      </c>
      <c r="F49" s="29" t="s">
        <v>14</v>
      </c>
      <c r="G49" s="29">
        <v>36</v>
      </c>
      <c r="H49" s="29">
        <v>-11.8</v>
      </c>
      <c r="I49" s="29" t="s">
        <v>15</v>
      </c>
      <c r="J49" s="29" t="s">
        <v>16</v>
      </c>
      <c r="K49" s="29" t="s">
        <v>442</v>
      </c>
      <c r="L49" s="29"/>
      <c r="M49" s="68">
        <v>-33.950000000000003</v>
      </c>
      <c r="N49" s="68">
        <v>-18.25</v>
      </c>
      <c r="O49" s="68">
        <v>24</v>
      </c>
      <c r="P49" s="67" t="s">
        <v>700</v>
      </c>
    </row>
    <row r="50" spans="1:19" s="68" customFormat="1" ht="150" x14ac:dyDescent="0.25">
      <c r="A50" s="29">
        <v>295</v>
      </c>
      <c r="B50" s="29" t="s">
        <v>494</v>
      </c>
      <c r="C50" s="29">
        <v>1</v>
      </c>
      <c r="D50" s="29">
        <v>549</v>
      </c>
      <c r="E50" s="29" t="s">
        <v>13</v>
      </c>
      <c r="F50" s="29" t="s">
        <v>14</v>
      </c>
      <c r="G50" s="29">
        <v>-15</v>
      </c>
      <c r="H50" s="29">
        <v>38.200000000000003</v>
      </c>
      <c r="I50" s="29" t="s">
        <v>15</v>
      </c>
      <c r="J50" s="29" t="s">
        <v>16</v>
      </c>
      <c r="K50" s="29" t="s">
        <v>442</v>
      </c>
      <c r="L50" s="29"/>
      <c r="M50" s="68">
        <v>34.430855999999999</v>
      </c>
      <c r="N50" s="68">
        <v>-112.262636</v>
      </c>
      <c r="O50" s="68">
        <v>6</v>
      </c>
      <c r="P50" s="67" t="s">
        <v>833</v>
      </c>
      <c r="Q50" s="68">
        <v>1967</v>
      </c>
      <c r="R50" s="68">
        <v>1973</v>
      </c>
      <c r="S50" s="68" t="s">
        <v>701</v>
      </c>
    </row>
    <row r="51" spans="1:19" s="68" customFormat="1" ht="50" x14ac:dyDescent="0.25">
      <c r="A51" s="29">
        <v>74</v>
      </c>
      <c r="B51" s="29" t="s">
        <v>143</v>
      </c>
      <c r="C51" s="29">
        <v>1.24</v>
      </c>
      <c r="D51" s="29">
        <v>457</v>
      </c>
      <c r="E51" s="29" t="s">
        <v>24</v>
      </c>
      <c r="F51" s="29" t="s">
        <v>25</v>
      </c>
      <c r="G51" s="29">
        <v>-100</v>
      </c>
      <c r="H51" s="29">
        <v>0</v>
      </c>
      <c r="I51" s="29" t="s">
        <v>15</v>
      </c>
      <c r="J51" s="29" t="s">
        <v>16</v>
      </c>
      <c r="K51" s="29" t="s">
        <v>144</v>
      </c>
      <c r="L51" s="29"/>
      <c r="M51" s="68">
        <v>34.574444</v>
      </c>
      <c r="N51" s="68">
        <v>111.873611</v>
      </c>
      <c r="P51" s="67" t="s">
        <v>723</v>
      </c>
      <c r="Q51" s="68">
        <v>1963</v>
      </c>
      <c r="R51" s="68">
        <v>1969</v>
      </c>
      <c r="S51" s="68" t="s">
        <v>591</v>
      </c>
    </row>
    <row r="52" spans="1:19" s="68" customFormat="1" ht="33" customHeight="1" x14ac:dyDescent="0.25">
      <c r="A52" s="29">
        <v>68</v>
      </c>
      <c r="B52" s="29" t="s">
        <v>134</v>
      </c>
      <c r="C52" s="29">
        <v>0.13300000000000001</v>
      </c>
      <c r="D52" s="29">
        <v>1900</v>
      </c>
      <c r="E52" s="29" t="s">
        <v>13</v>
      </c>
      <c r="F52" s="29" t="s">
        <v>14</v>
      </c>
      <c r="G52" s="29">
        <v>-40</v>
      </c>
      <c r="H52" s="29">
        <v>70.2</v>
      </c>
      <c r="I52" s="29" t="s">
        <v>15</v>
      </c>
      <c r="J52" s="29" t="s">
        <v>16</v>
      </c>
      <c r="K52" s="29" t="s">
        <v>135</v>
      </c>
      <c r="L52" s="29"/>
      <c r="M52" s="68">
        <v>2.766667</v>
      </c>
      <c r="N52" s="68">
        <v>102.1</v>
      </c>
      <c r="O52" s="68">
        <v>1</v>
      </c>
      <c r="P52" s="67" t="s">
        <v>840</v>
      </c>
      <c r="Q52" s="70">
        <v>1979</v>
      </c>
      <c r="R52" s="70">
        <v>1979</v>
      </c>
      <c r="S52" s="68" t="s">
        <v>701</v>
      </c>
    </row>
    <row r="53" spans="1:19" s="68" customFormat="1" ht="20.5" customHeight="1" x14ac:dyDescent="0.25">
      <c r="A53" s="29">
        <v>69</v>
      </c>
      <c r="B53" s="29" t="s">
        <v>136</v>
      </c>
      <c r="C53" s="29">
        <v>0.308</v>
      </c>
      <c r="D53" s="29">
        <v>1900</v>
      </c>
      <c r="E53" s="29" t="s">
        <v>13</v>
      </c>
      <c r="F53" s="29" t="s">
        <v>14</v>
      </c>
      <c r="G53" s="29">
        <v>-33</v>
      </c>
      <c r="H53" s="29">
        <v>37</v>
      </c>
      <c r="I53" s="29" t="s">
        <v>15</v>
      </c>
      <c r="J53" s="29" t="s">
        <v>16</v>
      </c>
      <c r="K53" s="29" t="s">
        <v>135</v>
      </c>
      <c r="L53" s="29"/>
      <c r="M53" s="68">
        <v>2.766667</v>
      </c>
      <c r="N53" s="68">
        <v>102.1</v>
      </c>
      <c r="O53" s="68">
        <v>1</v>
      </c>
      <c r="P53" s="67" t="s">
        <v>840</v>
      </c>
      <c r="Q53" s="70">
        <v>1979</v>
      </c>
      <c r="R53" s="70">
        <v>1979</v>
      </c>
      <c r="S53" s="68" t="s">
        <v>701</v>
      </c>
    </row>
    <row r="54" spans="1:19" s="68" customFormat="1" ht="40" x14ac:dyDescent="0.25">
      <c r="A54" s="29">
        <v>128</v>
      </c>
      <c r="B54" s="29" t="s">
        <v>237</v>
      </c>
      <c r="C54" s="29">
        <v>1.4999999999999999E-2</v>
      </c>
      <c r="D54" s="29">
        <v>1430</v>
      </c>
      <c r="E54" s="29" t="s">
        <v>13</v>
      </c>
      <c r="F54" s="29" t="s">
        <v>14</v>
      </c>
      <c r="G54" s="29">
        <v>100</v>
      </c>
      <c r="H54" s="29">
        <v>-27.8</v>
      </c>
      <c r="I54" s="29" t="s">
        <v>15</v>
      </c>
      <c r="J54" s="29" t="s">
        <v>16</v>
      </c>
      <c r="K54" s="29" t="s">
        <v>135</v>
      </c>
      <c r="L54" s="29"/>
      <c r="M54" s="68">
        <v>30.326436999999999</v>
      </c>
      <c r="N54" s="68">
        <v>78.032697999999996</v>
      </c>
      <c r="O54" s="68">
        <v>7</v>
      </c>
      <c r="P54" s="67" t="s">
        <v>834</v>
      </c>
      <c r="Q54" s="68">
        <v>1961</v>
      </c>
      <c r="R54" s="68">
        <v>1968</v>
      </c>
      <c r="S54" s="68" t="s">
        <v>701</v>
      </c>
    </row>
    <row r="55" spans="1:19" s="68" customFormat="1" ht="20" x14ac:dyDescent="0.25">
      <c r="A55" s="29">
        <v>188</v>
      </c>
      <c r="B55" s="29" t="s">
        <v>328</v>
      </c>
      <c r="C55" s="29">
        <v>0.36399999999999999</v>
      </c>
      <c r="D55" s="29">
        <v>2307</v>
      </c>
      <c r="E55" s="29" t="s">
        <v>24</v>
      </c>
      <c r="F55" s="29" t="s">
        <v>14</v>
      </c>
      <c r="G55" s="29">
        <v>100</v>
      </c>
      <c r="H55" s="29">
        <v>10.9</v>
      </c>
      <c r="I55" s="29" t="s">
        <v>15</v>
      </c>
      <c r="J55" s="29" t="s">
        <v>16</v>
      </c>
      <c r="K55" s="29" t="s">
        <v>135</v>
      </c>
      <c r="L55" s="29"/>
      <c r="M55" s="68">
        <v>-1.2166669999999999</v>
      </c>
      <c r="N55" s="68">
        <v>36.633333</v>
      </c>
      <c r="O55" s="68">
        <v>6</v>
      </c>
      <c r="P55" s="67" t="s">
        <v>835</v>
      </c>
      <c r="Q55" s="68">
        <v>1967</v>
      </c>
      <c r="R55" s="68">
        <v>1973</v>
      </c>
    </row>
    <row r="56" spans="1:19" s="68" customFormat="1" ht="20.5" thickBot="1" x14ac:dyDescent="0.3">
      <c r="A56" s="65">
        <v>189</v>
      </c>
      <c r="B56" s="65" t="s">
        <v>329</v>
      </c>
      <c r="C56" s="65">
        <v>0.35</v>
      </c>
      <c r="D56" s="65">
        <v>2014</v>
      </c>
      <c r="E56" s="65" t="s">
        <v>13</v>
      </c>
      <c r="F56" s="65" t="s">
        <v>14</v>
      </c>
      <c r="G56" s="65">
        <v>-100</v>
      </c>
      <c r="H56" s="65">
        <v>80.5</v>
      </c>
      <c r="I56" s="65" t="s">
        <v>15</v>
      </c>
      <c r="J56" s="65" t="s">
        <v>16</v>
      </c>
      <c r="K56" s="65" t="s">
        <v>135</v>
      </c>
      <c r="L56" s="29"/>
      <c r="M56" s="68">
        <v>-1.2166669999999999</v>
      </c>
      <c r="N56" s="68">
        <v>36.633333</v>
      </c>
      <c r="P56" s="67" t="s">
        <v>836</v>
      </c>
      <c r="S56" s="68" t="s">
        <v>701</v>
      </c>
    </row>
    <row r="57" spans="1:19" s="68" customFormat="1" ht="20" x14ac:dyDescent="0.25">
      <c r="A57" s="29">
        <v>197</v>
      </c>
      <c r="B57" s="29" t="s">
        <v>344</v>
      </c>
      <c r="C57" s="29">
        <v>0.01</v>
      </c>
      <c r="D57" s="29">
        <v>3170</v>
      </c>
      <c r="E57" s="29" t="s">
        <v>13</v>
      </c>
      <c r="F57" s="29" t="s">
        <v>14</v>
      </c>
      <c r="G57" s="29">
        <v>-100</v>
      </c>
      <c r="H57" s="29">
        <v>9.5</v>
      </c>
      <c r="I57" s="29" t="s">
        <v>15</v>
      </c>
      <c r="J57" s="29" t="s">
        <v>16</v>
      </c>
      <c r="K57" s="29" t="s">
        <v>135</v>
      </c>
      <c r="L57" s="29"/>
      <c r="P57" s="67" t="s">
        <v>841</v>
      </c>
    </row>
    <row r="58" spans="1:19" s="68" customFormat="1" ht="20" x14ac:dyDescent="0.25">
      <c r="A58" s="56">
        <v>200</v>
      </c>
      <c r="B58" s="56" t="s">
        <v>348</v>
      </c>
      <c r="C58" s="56">
        <v>1.2</v>
      </c>
      <c r="D58" s="56">
        <v>1400</v>
      </c>
      <c r="E58" s="56" t="s">
        <v>13</v>
      </c>
      <c r="F58" s="56" t="s">
        <v>14</v>
      </c>
      <c r="G58" s="56">
        <v>-100</v>
      </c>
      <c r="H58" s="56">
        <v>56</v>
      </c>
      <c r="I58" s="56" t="s">
        <v>15</v>
      </c>
      <c r="J58" s="56" t="s">
        <v>16</v>
      </c>
      <c r="K58" s="56" t="s">
        <v>135</v>
      </c>
      <c r="L58" s="29"/>
      <c r="M58" s="68">
        <v>-14.117072</v>
      </c>
      <c r="N58" s="68">
        <v>30.163542</v>
      </c>
      <c r="O58" s="68">
        <v>5</v>
      </c>
      <c r="P58" s="67" t="s">
        <v>838</v>
      </c>
      <c r="Q58" s="68">
        <v>1964</v>
      </c>
      <c r="R58" s="68">
        <v>1969</v>
      </c>
    </row>
    <row r="59" spans="1:19" s="68" customFormat="1" x14ac:dyDescent="0.25">
      <c r="A59" s="29">
        <v>252</v>
      </c>
      <c r="B59" s="29" t="s">
        <v>433</v>
      </c>
      <c r="C59" s="29">
        <v>0.377</v>
      </c>
      <c r="D59" s="29">
        <v>1880</v>
      </c>
      <c r="E59" s="29" t="s">
        <v>13</v>
      </c>
      <c r="F59" s="29" t="s">
        <v>14</v>
      </c>
      <c r="G59" s="29">
        <v>-100</v>
      </c>
      <c r="H59" s="29">
        <v>117</v>
      </c>
      <c r="I59" s="29" t="s">
        <v>15</v>
      </c>
      <c r="J59" s="29" t="s">
        <v>16</v>
      </c>
      <c r="K59" s="29" t="s">
        <v>135</v>
      </c>
      <c r="L59" s="29"/>
      <c r="M59" s="68">
        <v>3.8651909999999998</v>
      </c>
      <c r="N59" s="68">
        <v>102.5316</v>
      </c>
      <c r="O59" s="68">
        <v>1</v>
      </c>
      <c r="P59" s="67" t="s">
        <v>837</v>
      </c>
      <c r="Q59" s="68">
        <v>1973</v>
      </c>
      <c r="R59" s="68">
        <v>1973</v>
      </c>
    </row>
    <row r="60" spans="1:19" s="68" customFormat="1" x14ac:dyDescent="0.25">
      <c r="A60" s="29">
        <v>253</v>
      </c>
      <c r="B60" s="29" t="s">
        <v>434</v>
      </c>
      <c r="C60" s="29">
        <v>0.59199999999999997</v>
      </c>
      <c r="D60" s="29">
        <v>1880</v>
      </c>
      <c r="E60" s="29" t="s">
        <v>13</v>
      </c>
      <c r="F60" s="29" t="s">
        <v>14</v>
      </c>
      <c r="G60" s="29">
        <v>-60</v>
      </c>
      <c r="H60" s="29">
        <v>85.3</v>
      </c>
      <c r="I60" s="29" t="s">
        <v>15</v>
      </c>
      <c r="J60" s="29" t="s">
        <v>16</v>
      </c>
      <c r="K60" s="29" t="s">
        <v>135</v>
      </c>
      <c r="L60" s="29"/>
      <c r="M60" s="68">
        <v>3.8651909999999998</v>
      </c>
      <c r="N60" s="68">
        <v>102.5316</v>
      </c>
      <c r="O60" s="68">
        <v>1</v>
      </c>
      <c r="P60" s="67" t="s">
        <v>837</v>
      </c>
      <c r="Q60" s="68">
        <v>1973</v>
      </c>
      <c r="R60" s="68">
        <v>1973</v>
      </c>
    </row>
    <row r="61" spans="1:19" s="68" customFormat="1" ht="30" x14ac:dyDescent="0.25">
      <c r="A61" s="29">
        <v>254</v>
      </c>
      <c r="B61" s="29" t="s">
        <v>435</v>
      </c>
      <c r="C61" s="29">
        <v>7</v>
      </c>
      <c r="D61" s="29">
        <v>2130</v>
      </c>
      <c r="E61" s="29" t="s">
        <v>13</v>
      </c>
      <c r="F61" s="29" t="s">
        <v>14</v>
      </c>
      <c r="G61" s="29">
        <v>54</v>
      </c>
      <c r="H61" s="29">
        <v>27.7</v>
      </c>
      <c r="I61" s="29" t="s">
        <v>15</v>
      </c>
      <c r="J61" s="29" t="s">
        <v>16</v>
      </c>
      <c r="K61" s="29" t="s">
        <v>135</v>
      </c>
      <c r="L61" s="29"/>
      <c r="M61" s="68">
        <v>-0.36516999999999999</v>
      </c>
      <c r="N61" s="68">
        <v>35.286034000000001</v>
      </c>
      <c r="O61" s="68">
        <v>1</v>
      </c>
      <c r="P61" s="67" t="s">
        <v>839</v>
      </c>
      <c r="Q61" s="68">
        <v>1958</v>
      </c>
      <c r="R61" s="68">
        <v>1958</v>
      </c>
    </row>
    <row r="62" spans="1:19" s="68" customFormat="1" ht="30" x14ac:dyDescent="0.25">
      <c r="A62" s="29">
        <v>130</v>
      </c>
      <c r="B62" s="29" t="s">
        <v>240</v>
      </c>
      <c r="C62" s="29">
        <v>438</v>
      </c>
      <c r="D62" s="29">
        <v>1123</v>
      </c>
      <c r="E62" s="29" t="s">
        <v>19</v>
      </c>
      <c r="F62" s="29" t="s">
        <v>14</v>
      </c>
      <c r="G62" s="29">
        <v>5.6</v>
      </c>
      <c r="H62" s="29">
        <v>-6.3</v>
      </c>
      <c r="I62" s="29" t="s">
        <v>20</v>
      </c>
      <c r="J62" s="29" t="s">
        <v>40</v>
      </c>
      <c r="K62" s="29" t="s">
        <v>241</v>
      </c>
      <c r="L62" s="29"/>
      <c r="M62" s="68">
        <v>42.548178</v>
      </c>
      <c r="N62" s="68">
        <v>1.1582349999999999</v>
      </c>
      <c r="O62" s="68">
        <v>44</v>
      </c>
      <c r="P62" s="67" t="s">
        <v>725</v>
      </c>
      <c r="Q62" s="68">
        <v>1965</v>
      </c>
      <c r="R62" s="68">
        <v>2009</v>
      </c>
      <c r="S62" s="68" t="s">
        <v>591</v>
      </c>
    </row>
    <row r="63" spans="1:19" s="68" customFormat="1" ht="30" x14ac:dyDescent="0.25">
      <c r="A63" s="29">
        <v>150</v>
      </c>
      <c r="B63" s="29" t="s">
        <v>270</v>
      </c>
      <c r="C63" s="29">
        <v>345</v>
      </c>
      <c r="D63" s="29">
        <v>1050</v>
      </c>
      <c r="E63" s="29" t="s">
        <v>19</v>
      </c>
      <c r="F63" s="29" t="s">
        <v>14</v>
      </c>
      <c r="G63" s="29">
        <v>15</v>
      </c>
      <c r="H63" s="29">
        <v>-23.8</v>
      </c>
      <c r="I63" s="29" t="s">
        <v>20</v>
      </c>
      <c r="J63" s="29" t="s">
        <v>40</v>
      </c>
      <c r="K63" s="29" t="s">
        <v>241</v>
      </c>
      <c r="L63" s="29"/>
      <c r="M63" s="68">
        <v>42.254702999999999</v>
      </c>
      <c r="N63" s="68">
        <v>0.97585999999999995</v>
      </c>
      <c r="O63" s="68">
        <v>44</v>
      </c>
      <c r="P63" s="67" t="s">
        <v>724</v>
      </c>
      <c r="Q63" s="68">
        <v>1965</v>
      </c>
      <c r="R63" s="68">
        <v>2009</v>
      </c>
      <c r="S63" s="68" t="s">
        <v>591</v>
      </c>
    </row>
    <row r="64" spans="1:19" s="68" customFormat="1" x14ac:dyDescent="0.25">
      <c r="A64" s="29">
        <v>249</v>
      </c>
      <c r="B64" s="29" t="s">
        <v>427</v>
      </c>
      <c r="C64" s="29">
        <v>65</v>
      </c>
      <c r="D64" s="29">
        <v>620</v>
      </c>
      <c r="E64" s="29" t="s">
        <v>19</v>
      </c>
      <c r="F64" s="29" t="s">
        <v>14</v>
      </c>
      <c r="G64" s="29">
        <v>18.46153846</v>
      </c>
      <c r="H64" s="29">
        <v>-24</v>
      </c>
      <c r="I64" s="29" t="s">
        <v>15</v>
      </c>
      <c r="J64" s="29" t="s">
        <v>21</v>
      </c>
      <c r="K64" s="29" t="s">
        <v>428</v>
      </c>
      <c r="L64" s="29"/>
      <c r="M64" s="68">
        <v>42.025086999999999</v>
      </c>
      <c r="N64" s="68">
        <v>1.3818509999999999</v>
      </c>
      <c r="O64" s="68">
        <v>12</v>
      </c>
      <c r="P64" s="67"/>
      <c r="Q64" s="68">
        <v>2009</v>
      </c>
      <c r="R64" s="68">
        <v>2013</v>
      </c>
      <c r="S64" s="68" t="s">
        <v>701</v>
      </c>
    </row>
    <row r="65" spans="1:19" s="68" customFormat="1" ht="40" x14ac:dyDescent="0.25">
      <c r="A65" s="29">
        <v>204</v>
      </c>
      <c r="B65" s="29" t="s">
        <v>356</v>
      </c>
      <c r="C65" s="29">
        <v>401</v>
      </c>
      <c r="D65" s="29">
        <v>895</v>
      </c>
      <c r="E65" s="29" t="s">
        <v>24</v>
      </c>
      <c r="F65" s="29" t="s">
        <v>25</v>
      </c>
      <c r="G65" s="29">
        <v>-4.9000000000000004</v>
      </c>
      <c r="H65" s="29">
        <v>0</v>
      </c>
      <c r="I65" s="29" t="s">
        <v>15</v>
      </c>
      <c r="J65" s="29" t="s">
        <v>61</v>
      </c>
      <c r="K65" s="29" t="s">
        <v>62</v>
      </c>
      <c r="L65" s="29"/>
      <c r="M65" s="68">
        <v>48.55</v>
      </c>
      <c r="N65" s="68">
        <v>-81.05</v>
      </c>
      <c r="O65" s="68">
        <v>5</v>
      </c>
      <c r="P65" s="67" t="s">
        <v>726</v>
      </c>
      <c r="Q65" s="68">
        <v>1985</v>
      </c>
      <c r="R65" s="68">
        <v>1990</v>
      </c>
      <c r="S65" s="68" t="s">
        <v>591</v>
      </c>
    </row>
    <row r="66" spans="1:19" s="68" customFormat="1" x14ac:dyDescent="0.25">
      <c r="A66" s="29">
        <v>216</v>
      </c>
      <c r="B66" s="29" t="s">
        <v>728</v>
      </c>
      <c r="C66" s="29">
        <v>0.63</v>
      </c>
      <c r="D66" s="29">
        <v>939</v>
      </c>
      <c r="E66" s="29" t="s">
        <v>24</v>
      </c>
      <c r="F66" s="29" t="s">
        <v>14</v>
      </c>
      <c r="G66" s="29">
        <v>90</v>
      </c>
      <c r="H66" s="29">
        <v>-50</v>
      </c>
      <c r="I66" s="29" t="s">
        <v>15</v>
      </c>
      <c r="J66" s="29" t="s">
        <v>16</v>
      </c>
      <c r="K66" s="29" t="s">
        <v>375</v>
      </c>
      <c r="L66" s="29"/>
      <c r="M66" s="68">
        <v>-3.0296210000000001</v>
      </c>
      <c r="N66" s="68">
        <v>-78.442110999999997</v>
      </c>
      <c r="O66" s="68">
        <v>1</v>
      </c>
      <c r="P66" s="67"/>
      <c r="Q66" s="68">
        <v>2004</v>
      </c>
      <c r="R66" s="68">
        <v>2005</v>
      </c>
      <c r="S66" s="68" t="s">
        <v>701</v>
      </c>
    </row>
    <row r="67" spans="1:19" s="68" customFormat="1" ht="20" x14ac:dyDescent="0.25">
      <c r="A67" s="29">
        <v>285</v>
      </c>
      <c r="B67" s="29" t="s">
        <v>478</v>
      </c>
      <c r="C67" s="29">
        <v>252</v>
      </c>
      <c r="D67" s="29">
        <v>1500</v>
      </c>
      <c r="E67" s="29" t="s">
        <v>19</v>
      </c>
      <c r="F67" s="29" t="s">
        <v>14</v>
      </c>
      <c r="G67" s="29">
        <v>55.5</v>
      </c>
      <c r="H67" s="29">
        <v>-7</v>
      </c>
      <c r="I67" s="29" t="s">
        <v>15</v>
      </c>
      <c r="J67" s="29" t="s">
        <v>21</v>
      </c>
      <c r="K67" s="29" t="s">
        <v>479</v>
      </c>
      <c r="L67" s="29"/>
      <c r="M67" s="68">
        <v>41.857247000000001</v>
      </c>
      <c r="N67" s="68">
        <v>-8.4242260000000009</v>
      </c>
      <c r="O67" s="68">
        <v>5</v>
      </c>
      <c r="P67" s="67"/>
      <c r="Q67" s="68">
        <v>2003</v>
      </c>
      <c r="R67" s="68">
        <v>2008</v>
      </c>
      <c r="S67" s="68" t="s">
        <v>701</v>
      </c>
    </row>
    <row r="68" spans="1:19" s="68" customFormat="1" ht="20" x14ac:dyDescent="0.25">
      <c r="A68" s="29">
        <v>88</v>
      </c>
      <c r="B68" s="29" t="s">
        <v>167</v>
      </c>
      <c r="C68" s="29">
        <v>33.9</v>
      </c>
      <c r="D68" s="29">
        <v>600</v>
      </c>
      <c r="E68" s="29" t="s">
        <v>24</v>
      </c>
      <c r="F68" s="29" t="s">
        <v>25</v>
      </c>
      <c r="G68" s="29">
        <v>-30</v>
      </c>
      <c r="H68" s="29">
        <v>21</v>
      </c>
      <c r="I68" s="29" t="s">
        <v>15</v>
      </c>
      <c r="J68" s="29" t="s">
        <v>16</v>
      </c>
      <c r="K68" s="29" t="s">
        <v>168</v>
      </c>
      <c r="L68" s="29"/>
      <c r="M68" s="68">
        <v>49.692988999999997</v>
      </c>
      <c r="N68" s="68">
        <v>-120.011314</v>
      </c>
      <c r="O68" s="68">
        <v>12</v>
      </c>
      <c r="P68" s="67" t="s">
        <v>729</v>
      </c>
      <c r="Q68" s="68">
        <v>1971</v>
      </c>
      <c r="R68" s="68">
        <v>1983</v>
      </c>
      <c r="S68" s="68" t="s">
        <v>701</v>
      </c>
    </row>
    <row r="69" spans="1:19" s="68" customFormat="1" ht="20" x14ac:dyDescent="0.25">
      <c r="A69" s="29">
        <v>72</v>
      </c>
      <c r="B69" s="29" t="s">
        <v>139</v>
      </c>
      <c r="C69" s="29">
        <v>0.36399999999999999</v>
      </c>
      <c r="D69" s="29">
        <v>1705</v>
      </c>
      <c r="E69" s="29" t="s">
        <v>13</v>
      </c>
      <c r="F69" s="29" t="s">
        <v>14</v>
      </c>
      <c r="G69" s="29">
        <v>25</v>
      </c>
      <c r="H69" s="29">
        <v>10.8</v>
      </c>
      <c r="I69" s="29" t="s">
        <v>15</v>
      </c>
      <c r="J69" s="29" t="s">
        <v>16</v>
      </c>
      <c r="K69" s="29" t="s">
        <v>140</v>
      </c>
      <c r="L69" s="29"/>
      <c r="M69" s="68">
        <v>-32.211528164020798</v>
      </c>
      <c r="N69" s="68">
        <v>151.72778823315099</v>
      </c>
      <c r="P69" s="67"/>
      <c r="Q69" s="68">
        <v>1983</v>
      </c>
      <c r="R69" s="68">
        <v>1999</v>
      </c>
      <c r="S69" s="68" t="s">
        <v>701</v>
      </c>
    </row>
    <row r="70" spans="1:19" s="68" customFormat="1" ht="20" x14ac:dyDescent="0.25">
      <c r="A70" s="29">
        <v>83</v>
      </c>
      <c r="B70" s="29" t="s">
        <v>158</v>
      </c>
      <c r="C70" s="29">
        <v>0.151</v>
      </c>
      <c r="D70" s="29">
        <v>1617</v>
      </c>
      <c r="E70" s="29" t="s">
        <v>13</v>
      </c>
      <c r="F70" s="29" t="s">
        <v>14</v>
      </c>
      <c r="G70" s="29">
        <v>32</v>
      </c>
      <c r="H70" s="29">
        <v>48.3</v>
      </c>
      <c r="I70" s="29" t="s">
        <v>15</v>
      </c>
      <c r="J70" s="29" t="s">
        <v>16</v>
      </c>
      <c r="K70" s="29" t="s">
        <v>140</v>
      </c>
      <c r="L70" s="29"/>
      <c r="M70" s="68">
        <v>-32.211528164020798</v>
      </c>
      <c r="N70" s="68">
        <v>151.72778823315099</v>
      </c>
      <c r="P70" s="67"/>
      <c r="Q70" s="68">
        <v>1983</v>
      </c>
      <c r="R70" s="68">
        <v>1999</v>
      </c>
      <c r="S70" s="68" t="s">
        <v>701</v>
      </c>
    </row>
    <row r="71" spans="1:19" s="68" customFormat="1" ht="20" x14ac:dyDescent="0.25">
      <c r="A71" s="29">
        <v>103</v>
      </c>
      <c r="B71" s="29" t="s">
        <v>192</v>
      </c>
      <c r="C71" s="29">
        <v>0.41099999999999998</v>
      </c>
      <c r="D71" s="29">
        <v>1758</v>
      </c>
      <c r="E71" s="29" t="s">
        <v>13</v>
      </c>
      <c r="F71" s="29" t="s">
        <v>14</v>
      </c>
      <c r="G71" s="29">
        <v>40</v>
      </c>
      <c r="H71" s="29">
        <v>38.6</v>
      </c>
      <c r="I71" s="29" t="s">
        <v>15</v>
      </c>
      <c r="J71" s="29" t="s">
        <v>16</v>
      </c>
      <c r="K71" s="29" t="s">
        <v>140</v>
      </c>
      <c r="L71" s="29"/>
      <c r="M71" s="68">
        <v>-32.211528164020798</v>
      </c>
      <c r="N71" s="68">
        <v>151.72778823315099</v>
      </c>
      <c r="P71" s="67"/>
      <c r="Q71" s="68">
        <v>1983</v>
      </c>
      <c r="R71" s="68">
        <v>1999</v>
      </c>
      <c r="S71" s="68" t="s">
        <v>701</v>
      </c>
    </row>
    <row r="72" spans="1:19" s="68" customFormat="1" ht="20" x14ac:dyDescent="0.25">
      <c r="A72" s="29">
        <v>182</v>
      </c>
      <c r="B72" s="29" t="s">
        <v>317</v>
      </c>
      <c r="C72" s="29">
        <v>0.125</v>
      </c>
      <c r="D72" s="29">
        <v>1485</v>
      </c>
      <c r="E72" s="29" t="s">
        <v>13</v>
      </c>
      <c r="F72" s="29" t="s">
        <v>14</v>
      </c>
      <c r="G72" s="29">
        <v>-79</v>
      </c>
      <c r="H72" s="29">
        <v>69.099999999999994</v>
      </c>
      <c r="I72" s="29" t="s">
        <v>15</v>
      </c>
      <c r="J72" s="29" t="s">
        <v>16</v>
      </c>
      <c r="K72" s="29" t="s">
        <v>140</v>
      </c>
      <c r="L72" s="29"/>
      <c r="M72" s="68">
        <v>-32.211528164020798</v>
      </c>
      <c r="N72" s="68">
        <v>151.72778823315099</v>
      </c>
      <c r="P72" s="67"/>
      <c r="Q72" s="68">
        <v>1983</v>
      </c>
      <c r="R72" s="68">
        <v>1999</v>
      </c>
      <c r="S72" s="68" t="s">
        <v>701</v>
      </c>
    </row>
    <row r="73" spans="1:19" s="68" customFormat="1" x14ac:dyDescent="0.25">
      <c r="A73" s="29">
        <v>191</v>
      </c>
      <c r="B73" s="29" t="s">
        <v>332</v>
      </c>
      <c r="C73" s="29">
        <v>0.97399999999999998</v>
      </c>
      <c r="D73" s="29">
        <v>1669</v>
      </c>
      <c r="E73" s="29" t="s">
        <v>13</v>
      </c>
      <c r="F73" s="29" t="s">
        <v>14</v>
      </c>
      <c r="G73" s="29">
        <v>29</v>
      </c>
      <c r="H73" s="29">
        <v>35.4</v>
      </c>
      <c r="I73" s="29" t="s">
        <v>15</v>
      </c>
      <c r="J73" s="29" t="s">
        <v>16</v>
      </c>
      <c r="K73" s="29" t="s">
        <v>333</v>
      </c>
      <c r="L73" s="29"/>
      <c r="M73" s="68">
        <v>-32.211528164020798</v>
      </c>
      <c r="N73" s="68">
        <v>151.72778823315099</v>
      </c>
      <c r="P73" s="67"/>
      <c r="Q73" s="68">
        <v>1983</v>
      </c>
      <c r="R73" s="68">
        <v>1990</v>
      </c>
      <c r="S73" s="68" t="s">
        <v>701</v>
      </c>
    </row>
    <row r="74" spans="1:19" s="68" customFormat="1" x14ac:dyDescent="0.25">
      <c r="A74" s="29">
        <v>100</v>
      </c>
      <c r="B74" s="29" t="s">
        <v>187</v>
      </c>
      <c r="C74" s="29">
        <v>0.375</v>
      </c>
      <c r="D74" s="29">
        <v>1549</v>
      </c>
      <c r="E74" s="29" t="s">
        <v>13</v>
      </c>
      <c r="F74" s="29" t="s">
        <v>14</v>
      </c>
      <c r="G74" s="29">
        <v>61</v>
      </c>
      <c r="H74" s="29">
        <v>33.1</v>
      </c>
      <c r="I74" s="29" t="s">
        <v>15</v>
      </c>
      <c r="J74" s="29" t="s">
        <v>16</v>
      </c>
      <c r="K74" s="29" t="s">
        <v>188</v>
      </c>
      <c r="L74" s="29"/>
      <c r="M74" s="68">
        <v>-32.211528164020798</v>
      </c>
      <c r="N74" s="68">
        <v>151.72778823315099</v>
      </c>
      <c r="P74" s="67"/>
      <c r="Q74" s="68">
        <v>1983</v>
      </c>
      <c r="R74" s="68">
        <v>1990</v>
      </c>
      <c r="S74" s="68" t="s">
        <v>701</v>
      </c>
    </row>
    <row r="75" spans="1:19" s="68" customFormat="1" x14ac:dyDescent="0.25">
      <c r="A75" s="29">
        <v>84</v>
      </c>
      <c r="B75" s="29" t="s">
        <v>159</v>
      </c>
      <c r="C75" s="29">
        <v>0.52400000000000002</v>
      </c>
      <c r="D75" s="29">
        <v>486</v>
      </c>
      <c r="E75" s="29" t="s">
        <v>24</v>
      </c>
      <c r="F75" s="29" t="s">
        <v>25</v>
      </c>
      <c r="G75" s="29">
        <v>-51</v>
      </c>
      <c r="H75" s="29">
        <v>0</v>
      </c>
      <c r="I75" s="29" t="s">
        <v>15</v>
      </c>
      <c r="J75" s="29" t="s">
        <v>16</v>
      </c>
      <c r="K75" s="29" t="s">
        <v>160</v>
      </c>
      <c r="L75" s="29"/>
      <c r="M75" s="68">
        <v>56.632777777777775</v>
      </c>
      <c r="N75" s="68">
        <v>111.77138888888889</v>
      </c>
      <c r="P75" s="67"/>
      <c r="Q75" s="68">
        <v>1997</v>
      </c>
      <c r="R75" s="68">
        <v>2001</v>
      </c>
      <c r="S75" s="68" t="s">
        <v>591</v>
      </c>
    </row>
    <row r="76" spans="1:19" s="68" customFormat="1" x14ac:dyDescent="0.25">
      <c r="A76" s="29">
        <v>205</v>
      </c>
      <c r="B76" s="29" t="s">
        <v>357</v>
      </c>
      <c r="C76" s="29">
        <v>3.5000000000000001E-3</v>
      </c>
      <c r="D76" s="29">
        <v>1987</v>
      </c>
      <c r="E76" s="29" t="s">
        <v>24</v>
      </c>
      <c r="F76" s="29" t="s">
        <v>14</v>
      </c>
      <c r="G76" s="29">
        <v>-43.2</v>
      </c>
      <c r="H76" s="29">
        <v>35.200000000000003</v>
      </c>
      <c r="I76" s="29" t="s">
        <v>15</v>
      </c>
      <c r="J76" s="29" t="s">
        <v>16</v>
      </c>
      <c r="K76" s="29" t="s">
        <v>358</v>
      </c>
      <c r="L76" s="29"/>
      <c r="M76" s="68">
        <v>34.35</v>
      </c>
      <c r="N76" s="68">
        <v>136.41666666666666</v>
      </c>
      <c r="P76" s="67"/>
      <c r="Q76" s="68">
        <v>2007</v>
      </c>
      <c r="R76" s="68">
        <v>2009</v>
      </c>
      <c r="S76" s="68" t="s">
        <v>569</v>
      </c>
    </row>
    <row r="77" spans="1:19" s="68" customFormat="1" ht="20" x14ac:dyDescent="0.25">
      <c r="A77" s="29">
        <v>211</v>
      </c>
      <c r="B77" s="29" t="s">
        <v>368</v>
      </c>
      <c r="C77" s="29">
        <v>0.20200000000000001</v>
      </c>
      <c r="D77" s="29">
        <v>1658</v>
      </c>
      <c r="E77" s="29" t="s">
        <v>13</v>
      </c>
      <c r="F77" s="29" t="s">
        <v>14</v>
      </c>
      <c r="G77" s="29">
        <v>-50</v>
      </c>
      <c r="H77" s="29">
        <v>33</v>
      </c>
      <c r="I77" s="29" t="s">
        <v>15</v>
      </c>
      <c r="J77" s="29" t="s">
        <v>16</v>
      </c>
      <c r="K77" s="29" t="s">
        <v>369</v>
      </c>
      <c r="L77" s="29"/>
      <c r="M77" s="68">
        <v>-8.8333329999999997</v>
      </c>
      <c r="N77" s="68">
        <v>33.466667000000001</v>
      </c>
      <c r="P77" s="67"/>
      <c r="Q77" s="68">
        <v>1957</v>
      </c>
      <c r="R77" s="68">
        <v>1969</v>
      </c>
      <c r="S77" s="68" t="s">
        <v>591</v>
      </c>
    </row>
    <row r="78" spans="1:19" s="68" customFormat="1" ht="60" x14ac:dyDescent="0.25">
      <c r="A78" s="29">
        <v>80</v>
      </c>
      <c r="B78" s="29" t="s">
        <v>154</v>
      </c>
      <c r="C78" s="29">
        <v>0.14000000000000001</v>
      </c>
      <c r="D78" s="29">
        <v>1355</v>
      </c>
      <c r="E78" s="29" t="s">
        <v>24</v>
      </c>
      <c r="F78" s="29" t="s">
        <v>25</v>
      </c>
      <c r="G78" s="29">
        <v>-30</v>
      </c>
      <c r="H78" s="29">
        <v>0</v>
      </c>
      <c r="I78" s="29" t="s">
        <v>15</v>
      </c>
      <c r="J78" s="29" t="s">
        <v>16</v>
      </c>
      <c r="K78" s="29" t="s">
        <v>155</v>
      </c>
      <c r="L78" s="29"/>
      <c r="M78" s="68">
        <v>45.716851865987302</v>
      </c>
      <c r="N78" s="68">
        <v>-118.155303331478</v>
      </c>
      <c r="P78" s="67" t="s">
        <v>741</v>
      </c>
      <c r="Q78" s="68">
        <v>1976</v>
      </c>
      <c r="R78" s="68">
        <v>1982</v>
      </c>
      <c r="S78" s="68" t="s">
        <v>701</v>
      </c>
    </row>
    <row r="79" spans="1:19" s="68" customFormat="1" ht="60" x14ac:dyDescent="0.25">
      <c r="A79" s="29">
        <v>81</v>
      </c>
      <c r="B79" s="29" t="s">
        <v>156</v>
      </c>
      <c r="C79" s="29">
        <v>0.14000000000000001</v>
      </c>
      <c r="D79" s="29">
        <v>1355</v>
      </c>
      <c r="E79" s="29" t="s">
        <v>24</v>
      </c>
      <c r="F79" s="29" t="s">
        <v>25</v>
      </c>
      <c r="G79" s="29">
        <v>-50</v>
      </c>
      <c r="H79" s="29">
        <v>0</v>
      </c>
      <c r="I79" s="29" t="s">
        <v>15</v>
      </c>
      <c r="J79" s="29" t="s">
        <v>16</v>
      </c>
      <c r="K79" s="29" t="s">
        <v>155</v>
      </c>
      <c r="L79" s="29"/>
      <c r="M79" s="68">
        <v>45.716851865987302</v>
      </c>
      <c r="N79" s="68">
        <v>-118.155303331478</v>
      </c>
      <c r="P79" s="67" t="s">
        <v>741</v>
      </c>
      <c r="Q79" s="68">
        <v>1976</v>
      </c>
      <c r="R79" s="68">
        <v>1982</v>
      </c>
      <c r="S79" s="68" t="s">
        <v>701</v>
      </c>
    </row>
    <row r="80" spans="1:19" s="68" customFormat="1" ht="60" x14ac:dyDescent="0.25">
      <c r="A80" s="29">
        <v>82</v>
      </c>
      <c r="B80" s="29" t="s">
        <v>157</v>
      </c>
      <c r="C80" s="29">
        <v>0.14000000000000001</v>
      </c>
      <c r="D80" s="29">
        <v>1355</v>
      </c>
      <c r="E80" s="29" t="s">
        <v>24</v>
      </c>
      <c r="F80" s="29" t="s">
        <v>25</v>
      </c>
      <c r="G80" s="29">
        <v>-100</v>
      </c>
      <c r="H80" s="29">
        <v>0</v>
      </c>
      <c r="I80" s="29" t="s">
        <v>15</v>
      </c>
      <c r="J80" s="29" t="s">
        <v>16</v>
      </c>
      <c r="K80" s="29" t="s">
        <v>155</v>
      </c>
      <c r="L80" s="29"/>
      <c r="M80" s="68">
        <v>45.716851865987302</v>
      </c>
      <c r="N80" s="68">
        <v>-118.155303331478</v>
      </c>
      <c r="P80" s="67" t="s">
        <v>741</v>
      </c>
      <c r="Q80" s="68">
        <v>1976</v>
      </c>
      <c r="R80" s="68">
        <v>1982</v>
      </c>
      <c r="S80" s="68" t="s">
        <v>701</v>
      </c>
    </row>
    <row r="81" spans="1:19" s="68" customFormat="1" ht="20" x14ac:dyDescent="0.25">
      <c r="A81" s="29">
        <v>192</v>
      </c>
      <c r="B81" s="29" t="s">
        <v>334</v>
      </c>
      <c r="C81" s="29">
        <v>504</v>
      </c>
      <c r="D81" s="29">
        <v>905</v>
      </c>
      <c r="E81" s="29" t="s">
        <v>130</v>
      </c>
      <c r="F81" s="29" t="s">
        <v>14</v>
      </c>
      <c r="G81" s="29">
        <v>14</v>
      </c>
      <c r="H81" s="29">
        <v>-15</v>
      </c>
      <c r="I81" s="29" t="s">
        <v>15</v>
      </c>
      <c r="J81" s="29" t="s">
        <v>21</v>
      </c>
      <c r="K81" s="29" t="s">
        <v>335</v>
      </c>
      <c r="L81" s="29"/>
      <c r="M81" s="68">
        <v>42.338888888888889</v>
      </c>
      <c r="N81" s="68">
        <v>1.6852777777777779</v>
      </c>
      <c r="P81" s="67" t="s">
        <v>742</v>
      </c>
      <c r="Q81" s="68">
        <v>1957</v>
      </c>
      <c r="R81" s="68">
        <v>1993</v>
      </c>
      <c r="S81" s="68" t="s">
        <v>569</v>
      </c>
    </row>
    <row r="82" spans="1:19" s="68" customFormat="1" ht="20" x14ac:dyDescent="0.25">
      <c r="A82" s="29">
        <v>231</v>
      </c>
      <c r="B82" s="29" t="s">
        <v>398</v>
      </c>
      <c r="C82" s="29">
        <v>256</v>
      </c>
      <c r="D82" s="29">
        <v>839</v>
      </c>
      <c r="E82" s="29" t="s">
        <v>130</v>
      </c>
      <c r="F82" s="29" t="s">
        <v>14</v>
      </c>
      <c r="G82" s="29">
        <v>22</v>
      </c>
      <c r="H82" s="29">
        <v>-21</v>
      </c>
      <c r="I82" s="29" t="s">
        <v>15</v>
      </c>
      <c r="J82" s="29" t="s">
        <v>21</v>
      </c>
      <c r="K82" s="29" t="s">
        <v>335</v>
      </c>
      <c r="L82" s="29"/>
      <c r="M82" s="68">
        <v>42.338888888888889</v>
      </c>
      <c r="N82" s="68">
        <v>1.6852777777777779</v>
      </c>
      <c r="P82" s="67" t="s">
        <v>742</v>
      </c>
      <c r="Q82" s="68">
        <v>1957</v>
      </c>
      <c r="R82" s="68">
        <v>1993</v>
      </c>
      <c r="S82" s="68" t="s">
        <v>569</v>
      </c>
    </row>
    <row r="83" spans="1:19" s="68" customFormat="1" ht="20" x14ac:dyDescent="0.25">
      <c r="A83" s="56">
        <v>287</v>
      </c>
      <c r="B83" s="56" t="s">
        <v>481</v>
      </c>
      <c r="C83" s="56">
        <v>19.46</v>
      </c>
      <c r="D83" s="56">
        <v>756</v>
      </c>
      <c r="E83" s="56" t="s">
        <v>13</v>
      </c>
      <c r="F83" s="56" t="s">
        <v>14</v>
      </c>
      <c r="G83" s="56">
        <v>-50</v>
      </c>
      <c r="H83" s="56">
        <v>4.5999999999999996</v>
      </c>
      <c r="I83" s="56" t="s">
        <v>15</v>
      </c>
      <c r="J83" s="56" t="s">
        <v>16</v>
      </c>
      <c r="K83" s="56" t="s">
        <v>482</v>
      </c>
      <c r="L83" s="29"/>
      <c r="M83" s="68">
        <v>40.4</v>
      </c>
      <c r="N83" s="68">
        <v>23.5</v>
      </c>
      <c r="P83" s="67"/>
      <c r="Q83" s="68">
        <v>2002</v>
      </c>
      <c r="R83" s="68">
        <v>2003</v>
      </c>
      <c r="S83" s="68" t="s">
        <v>569</v>
      </c>
    </row>
    <row r="84" spans="1:19" s="68" customFormat="1" ht="20.5" thickBot="1" x14ac:dyDescent="0.3">
      <c r="A84" s="65">
        <v>288</v>
      </c>
      <c r="B84" s="65" t="s">
        <v>483</v>
      </c>
      <c r="C84" s="65">
        <v>8.25</v>
      </c>
      <c r="D84" s="65">
        <v>756</v>
      </c>
      <c r="E84" s="65" t="s">
        <v>13</v>
      </c>
      <c r="F84" s="65" t="s">
        <v>14</v>
      </c>
      <c r="G84" s="65">
        <v>-100</v>
      </c>
      <c r="H84" s="65">
        <v>9.6999999999999993</v>
      </c>
      <c r="I84" s="65" t="s">
        <v>15</v>
      </c>
      <c r="J84" s="65" t="s">
        <v>16</v>
      </c>
      <c r="K84" s="65" t="s">
        <v>482</v>
      </c>
      <c r="L84" s="29"/>
      <c r="M84" s="68">
        <v>40.4</v>
      </c>
      <c r="N84" s="68">
        <v>23.5</v>
      </c>
      <c r="P84" s="67"/>
      <c r="Q84" s="68">
        <v>2002</v>
      </c>
      <c r="R84" s="68">
        <v>2003</v>
      </c>
      <c r="S84" s="68" t="s">
        <v>569</v>
      </c>
    </row>
    <row r="85" spans="1:19" s="68" customFormat="1" ht="20" x14ac:dyDescent="0.25">
      <c r="A85" s="29">
        <v>289</v>
      </c>
      <c r="B85" s="29" t="s">
        <v>484</v>
      </c>
      <c r="C85" s="29">
        <v>7.7</v>
      </c>
      <c r="D85" s="29">
        <v>756</v>
      </c>
      <c r="E85" s="29" t="s">
        <v>13</v>
      </c>
      <c r="F85" s="29" t="s">
        <v>14</v>
      </c>
      <c r="G85" s="29">
        <v>-100</v>
      </c>
      <c r="H85" s="29">
        <v>9.6999999999999993</v>
      </c>
      <c r="I85" s="29" t="s">
        <v>15</v>
      </c>
      <c r="J85" s="29" t="s">
        <v>16</v>
      </c>
      <c r="K85" s="29" t="s">
        <v>482</v>
      </c>
      <c r="L85" s="29"/>
      <c r="M85" s="68">
        <v>40.4</v>
      </c>
      <c r="N85" s="68">
        <v>23.5</v>
      </c>
      <c r="P85" s="67"/>
      <c r="Q85" s="68">
        <v>2002</v>
      </c>
      <c r="R85" s="68">
        <v>2003</v>
      </c>
      <c r="S85" s="68" t="s">
        <v>569</v>
      </c>
    </row>
    <row r="86" spans="1:19" s="68" customFormat="1" ht="20" x14ac:dyDescent="0.25">
      <c r="A86" s="29">
        <v>290</v>
      </c>
      <c r="B86" s="29" t="s">
        <v>485</v>
      </c>
      <c r="C86" s="29">
        <v>8.64</v>
      </c>
      <c r="D86" s="29">
        <v>756</v>
      </c>
      <c r="E86" s="29" t="s">
        <v>13</v>
      </c>
      <c r="F86" s="29" t="s">
        <v>14</v>
      </c>
      <c r="G86" s="29">
        <v>-50</v>
      </c>
      <c r="H86" s="29">
        <v>4.5999999999999996</v>
      </c>
      <c r="I86" s="29" t="s">
        <v>15</v>
      </c>
      <c r="J86" s="29" t="s">
        <v>16</v>
      </c>
      <c r="K86" s="29" t="s">
        <v>482</v>
      </c>
      <c r="L86" s="29"/>
      <c r="M86" s="68">
        <v>40.4</v>
      </c>
      <c r="N86" s="68">
        <v>23.5</v>
      </c>
      <c r="P86" s="67"/>
      <c r="Q86" s="68">
        <v>2002</v>
      </c>
      <c r="R86" s="68">
        <v>2003</v>
      </c>
      <c r="S86" s="68" t="s">
        <v>569</v>
      </c>
    </row>
    <row r="87" spans="1:19" s="68" customFormat="1" x14ac:dyDescent="0.25">
      <c r="A87" s="29">
        <v>273</v>
      </c>
      <c r="B87" s="29" t="s">
        <v>461</v>
      </c>
      <c r="C87" s="29">
        <v>2.27</v>
      </c>
      <c r="D87" s="29">
        <v>768</v>
      </c>
      <c r="E87" s="29" t="s">
        <v>24</v>
      </c>
      <c r="F87" s="29" t="s">
        <v>25</v>
      </c>
      <c r="G87" s="29">
        <v>-34</v>
      </c>
      <c r="H87" s="29">
        <v>14</v>
      </c>
      <c r="I87" s="29" t="s">
        <v>15</v>
      </c>
      <c r="J87" s="29" t="s">
        <v>16</v>
      </c>
      <c r="K87" s="29" t="s">
        <v>462</v>
      </c>
      <c r="L87" s="29"/>
      <c r="M87" s="68">
        <v>33.708252528911899</v>
      </c>
      <c r="N87" s="68">
        <v>-109.24261142068301</v>
      </c>
      <c r="O87" s="68">
        <v>8</v>
      </c>
      <c r="P87" s="67"/>
      <c r="Q87" s="68">
        <v>1979</v>
      </c>
      <c r="R87" s="68">
        <v>1987</v>
      </c>
      <c r="S87" s="68" t="s">
        <v>701</v>
      </c>
    </row>
    <row r="88" spans="1:19" s="68" customFormat="1" x14ac:dyDescent="0.25">
      <c r="A88" s="29">
        <v>66</v>
      </c>
      <c r="B88" s="29" t="s">
        <v>129</v>
      </c>
      <c r="C88" s="29">
        <v>109.5</v>
      </c>
      <c r="D88" s="29">
        <v>1305</v>
      </c>
      <c r="E88" s="29" t="s">
        <v>130</v>
      </c>
      <c r="F88" s="29" t="s">
        <v>14</v>
      </c>
      <c r="G88" s="29">
        <v>-41</v>
      </c>
      <c r="H88" s="29">
        <v>9</v>
      </c>
      <c r="I88" s="29" t="s">
        <v>15</v>
      </c>
      <c r="J88" s="29" t="s">
        <v>21</v>
      </c>
      <c r="K88" s="29" t="s">
        <v>131</v>
      </c>
      <c r="M88" s="68">
        <v>9.5754000000000001</v>
      </c>
      <c r="N88" s="68">
        <v>36.623100000000001</v>
      </c>
      <c r="O88" s="68">
        <v>35</v>
      </c>
      <c r="P88" s="67"/>
      <c r="Q88" s="68">
        <v>1972</v>
      </c>
      <c r="R88" s="68">
        <v>2007</v>
      </c>
      <c r="S88" s="68" t="s">
        <v>701</v>
      </c>
    </row>
    <row r="89" spans="1:19" s="68" customFormat="1" x14ac:dyDescent="0.25">
      <c r="A89" s="29">
        <v>119</v>
      </c>
      <c r="B89" s="29" t="s">
        <v>221</v>
      </c>
      <c r="C89" s="29">
        <v>0.69</v>
      </c>
      <c r="D89" s="29">
        <v>1230</v>
      </c>
      <c r="E89" s="29" t="s">
        <v>24</v>
      </c>
      <c r="F89" s="29" t="s">
        <v>25</v>
      </c>
      <c r="G89" s="29">
        <v>-50</v>
      </c>
      <c r="H89" s="29">
        <v>9.6</v>
      </c>
      <c r="I89" s="29" t="s">
        <v>15</v>
      </c>
      <c r="J89" s="29" t="s">
        <v>16</v>
      </c>
      <c r="K89" s="29" t="s">
        <v>222</v>
      </c>
      <c r="L89" s="29"/>
      <c r="M89" s="68">
        <v>44.053947999999998</v>
      </c>
      <c r="N89" s="68">
        <v>-123.269766</v>
      </c>
      <c r="O89" s="68">
        <v>5</v>
      </c>
      <c r="P89" s="67"/>
      <c r="Q89" s="68">
        <v>1971</v>
      </c>
      <c r="R89" s="68">
        <v>1976</v>
      </c>
      <c r="S89" s="68" t="s">
        <v>701</v>
      </c>
    </row>
    <row r="90" spans="1:19" s="68" customFormat="1" x14ac:dyDescent="0.25">
      <c r="A90" s="56">
        <v>172</v>
      </c>
      <c r="B90" s="56" t="s">
        <v>303</v>
      </c>
      <c r="C90" s="56">
        <v>0.96</v>
      </c>
      <c r="D90" s="56">
        <v>2388</v>
      </c>
      <c r="E90" s="56" t="s">
        <v>24</v>
      </c>
      <c r="F90" s="56" t="s">
        <v>25</v>
      </c>
      <c r="G90" s="56">
        <v>-100</v>
      </c>
      <c r="H90" s="56">
        <v>33.6</v>
      </c>
      <c r="I90" s="56" t="s">
        <v>15</v>
      </c>
      <c r="J90" s="56" t="s">
        <v>16</v>
      </c>
      <c r="K90" s="56" t="s">
        <v>304</v>
      </c>
      <c r="L90" s="56"/>
      <c r="M90" s="56">
        <v>44.231366999999999</v>
      </c>
      <c r="N90" s="68">
        <v>-122.17666800000001</v>
      </c>
      <c r="O90" s="68">
        <v>20</v>
      </c>
      <c r="P90" s="67"/>
      <c r="Q90" s="68">
        <v>1953</v>
      </c>
      <c r="R90" s="68">
        <v>1973</v>
      </c>
      <c r="S90" s="68" t="s">
        <v>701</v>
      </c>
    </row>
    <row r="91" spans="1:19" s="68" customFormat="1" ht="20" customHeight="1" x14ac:dyDescent="0.25">
      <c r="A91" s="29">
        <v>173</v>
      </c>
      <c r="B91" s="29" t="s">
        <v>305</v>
      </c>
      <c r="C91" s="29">
        <v>0.09</v>
      </c>
      <c r="D91" s="29">
        <v>2320</v>
      </c>
      <c r="E91" s="29" t="s">
        <v>24</v>
      </c>
      <c r="F91" s="29" t="s">
        <v>25</v>
      </c>
      <c r="G91" s="29">
        <v>-100</v>
      </c>
      <c r="H91" s="29">
        <v>24.2</v>
      </c>
      <c r="I91" s="29" t="s">
        <v>15</v>
      </c>
      <c r="J91" s="29" t="s">
        <v>16</v>
      </c>
      <c r="K91" s="29" t="s">
        <v>304</v>
      </c>
      <c r="L91" s="29"/>
      <c r="M91" s="29">
        <v>44.232295999999998</v>
      </c>
      <c r="N91" s="68">
        <v>-122.176204</v>
      </c>
      <c r="P91" s="67" t="s">
        <v>842</v>
      </c>
      <c r="S91" s="68" t="s">
        <v>701</v>
      </c>
    </row>
    <row r="92" spans="1:19" s="68" customFormat="1" x14ac:dyDescent="0.25">
      <c r="A92" s="29">
        <v>174</v>
      </c>
      <c r="B92" s="29" t="s">
        <v>306</v>
      </c>
      <c r="C92" s="29">
        <v>1.01</v>
      </c>
      <c r="D92" s="29">
        <v>2388</v>
      </c>
      <c r="E92" s="29" t="s">
        <v>24</v>
      </c>
      <c r="F92" s="29" t="s">
        <v>25</v>
      </c>
      <c r="G92" s="29">
        <v>-30</v>
      </c>
      <c r="H92" s="29">
        <v>22.1</v>
      </c>
      <c r="I92" s="29" t="s">
        <v>15</v>
      </c>
      <c r="J92" s="29" t="s">
        <v>16</v>
      </c>
      <c r="K92" s="29" t="s">
        <v>304</v>
      </c>
      <c r="L92" s="29"/>
      <c r="M92" s="68">
        <v>44.231366999999999</v>
      </c>
      <c r="N92" s="68">
        <v>-122.17666800000001</v>
      </c>
      <c r="O92" s="68">
        <v>20</v>
      </c>
      <c r="P92" s="67"/>
      <c r="Q92" s="68">
        <v>1953</v>
      </c>
      <c r="R92" s="68">
        <v>1973</v>
      </c>
      <c r="S92" s="68" t="s">
        <v>701</v>
      </c>
    </row>
    <row r="93" spans="1:19" s="68" customFormat="1" ht="20" x14ac:dyDescent="0.25">
      <c r="A93" s="29">
        <v>175</v>
      </c>
      <c r="B93" s="29" t="s">
        <v>307</v>
      </c>
      <c r="C93" s="29">
        <v>0.13</v>
      </c>
      <c r="D93" s="29">
        <v>2150</v>
      </c>
      <c r="E93" s="29" t="s">
        <v>24</v>
      </c>
      <c r="F93" s="29" t="s">
        <v>25</v>
      </c>
      <c r="G93" s="29">
        <v>-100</v>
      </c>
      <c r="H93" s="29">
        <v>32.9</v>
      </c>
      <c r="I93" s="29" t="s">
        <v>15</v>
      </c>
      <c r="J93" s="29" t="s">
        <v>16</v>
      </c>
      <c r="K93" s="29" t="s">
        <v>304</v>
      </c>
      <c r="L93" s="29"/>
      <c r="M93" s="29">
        <v>44.232295999999998</v>
      </c>
      <c r="N93" s="68">
        <v>-122.176204</v>
      </c>
      <c r="P93" s="67" t="s">
        <v>842</v>
      </c>
      <c r="S93" s="68" t="s">
        <v>701</v>
      </c>
    </row>
    <row r="94" spans="1:19" s="68" customFormat="1" ht="20" x14ac:dyDescent="0.25">
      <c r="A94" s="29">
        <v>176</v>
      </c>
      <c r="B94" s="29" t="s">
        <v>308</v>
      </c>
      <c r="C94" s="29">
        <v>0.21</v>
      </c>
      <c r="D94" s="29">
        <v>2150</v>
      </c>
      <c r="E94" s="29" t="s">
        <v>24</v>
      </c>
      <c r="F94" s="29" t="s">
        <v>25</v>
      </c>
      <c r="G94" s="29">
        <v>-60</v>
      </c>
      <c r="H94" s="29">
        <v>18.600000000000001</v>
      </c>
      <c r="I94" s="29" t="s">
        <v>15</v>
      </c>
      <c r="J94" s="29" t="s">
        <v>16</v>
      </c>
      <c r="K94" s="29" t="s">
        <v>304</v>
      </c>
      <c r="L94" s="29"/>
      <c r="M94" s="29">
        <v>44.232295999999998</v>
      </c>
      <c r="N94" s="68">
        <v>-122.176204</v>
      </c>
      <c r="P94" s="67" t="s">
        <v>842</v>
      </c>
      <c r="S94" s="68" t="s">
        <v>701</v>
      </c>
    </row>
    <row r="95" spans="1:19" s="68" customFormat="1" ht="30" x14ac:dyDescent="0.25">
      <c r="A95" s="29">
        <v>237</v>
      </c>
      <c r="B95" s="29" t="s">
        <v>409</v>
      </c>
      <c r="C95" s="29">
        <v>4.9299999999999997E-2</v>
      </c>
      <c r="D95" s="29">
        <v>1317</v>
      </c>
      <c r="E95" s="29" t="s">
        <v>24</v>
      </c>
      <c r="F95" s="29" t="s">
        <v>14</v>
      </c>
      <c r="G95" s="29">
        <v>0</v>
      </c>
      <c r="H95" s="29">
        <v>0</v>
      </c>
      <c r="I95" s="29" t="s">
        <v>15</v>
      </c>
      <c r="J95" s="29" t="s">
        <v>16</v>
      </c>
      <c r="K95" s="29" t="s">
        <v>410</v>
      </c>
      <c r="L95" s="29"/>
      <c r="M95" s="29">
        <v>34.786948000000002</v>
      </c>
      <c r="N95" s="68">
        <v>-93.029589000000001</v>
      </c>
      <c r="P95" s="67" t="s">
        <v>843</v>
      </c>
      <c r="Q95" s="68">
        <v>1979</v>
      </c>
      <c r="R95" s="68">
        <v>1983</v>
      </c>
    </row>
    <row r="96" spans="1:19" s="68" customFormat="1" ht="30" x14ac:dyDescent="0.25">
      <c r="A96" s="29">
        <v>154</v>
      </c>
      <c r="B96" s="29" t="s">
        <v>276</v>
      </c>
      <c r="C96" s="29">
        <v>0.59</v>
      </c>
      <c r="D96" s="29">
        <v>2730</v>
      </c>
      <c r="E96" s="29" t="s">
        <v>24</v>
      </c>
      <c r="F96" s="29" t="s">
        <v>25</v>
      </c>
      <c r="G96" s="29">
        <v>-25</v>
      </c>
      <c r="H96" s="29">
        <v>0</v>
      </c>
      <c r="I96" s="29" t="s">
        <v>15</v>
      </c>
      <c r="J96" s="29" t="s">
        <v>16</v>
      </c>
      <c r="K96" s="29" t="s">
        <v>277</v>
      </c>
      <c r="L96" s="29"/>
      <c r="M96" s="68">
        <v>44.294972999999999</v>
      </c>
      <c r="N96" s="68">
        <v>-122.636921</v>
      </c>
      <c r="P96" s="67" t="s">
        <v>732</v>
      </c>
      <c r="Q96" s="68">
        <v>1953</v>
      </c>
      <c r="R96" s="68">
        <v>1973</v>
      </c>
      <c r="S96" s="68" t="s">
        <v>701</v>
      </c>
    </row>
    <row r="97" spans="1:19" s="68" customFormat="1" ht="30" x14ac:dyDescent="0.25">
      <c r="A97" s="29">
        <v>233</v>
      </c>
      <c r="B97" s="29" t="s">
        <v>401</v>
      </c>
      <c r="C97" s="29">
        <v>5.91E-2</v>
      </c>
      <c r="D97" s="29">
        <v>1317</v>
      </c>
      <c r="E97" s="29" t="s">
        <v>24</v>
      </c>
      <c r="F97" s="29" t="s">
        <v>14</v>
      </c>
      <c r="G97" s="29">
        <v>-100</v>
      </c>
      <c r="H97" s="29">
        <v>45.5</v>
      </c>
      <c r="I97" s="29" t="s">
        <v>15</v>
      </c>
      <c r="J97" s="29" t="s">
        <v>16</v>
      </c>
      <c r="K97" s="29" t="s">
        <v>402</v>
      </c>
      <c r="L97" s="29"/>
      <c r="M97" s="29">
        <v>34.786948000000002</v>
      </c>
      <c r="N97" s="68">
        <v>-93.029589000000001</v>
      </c>
      <c r="P97" s="67" t="s">
        <v>843</v>
      </c>
      <c r="Q97" s="68">
        <v>1979</v>
      </c>
      <c r="R97" s="68">
        <v>1983</v>
      </c>
    </row>
    <row r="98" spans="1:19" s="68" customFormat="1" ht="30" x14ac:dyDescent="0.25">
      <c r="A98" s="29">
        <v>235</v>
      </c>
      <c r="B98" s="29" t="s">
        <v>405</v>
      </c>
      <c r="C98" s="29">
        <v>5.11E-2</v>
      </c>
      <c r="D98" s="29">
        <v>1317</v>
      </c>
      <c r="E98" s="29" t="s">
        <v>24</v>
      </c>
      <c r="F98" s="29" t="s">
        <v>14</v>
      </c>
      <c r="G98" s="29">
        <v>-100</v>
      </c>
      <c r="H98" s="29">
        <v>31.7</v>
      </c>
      <c r="I98" s="29" t="s">
        <v>15</v>
      </c>
      <c r="J98" s="29" t="s">
        <v>16</v>
      </c>
      <c r="K98" s="29" t="s">
        <v>406</v>
      </c>
      <c r="L98" s="29"/>
      <c r="M98" s="29">
        <v>34.786948000000002</v>
      </c>
      <c r="N98" s="68">
        <v>-93.029589000000001</v>
      </c>
      <c r="P98" s="67" t="s">
        <v>843</v>
      </c>
      <c r="Q98" s="68">
        <v>1979</v>
      </c>
      <c r="R98" s="68">
        <v>1983</v>
      </c>
    </row>
    <row r="99" spans="1:19" s="68" customFormat="1" ht="30" x14ac:dyDescent="0.25">
      <c r="A99" s="29">
        <v>234</v>
      </c>
      <c r="B99" s="29" t="s">
        <v>403</v>
      </c>
      <c r="C99" s="29">
        <v>4.3499999999999997E-2</v>
      </c>
      <c r="D99" s="29">
        <v>1317</v>
      </c>
      <c r="E99" s="29" t="s">
        <v>24</v>
      </c>
      <c r="F99" s="29" t="s">
        <v>14</v>
      </c>
      <c r="G99" s="29">
        <v>-50</v>
      </c>
      <c r="H99" s="29">
        <v>33.799999999999997</v>
      </c>
      <c r="I99" s="29" t="s">
        <v>15</v>
      </c>
      <c r="J99" s="29" t="s">
        <v>16</v>
      </c>
      <c r="K99" s="29" t="s">
        <v>404</v>
      </c>
      <c r="L99" s="29"/>
      <c r="M99" s="29">
        <v>34.786948000000002</v>
      </c>
      <c r="N99" s="68">
        <v>-93.029589000000001</v>
      </c>
      <c r="P99" s="67" t="s">
        <v>843</v>
      </c>
      <c r="Q99" s="68">
        <v>1979</v>
      </c>
      <c r="R99" s="68">
        <v>1983</v>
      </c>
    </row>
    <row r="100" spans="1:19" s="68" customFormat="1" ht="20" x14ac:dyDescent="0.25">
      <c r="A100" s="29">
        <v>155</v>
      </c>
      <c r="B100" s="29" t="s">
        <v>278</v>
      </c>
      <c r="C100" s="29">
        <v>0.71</v>
      </c>
      <c r="D100" s="29">
        <v>2730</v>
      </c>
      <c r="E100" s="29" t="s">
        <v>24</v>
      </c>
      <c r="F100" s="29" t="s">
        <v>25</v>
      </c>
      <c r="G100" s="29">
        <v>-25</v>
      </c>
      <c r="H100" s="29">
        <v>0</v>
      </c>
      <c r="I100" s="29" t="s">
        <v>15</v>
      </c>
      <c r="J100" s="29" t="s">
        <v>16</v>
      </c>
      <c r="K100" s="29" t="s">
        <v>279</v>
      </c>
      <c r="L100" s="29"/>
      <c r="M100" s="68">
        <v>44.294972999999999</v>
      </c>
      <c r="N100" s="68">
        <v>-122.636921</v>
      </c>
      <c r="O100" s="68">
        <v>15</v>
      </c>
      <c r="P100" s="67" t="s">
        <v>733</v>
      </c>
      <c r="Q100" s="68">
        <v>1960</v>
      </c>
      <c r="R100" s="68">
        <v>1975</v>
      </c>
      <c r="S100" s="68" t="s">
        <v>701</v>
      </c>
    </row>
    <row r="101" spans="1:19" s="68" customFormat="1" ht="23" customHeight="1" x14ac:dyDescent="0.25">
      <c r="A101" s="56">
        <v>62</v>
      </c>
      <c r="B101" s="56" t="s">
        <v>122</v>
      </c>
      <c r="C101" s="29">
        <v>3.03</v>
      </c>
      <c r="D101" s="56">
        <v>2474</v>
      </c>
      <c r="E101" s="56" t="s">
        <v>24</v>
      </c>
      <c r="F101" s="56" t="s">
        <v>25</v>
      </c>
      <c r="G101" s="56">
        <v>-25</v>
      </c>
      <c r="H101" s="56">
        <v>7.9</v>
      </c>
      <c r="I101" s="56" t="s">
        <v>15</v>
      </c>
      <c r="J101" s="56" t="s">
        <v>16</v>
      </c>
      <c r="K101" s="56" t="s">
        <v>123</v>
      </c>
      <c r="L101" s="56"/>
      <c r="M101" s="68">
        <v>44.55</v>
      </c>
      <c r="N101" s="68">
        <v>-123.85</v>
      </c>
      <c r="O101" s="68">
        <v>11</v>
      </c>
      <c r="P101" s="67" t="s">
        <v>730</v>
      </c>
      <c r="Q101" s="68">
        <v>1959</v>
      </c>
      <c r="R101" s="68">
        <v>1970</v>
      </c>
      <c r="S101" s="68" t="s">
        <v>569</v>
      </c>
    </row>
    <row r="102" spans="1:19" s="68" customFormat="1" ht="20" x14ac:dyDescent="0.25">
      <c r="A102" s="29">
        <v>63</v>
      </c>
      <c r="B102" s="29" t="s">
        <v>124</v>
      </c>
      <c r="C102" s="29">
        <v>0.71</v>
      </c>
      <c r="D102" s="29">
        <v>2483</v>
      </c>
      <c r="E102" s="29" t="s">
        <v>24</v>
      </c>
      <c r="F102" s="29" t="s">
        <v>25</v>
      </c>
      <c r="G102" s="29">
        <v>-82</v>
      </c>
      <c r="H102" s="29">
        <v>32.6</v>
      </c>
      <c r="I102" s="29" t="s">
        <v>15</v>
      </c>
      <c r="J102" s="29" t="s">
        <v>16</v>
      </c>
      <c r="K102" s="29" t="s">
        <v>125</v>
      </c>
      <c r="L102" s="29"/>
      <c r="M102" s="68">
        <v>44.533332999999999</v>
      </c>
      <c r="N102" s="68">
        <v>-123.88333299999999</v>
      </c>
      <c r="O102" s="68">
        <v>23</v>
      </c>
      <c r="P102" s="67" t="s">
        <v>731</v>
      </c>
      <c r="Q102" s="68">
        <v>1950</v>
      </c>
      <c r="R102" s="68">
        <v>1973</v>
      </c>
      <c r="S102" s="68" t="s">
        <v>569</v>
      </c>
    </row>
    <row r="103" spans="1:19" s="68" customFormat="1" ht="30" x14ac:dyDescent="0.25">
      <c r="A103" s="29">
        <v>255</v>
      </c>
      <c r="B103" s="29" t="s">
        <v>436</v>
      </c>
      <c r="C103" s="29">
        <v>3.54</v>
      </c>
      <c r="D103" s="29">
        <v>650</v>
      </c>
      <c r="E103" s="29" t="s">
        <v>13</v>
      </c>
      <c r="F103" s="29" t="s">
        <v>14</v>
      </c>
      <c r="G103" s="29">
        <v>-1.7</v>
      </c>
      <c r="H103" s="29">
        <v>9.4</v>
      </c>
      <c r="I103" s="29" t="s">
        <v>15</v>
      </c>
      <c r="J103" s="29" t="s">
        <v>16</v>
      </c>
      <c r="K103" s="29" t="s">
        <v>437</v>
      </c>
      <c r="L103" s="29"/>
      <c r="M103" s="68">
        <v>34.129469999999998</v>
      </c>
      <c r="N103" s="68">
        <v>-117.820902</v>
      </c>
      <c r="P103" s="67" t="s">
        <v>844</v>
      </c>
      <c r="Q103" s="68">
        <v>1958</v>
      </c>
      <c r="S103" s="68" t="s">
        <v>701</v>
      </c>
    </row>
    <row r="104" spans="1:19" s="68" customFormat="1" ht="30" x14ac:dyDescent="0.25">
      <c r="A104" s="29">
        <v>104</v>
      </c>
      <c r="B104" s="29" t="s">
        <v>193</v>
      </c>
      <c r="C104" s="29">
        <v>0.18</v>
      </c>
      <c r="D104" s="29">
        <v>970</v>
      </c>
      <c r="E104" s="29" t="s">
        <v>13</v>
      </c>
      <c r="F104" s="29" t="s">
        <v>14</v>
      </c>
      <c r="G104" s="29">
        <v>70</v>
      </c>
      <c r="H104" s="29">
        <v>45</v>
      </c>
      <c r="I104" s="29" t="s">
        <v>15</v>
      </c>
      <c r="J104" s="29" t="s">
        <v>16</v>
      </c>
      <c r="K104" s="29" t="s">
        <v>194</v>
      </c>
      <c r="L104" s="29"/>
      <c r="M104" s="68">
        <v>40.365833000000002</v>
      </c>
      <c r="N104" s="68">
        <v>81.804167000000007</v>
      </c>
      <c r="O104" s="68">
        <v>19</v>
      </c>
      <c r="P104" s="67" t="s">
        <v>734</v>
      </c>
      <c r="Q104" s="68">
        <v>1938</v>
      </c>
      <c r="R104" s="68">
        <v>1957</v>
      </c>
      <c r="S104" s="68" t="s">
        <v>591</v>
      </c>
    </row>
    <row r="105" spans="1:19" s="68" customFormat="1" x14ac:dyDescent="0.25">
      <c r="A105" s="29">
        <v>122</v>
      </c>
      <c r="B105" s="29" t="s">
        <v>226</v>
      </c>
      <c r="C105" s="29">
        <v>1.2210000000000001</v>
      </c>
      <c r="D105" s="29">
        <v>1580</v>
      </c>
      <c r="E105" s="29" t="s">
        <v>13</v>
      </c>
      <c r="F105" s="29" t="s">
        <v>14</v>
      </c>
      <c r="G105" s="29">
        <v>-50</v>
      </c>
      <c r="H105" s="29">
        <v>36</v>
      </c>
      <c r="I105" s="29" t="s">
        <v>15</v>
      </c>
      <c r="J105" s="29" t="s">
        <v>16</v>
      </c>
      <c r="K105" s="29" t="s">
        <v>227</v>
      </c>
      <c r="L105" s="29"/>
      <c r="M105" s="68">
        <v>-37.575575000000001</v>
      </c>
      <c r="N105" s="68">
        <v>145.63027500000001</v>
      </c>
      <c r="O105" s="68">
        <v>38</v>
      </c>
      <c r="P105" s="67"/>
      <c r="Q105" s="68">
        <v>1970</v>
      </c>
      <c r="R105" s="68">
        <v>2008</v>
      </c>
      <c r="S105" s="68" t="s">
        <v>701</v>
      </c>
    </row>
    <row r="106" spans="1:19" s="68" customFormat="1" ht="90" x14ac:dyDescent="0.25">
      <c r="A106" s="29">
        <v>112</v>
      </c>
      <c r="B106" s="29" t="s">
        <v>209</v>
      </c>
      <c r="C106" s="29">
        <v>1.44</v>
      </c>
      <c r="D106" s="29">
        <v>2270</v>
      </c>
      <c r="E106" s="29" t="s">
        <v>13</v>
      </c>
      <c r="F106" s="29" t="s">
        <v>14</v>
      </c>
      <c r="G106" s="29">
        <v>-65</v>
      </c>
      <c r="H106" s="29">
        <v>14.4</v>
      </c>
      <c r="I106" s="29" t="s">
        <v>15</v>
      </c>
      <c r="J106" s="29" t="s">
        <v>16</v>
      </c>
      <c r="K106" s="29" t="s">
        <v>210</v>
      </c>
      <c r="L106" s="29"/>
      <c r="M106" s="68">
        <v>35.046388999999998</v>
      </c>
      <c r="N106" s="68">
        <v>83.465000000000003</v>
      </c>
      <c r="O106" s="68">
        <v>2</v>
      </c>
      <c r="P106" s="67" t="s">
        <v>735</v>
      </c>
      <c r="Q106" s="68">
        <v>1962</v>
      </c>
      <c r="R106" s="68">
        <v>1964</v>
      </c>
    </row>
    <row r="107" spans="1:19" s="68" customFormat="1" ht="39.5" customHeight="1" x14ac:dyDescent="0.25">
      <c r="A107" s="29">
        <v>111</v>
      </c>
      <c r="B107" s="29" t="s">
        <v>207</v>
      </c>
      <c r="C107" s="29">
        <v>0.34</v>
      </c>
      <c r="D107" s="29">
        <v>2068</v>
      </c>
      <c r="E107" s="29" t="s">
        <v>13</v>
      </c>
      <c r="F107" s="29" t="s">
        <v>14</v>
      </c>
      <c r="G107" s="29">
        <v>-50</v>
      </c>
      <c r="H107" s="29">
        <v>14.8</v>
      </c>
      <c r="I107" s="29" t="s">
        <v>15</v>
      </c>
      <c r="J107" s="29" t="s">
        <v>16</v>
      </c>
      <c r="K107" s="29" t="s">
        <v>208</v>
      </c>
      <c r="L107" s="29"/>
      <c r="M107" s="68">
        <v>35.049999999999997</v>
      </c>
      <c r="N107" s="68">
        <v>86.416667000000004</v>
      </c>
      <c r="O107" s="68">
        <v>12</v>
      </c>
      <c r="P107" s="67" t="s">
        <v>736</v>
      </c>
      <c r="Q107" s="68">
        <v>1955</v>
      </c>
      <c r="R107" s="68">
        <v>1967</v>
      </c>
      <c r="S107" s="68" t="s">
        <v>569</v>
      </c>
    </row>
    <row r="108" spans="1:19" s="68" customFormat="1" ht="22" customHeight="1" x14ac:dyDescent="0.25">
      <c r="A108" s="29">
        <v>164</v>
      </c>
      <c r="B108" s="29" t="s">
        <v>291</v>
      </c>
      <c r="C108" s="29">
        <v>0.33</v>
      </c>
      <c r="D108" s="29">
        <v>1219</v>
      </c>
      <c r="E108" s="29" t="s">
        <v>13</v>
      </c>
      <c r="F108" s="29" t="s">
        <v>25</v>
      </c>
      <c r="G108" s="29">
        <v>-100</v>
      </c>
      <c r="H108" s="29">
        <v>54.4</v>
      </c>
      <c r="I108" s="29" t="s">
        <v>15</v>
      </c>
      <c r="J108" s="29" t="s">
        <v>16</v>
      </c>
      <c r="K108" s="29" t="s">
        <v>292</v>
      </c>
      <c r="L108" s="29"/>
      <c r="M108" s="68">
        <v>33.376192000000003</v>
      </c>
      <c r="N108" s="68">
        <v>-83.472634999999997</v>
      </c>
      <c r="O108" s="68">
        <v>1</v>
      </c>
      <c r="P108" s="67" t="s">
        <v>871</v>
      </c>
      <c r="Q108" s="68">
        <v>1974</v>
      </c>
      <c r="R108" s="68">
        <v>1975</v>
      </c>
      <c r="S108" s="68" t="s">
        <v>701</v>
      </c>
    </row>
    <row r="109" spans="1:19" s="68" customFormat="1" ht="70" x14ac:dyDescent="0.25">
      <c r="A109" s="29">
        <v>304</v>
      </c>
      <c r="B109" s="29" t="s">
        <v>509</v>
      </c>
      <c r="C109" s="29">
        <v>1</v>
      </c>
      <c r="D109" s="29">
        <v>813</v>
      </c>
      <c r="E109" s="29" t="s">
        <v>24</v>
      </c>
      <c r="F109" s="29" t="s">
        <v>25</v>
      </c>
      <c r="G109" s="29">
        <v>-40</v>
      </c>
      <c r="H109" s="29">
        <v>52.3</v>
      </c>
      <c r="I109" s="29" t="s">
        <v>15</v>
      </c>
      <c r="J109" s="29" t="s">
        <v>16</v>
      </c>
      <c r="K109" s="29" t="s">
        <v>510</v>
      </c>
      <c r="L109" s="29"/>
      <c r="M109" s="68">
        <v>33.788912562983</v>
      </c>
      <c r="N109" s="68">
        <v>-110.963855204659</v>
      </c>
      <c r="O109" s="68">
        <v>11</v>
      </c>
      <c r="P109" s="67" t="s">
        <v>702</v>
      </c>
      <c r="S109" s="68" t="s">
        <v>701</v>
      </c>
    </row>
    <row r="110" spans="1:19" s="68" customFormat="1" ht="90" x14ac:dyDescent="0.25">
      <c r="A110" s="29">
        <v>305</v>
      </c>
      <c r="B110" s="29" t="s">
        <v>511</v>
      </c>
      <c r="C110" s="29">
        <v>1</v>
      </c>
      <c r="D110" s="29">
        <v>813</v>
      </c>
      <c r="E110" s="29" t="s">
        <v>24</v>
      </c>
      <c r="F110" s="29" t="s">
        <v>25</v>
      </c>
      <c r="G110" s="29">
        <v>-83</v>
      </c>
      <c r="H110" s="29">
        <v>124.4</v>
      </c>
      <c r="I110" s="29" t="s">
        <v>15</v>
      </c>
      <c r="J110" s="29" t="s">
        <v>16</v>
      </c>
      <c r="K110" s="29" t="s">
        <v>512</v>
      </c>
      <c r="L110" s="29"/>
      <c r="M110" s="68">
        <v>33.788912562983</v>
      </c>
      <c r="N110" s="68">
        <v>-110.963855204659</v>
      </c>
      <c r="O110" s="68">
        <v>13</v>
      </c>
      <c r="P110" s="67" t="s">
        <v>703</v>
      </c>
      <c r="S110" s="68" t="s">
        <v>701</v>
      </c>
    </row>
    <row r="111" spans="1:19" s="68" customFormat="1" ht="80" x14ac:dyDescent="0.25">
      <c r="A111" s="29">
        <v>303</v>
      </c>
      <c r="B111" s="29" t="s">
        <v>507</v>
      </c>
      <c r="C111" s="29">
        <v>1</v>
      </c>
      <c r="D111" s="29">
        <v>813</v>
      </c>
      <c r="E111" s="29" t="s">
        <v>24</v>
      </c>
      <c r="F111" s="29" t="s">
        <v>25</v>
      </c>
      <c r="G111" s="29">
        <v>-73</v>
      </c>
      <c r="H111" s="29">
        <v>77.900000000000006</v>
      </c>
      <c r="I111" s="29" t="s">
        <v>15</v>
      </c>
      <c r="J111" s="29" t="s">
        <v>16</v>
      </c>
      <c r="K111" s="29" t="s">
        <v>508</v>
      </c>
      <c r="L111" s="29"/>
      <c r="M111" s="68">
        <v>33.788912562983</v>
      </c>
      <c r="N111" s="68">
        <v>-110.963855204659</v>
      </c>
      <c r="P111" s="67" t="s">
        <v>704</v>
      </c>
      <c r="S111" s="68" t="s">
        <v>701</v>
      </c>
    </row>
    <row r="112" spans="1:19" s="68" customFormat="1" ht="20.5" thickBot="1" x14ac:dyDescent="0.3">
      <c r="A112" s="65">
        <v>276</v>
      </c>
      <c r="B112" s="65" t="s">
        <v>467</v>
      </c>
      <c r="C112" s="65">
        <v>0.39</v>
      </c>
      <c r="D112" s="65">
        <v>638</v>
      </c>
      <c r="E112" s="65" t="s">
        <v>13</v>
      </c>
      <c r="F112" s="65" t="s">
        <v>14</v>
      </c>
      <c r="G112" s="65">
        <v>-100</v>
      </c>
      <c r="H112" s="65">
        <v>227.6</v>
      </c>
      <c r="I112" s="65" t="s">
        <v>15</v>
      </c>
      <c r="J112" s="65" t="s">
        <v>16</v>
      </c>
      <c r="K112" s="65" t="s">
        <v>468</v>
      </c>
      <c r="L112" s="29"/>
      <c r="M112" s="68">
        <v>33.828561360954403</v>
      </c>
      <c r="N112" s="68">
        <v>-111.1483972069</v>
      </c>
      <c r="O112" s="68">
        <v>10</v>
      </c>
      <c r="P112" s="67"/>
      <c r="S112" s="68" t="s">
        <v>701</v>
      </c>
    </row>
    <row r="113" spans="1:19" s="68" customFormat="1" ht="24" customHeight="1" x14ac:dyDescent="0.25">
      <c r="A113" s="29">
        <v>221</v>
      </c>
      <c r="B113" s="29" t="s">
        <v>381</v>
      </c>
      <c r="C113" s="29">
        <v>0.183</v>
      </c>
      <c r="D113" s="29">
        <v>4239</v>
      </c>
      <c r="E113" s="29" t="s">
        <v>13</v>
      </c>
      <c r="F113" s="29" t="s">
        <v>14</v>
      </c>
      <c r="G113" s="29">
        <v>-67</v>
      </c>
      <c r="H113" s="29">
        <v>10.199999999999999</v>
      </c>
      <c r="I113" s="29" t="s">
        <v>15</v>
      </c>
      <c r="J113" s="29" t="s">
        <v>16</v>
      </c>
      <c r="K113" s="29" t="s">
        <v>382</v>
      </c>
      <c r="L113" s="29"/>
      <c r="M113" s="68">
        <v>-17.317791</v>
      </c>
      <c r="N113" s="68">
        <v>145.949769</v>
      </c>
      <c r="O113" s="68">
        <v>2</v>
      </c>
      <c r="P113" s="67" t="s">
        <v>873</v>
      </c>
      <c r="Q113" s="68">
        <v>1971</v>
      </c>
      <c r="R113" s="68">
        <v>1973</v>
      </c>
      <c r="S113" s="68" t="s">
        <v>701</v>
      </c>
    </row>
    <row r="114" spans="1:19" s="68" customFormat="1" ht="30" customHeight="1" x14ac:dyDescent="0.25">
      <c r="A114" s="29">
        <v>220</v>
      </c>
      <c r="B114" s="29" t="s">
        <v>379</v>
      </c>
      <c r="C114" s="29">
        <v>1</v>
      </c>
      <c r="D114" s="29">
        <v>810</v>
      </c>
      <c r="E114" s="29" t="s">
        <v>24</v>
      </c>
      <c r="F114" s="29" t="s">
        <v>25</v>
      </c>
      <c r="G114" s="29">
        <v>-32</v>
      </c>
      <c r="H114" s="29">
        <v>59.3</v>
      </c>
      <c r="I114" s="29" t="s">
        <v>15</v>
      </c>
      <c r="J114" s="29" t="s">
        <v>16</v>
      </c>
      <c r="K114" s="29" t="s">
        <v>380</v>
      </c>
      <c r="L114" s="29"/>
      <c r="M114" s="68">
        <v>33.788912562983</v>
      </c>
      <c r="N114" s="68">
        <v>-110.963855204659</v>
      </c>
      <c r="O114" s="68">
        <v>1</v>
      </c>
      <c r="P114" s="67" t="s">
        <v>845</v>
      </c>
      <c r="S114" s="68" t="s">
        <v>701</v>
      </c>
    </row>
    <row r="115" spans="1:19" s="68" customFormat="1" ht="28.5" customHeight="1" x14ac:dyDescent="0.25">
      <c r="A115" s="29">
        <v>226</v>
      </c>
      <c r="B115" s="29" t="s">
        <v>737</v>
      </c>
      <c r="C115" s="29">
        <v>0.05</v>
      </c>
      <c r="D115" s="29">
        <v>452</v>
      </c>
      <c r="E115" s="29" t="s">
        <v>13</v>
      </c>
      <c r="F115" s="29" t="s">
        <v>14</v>
      </c>
      <c r="G115" s="29">
        <v>-100</v>
      </c>
      <c r="H115" s="29">
        <v>30.2</v>
      </c>
      <c r="I115" s="29" t="s">
        <v>15</v>
      </c>
      <c r="J115" s="29" t="s">
        <v>16</v>
      </c>
      <c r="K115" s="29" t="s">
        <v>391</v>
      </c>
      <c r="L115" s="29"/>
      <c r="P115" s="67" t="s">
        <v>738</v>
      </c>
    </row>
    <row r="116" spans="1:19" s="68" customFormat="1" ht="100" x14ac:dyDescent="0.25">
      <c r="A116" s="29">
        <v>260</v>
      </c>
      <c r="B116" s="29" t="s">
        <v>443</v>
      </c>
      <c r="C116" s="29">
        <v>1</v>
      </c>
      <c r="D116" s="29">
        <v>813</v>
      </c>
      <c r="E116" s="29" t="s">
        <v>24</v>
      </c>
      <c r="F116" s="29" t="s">
        <v>25</v>
      </c>
      <c r="G116" s="29">
        <v>-32</v>
      </c>
      <c r="H116" s="29">
        <v>59.3</v>
      </c>
      <c r="I116" s="29" t="s">
        <v>15</v>
      </c>
      <c r="J116" s="29" t="s">
        <v>16</v>
      </c>
      <c r="K116" s="29" t="s">
        <v>444</v>
      </c>
      <c r="L116" s="29"/>
      <c r="M116" s="68">
        <v>33.788912562983</v>
      </c>
      <c r="N116" s="68">
        <v>-110.963855204659</v>
      </c>
      <c r="O116" s="68">
        <v>1</v>
      </c>
      <c r="P116" s="67" t="s">
        <v>846</v>
      </c>
      <c r="S116" s="68" t="s">
        <v>701</v>
      </c>
    </row>
    <row r="117" spans="1:19" s="68" customFormat="1" ht="31.5" customHeight="1" x14ac:dyDescent="0.25">
      <c r="A117" s="29">
        <v>75</v>
      </c>
      <c r="B117" s="29" t="s">
        <v>145</v>
      </c>
      <c r="C117" s="29">
        <v>1.46</v>
      </c>
      <c r="D117" s="29">
        <v>451</v>
      </c>
      <c r="E117" s="29" t="s">
        <v>24</v>
      </c>
      <c r="F117" s="29" t="s">
        <v>25</v>
      </c>
      <c r="G117" s="29">
        <v>-83</v>
      </c>
      <c r="H117" s="29">
        <v>166.7</v>
      </c>
      <c r="I117" s="29" t="s">
        <v>15</v>
      </c>
      <c r="J117" s="29" t="s">
        <v>16</v>
      </c>
      <c r="K117" s="29" t="s">
        <v>146</v>
      </c>
      <c r="L117" s="29"/>
      <c r="M117" s="68">
        <v>35.139167</v>
      </c>
      <c r="N117" s="68">
        <v>77.530277999999996</v>
      </c>
      <c r="P117" s="67" t="s">
        <v>807</v>
      </c>
      <c r="Q117" s="68">
        <v>1963</v>
      </c>
      <c r="R117" s="68">
        <v>1968</v>
      </c>
      <c r="S117" s="68" t="s">
        <v>701</v>
      </c>
    </row>
    <row r="118" spans="1:19" s="68" customFormat="1" ht="20" x14ac:dyDescent="0.25">
      <c r="A118" s="29">
        <v>277</v>
      </c>
      <c r="B118" s="29" t="s">
        <v>469</v>
      </c>
      <c r="C118" s="29">
        <v>0.28000000000000003</v>
      </c>
      <c r="D118" s="29">
        <v>681</v>
      </c>
      <c r="E118" s="29" t="s">
        <v>13</v>
      </c>
      <c r="F118" s="29" t="s">
        <v>14</v>
      </c>
      <c r="G118" s="29">
        <v>-100</v>
      </c>
      <c r="H118" s="29">
        <v>225</v>
      </c>
      <c r="I118" s="29" t="s">
        <v>15</v>
      </c>
      <c r="J118" s="29" t="s">
        <v>16</v>
      </c>
      <c r="K118" s="29" t="s">
        <v>470</v>
      </c>
      <c r="L118" s="29"/>
      <c r="M118" s="68">
        <v>33.828561360954403</v>
      </c>
      <c r="N118" s="68">
        <v>-111.1483972069</v>
      </c>
      <c r="O118" s="68">
        <v>8</v>
      </c>
      <c r="P118" s="67" t="s">
        <v>847</v>
      </c>
      <c r="Q118" s="68">
        <v>1959</v>
      </c>
      <c r="R118" s="68">
        <v>1967</v>
      </c>
      <c r="S118" s="68" t="s">
        <v>701</v>
      </c>
    </row>
    <row r="119" spans="1:19" s="68" customFormat="1" ht="50" x14ac:dyDescent="0.25">
      <c r="A119" s="29">
        <v>225</v>
      </c>
      <c r="B119" s="29" t="s">
        <v>389</v>
      </c>
      <c r="C119" s="29">
        <v>0.05</v>
      </c>
      <c r="D119" s="29">
        <v>452</v>
      </c>
      <c r="E119" s="29" t="s">
        <v>13</v>
      </c>
      <c r="F119" s="29" t="s">
        <v>14</v>
      </c>
      <c r="G119" s="29">
        <v>-100</v>
      </c>
      <c r="H119" s="29">
        <v>0</v>
      </c>
      <c r="I119" s="29" t="s">
        <v>15</v>
      </c>
      <c r="J119" s="29" t="s">
        <v>16</v>
      </c>
      <c r="K119" s="29" t="s">
        <v>390</v>
      </c>
      <c r="L119" s="29"/>
      <c r="M119" s="68">
        <v>32.740980999999998</v>
      </c>
      <c r="N119" s="68">
        <v>-111.548249</v>
      </c>
      <c r="O119" s="68">
        <v>1</v>
      </c>
      <c r="P119" s="67" t="s">
        <v>739</v>
      </c>
      <c r="Q119" s="68">
        <v>1960</v>
      </c>
      <c r="R119" s="68">
        <v>1960</v>
      </c>
      <c r="S119" s="68" t="s">
        <v>701</v>
      </c>
    </row>
    <row r="120" spans="1:19" s="68" customFormat="1" ht="50" x14ac:dyDescent="0.25">
      <c r="A120" s="29">
        <v>307</v>
      </c>
      <c r="B120" s="29" t="s">
        <v>515</v>
      </c>
      <c r="C120" s="29">
        <v>0.43</v>
      </c>
      <c r="D120" s="29">
        <v>1060</v>
      </c>
      <c r="E120" s="29" t="s">
        <v>13</v>
      </c>
      <c r="F120" s="29" t="s">
        <v>14</v>
      </c>
      <c r="G120" s="29">
        <v>-43</v>
      </c>
      <c r="H120" s="29">
        <v>22</v>
      </c>
      <c r="I120" s="29" t="s">
        <v>15</v>
      </c>
      <c r="J120" s="29" t="s">
        <v>16</v>
      </c>
      <c r="K120" s="29" t="s">
        <v>740</v>
      </c>
      <c r="L120" s="29"/>
      <c r="M120" s="68">
        <v>40.666666999999997</v>
      </c>
      <c r="N120" s="68">
        <v>-77.933333000000005</v>
      </c>
      <c r="O120" s="68">
        <v>1</v>
      </c>
      <c r="P120" s="67" t="s">
        <v>764</v>
      </c>
      <c r="Q120" s="68">
        <v>1976</v>
      </c>
      <c r="R120" s="68">
        <v>1977</v>
      </c>
      <c r="S120" s="68" t="s">
        <v>591</v>
      </c>
    </row>
    <row r="121" spans="1:19" s="68" customFormat="1" ht="60" x14ac:dyDescent="0.25">
      <c r="A121" s="29">
        <v>308</v>
      </c>
      <c r="B121" s="29" t="s">
        <v>515</v>
      </c>
      <c r="C121" s="29">
        <v>0.43</v>
      </c>
      <c r="D121" s="29">
        <v>1060</v>
      </c>
      <c r="E121" s="29" t="s">
        <v>13</v>
      </c>
      <c r="F121" s="29" t="s">
        <v>14</v>
      </c>
      <c r="G121" s="29">
        <v>-27</v>
      </c>
      <c r="H121" s="29">
        <v>13.9</v>
      </c>
      <c r="I121" s="29" t="s">
        <v>15</v>
      </c>
      <c r="J121" s="29" t="s">
        <v>16</v>
      </c>
      <c r="K121" s="29" t="s">
        <v>740</v>
      </c>
      <c r="L121" s="29"/>
      <c r="M121" s="68">
        <v>40.666666999999997</v>
      </c>
      <c r="N121" s="68">
        <v>-77.933333000000005</v>
      </c>
      <c r="O121" s="68">
        <v>3</v>
      </c>
      <c r="P121" s="67" t="s">
        <v>765</v>
      </c>
      <c r="Q121" s="68">
        <v>1971</v>
      </c>
      <c r="R121" s="68">
        <v>1974</v>
      </c>
      <c r="S121" s="68" t="s">
        <v>591</v>
      </c>
    </row>
    <row r="122" spans="1:19" s="68" customFormat="1" ht="50" x14ac:dyDescent="0.25">
      <c r="A122" s="29">
        <v>309</v>
      </c>
      <c r="B122" s="29" t="s">
        <v>515</v>
      </c>
      <c r="C122" s="29">
        <v>0.43</v>
      </c>
      <c r="D122" s="29">
        <v>1060</v>
      </c>
      <c r="E122" s="29" t="s">
        <v>13</v>
      </c>
      <c r="F122" s="29" t="s">
        <v>14</v>
      </c>
      <c r="G122" s="29">
        <v>-40</v>
      </c>
      <c r="H122" s="29">
        <v>18.899999999999999</v>
      </c>
      <c r="I122" s="29" t="s">
        <v>15</v>
      </c>
      <c r="J122" s="29" t="s">
        <v>16</v>
      </c>
      <c r="K122" s="29" t="s">
        <v>740</v>
      </c>
      <c r="L122" s="29"/>
      <c r="M122" s="68">
        <v>40.666666999999997</v>
      </c>
      <c r="N122" s="68">
        <v>-77.933333000000005</v>
      </c>
      <c r="O122" s="68">
        <v>1</v>
      </c>
      <c r="P122" s="67" t="s">
        <v>766</v>
      </c>
      <c r="Q122" s="68">
        <v>1975</v>
      </c>
      <c r="R122" s="68">
        <v>1976</v>
      </c>
      <c r="S122" s="68" t="s">
        <v>591</v>
      </c>
    </row>
    <row r="123" spans="1:19" s="68" customFormat="1" ht="30" x14ac:dyDescent="0.25">
      <c r="A123" s="29">
        <v>310</v>
      </c>
      <c r="B123" s="29" t="s">
        <v>516</v>
      </c>
      <c r="C123" s="29">
        <v>0.36</v>
      </c>
      <c r="D123" s="29">
        <v>1340</v>
      </c>
      <c r="E123" s="29" t="s">
        <v>13</v>
      </c>
      <c r="F123" s="29" t="s">
        <v>14</v>
      </c>
      <c r="G123" s="29">
        <v>-33</v>
      </c>
      <c r="H123" s="29">
        <v>40.700000000000003</v>
      </c>
      <c r="I123" s="29" t="s">
        <v>15</v>
      </c>
      <c r="J123" s="29" t="s">
        <v>16</v>
      </c>
      <c r="K123" s="29" t="s">
        <v>740</v>
      </c>
      <c r="L123" s="29"/>
      <c r="M123" s="68">
        <v>43.954847222222227</v>
      </c>
      <c r="N123" s="68">
        <v>-71.722836111111107</v>
      </c>
      <c r="O123" s="68">
        <v>4</v>
      </c>
      <c r="P123" s="67" t="s">
        <v>763</v>
      </c>
      <c r="Q123" s="68">
        <v>1971</v>
      </c>
      <c r="R123" s="68">
        <v>1974</v>
      </c>
      <c r="S123" s="68" t="s">
        <v>701</v>
      </c>
    </row>
    <row r="124" spans="1:19" s="68" customFormat="1" ht="90" x14ac:dyDescent="0.25">
      <c r="A124" s="29">
        <v>179</v>
      </c>
      <c r="B124" s="29" t="s">
        <v>312</v>
      </c>
      <c r="C124" s="29">
        <v>0.16</v>
      </c>
      <c r="D124" s="29">
        <v>1219</v>
      </c>
      <c r="E124" s="29" t="s">
        <v>13</v>
      </c>
      <c r="F124" s="29" t="s">
        <v>14</v>
      </c>
      <c r="G124" s="29">
        <v>-100</v>
      </c>
      <c r="H124" s="29">
        <v>48.3</v>
      </c>
      <c r="I124" s="29" t="s">
        <v>15</v>
      </c>
      <c r="J124" s="29" t="s">
        <v>16</v>
      </c>
      <c r="K124" s="29" t="s">
        <v>313</v>
      </c>
      <c r="L124" s="29"/>
      <c r="M124" s="68">
        <v>43.859166000000002</v>
      </c>
      <c r="N124" s="68">
        <v>-71.731251999999998</v>
      </c>
      <c r="O124" s="68">
        <v>1</v>
      </c>
      <c r="P124" s="67" t="s">
        <v>768</v>
      </c>
      <c r="Q124" s="68">
        <v>1966</v>
      </c>
      <c r="R124" s="68">
        <v>1967</v>
      </c>
      <c r="S124" s="68" t="s">
        <v>569</v>
      </c>
    </row>
    <row r="125" spans="1:19" s="68" customFormat="1" ht="70" x14ac:dyDescent="0.25">
      <c r="A125" s="29">
        <v>209</v>
      </c>
      <c r="B125" s="29" t="s">
        <v>364</v>
      </c>
      <c r="C125" s="29">
        <v>0.34</v>
      </c>
      <c r="D125" s="29">
        <v>760</v>
      </c>
      <c r="E125" s="29" t="s">
        <v>13</v>
      </c>
      <c r="F125" s="29" t="s">
        <v>14</v>
      </c>
      <c r="G125" s="29">
        <v>-100</v>
      </c>
      <c r="H125" s="29">
        <v>27.3</v>
      </c>
      <c r="I125" s="29" t="s">
        <v>15</v>
      </c>
      <c r="J125" s="29" t="s">
        <v>16</v>
      </c>
      <c r="K125" s="29" t="s">
        <v>365</v>
      </c>
      <c r="L125" s="29"/>
      <c r="M125" s="68">
        <v>47.533332999999999</v>
      </c>
      <c r="N125" s="68">
        <v>-93.466667000000001</v>
      </c>
      <c r="O125" s="68">
        <v>1</v>
      </c>
      <c r="P125" s="67" t="s">
        <v>767</v>
      </c>
      <c r="Q125" s="68">
        <v>1970</v>
      </c>
      <c r="R125" s="68">
        <v>1971</v>
      </c>
      <c r="S125" s="68" t="s">
        <v>591</v>
      </c>
    </row>
    <row r="126" spans="1:19" s="68" customFormat="1" ht="29" customHeight="1" x14ac:dyDescent="0.25">
      <c r="A126" s="29">
        <v>180</v>
      </c>
      <c r="B126" s="29" t="s">
        <v>314</v>
      </c>
      <c r="C126" s="29">
        <v>0.35</v>
      </c>
      <c r="D126" s="29">
        <v>1219</v>
      </c>
      <c r="E126" s="29" t="s">
        <v>13</v>
      </c>
      <c r="F126" s="29" t="s">
        <v>14</v>
      </c>
      <c r="G126" s="29">
        <v>-30</v>
      </c>
      <c r="H126" s="29">
        <v>70.400000000000006</v>
      </c>
      <c r="I126" s="29" t="s">
        <v>15</v>
      </c>
      <c r="J126" s="29" t="s">
        <v>16</v>
      </c>
      <c r="K126" s="29" t="s">
        <v>315</v>
      </c>
      <c r="L126" s="29"/>
      <c r="M126" s="68">
        <v>43.859166000000002</v>
      </c>
      <c r="N126" s="68">
        <v>-71.731251999999998</v>
      </c>
      <c r="O126" s="68">
        <v>4</v>
      </c>
      <c r="P126" s="67" t="s">
        <v>808</v>
      </c>
      <c r="Q126" s="68">
        <v>1965</v>
      </c>
      <c r="R126" s="68">
        <v>1969</v>
      </c>
      <c r="S126" s="68" t="s">
        <v>569</v>
      </c>
    </row>
    <row r="127" spans="1:19" s="68" customFormat="1" x14ac:dyDescent="0.25">
      <c r="A127" s="29">
        <v>190</v>
      </c>
      <c r="B127" s="29" t="s">
        <v>330</v>
      </c>
      <c r="C127" s="29">
        <v>0.86</v>
      </c>
      <c r="D127" s="29">
        <v>564</v>
      </c>
      <c r="E127" s="29" t="s">
        <v>24</v>
      </c>
      <c r="F127" s="29" t="s">
        <v>25</v>
      </c>
      <c r="G127" s="29">
        <v>-56</v>
      </c>
      <c r="H127" s="29">
        <v>4</v>
      </c>
      <c r="I127" s="29" t="s">
        <v>15</v>
      </c>
      <c r="J127" s="29" t="s">
        <v>16</v>
      </c>
      <c r="K127" s="29" t="s">
        <v>331</v>
      </c>
      <c r="L127" s="29"/>
      <c r="M127" s="68">
        <v>63.866667</v>
      </c>
      <c r="N127" s="68">
        <v>28.65</v>
      </c>
      <c r="P127" s="67">
        <v>4</v>
      </c>
      <c r="Q127" s="68">
        <v>1982</v>
      </c>
      <c r="R127" s="68">
        <v>1985</v>
      </c>
      <c r="S127" s="68" t="s">
        <v>569</v>
      </c>
    </row>
    <row r="128" spans="1:19" s="68" customFormat="1" x14ac:dyDescent="0.25">
      <c r="A128" s="29">
        <v>284</v>
      </c>
      <c r="B128" s="29" t="s">
        <v>477</v>
      </c>
      <c r="C128" s="29">
        <v>0.54</v>
      </c>
      <c r="D128" s="29">
        <v>564</v>
      </c>
      <c r="E128" s="29" t="s">
        <v>24</v>
      </c>
      <c r="F128" s="29" t="s">
        <v>25</v>
      </c>
      <c r="G128" s="29">
        <v>-9</v>
      </c>
      <c r="H128" s="29">
        <v>0</v>
      </c>
      <c r="I128" s="29" t="s">
        <v>15</v>
      </c>
      <c r="J128" s="29" t="s">
        <v>16</v>
      </c>
      <c r="K128" s="29" t="s">
        <v>331</v>
      </c>
      <c r="L128" s="29"/>
      <c r="M128" s="68">
        <v>63.866667</v>
      </c>
      <c r="N128" s="68">
        <v>28.65</v>
      </c>
      <c r="P128" s="67">
        <v>4</v>
      </c>
      <c r="Q128" s="68">
        <v>1982</v>
      </c>
      <c r="R128" s="68">
        <v>1985</v>
      </c>
      <c r="S128" s="68" t="s">
        <v>569</v>
      </c>
    </row>
    <row r="129" spans="1:19" s="68" customFormat="1" ht="20" x14ac:dyDescent="0.25">
      <c r="A129" s="29">
        <v>275</v>
      </c>
      <c r="B129" s="29" t="s">
        <v>465</v>
      </c>
      <c r="C129" s="29">
        <v>0.19</v>
      </c>
      <c r="D129" s="29">
        <v>582</v>
      </c>
      <c r="E129" s="29" t="s">
        <v>13</v>
      </c>
      <c r="F129" s="29" t="s">
        <v>14</v>
      </c>
      <c r="G129" s="29">
        <v>-100</v>
      </c>
      <c r="H129" s="29">
        <v>272.7</v>
      </c>
      <c r="I129" s="29" t="s">
        <v>15</v>
      </c>
      <c r="J129" s="29" t="s">
        <v>16</v>
      </c>
      <c r="K129" s="29" t="s">
        <v>466</v>
      </c>
      <c r="L129" s="29"/>
      <c r="M129" s="68">
        <v>33.828561360954403</v>
      </c>
      <c r="N129" s="68">
        <v>-111.1483972069</v>
      </c>
      <c r="O129" s="68">
        <v>10</v>
      </c>
      <c r="P129" s="67" t="s">
        <v>848</v>
      </c>
      <c r="S129" s="68" t="s">
        <v>701</v>
      </c>
    </row>
    <row r="130" spans="1:19" s="68" customFormat="1" x14ac:dyDescent="0.25">
      <c r="A130" s="29">
        <v>91</v>
      </c>
      <c r="B130" s="29" t="s">
        <v>172</v>
      </c>
      <c r="C130" s="29">
        <v>94</v>
      </c>
      <c r="D130" s="29">
        <v>1532</v>
      </c>
      <c r="E130" s="29" t="s">
        <v>13</v>
      </c>
      <c r="F130" s="29" t="s">
        <v>14</v>
      </c>
      <c r="G130" s="29">
        <v>18.7</v>
      </c>
      <c r="H130" s="29">
        <v>-6.9</v>
      </c>
      <c r="I130" s="29" t="s">
        <v>15</v>
      </c>
      <c r="J130" s="29" t="s">
        <v>26</v>
      </c>
      <c r="K130" s="29" t="s">
        <v>44</v>
      </c>
      <c r="L130" s="29"/>
      <c r="M130" s="68">
        <v>-37.918453</v>
      </c>
      <c r="N130" s="68">
        <v>-73.072946999999999</v>
      </c>
      <c r="O130" s="68">
        <v>30</v>
      </c>
      <c r="P130" s="67"/>
      <c r="Q130" s="68">
        <v>1962</v>
      </c>
      <c r="R130" s="68">
        <v>1992</v>
      </c>
      <c r="S130" s="68" t="s">
        <v>701</v>
      </c>
    </row>
    <row r="131" spans="1:19" s="68" customFormat="1" x14ac:dyDescent="0.25">
      <c r="A131" s="29">
        <v>217</v>
      </c>
      <c r="B131" s="29" t="s">
        <v>376</v>
      </c>
      <c r="C131" s="29">
        <v>650</v>
      </c>
      <c r="D131" s="29">
        <v>1700</v>
      </c>
      <c r="E131" s="29" t="s">
        <v>130</v>
      </c>
      <c r="F131" s="29" t="s">
        <v>14</v>
      </c>
      <c r="G131" s="29">
        <v>9</v>
      </c>
      <c r="H131" s="29">
        <v>0</v>
      </c>
      <c r="I131" s="29" t="s">
        <v>15</v>
      </c>
      <c r="J131" s="29" t="s">
        <v>26</v>
      </c>
      <c r="K131" s="29" t="s">
        <v>44</v>
      </c>
      <c r="L131" s="29"/>
      <c r="M131" s="68">
        <v>-38.614683999999997</v>
      </c>
      <c r="N131" s="68">
        <v>-72.230714000000006</v>
      </c>
      <c r="O131" s="68">
        <v>43</v>
      </c>
      <c r="P131" s="67"/>
      <c r="Q131" s="68">
        <v>1962</v>
      </c>
      <c r="R131" s="68">
        <v>2005</v>
      </c>
      <c r="S131" s="68" t="s">
        <v>701</v>
      </c>
    </row>
    <row r="132" spans="1:19" s="68" customFormat="1" x14ac:dyDescent="0.25">
      <c r="A132" s="29">
        <v>218</v>
      </c>
      <c r="B132" s="29" t="s">
        <v>377</v>
      </c>
      <c r="C132" s="29">
        <v>434</v>
      </c>
      <c r="D132" s="29">
        <v>1597</v>
      </c>
      <c r="E132" s="29" t="s">
        <v>130</v>
      </c>
      <c r="F132" s="29" t="s">
        <v>14</v>
      </c>
      <c r="G132" s="29">
        <v>50</v>
      </c>
      <c r="H132" s="29">
        <v>-25.5</v>
      </c>
      <c r="I132" s="29" t="s">
        <v>15</v>
      </c>
      <c r="J132" s="29" t="s">
        <v>26</v>
      </c>
      <c r="K132" s="29" t="s">
        <v>44</v>
      </c>
      <c r="L132" s="29"/>
      <c r="M132" s="68">
        <v>-37.763142999999999</v>
      </c>
      <c r="N132" s="68">
        <v>-72.233637999999999</v>
      </c>
      <c r="O132" s="68">
        <v>43</v>
      </c>
      <c r="P132" s="67"/>
      <c r="Q132" s="68">
        <v>1962</v>
      </c>
      <c r="R132" s="68">
        <v>2005</v>
      </c>
      <c r="S132" s="68" t="s">
        <v>701</v>
      </c>
    </row>
    <row r="133" spans="1:19" s="68" customFormat="1" x14ac:dyDescent="0.25">
      <c r="A133" s="29">
        <v>245</v>
      </c>
      <c r="B133" s="29" t="s">
        <v>421</v>
      </c>
      <c r="C133" s="29">
        <v>386</v>
      </c>
      <c r="D133" s="29">
        <v>1700</v>
      </c>
      <c r="E133" s="29" t="s">
        <v>130</v>
      </c>
      <c r="F133" s="29" t="s">
        <v>14</v>
      </c>
      <c r="G133" s="29">
        <v>1.6</v>
      </c>
      <c r="H133" s="29">
        <v>0</v>
      </c>
      <c r="I133" s="29" t="s">
        <v>15</v>
      </c>
      <c r="J133" s="29" t="s">
        <v>26</v>
      </c>
      <c r="K133" s="29" t="s">
        <v>44</v>
      </c>
      <c r="L133" s="29"/>
      <c r="M133" s="68">
        <v>-38.918081999999998</v>
      </c>
      <c r="N133" s="68">
        <v>-72.620907000000003</v>
      </c>
      <c r="O133" s="68">
        <v>43</v>
      </c>
      <c r="P133" s="67"/>
      <c r="Q133" s="68">
        <v>1962</v>
      </c>
      <c r="R133" s="68">
        <v>2005</v>
      </c>
      <c r="S133" s="68" t="s">
        <v>701</v>
      </c>
    </row>
    <row r="134" spans="1:19" s="68" customFormat="1" x14ac:dyDescent="0.25">
      <c r="A134" s="29">
        <v>246</v>
      </c>
      <c r="B134" s="29" t="s">
        <v>422</v>
      </c>
      <c r="C134" s="29">
        <v>734</v>
      </c>
      <c r="D134" s="29">
        <v>1700</v>
      </c>
      <c r="E134" s="29" t="s">
        <v>130</v>
      </c>
      <c r="F134" s="29" t="s">
        <v>14</v>
      </c>
      <c r="G134" s="29">
        <v>11.1</v>
      </c>
      <c r="H134" s="29">
        <v>0</v>
      </c>
      <c r="I134" s="29" t="s">
        <v>15</v>
      </c>
      <c r="J134" s="29" t="s">
        <v>26</v>
      </c>
      <c r="K134" s="29" t="s">
        <v>44</v>
      </c>
      <c r="L134" s="29"/>
      <c r="M134" s="68">
        <v>-38.485889999999998</v>
      </c>
      <c r="N134" s="68">
        <v>-72.400445000000005</v>
      </c>
      <c r="O134" s="68">
        <v>43</v>
      </c>
      <c r="P134" s="67"/>
      <c r="Q134" s="68">
        <v>1962</v>
      </c>
      <c r="R134" s="68">
        <v>2005</v>
      </c>
      <c r="S134" s="68" t="s">
        <v>701</v>
      </c>
    </row>
    <row r="135" spans="1:19" s="68" customFormat="1" ht="60" x14ac:dyDescent="0.25">
      <c r="A135" s="29">
        <v>110</v>
      </c>
      <c r="B135" s="29" t="s">
        <v>205</v>
      </c>
      <c r="C135" s="29">
        <v>0.28000000000000003</v>
      </c>
      <c r="D135" s="29">
        <v>2001</v>
      </c>
      <c r="E135" s="29" t="s">
        <v>13</v>
      </c>
      <c r="F135" s="29" t="s">
        <v>14</v>
      </c>
      <c r="G135" s="29">
        <v>-22</v>
      </c>
      <c r="H135" s="29">
        <v>5.8</v>
      </c>
      <c r="I135" s="29" t="s">
        <v>15</v>
      </c>
      <c r="J135" s="29" t="s">
        <v>16</v>
      </c>
      <c r="K135" s="29" t="s">
        <v>206</v>
      </c>
      <c r="L135" s="29"/>
      <c r="M135" s="68">
        <v>35.059789000000002</v>
      </c>
      <c r="N135" s="68">
        <v>-83.430554000000001</v>
      </c>
      <c r="O135" s="68">
        <v>1</v>
      </c>
      <c r="P135" s="67" t="s">
        <v>849</v>
      </c>
      <c r="Q135" s="68">
        <v>1948</v>
      </c>
      <c r="R135" s="68">
        <v>1949</v>
      </c>
    </row>
    <row r="136" spans="1:19" s="68" customFormat="1" ht="100" x14ac:dyDescent="0.25">
      <c r="A136" s="29">
        <v>115</v>
      </c>
      <c r="B136" s="29" t="s">
        <v>215</v>
      </c>
      <c r="C136" s="29">
        <v>0.2</v>
      </c>
      <c r="D136" s="29">
        <v>1946</v>
      </c>
      <c r="E136" s="29" t="s">
        <v>13</v>
      </c>
      <c r="F136" s="29" t="s">
        <v>14</v>
      </c>
      <c r="G136" s="29">
        <v>-27</v>
      </c>
      <c r="H136" s="29">
        <v>0</v>
      </c>
      <c r="I136" s="29" t="s">
        <v>15</v>
      </c>
      <c r="J136" s="29" t="s">
        <v>16</v>
      </c>
      <c r="K136" s="29" t="s">
        <v>206</v>
      </c>
      <c r="L136" s="29"/>
      <c r="M136" s="68">
        <v>35.033332999999999</v>
      </c>
      <c r="N136" s="68">
        <v>-83.433333000000005</v>
      </c>
      <c r="O136" s="68">
        <v>1</v>
      </c>
      <c r="P136" s="67" t="s">
        <v>853</v>
      </c>
      <c r="Q136" s="68">
        <v>1948</v>
      </c>
      <c r="R136" s="68">
        <v>1949</v>
      </c>
      <c r="S136" s="68" t="s">
        <v>591</v>
      </c>
    </row>
    <row r="137" spans="1:19" s="68" customFormat="1" ht="60" x14ac:dyDescent="0.25">
      <c r="A137" s="56">
        <v>116</v>
      </c>
      <c r="B137" s="56" t="s">
        <v>216</v>
      </c>
      <c r="C137" s="56">
        <v>0.28999999999999998</v>
      </c>
      <c r="D137" s="56">
        <v>2029</v>
      </c>
      <c r="E137" s="56" t="s">
        <v>13</v>
      </c>
      <c r="F137" s="56" t="s">
        <v>14</v>
      </c>
      <c r="G137" s="56">
        <v>-53</v>
      </c>
      <c r="H137" s="56">
        <v>4.3</v>
      </c>
      <c r="I137" s="56" t="s">
        <v>15</v>
      </c>
      <c r="J137" s="56" t="s">
        <v>16</v>
      </c>
      <c r="K137" s="56" t="s">
        <v>206</v>
      </c>
      <c r="L137" s="29"/>
      <c r="M137" s="68">
        <v>35.059789000000002</v>
      </c>
      <c r="N137" s="68">
        <v>-83.430554000000001</v>
      </c>
      <c r="O137" s="68">
        <v>1</v>
      </c>
      <c r="P137" s="67" t="s">
        <v>854</v>
      </c>
      <c r="Q137" s="68">
        <v>1948</v>
      </c>
      <c r="R137" s="68">
        <v>1949</v>
      </c>
      <c r="S137" s="68" t="s">
        <v>591</v>
      </c>
    </row>
    <row r="138" spans="1:19" s="68" customFormat="1" ht="70" x14ac:dyDescent="0.25">
      <c r="A138" s="29">
        <v>107</v>
      </c>
      <c r="B138" s="29" t="s">
        <v>199</v>
      </c>
      <c r="C138" s="29">
        <v>0.86</v>
      </c>
      <c r="D138" s="29">
        <v>1854</v>
      </c>
      <c r="E138" s="29" t="s">
        <v>13</v>
      </c>
      <c r="F138" s="29" t="s">
        <v>14</v>
      </c>
      <c r="G138" s="29">
        <v>-30</v>
      </c>
      <c r="H138" s="29">
        <v>2.2999999999999998</v>
      </c>
      <c r="I138" s="29" t="s">
        <v>15</v>
      </c>
      <c r="J138" s="29" t="s">
        <v>16</v>
      </c>
      <c r="K138" s="29" t="s">
        <v>200</v>
      </c>
      <c r="L138" s="29"/>
      <c r="M138" s="68">
        <v>35.059789000000002</v>
      </c>
      <c r="N138" s="68">
        <v>-83.430554000000001</v>
      </c>
      <c r="P138" s="67" t="s">
        <v>855</v>
      </c>
      <c r="S138" s="68" t="s">
        <v>591</v>
      </c>
    </row>
    <row r="139" spans="1:19" s="68" customFormat="1" x14ac:dyDescent="0.25">
      <c r="A139" s="29">
        <v>96</v>
      </c>
      <c r="B139" s="29" t="s">
        <v>181</v>
      </c>
      <c r="C139" s="29">
        <v>0.06</v>
      </c>
      <c r="D139" s="29">
        <v>1900</v>
      </c>
      <c r="E139" s="29" t="s">
        <v>13</v>
      </c>
      <c r="F139" s="29" t="s">
        <v>14</v>
      </c>
      <c r="G139" s="29">
        <v>-100</v>
      </c>
      <c r="H139" s="29">
        <v>24.5</v>
      </c>
      <c r="I139" s="29" t="s">
        <v>15</v>
      </c>
      <c r="J139" s="29" t="s">
        <v>16</v>
      </c>
      <c r="K139" s="66" t="s">
        <v>850</v>
      </c>
      <c r="L139" s="29"/>
      <c r="M139" s="68">
        <v>39.478938999999997</v>
      </c>
      <c r="N139" s="68">
        <v>-111.991207</v>
      </c>
      <c r="O139" s="68">
        <v>4</v>
      </c>
      <c r="P139" s="67"/>
      <c r="Q139" s="68">
        <v>1975</v>
      </c>
      <c r="R139" s="68">
        <v>1978</v>
      </c>
      <c r="S139" s="68" t="s">
        <v>701</v>
      </c>
    </row>
    <row r="140" spans="1:19" s="68" customFormat="1" ht="20.5" thickBot="1" x14ac:dyDescent="0.3">
      <c r="A140" s="65">
        <v>263</v>
      </c>
      <c r="B140" s="65" t="s">
        <v>448</v>
      </c>
      <c r="C140" s="65">
        <v>9.1999999999999993</v>
      </c>
      <c r="D140" s="65">
        <v>3046</v>
      </c>
      <c r="E140" s="65" t="s">
        <v>13</v>
      </c>
      <c r="F140" s="65" t="s">
        <v>14</v>
      </c>
      <c r="G140" s="65">
        <v>-43</v>
      </c>
      <c r="H140" s="65">
        <v>19.5</v>
      </c>
      <c r="I140" s="65" t="s">
        <v>15</v>
      </c>
      <c r="J140" s="65" t="s">
        <v>16</v>
      </c>
      <c r="K140" s="65" t="s">
        <v>449</v>
      </c>
      <c r="L140" s="29"/>
      <c r="M140" s="68">
        <v>31.85</v>
      </c>
      <c r="N140" s="68">
        <v>131.21666666666667</v>
      </c>
      <c r="O140" s="68">
        <v>39</v>
      </c>
      <c r="P140" s="67"/>
      <c r="Q140" s="68">
        <v>1967</v>
      </c>
      <c r="R140" s="68">
        <v>2005</v>
      </c>
      <c r="S140" s="68" t="s">
        <v>701</v>
      </c>
    </row>
    <row r="141" spans="1:19" s="68" customFormat="1" ht="20" x14ac:dyDescent="0.25">
      <c r="A141" s="29">
        <v>261</v>
      </c>
      <c r="B141" s="29" t="s">
        <v>445</v>
      </c>
      <c r="C141" s="29">
        <v>4.24</v>
      </c>
      <c r="D141" s="29">
        <v>813</v>
      </c>
      <c r="E141" s="29" t="s">
        <v>19</v>
      </c>
      <c r="F141" s="29" t="s">
        <v>14</v>
      </c>
      <c r="G141" s="29">
        <v>-67</v>
      </c>
      <c r="H141" s="29">
        <v>15</v>
      </c>
      <c r="I141" s="29" t="s">
        <v>15</v>
      </c>
      <c r="J141" s="29" t="s">
        <v>16</v>
      </c>
      <c r="K141" s="29" t="s">
        <v>446</v>
      </c>
      <c r="L141" s="29"/>
      <c r="M141" s="68">
        <v>39.344346642072701</v>
      </c>
      <c r="N141" s="68">
        <v>-123.740656376505</v>
      </c>
      <c r="O141" s="68">
        <v>21</v>
      </c>
      <c r="P141" s="67"/>
      <c r="Q141" s="68">
        <v>1963</v>
      </c>
      <c r="R141" s="68">
        <v>1983</v>
      </c>
      <c r="S141" s="68" t="s">
        <v>701</v>
      </c>
    </row>
    <row r="142" spans="1:19" s="68" customFormat="1" x14ac:dyDescent="0.25">
      <c r="A142" s="29">
        <v>143</v>
      </c>
      <c r="B142" s="29" t="s">
        <v>260</v>
      </c>
      <c r="C142" s="29">
        <v>0.24</v>
      </c>
      <c r="D142" s="29">
        <v>1470</v>
      </c>
      <c r="E142" s="29" t="s">
        <v>13</v>
      </c>
      <c r="F142" s="29" t="s">
        <v>14</v>
      </c>
      <c r="G142" s="29">
        <v>-50</v>
      </c>
      <c r="H142" s="29">
        <v>19.600000000000001</v>
      </c>
      <c r="I142" s="29" t="s">
        <v>15</v>
      </c>
      <c r="J142" s="29" t="s">
        <v>16</v>
      </c>
      <c r="K142" s="29" t="s">
        <v>261</v>
      </c>
      <c r="M142" s="68">
        <v>39.063032999999997</v>
      </c>
      <c r="N142" s="68">
        <v>-79.668156999999994</v>
      </c>
      <c r="O142" s="68">
        <v>10</v>
      </c>
      <c r="P142" s="67"/>
      <c r="Q142" s="68">
        <v>1970</v>
      </c>
      <c r="R142" s="68">
        <v>1979</v>
      </c>
      <c r="S142" s="68" t="s">
        <v>701</v>
      </c>
    </row>
    <row r="143" spans="1:19" s="68" customFormat="1" ht="30" x14ac:dyDescent="0.25">
      <c r="A143" s="29">
        <v>142</v>
      </c>
      <c r="B143" s="29" t="s">
        <v>258</v>
      </c>
      <c r="C143" s="29">
        <v>0.22</v>
      </c>
      <c r="D143" s="29">
        <v>1440</v>
      </c>
      <c r="E143" s="29" t="s">
        <v>13</v>
      </c>
      <c r="F143" s="29" t="s">
        <v>14</v>
      </c>
      <c r="G143" s="29">
        <v>-50</v>
      </c>
      <c r="H143" s="29">
        <v>54.9</v>
      </c>
      <c r="I143" s="29" t="s">
        <v>15</v>
      </c>
      <c r="J143" s="29" t="s">
        <v>16</v>
      </c>
      <c r="K143" s="29" t="s">
        <v>259</v>
      </c>
      <c r="M143" s="68">
        <v>39.063032999999997</v>
      </c>
      <c r="N143" s="68">
        <v>-79.668156999999994</v>
      </c>
      <c r="O143" s="68">
        <v>10</v>
      </c>
      <c r="P143" s="67" t="s">
        <v>856</v>
      </c>
      <c r="Q143" s="68">
        <v>1970</v>
      </c>
      <c r="R143" s="68">
        <v>1979</v>
      </c>
      <c r="S143" s="68" t="s">
        <v>701</v>
      </c>
    </row>
    <row r="144" spans="1:19" s="68" customFormat="1" x14ac:dyDescent="0.25">
      <c r="A144" s="29">
        <v>186</v>
      </c>
      <c r="B144" s="29" t="s">
        <v>323</v>
      </c>
      <c r="C144" s="29">
        <v>0.56000000000000005</v>
      </c>
      <c r="D144" s="29">
        <v>700</v>
      </c>
      <c r="E144" s="29" t="s">
        <v>24</v>
      </c>
      <c r="F144" s="29" t="s">
        <v>14</v>
      </c>
      <c r="G144" s="29">
        <v>-35</v>
      </c>
      <c r="H144" s="29">
        <v>5.8</v>
      </c>
      <c r="I144" s="29" t="s">
        <v>15</v>
      </c>
      <c r="J144" s="29" t="s">
        <v>324</v>
      </c>
      <c r="K144" s="29" t="s">
        <v>325</v>
      </c>
      <c r="M144" s="68">
        <v>63.85</v>
      </c>
      <c r="N144" s="68">
        <v>28.966667000000001</v>
      </c>
      <c r="O144" s="68">
        <v>10</v>
      </c>
      <c r="P144" s="67"/>
      <c r="Q144" s="68">
        <v>1992</v>
      </c>
      <c r="R144" s="68">
        <v>2001</v>
      </c>
      <c r="S144" s="68" t="s">
        <v>569</v>
      </c>
    </row>
    <row r="145" spans="1:19" s="68" customFormat="1" x14ac:dyDescent="0.25">
      <c r="A145" s="29">
        <v>297</v>
      </c>
      <c r="B145" s="29" t="s">
        <v>497</v>
      </c>
      <c r="C145" s="29">
        <v>0.68200000000000005</v>
      </c>
      <c r="D145" s="29">
        <v>1100</v>
      </c>
      <c r="E145" s="29" t="s">
        <v>13</v>
      </c>
      <c r="F145" s="29" t="s">
        <v>14</v>
      </c>
      <c r="G145" s="29">
        <v>-38</v>
      </c>
      <c r="H145" s="29">
        <v>10</v>
      </c>
      <c r="I145" s="29" t="s">
        <v>15</v>
      </c>
      <c r="J145" s="29" t="s">
        <v>16</v>
      </c>
      <c r="K145" s="29" t="s">
        <v>498</v>
      </c>
      <c r="M145" s="68">
        <v>-36.751291000000002</v>
      </c>
      <c r="N145" s="68">
        <v>149.62716800000001</v>
      </c>
      <c r="O145" s="68">
        <v>11</v>
      </c>
      <c r="P145" s="67"/>
      <c r="Q145" s="68">
        <v>1986</v>
      </c>
      <c r="R145" s="68">
        <v>1997</v>
      </c>
      <c r="S145" s="68" t="s">
        <v>569</v>
      </c>
    </row>
    <row r="146" spans="1:19" s="68" customFormat="1" x14ac:dyDescent="0.25">
      <c r="A146" s="29">
        <v>300</v>
      </c>
      <c r="B146" s="29" t="s">
        <v>503</v>
      </c>
      <c r="C146" s="29">
        <v>0.85599999999999998</v>
      </c>
      <c r="D146" s="29">
        <v>1100</v>
      </c>
      <c r="E146" s="29" t="s">
        <v>13</v>
      </c>
      <c r="F146" s="29" t="s">
        <v>14</v>
      </c>
      <c r="G146" s="29">
        <v>-30</v>
      </c>
      <c r="H146" s="29">
        <v>31</v>
      </c>
      <c r="I146" s="29" t="s">
        <v>15</v>
      </c>
      <c r="J146" s="29" t="s">
        <v>16</v>
      </c>
      <c r="K146" s="29" t="s">
        <v>498</v>
      </c>
      <c r="M146" s="68">
        <v>-36.751291000000002</v>
      </c>
      <c r="N146" s="68">
        <v>149.62716800000001</v>
      </c>
      <c r="O146" s="68">
        <v>11</v>
      </c>
      <c r="P146" s="67"/>
      <c r="Q146" s="68">
        <v>1986</v>
      </c>
      <c r="R146" s="68">
        <v>1997</v>
      </c>
      <c r="S146" s="68" t="s">
        <v>569</v>
      </c>
    </row>
    <row r="147" spans="1:19" s="68" customFormat="1" x14ac:dyDescent="0.25">
      <c r="A147" s="29">
        <v>250</v>
      </c>
      <c r="B147" s="29" t="s">
        <v>429</v>
      </c>
      <c r="C147" s="29">
        <v>1.4</v>
      </c>
      <c r="D147" s="29">
        <v>1164</v>
      </c>
      <c r="E147" s="29" t="s">
        <v>13</v>
      </c>
      <c r="F147" s="29" t="s">
        <v>14</v>
      </c>
      <c r="G147" s="29">
        <v>-85</v>
      </c>
      <c r="H147" s="29">
        <v>23.6</v>
      </c>
      <c r="I147" s="29" t="s">
        <v>15</v>
      </c>
      <c r="J147" s="29" t="s">
        <v>16</v>
      </c>
      <c r="K147" s="29" t="s">
        <v>430</v>
      </c>
      <c r="M147" s="68">
        <v>43.066667000000002</v>
      </c>
      <c r="N147" s="68">
        <v>6.05</v>
      </c>
      <c r="O147" s="68">
        <v>1</v>
      </c>
      <c r="P147" s="67"/>
      <c r="Q147" s="68">
        <v>1990</v>
      </c>
      <c r="R147" s="68">
        <v>1991</v>
      </c>
      <c r="S147" s="68" t="s">
        <v>569</v>
      </c>
    </row>
    <row r="148" spans="1:19" s="68" customFormat="1" ht="20" x14ac:dyDescent="0.25">
      <c r="A148" s="29">
        <v>243</v>
      </c>
      <c r="B148" s="29" t="s">
        <v>418</v>
      </c>
      <c r="C148" s="29">
        <v>0.05</v>
      </c>
      <c r="D148" s="29">
        <v>635</v>
      </c>
      <c r="E148" s="29" t="s">
        <v>13</v>
      </c>
      <c r="F148" s="29" t="s">
        <v>14</v>
      </c>
      <c r="G148" s="29">
        <v>-99</v>
      </c>
      <c r="H148" s="29">
        <v>106.2</v>
      </c>
      <c r="I148" s="29" t="s">
        <v>15</v>
      </c>
      <c r="J148" s="29" t="s">
        <v>16</v>
      </c>
      <c r="K148" s="29" t="s">
        <v>419</v>
      </c>
      <c r="M148" s="68">
        <v>38.983333000000002</v>
      </c>
      <c r="N148" s="68">
        <v>121.233333</v>
      </c>
      <c r="O148" s="68">
        <v>6</v>
      </c>
      <c r="P148" s="67"/>
      <c r="Q148" s="68">
        <v>1956</v>
      </c>
      <c r="R148" s="68">
        <v>1962</v>
      </c>
      <c r="S148" s="68" t="s">
        <v>569</v>
      </c>
    </row>
    <row r="149" spans="1:19" s="68" customFormat="1" x14ac:dyDescent="0.25">
      <c r="A149" s="29">
        <v>236</v>
      </c>
      <c r="B149" s="29" t="s">
        <v>407</v>
      </c>
      <c r="C149" s="29">
        <v>4.1500000000000002E-2</v>
      </c>
      <c r="D149" s="29">
        <v>1317</v>
      </c>
      <c r="E149" s="29" t="s">
        <v>24</v>
      </c>
      <c r="F149" s="29" t="s">
        <v>14</v>
      </c>
      <c r="G149" s="29">
        <v>-50</v>
      </c>
      <c r="H149" s="29">
        <v>23.1</v>
      </c>
      <c r="I149" s="29" t="s">
        <v>15</v>
      </c>
      <c r="J149" s="29" t="s">
        <v>16</v>
      </c>
      <c r="K149" s="29" t="s">
        <v>408</v>
      </c>
      <c r="M149" s="68">
        <v>38.983333000000002</v>
      </c>
      <c r="N149" s="68">
        <v>121.233333</v>
      </c>
      <c r="O149" s="68">
        <v>6</v>
      </c>
      <c r="P149" s="67"/>
      <c r="Q149" s="68">
        <v>1956</v>
      </c>
      <c r="R149" s="68">
        <v>1962</v>
      </c>
      <c r="S149" s="68" t="s">
        <v>569</v>
      </c>
    </row>
    <row r="150" spans="1:19" s="68" customFormat="1" x14ac:dyDescent="0.25">
      <c r="A150" s="29">
        <v>198</v>
      </c>
      <c r="B150" s="29" t="s">
        <v>345</v>
      </c>
      <c r="C150" s="29">
        <v>579</v>
      </c>
      <c r="D150" s="29">
        <v>1600</v>
      </c>
      <c r="E150" s="29" t="s">
        <v>19</v>
      </c>
      <c r="F150" s="29" t="s">
        <v>14</v>
      </c>
      <c r="G150" s="29">
        <v>23</v>
      </c>
      <c r="H150" s="29">
        <v>-7.7</v>
      </c>
      <c r="I150" s="29" t="s">
        <v>15</v>
      </c>
      <c r="J150" s="29" t="s">
        <v>21</v>
      </c>
      <c r="K150" s="29" t="s">
        <v>346</v>
      </c>
      <c r="M150" s="68">
        <v>15.516667</v>
      </c>
      <c r="N150" s="68">
        <v>26.316666999999999</v>
      </c>
      <c r="P150" s="67"/>
      <c r="Q150" s="68">
        <v>1971</v>
      </c>
      <c r="R150" s="68">
        <v>1983</v>
      </c>
      <c r="S150" s="68" t="s">
        <v>569</v>
      </c>
    </row>
    <row r="151" spans="1:19" s="68" customFormat="1" ht="20" x14ac:dyDescent="0.25">
      <c r="A151" s="29">
        <v>196</v>
      </c>
      <c r="B151" s="29" t="s">
        <v>342</v>
      </c>
      <c r="C151" s="29">
        <v>0.43</v>
      </c>
      <c r="D151" s="29">
        <v>1000</v>
      </c>
      <c r="E151" s="29" t="s">
        <v>13</v>
      </c>
      <c r="F151" s="29" t="s">
        <v>14</v>
      </c>
      <c r="G151" s="29">
        <v>-20</v>
      </c>
      <c r="H151" s="29">
        <v>21.3</v>
      </c>
      <c r="I151" s="29" t="s">
        <v>15</v>
      </c>
      <c r="J151" s="29" t="s">
        <v>16</v>
      </c>
      <c r="K151" s="29" t="s">
        <v>343</v>
      </c>
      <c r="M151" s="68">
        <v>40.627558999999998</v>
      </c>
      <c r="N151" s="68">
        <v>-78.034181000000004</v>
      </c>
      <c r="O151" s="68">
        <v>1</v>
      </c>
      <c r="P151" s="67" t="s">
        <v>858</v>
      </c>
      <c r="Q151" s="68">
        <v>1966</v>
      </c>
      <c r="R151" s="68">
        <v>1967</v>
      </c>
      <c r="S151" s="68" t="s">
        <v>701</v>
      </c>
    </row>
    <row r="152" spans="1:19" s="68" customFormat="1" x14ac:dyDescent="0.25">
      <c r="A152" s="29">
        <v>202</v>
      </c>
      <c r="B152" s="29" t="s">
        <v>351</v>
      </c>
      <c r="C152" s="29">
        <v>8.2100000000000009</v>
      </c>
      <c r="D152" s="29">
        <v>1092</v>
      </c>
      <c r="E152" s="29" t="s">
        <v>24</v>
      </c>
      <c r="F152" s="29" t="s">
        <v>25</v>
      </c>
      <c r="G152" s="29">
        <v>-67</v>
      </c>
      <c r="H152" s="29">
        <v>15</v>
      </c>
      <c r="I152" s="29" t="s">
        <v>15</v>
      </c>
      <c r="J152" s="29" t="s">
        <v>352</v>
      </c>
      <c r="K152" s="29" t="s">
        <v>353</v>
      </c>
      <c r="M152" s="68">
        <v>49.573841926828699</v>
      </c>
      <c r="N152" s="68">
        <v>-114.567104802245</v>
      </c>
      <c r="O152" s="68">
        <v>6</v>
      </c>
      <c r="P152" s="67" t="s">
        <v>857</v>
      </c>
      <c r="S152" s="68" t="s">
        <v>701</v>
      </c>
    </row>
    <row r="153" spans="1:19" s="68" customFormat="1" x14ac:dyDescent="0.25">
      <c r="A153" s="29">
        <v>229</v>
      </c>
      <c r="B153" s="29" t="s">
        <v>395</v>
      </c>
      <c r="C153" s="29">
        <v>8.2899999999999991</v>
      </c>
      <c r="D153" s="29">
        <v>1116</v>
      </c>
      <c r="E153" s="29" t="s">
        <v>24</v>
      </c>
      <c r="F153" s="29" t="s">
        <v>25</v>
      </c>
      <c r="G153" s="29">
        <v>0.2</v>
      </c>
      <c r="H153" s="29">
        <v>0</v>
      </c>
      <c r="I153" s="29" t="s">
        <v>15</v>
      </c>
      <c r="J153" s="29" t="s">
        <v>352</v>
      </c>
      <c r="K153" s="29" t="s">
        <v>353</v>
      </c>
      <c r="M153" s="68">
        <v>49.591598386908103</v>
      </c>
      <c r="N153" s="68">
        <v>-114.59201829569599</v>
      </c>
      <c r="O153" s="68">
        <v>6</v>
      </c>
      <c r="P153" s="67"/>
      <c r="S153" s="68" t="s">
        <v>701</v>
      </c>
    </row>
    <row r="154" spans="1:19" s="68" customFormat="1" x14ac:dyDescent="0.25">
      <c r="A154" s="29">
        <v>262</v>
      </c>
      <c r="B154" s="29" t="s">
        <v>447</v>
      </c>
      <c r="C154" s="29">
        <v>3.59</v>
      </c>
      <c r="D154" s="29">
        <v>1220</v>
      </c>
      <c r="E154" s="29" t="s">
        <v>24</v>
      </c>
      <c r="F154" s="29" t="s">
        <v>25</v>
      </c>
      <c r="G154" s="29">
        <v>-53</v>
      </c>
      <c r="H154" s="29">
        <v>15</v>
      </c>
      <c r="I154" s="29" t="s">
        <v>15</v>
      </c>
      <c r="J154" s="29" t="s">
        <v>352</v>
      </c>
      <c r="K154" s="29" t="s">
        <v>353</v>
      </c>
      <c r="M154" s="68">
        <v>49.582549127594902</v>
      </c>
      <c r="N154" s="68">
        <v>-114.57752959737699</v>
      </c>
      <c r="O154" s="68">
        <v>6</v>
      </c>
      <c r="P154" s="67"/>
      <c r="S154" s="68" t="s">
        <v>701</v>
      </c>
    </row>
    <row r="155" spans="1:19" s="68" customFormat="1" x14ac:dyDescent="0.25">
      <c r="A155" s="29">
        <v>266</v>
      </c>
      <c r="B155" s="29" t="s">
        <v>453</v>
      </c>
      <c r="C155" s="29">
        <v>10.59</v>
      </c>
      <c r="D155" s="29">
        <v>754</v>
      </c>
      <c r="E155" s="29" t="s">
        <v>24</v>
      </c>
      <c r="F155" s="29" t="s">
        <v>25</v>
      </c>
      <c r="G155" s="29">
        <v>0</v>
      </c>
      <c r="H155" s="29">
        <v>0</v>
      </c>
      <c r="I155" s="29" t="s">
        <v>15</v>
      </c>
      <c r="J155" s="29" t="s">
        <v>352</v>
      </c>
      <c r="K155" s="29" t="s">
        <v>353</v>
      </c>
      <c r="M155" s="68">
        <v>49.599958868551902</v>
      </c>
      <c r="N155" s="68">
        <v>-114.61216112018801</v>
      </c>
      <c r="O155" s="68">
        <v>6</v>
      </c>
      <c r="P155" s="67"/>
      <c r="S155" s="68" t="s">
        <v>701</v>
      </c>
    </row>
    <row r="156" spans="1:19" s="68" customFormat="1" ht="30" x14ac:dyDescent="0.25">
      <c r="A156" s="29">
        <v>120</v>
      </c>
      <c r="B156" s="29" t="s">
        <v>223</v>
      </c>
      <c r="C156" s="29">
        <v>0.68</v>
      </c>
      <c r="D156" s="29">
        <v>1230</v>
      </c>
      <c r="E156" s="29" t="s">
        <v>24</v>
      </c>
      <c r="F156" s="29" t="s">
        <v>25</v>
      </c>
      <c r="G156" s="29">
        <v>-30</v>
      </c>
      <c r="H156" s="29">
        <v>19</v>
      </c>
      <c r="I156" s="29" t="s">
        <v>15</v>
      </c>
      <c r="J156" s="29" t="s">
        <v>16</v>
      </c>
      <c r="K156" s="29" t="s">
        <v>224</v>
      </c>
      <c r="M156" s="68">
        <v>37.448998000000003</v>
      </c>
      <c r="N156" s="68">
        <v>-121.630539</v>
      </c>
      <c r="P156" s="29" t="s">
        <v>860</v>
      </c>
    </row>
    <row r="157" spans="1:19" s="68" customFormat="1" ht="70" x14ac:dyDescent="0.25">
      <c r="A157" s="29">
        <v>121</v>
      </c>
      <c r="B157" s="29" t="s">
        <v>225</v>
      </c>
      <c r="C157" s="29">
        <v>0.5</v>
      </c>
      <c r="D157" s="29">
        <v>1230</v>
      </c>
      <c r="E157" s="29" t="s">
        <v>24</v>
      </c>
      <c r="F157" s="29" t="s">
        <v>25</v>
      </c>
      <c r="G157" s="29">
        <v>-100</v>
      </c>
      <c r="H157" s="29">
        <v>57.4</v>
      </c>
      <c r="I157" s="29" t="s">
        <v>15</v>
      </c>
      <c r="J157" s="29" t="s">
        <v>16</v>
      </c>
      <c r="K157" s="29" t="s">
        <v>224</v>
      </c>
      <c r="M157" s="68">
        <v>37.448998000000003</v>
      </c>
      <c r="N157" s="68">
        <v>-121.630539</v>
      </c>
      <c r="O157" s="68">
        <v>5</v>
      </c>
      <c r="P157" s="29" t="s">
        <v>861</v>
      </c>
      <c r="Q157" s="68">
        <v>1971</v>
      </c>
      <c r="R157" s="68">
        <v>1976</v>
      </c>
    </row>
    <row r="158" spans="1:19" s="68" customFormat="1" ht="20" x14ac:dyDescent="0.25">
      <c r="A158" s="29">
        <v>127</v>
      </c>
      <c r="B158" s="29" t="s">
        <v>235</v>
      </c>
      <c r="C158" s="29">
        <v>3.03</v>
      </c>
      <c r="D158" s="29">
        <v>2480</v>
      </c>
      <c r="E158" s="29" t="s">
        <v>19</v>
      </c>
      <c r="F158" s="29" t="s">
        <v>25</v>
      </c>
      <c r="G158" s="29">
        <v>-25</v>
      </c>
      <c r="H158" s="29">
        <v>7.9</v>
      </c>
      <c r="I158" s="29" t="s">
        <v>15</v>
      </c>
      <c r="J158" s="29" t="s">
        <v>16</v>
      </c>
      <c r="K158" s="29" t="s">
        <v>236</v>
      </c>
      <c r="L158" s="29"/>
      <c r="M158" s="68">
        <v>36.760030999999998</v>
      </c>
      <c r="N158" s="68">
        <v>-97.425853000000004</v>
      </c>
      <c r="O158" s="68">
        <v>7</v>
      </c>
      <c r="P158" s="67" t="s">
        <v>863</v>
      </c>
      <c r="Q158" s="68">
        <v>1967</v>
      </c>
      <c r="R158" s="68">
        <v>1973</v>
      </c>
    </row>
    <row r="159" spans="1:19" s="68" customFormat="1" ht="20" x14ac:dyDescent="0.25">
      <c r="A159" s="29">
        <v>301</v>
      </c>
      <c r="B159" s="29" t="s">
        <v>504</v>
      </c>
      <c r="C159" s="29">
        <v>0.6</v>
      </c>
      <c r="D159" s="29">
        <v>749</v>
      </c>
      <c r="E159" s="29" t="s">
        <v>13</v>
      </c>
      <c r="F159" s="29" t="s">
        <v>14</v>
      </c>
      <c r="G159" s="29">
        <v>-62</v>
      </c>
      <c r="H159" s="29">
        <v>18.8</v>
      </c>
      <c r="I159" s="29" t="s">
        <v>15</v>
      </c>
      <c r="J159" s="29" t="s">
        <v>16</v>
      </c>
      <c r="K159" s="29" t="s">
        <v>505</v>
      </c>
      <c r="L159" s="29"/>
      <c r="P159" s="67" t="s">
        <v>865</v>
      </c>
    </row>
    <row r="160" spans="1:19" s="68" customFormat="1" x14ac:dyDescent="0.25">
      <c r="A160" s="29">
        <v>183</v>
      </c>
      <c r="B160" s="29" t="s">
        <v>318</v>
      </c>
      <c r="C160" s="29">
        <v>296</v>
      </c>
      <c r="D160" s="29">
        <v>850</v>
      </c>
      <c r="E160" s="29" t="s">
        <v>130</v>
      </c>
      <c r="F160" s="29" t="s">
        <v>14</v>
      </c>
      <c r="G160" s="29">
        <v>-6.8</v>
      </c>
      <c r="H160" s="29">
        <v>28.5</v>
      </c>
      <c r="I160" s="29" t="s">
        <v>15</v>
      </c>
      <c r="J160" s="29" t="s">
        <v>26</v>
      </c>
      <c r="K160" s="29" t="s">
        <v>319</v>
      </c>
      <c r="L160" s="29"/>
      <c r="M160" s="68">
        <v>-2.8869699999999998</v>
      </c>
      <c r="N160" s="68">
        <v>-79.017008000000004</v>
      </c>
      <c r="O160" s="68">
        <v>5</v>
      </c>
      <c r="P160" s="67"/>
      <c r="Q160" s="68" t="s">
        <v>772</v>
      </c>
      <c r="R160" s="68" t="s">
        <v>773</v>
      </c>
      <c r="S160" s="68" t="s">
        <v>701</v>
      </c>
    </row>
    <row r="161" spans="1:19" s="68" customFormat="1" ht="20" x14ac:dyDescent="0.25">
      <c r="A161" s="29">
        <v>185</v>
      </c>
      <c r="B161" s="29" t="s">
        <v>321</v>
      </c>
      <c r="C161" s="29">
        <v>0.03</v>
      </c>
      <c r="D161" s="29">
        <v>2641</v>
      </c>
      <c r="E161" s="29" t="s">
        <v>19</v>
      </c>
      <c r="F161" s="29" t="s">
        <v>14</v>
      </c>
      <c r="G161" s="29">
        <v>-100</v>
      </c>
      <c r="H161" s="29">
        <v>5.0999999999999996</v>
      </c>
      <c r="I161" s="29" t="s">
        <v>15</v>
      </c>
      <c r="J161" s="29" t="s">
        <v>16</v>
      </c>
      <c r="K161" s="29" t="s">
        <v>322</v>
      </c>
      <c r="L161" s="29"/>
      <c r="M161" s="29"/>
      <c r="N161" s="29"/>
      <c r="O161" s="29"/>
      <c r="P161" s="67" t="s">
        <v>774</v>
      </c>
    </row>
    <row r="162" spans="1:19" s="68" customFormat="1" ht="20" x14ac:dyDescent="0.25">
      <c r="A162" s="29">
        <v>93</v>
      </c>
      <c r="B162" s="29" t="s">
        <v>175</v>
      </c>
      <c r="C162" s="29">
        <v>1.9</v>
      </c>
      <c r="D162" s="29">
        <v>1400</v>
      </c>
      <c r="E162" s="29" t="s">
        <v>13</v>
      </c>
      <c r="F162" s="29" t="s">
        <v>14</v>
      </c>
      <c r="G162" s="29">
        <v>74</v>
      </c>
      <c r="H162" s="29">
        <v>-39.5</v>
      </c>
      <c r="I162" s="29" t="s">
        <v>15</v>
      </c>
      <c r="J162" s="29" t="s">
        <v>16</v>
      </c>
      <c r="K162" s="29" t="s">
        <v>176</v>
      </c>
      <c r="L162" s="29"/>
      <c r="M162" s="68">
        <v>-28.925207</v>
      </c>
      <c r="N162" s="68">
        <v>29.134798</v>
      </c>
      <c r="O162" s="68">
        <v>15</v>
      </c>
      <c r="P162" s="67"/>
      <c r="Q162" s="68">
        <v>1950</v>
      </c>
      <c r="R162" s="68">
        <v>1965</v>
      </c>
      <c r="S162" s="68" t="s">
        <v>701</v>
      </c>
    </row>
    <row r="163" spans="1:19" s="68" customFormat="1" x14ac:dyDescent="0.25">
      <c r="A163" s="29">
        <v>193</v>
      </c>
      <c r="B163" s="29" t="s">
        <v>336</v>
      </c>
      <c r="C163" s="29">
        <v>12</v>
      </c>
      <c r="D163" s="29">
        <v>630</v>
      </c>
      <c r="E163" s="29" t="s">
        <v>19</v>
      </c>
      <c r="F163" s="29" t="s">
        <v>14</v>
      </c>
      <c r="G163" s="29">
        <v>-18</v>
      </c>
      <c r="H163" s="29">
        <v>-13</v>
      </c>
      <c r="I163" s="29" t="s">
        <v>15</v>
      </c>
      <c r="J163" s="29" t="s">
        <v>21</v>
      </c>
      <c r="K163" s="29" t="s">
        <v>337</v>
      </c>
      <c r="L163" s="29"/>
      <c r="M163" s="68">
        <v>40.680771999999997</v>
      </c>
      <c r="N163" s="68">
        <v>8.2256789999999995</v>
      </c>
      <c r="O163" s="68">
        <v>79</v>
      </c>
      <c r="P163" s="67"/>
      <c r="Q163" s="68">
        <v>1929</v>
      </c>
      <c r="R163" s="68">
        <v>2008</v>
      </c>
      <c r="S163" s="68" t="s">
        <v>701</v>
      </c>
    </row>
    <row r="164" spans="1:19" s="68" customFormat="1" ht="50" x14ac:dyDescent="0.25">
      <c r="A164" s="29">
        <v>78</v>
      </c>
      <c r="B164" s="29" t="s">
        <v>151</v>
      </c>
      <c r="C164" s="29">
        <v>0.17</v>
      </c>
      <c r="D164" s="29">
        <v>1652</v>
      </c>
      <c r="E164" s="29" t="s">
        <v>13</v>
      </c>
      <c r="F164" s="29" t="s">
        <v>14</v>
      </c>
      <c r="G164" s="29">
        <v>60</v>
      </c>
      <c r="H164" s="29">
        <v>26</v>
      </c>
      <c r="I164" s="29" t="s">
        <v>15</v>
      </c>
      <c r="J164" s="29" t="s">
        <v>16</v>
      </c>
      <c r="K164" s="29" t="s">
        <v>152</v>
      </c>
      <c r="L164" s="29"/>
      <c r="M164" s="68">
        <v>-37.503878</v>
      </c>
      <c r="N164" s="68">
        <v>146.106764</v>
      </c>
      <c r="O164" s="68">
        <v>4</v>
      </c>
      <c r="P164" s="67" t="s">
        <v>777</v>
      </c>
      <c r="Q164" s="68">
        <v>1971</v>
      </c>
      <c r="R164" s="68">
        <v>1976</v>
      </c>
      <c r="S164" s="68" t="s">
        <v>701</v>
      </c>
    </row>
    <row r="165" spans="1:19" s="68" customFormat="1" ht="70" x14ac:dyDescent="0.25">
      <c r="A165" s="29">
        <v>79</v>
      </c>
      <c r="B165" s="29" t="s">
        <v>153</v>
      </c>
      <c r="C165" s="29">
        <v>0.77</v>
      </c>
      <c r="D165" s="29">
        <v>1612</v>
      </c>
      <c r="E165" s="29" t="s">
        <v>13</v>
      </c>
      <c r="F165" s="29" t="s">
        <v>14</v>
      </c>
      <c r="G165" s="29">
        <v>60</v>
      </c>
      <c r="H165" s="29">
        <v>28</v>
      </c>
      <c r="I165" s="29" t="s">
        <v>15</v>
      </c>
      <c r="J165" s="29" t="s">
        <v>16</v>
      </c>
      <c r="K165" s="29" t="s">
        <v>152</v>
      </c>
      <c r="L165" s="29"/>
      <c r="M165" s="68">
        <v>-37.503878</v>
      </c>
      <c r="N165" s="68">
        <v>146.106764</v>
      </c>
      <c r="O165" s="68">
        <v>7</v>
      </c>
      <c r="P165" s="67" t="s">
        <v>776</v>
      </c>
      <c r="Q165" s="68">
        <v>1970</v>
      </c>
      <c r="R165" s="68">
        <v>1977</v>
      </c>
      <c r="S165" s="68" t="s">
        <v>701</v>
      </c>
    </row>
    <row r="166" spans="1:19" s="68" customFormat="1" ht="30" x14ac:dyDescent="0.25">
      <c r="A166" s="29">
        <v>213</v>
      </c>
      <c r="B166" s="29" t="s">
        <v>372</v>
      </c>
      <c r="C166" s="29">
        <v>0.63</v>
      </c>
      <c r="D166" s="29">
        <v>1876</v>
      </c>
      <c r="E166" s="29" t="s">
        <v>130</v>
      </c>
      <c r="F166" s="29" t="s">
        <v>14</v>
      </c>
      <c r="G166" s="29">
        <v>75</v>
      </c>
      <c r="H166" s="29">
        <v>43</v>
      </c>
      <c r="I166" s="29" t="s">
        <v>15</v>
      </c>
      <c r="J166" s="29" t="s">
        <v>16</v>
      </c>
      <c r="K166" s="29" t="s">
        <v>152</v>
      </c>
      <c r="L166" s="29"/>
      <c r="M166" s="68">
        <v>-37.503878</v>
      </c>
      <c r="N166" s="68">
        <v>146.106764</v>
      </c>
      <c r="O166" s="68">
        <v>12</v>
      </c>
      <c r="P166" s="67"/>
      <c r="Q166" s="68">
        <v>1971</v>
      </c>
      <c r="R166" s="68">
        <v>1996</v>
      </c>
      <c r="S166" s="68" t="s">
        <v>701</v>
      </c>
    </row>
    <row r="167" spans="1:19" s="68" customFormat="1" ht="30" x14ac:dyDescent="0.25">
      <c r="A167" s="29">
        <v>214</v>
      </c>
      <c r="B167" s="29" t="s">
        <v>373</v>
      </c>
      <c r="C167" s="29">
        <v>0.04</v>
      </c>
      <c r="D167" s="29">
        <v>1813</v>
      </c>
      <c r="E167" s="29" t="s">
        <v>130</v>
      </c>
      <c r="F167" s="29" t="s">
        <v>14</v>
      </c>
      <c r="G167" s="29">
        <v>75</v>
      </c>
      <c r="H167" s="29">
        <v>104</v>
      </c>
      <c r="I167" s="29" t="s">
        <v>15</v>
      </c>
      <c r="J167" s="29" t="s">
        <v>16</v>
      </c>
      <c r="K167" s="29" t="s">
        <v>152</v>
      </c>
      <c r="L167" s="29"/>
      <c r="M167" s="68">
        <v>-37.503878</v>
      </c>
      <c r="N167" s="68">
        <v>146.106764</v>
      </c>
      <c r="O167" s="68">
        <v>12</v>
      </c>
      <c r="P167" s="67"/>
      <c r="Q167" s="68">
        <v>1971</v>
      </c>
      <c r="R167" s="68">
        <v>1996</v>
      </c>
      <c r="S167" s="68" t="s">
        <v>701</v>
      </c>
    </row>
    <row r="168" spans="1:19" s="68" customFormat="1" ht="30.5" thickBot="1" x14ac:dyDescent="0.3">
      <c r="A168" s="65">
        <v>215</v>
      </c>
      <c r="B168" s="65" t="s">
        <v>374</v>
      </c>
      <c r="C168" s="65">
        <v>0.73</v>
      </c>
      <c r="D168" s="65">
        <v>1763</v>
      </c>
      <c r="E168" s="65" t="s">
        <v>130</v>
      </c>
      <c r="F168" s="65" t="s">
        <v>14</v>
      </c>
      <c r="G168" s="65">
        <v>75</v>
      </c>
      <c r="H168" s="65">
        <v>97</v>
      </c>
      <c r="I168" s="65" t="s">
        <v>15</v>
      </c>
      <c r="J168" s="65" t="s">
        <v>16</v>
      </c>
      <c r="K168" s="65" t="s">
        <v>152</v>
      </c>
      <c r="L168" s="29"/>
      <c r="M168" s="68">
        <v>-37.503878</v>
      </c>
      <c r="N168" s="68">
        <v>146.106764</v>
      </c>
      <c r="O168" s="68">
        <v>12</v>
      </c>
      <c r="P168" s="67"/>
      <c r="Q168" s="68">
        <v>1971</v>
      </c>
      <c r="R168" s="68">
        <v>1996</v>
      </c>
      <c r="S168" s="68" t="s">
        <v>701</v>
      </c>
    </row>
    <row r="169" spans="1:19" s="68" customFormat="1" ht="30" x14ac:dyDescent="0.25">
      <c r="A169" s="29">
        <v>219</v>
      </c>
      <c r="B169" s="29" t="s">
        <v>378</v>
      </c>
      <c r="C169" s="29">
        <v>0.30499999999999999</v>
      </c>
      <c r="D169" s="29">
        <v>1590</v>
      </c>
      <c r="E169" s="29" t="s">
        <v>130</v>
      </c>
      <c r="F169" s="29" t="s">
        <v>14</v>
      </c>
      <c r="G169" s="29">
        <v>74</v>
      </c>
      <c r="H169" s="29">
        <v>38</v>
      </c>
      <c r="I169" s="29" t="s">
        <v>15</v>
      </c>
      <c r="J169" s="29" t="s">
        <v>16</v>
      </c>
      <c r="K169" s="29" t="s">
        <v>152</v>
      </c>
      <c r="L169" s="29"/>
      <c r="M169" s="68">
        <v>-37.503878</v>
      </c>
      <c r="N169" s="68">
        <v>146.106764</v>
      </c>
      <c r="O169" s="68">
        <v>12</v>
      </c>
      <c r="P169" s="67" t="s">
        <v>775</v>
      </c>
      <c r="Q169" s="68">
        <v>1972</v>
      </c>
      <c r="R169" s="68">
        <v>1984</v>
      </c>
      <c r="S169" s="68" t="s">
        <v>701</v>
      </c>
    </row>
    <row r="170" spans="1:19" s="68" customFormat="1" ht="20" x14ac:dyDescent="0.25">
      <c r="A170" s="29">
        <v>139</v>
      </c>
      <c r="B170" s="29" t="s">
        <v>254</v>
      </c>
      <c r="C170" s="29">
        <v>0.39</v>
      </c>
      <c r="D170" s="29">
        <v>1500</v>
      </c>
      <c r="E170" s="29" t="s">
        <v>13</v>
      </c>
      <c r="F170" s="29" t="s">
        <v>14</v>
      </c>
      <c r="G170" s="29">
        <v>0</v>
      </c>
      <c r="H170" s="29">
        <v>0</v>
      </c>
      <c r="I170" s="29" t="s">
        <v>15</v>
      </c>
      <c r="J170" s="29" t="s">
        <v>16</v>
      </c>
      <c r="K170" s="29" t="s">
        <v>255</v>
      </c>
      <c r="L170" s="29"/>
      <c r="M170" s="68">
        <v>39.054245999999999</v>
      </c>
      <c r="N170" s="68">
        <v>-79.670000999999999</v>
      </c>
      <c r="O170" s="68">
        <v>5</v>
      </c>
      <c r="P170" s="67" t="s">
        <v>778</v>
      </c>
      <c r="Q170" s="68">
        <v>1964</v>
      </c>
      <c r="R170" s="68">
        <v>1969</v>
      </c>
      <c r="S170" s="68" t="s">
        <v>701</v>
      </c>
    </row>
    <row r="171" spans="1:19" s="68" customFormat="1" x14ac:dyDescent="0.25">
      <c r="A171" s="29">
        <v>137</v>
      </c>
      <c r="B171" s="29" t="s">
        <v>251</v>
      </c>
      <c r="C171" s="29">
        <v>0.34</v>
      </c>
      <c r="D171" s="29">
        <v>1500</v>
      </c>
      <c r="E171" s="29" t="s">
        <v>13</v>
      </c>
      <c r="F171" s="29" t="s">
        <v>14</v>
      </c>
      <c r="G171" s="29">
        <v>-91</v>
      </c>
      <c r="H171" s="29">
        <v>41.5</v>
      </c>
      <c r="I171" s="29" t="s">
        <v>15</v>
      </c>
      <c r="J171" s="29" t="s">
        <v>16</v>
      </c>
      <c r="K171" s="29" t="s">
        <v>252</v>
      </c>
      <c r="L171" s="29"/>
      <c r="M171" s="68">
        <v>39.054245999999999</v>
      </c>
      <c r="N171" s="68">
        <v>-79.670000999999999</v>
      </c>
      <c r="O171" s="68">
        <v>8</v>
      </c>
      <c r="P171" s="67"/>
      <c r="Q171" s="68">
        <v>1968</v>
      </c>
      <c r="R171" s="68">
        <v>1976</v>
      </c>
      <c r="S171" s="68" t="s">
        <v>701</v>
      </c>
    </row>
    <row r="172" spans="1:19" s="68" customFormat="1" ht="20" x14ac:dyDescent="0.25">
      <c r="A172" s="56">
        <v>144</v>
      </c>
      <c r="B172" s="56" t="s">
        <v>262</v>
      </c>
      <c r="C172" s="56">
        <v>0.3</v>
      </c>
      <c r="D172" s="56">
        <v>1524</v>
      </c>
      <c r="E172" s="56" t="s">
        <v>19</v>
      </c>
      <c r="F172" s="56" t="s">
        <v>14</v>
      </c>
      <c r="G172" s="56">
        <v>-85</v>
      </c>
      <c r="H172" s="56">
        <v>22.3</v>
      </c>
      <c r="I172" s="56" t="s">
        <v>15</v>
      </c>
      <c r="J172" s="56" t="s">
        <v>16</v>
      </c>
      <c r="K172" s="56" t="s">
        <v>263</v>
      </c>
      <c r="L172" s="56"/>
      <c r="M172" s="68">
        <v>39.054245999999999</v>
      </c>
      <c r="N172" s="68">
        <v>-79.670000999999999</v>
      </c>
      <c r="O172" s="68">
        <v>8</v>
      </c>
      <c r="P172" s="67" t="s">
        <v>778</v>
      </c>
      <c r="Q172" s="68">
        <v>1969</v>
      </c>
      <c r="R172" s="68">
        <v>1977</v>
      </c>
      <c r="S172" s="68" t="s">
        <v>569</v>
      </c>
    </row>
    <row r="173" spans="1:19" s="68" customFormat="1" ht="30" x14ac:dyDescent="0.25">
      <c r="A173" s="29">
        <v>134</v>
      </c>
      <c r="B173" s="29" t="s">
        <v>246</v>
      </c>
      <c r="C173" s="29">
        <v>0.15</v>
      </c>
      <c r="D173" s="29">
        <v>1500</v>
      </c>
      <c r="E173" s="29" t="s">
        <v>13</v>
      </c>
      <c r="F173" s="29" t="s">
        <v>14</v>
      </c>
      <c r="G173" s="29">
        <v>-36</v>
      </c>
      <c r="H173" s="29">
        <v>9.6999999999999993</v>
      </c>
      <c r="I173" s="29" t="s">
        <v>15</v>
      </c>
      <c r="J173" s="29" t="s">
        <v>16</v>
      </c>
      <c r="K173" s="29" t="s">
        <v>247</v>
      </c>
      <c r="L173" s="29"/>
      <c r="M173" s="68">
        <v>39.054245999999999</v>
      </c>
      <c r="N173" s="68">
        <v>-79.670000999999999</v>
      </c>
      <c r="P173" s="67" t="s">
        <v>866</v>
      </c>
      <c r="Q173" s="68">
        <v>1969</v>
      </c>
      <c r="R173" s="68">
        <v>1977</v>
      </c>
      <c r="S173" s="68" t="s">
        <v>569</v>
      </c>
    </row>
    <row r="174" spans="1:19" s="68" customFormat="1" ht="30" x14ac:dyDescent="0.25">
      <c r="A174" s="29">
        <v>207</v>
      </c>
      <c r="B174" s="29" t="s">
        <v>361</v>
      </c>
      <c r="C174" s="29">
        <v>4.1399999999999999E-2</v>
      </c>
      <c r="D174" s="29">
        <v>2600</v>
      </c>
      <c r="E174" s="29" t="s">
        <v>19</v>
      </c>
      <c r="F174" s="29" t="s">
        <v>14</v>
      </c>
      <c r="G174" s="29">
        <v>-100</v>
      </c>
      <c r="H174" s="29">
        <v>43.3</v>
      </c>
      <c r="I174" s="29" t="s">
        <v>15</v>
      </c>
      <c r="J174" s="29" t="s">
        <v>16</v>
      </c>
      <c r="K174" s="29" t="s">
        <v>362</v>
      </c>
      <c r="L174" s="29"/>
      <c r="P174" s="67" t="s">
        <v>867</v>
      </c>
    </row>
    <row r="175" spans="1:19" s="68" customFormat="1" ht="30" x14ac:dyDescent="0.25">
      <c r="A175" s="29">
        <v>208</v>
      </c>
      <c r="B175" s="29" t="s">
        <v>363</v>
      </c>
      <c r="C175" s="29">
        <v>8.2600000000000007E-2</v>
      </c>
      <c r="D175" s="29">
        <v>2600</v>
      </c>
      <c r="E175" s="29" t="s">
        <v>19</v>
      </c>
      <c r="F175" s="29" t="s">
        <v>14</v>
      </c>
      <c r="G175" s="29">
        <v>-75</v>
      </c>
      <c r="H175" s="29">
        <v>36</v>
      </c>
      <c r="I175" s="29" t="s">
        <v>15</v>
      </c>
      <c r="J175" s="29" t="s">
        <v>16</v>
      </c>
      <c r="K175" s="29" t="s">
        <v>362</v>
      </c>
      <c r="L175" s="29"/>
      <c r="P175" s="67" t="s">
        <v>867</v>
      </c>
    </row>
    <row r="176" spans="1:19" s="68" customFormat="1" ht="20" x14ac:dyDescent="0.25">
      <c r="A176" s="29">
        <v>187</v>
      </c>
      <c r="B176" s="29" t="s">
        <v>326</v>
      </c>
      <c r="C176" s="29">
        <v>7.02</v>
      </c>
      <c r="D176" s="29">
        <v>2236</v>
      </c>
      <c r="E176" s="29" t="s">
        <v>13</v>
      </c>
      <c r="F176" s="29" t="s">
        <v>14</v>
      </c>
      <c r="G176" s="29">
        <v>-34</v>
      </c>
      <c r="H176" s="29">
        <v>13.1</v>
      </c>
      <c r="I176" s="29" t="s">
        <v>15</v>
      </c>
      <c r="J176" s="29" t="s">
        <v>16</v>
      </c>
      <c r="K176" s="29" t="s">
        <v>327</v>
      </c>
      <c r="L176" s="29"/>
      <c r="M176" s="68">
        <v>-0.36666700000000002</v>
      </c>
      <c r="N176" s="68">
        <v>35.35</v>
      </c>
      <c r="O176" s="68">
        <v>2</v>
      </c>
      <c r="P176" s="67" t="s">
        <v>814</v>
      </c>
      <c r="Q176" s="68">
        <v>1959</v>
      </c>
      <c r="R176" s="68">
        <v>1960</v>
      </c>
      <c r="S176" s="68" t="s">
        <v>701</v>
      </c>
    </row>
    <row r="177" spans="1:19" s="68" customFormat="1" ht="30" x14ac:dyDescent="0.25">
      <c r="A177" s="29">
        <v>133</v>
      </c>
      <c r="B177" s="29" t="s">
        <v>244</v>
      </c>
      <c r="C177" s="29">
        <v>0.3</v>
      </c>
      <c r="D177" s="29">
        <v>1520</v>
      </c>
      <c r="E177" s="29" t="s">
        <v>13</v>
      </c>
      <c r="F177" s="29" t="s">
        <v>14</v>
      </c>
      <c r="G177" s="29">
        <v>-85</v>
      </c>
      <c r="H177" s="29">
        <v>22.4</v>
      </c>
      <c r="I177" s="29" t="s">
        <v>15</v>
      </c>
      <c r="J177" s="29" t="s">
        <v>16</v>
      </c>
      <c r="K177" s="29" t="s">
        <v>245</v>
      </c>
      <c r="L177" s="29"/>
      <c r="M177" s="68">
        <v>-37.503878</v>
      </c>
      <c r="N177" s="68">
        <v>146.106764</v>
      </c>
      <c r="P177" s="67"/>
      <c r="Q177" s="68">
        <v>1951</v>
      </c>
      <c r="R177" s="68">
        <v>1960</v>
      </c>
      <c r="S177" s="68" t="s">
        <v>701</v>
      </c>
    </row>
    <row r="178" spans="1:19" s="68" customFormat="1" x14ac:dyDescent="0.25">
      <c r="A178" s="29">
        <v>135</v>
      </c>
      <c r="B178" s="29" t="s">
        <v>248</v>
      </c>
      <c r="C178" s="29">
        <v>0.34</v>
      </c>
      <c r="D178" s="29">
        <v>1500</v>
      </c>
      <c r="E178" s="29" t="s">
        <v>13</v>
      </c>
      <c r="F178" s="29" t="s">
        <v>14</v>
      </c>
      <c r="G178" s="29">
        <v>-13</v>
      </c>
      <c r="H178" s="29">
        <v>1.3</v>
      </c>
      <c r="I178" s="29" t="s">
        <v>15</v>
      </c>
      <c r="J178" s="29" t="s">
        <v>16</v>
      </c>
      <c r="K178" s="29" t="s">
        <v>249</v>
      </c>
      <c r="L178" s="29"/>
      <c r="M178" s="68">
        <v>-37.503878</v>
      </c>
      <c r="N178" s="68">
        <v>146.106764</v>
      </c>
      <c r="P178" s="67"/>
      <c r="Q178" s="68">
        <v>1951</v>
      </c>
      <c r="R178" s="68">
        <v>1960</v>
      </c>
      <c r="S178" s="68" t="s">
        <v>701</v>
      </c>
    </row>
    <row r="179" spans="1:19" s="68" customFormat="1" x14ac:dyDescent="0.25">
      <c r="A179" s="29">
        <v>136</v>
      </c>
      <c r="B179" s="29" t="s">
        <v>250</v>
      </c>
      <c r="C179" s="29">
        <v>0.34</v>
      </c>
      <c r="D179" s="29">
        <v>1500</v>
      </c>
      <c r="E179" s="29" t="s">
        <v>13</v>
      </c>
      <c r="F179" s="29" t="s">
        <v>14</v>
      </c>
      <c r="G179" s="29">
        <v>-8</v>
      </c>
      <c r="H179" s="29">
        <v>0</v>
      </c>
      <c r="I179" s="29" t="s">
        <v>15</v>
      </c>
      <c r="J179" s="29" t="s">
        <v>16</v>
      </c>
      <c r="K179" s="29" t="s">
        <v>249</v>
      </c>
      <c r="L179" s="29"/>
      <c r="M179" s="68">
        <v>-37.503878</v>
      </c>
      <c r="N179" s="68">
        <v>146.106764</v>
      </c>
      <c r="P179" s="67"/>
      <c r="Q179" s="68">
        <v>1951</v>
      </c>
      <c r="R179" s="68">
        <v>1960</v>
      </c>
      <c r="S179" s="68" t="s">
        <v>701</v>
      </c>
    </row>
    <row r="180" spans="1:19" s="68" customFormat="1" x14ac:dyDescent="0.25">
      <c r="A180" s="29">
        <v>138</v>
      </c>
      <c r="B180" s="29" t="s">
        <v>253</v>
      </c>
      <c r="C180" s="29">
        <v>0.34</v>
      </c>
      <c r="D180" s="29">
        <v>1500</v>
      </c>
      <c r="E180" s="29" t="s">
        <v>13</v>
      </c>
      <c r="F180" s="29" t="s">
        <v>14</v>
      </c>
      <c r="G180" s="29">
        <v>-6</v>
      </c>
      <c r="H180" s="29">
        <v>0</v>
      </c>
      <c r="I180" s="29" t="s">
        <v>15</v>
      </c>
      <c r="J180" s="29" t="s">
        <v>16</v>
      </c>
      <c r="K180" s="29" t="s">
        <v>249</v>
      </c>
      <c r="L180" s="29"/>
      <c r="M180" s="68">
        <v>-37.503878</v>
      </c>
      <c r="N180" s="68">
        <v>146.106764</v>
      </c>
      <c r="P180" s="67"/>
      <c r="Q180" s="68">
        <v>1951</v>
      </c>
      <c r="R180" s="68">
        <v>1960</v>
      </c>
      <c r="S180" s="68" t="s">
        <v>701</v>
      </c>
    </row>
    <row r="181" spans="1:19" s="68" customFormat="1" x14ac:dyDescent="0.25">
      <c r="A181" s="29">
        <v>140</v>
      </c>
      <c r="B181" s="29" t="s">
        <v>256</v>
      </c>
      <c r="C181" s="29">
        <v>0.36</v>
      </c>
      <c r="D181" s="29">
        <v>1470</v>
      </c>
      <c r="E181" s="29" t="s">
        <v>13</v>
      </c>
      <c r="F181" s="29" t="s">
        <v>14</v>
      </c>
      <c r="G181" s="29">
        <v>-14</v>
      </c>
      <c r="H181" s="29">
        <v>0</v>
      </c>
      <c r="I181" s="29" t="s">
        <v>15</v>
      </c>
      <c r="J181" s="29" t="s">
        <v>16</v>
      </c>
      <c r="K181" s="29" t="s">
        <v>249</v>
      </c>
      <c r="L181" s="29"/>
      <c r="M181" s="68">
        <v>-37.503878</v>
      </c>
      <c r="N181" s="68">
        <v>146.106764</v>
      </c>
      <c r="P181" s="67"/>
      <c r="Q181" s="68">
        <v>1951</v>
      </c>
      <c r="R181" s="68">
        <v>1960</v>
      </c>
      <c r="S181" s="68" t="s">
        <v>701</v>
      </c>
    </row>
    <row r="182" spans="1:19" s="68" customFormat="1" x14ac:dyDescent="0.25">
      <c r="A182" s="29">
        <v>141</v>
      </c>
      <c r="B182" s="29" t="s">
        <v>257</v>
      </c>
      <c r="C182" s="29">
        <v>0.36</v>
      </c>
      <c r="D182" s="29">
        <v>1470</v>
      </c>
      <c r="E182" s="29" t="s">
        <v>13</v>
      </c>
      <c r="F182" s="29" t="s">
        <v>14</v>
      </c>
      <c r="G182" s="29">
        <v>-20</v>
      </c>
      <c r="H182" s="29">
        <v>4.7</v>
      </c>
      <c r="I182" s="29" t="s">
        <v>15</v>
      </c>
      <c r="J182" s="29" t="s">
        <v>16</v>
      </c>
      <c r="K182" s="29" t="s">
        <v>249</v>
      </c>
      <c r="L182" s="29"/>
      <c r="M182" s="68">
        <v>-37.503878</v>
      </c>
      <c r="N182" s="68">
        <v>146.106764</v>
      </c>
      <c r="P182" s="67"/>
      <c r="Q182" s="68">
        <v>1951</v>
      </c>
      <c r="R182" s="68">
        <v>1960</v>
      </c>
      <c r="S182" s="68" t="s">
        <v>701</v>
      </c>
    </row>
    <row r="183" spans="1:19" s="68" customFormat="1" ht="30" x14ac:dyDescent="0.25">
      <c r="A183" s="29">
        <v>145</v>
      </c>
      <c r="B183" s="29" t="s">
        <v>264</v>
      </c>
      <c r="C183" s="29">
        <v>0.15</v>
      </c>
      <c r="D183" s="29">
        <v>1500</v>
      </c>
      <c r="E183" s="29" t="s">
        <v>19</v>
      </c>
      <c r="F183" s="29" t="s">
        <v>14</v>
      </c>
      <c r="G183" s="29">
        <v>-36</v>
      </c>
      <c r="H183" s="29">
        <v>9.6999999999999993</v>
      </c>
      <c r="I183" s="29" t="s">
        <v>15</v>
      </c>
      <c r="J183" s="29" t="s">
        <v>16</v>
      </c>
      <c r="K183" s="29" t="s">
        <v>265</v>
      </c>
      <c r="L183" s="29"/>
      <c r="M183" s="68">
        <v>39.054245999999999</v>
      </c>
      <c r="N183" s="68">
        <v>-79.670000999999999</v>
      </c>
      <c r="O183" s="68">
        <v>1</v>
      </c>
      <c r="P183" s="67" t="s">
        <v>868</v>
      </c>
      <c r="Q183" s="68">
        <v>1957</v>
      </c>
      <c r="R183" s="68">
        <v>1958</v>
      </c>
      <c r="S183" s="68" t="s">
        <v>701</v>
      </c>
    </row>
    <row r="184" spans="1:19" s="68" customFormat="1" ht="30" x14ac:dyDescent="0.25">
      <c r="A184" s="29">
        <v>146</v>
      </c>
      <c r="B184" s="29" t="s">
        <v>266</v>
      </c>
      <c r="C184" s="29">
        <v>0.34</v>
      </c>
      <c r="D184" s="29">
        <v>1500</v>
      </c>
      <c r="E184" s="29" t="s">
        <v>19</v>
      </c>
      <c r="F184" s="29" t="s">
        <v>14</v>
      </c>
      <c r="G184" s="29">
        <v>-13</v>
      </c>
      <c r="H184" s="29">
        <v>0</v>
      </c>
      <c r="I184" s="29" t="s">
        <v>15</v>
      </c>
      <c r="J184" s="29" t="s">
        <v>16</v>
      </c>
      <c r="K184" s="29" t="s">
        <v>265</v>
      </c>
      <c r="L184" s="29"/>
      <c r="M184" s="68">
        <v>39.054245999999999</v>
      </c>
      <c r="N184" s="68">
        <v>-79.670000999999999</v>
      </c>
      <c r="P184" s="67" t="s">
        <v>868</v>
      </c>
      <c r="Q184" s="68">
        <v>1957</v>
      </c>
      <c r="R184" s="68">
        <v>1958</v>
      </c>
      <c r="S184" s="68" t="s">
        <v>701</v>
      </c>
    </row>
    <row r="185" spans="1:19" s="68" customFormat="1" ht="30" x14ac:dyDescent="0.25">
      <c r="A185" s="29">
        <v>147</v>
      </c>
      <c r="B185" s="29" t="s">
        <v>267</v>
      </c>
      <c r="C185" s="29">
        <v>0.36</v>
      </c>
      <c r="D185" s="29">
        <v>1473</v>
      </c>
      <c r="E185" s="29" t="s">
        <v>19</v>
      </c>
      <c r="F185" s="29" t="s">
        <v>14</v>
      </c>
      <c r="G185" s="29">
        <v>-20</v>
      </c>
      <c r="H185" s="29">
        <v>4.7</v>
      </c>
      <c r="I185" s="29" t="s">
        <v>15</v>
      </c>
      <c r="J185" s="29" t="s">
        <v>16</v>
      </c>
      <c r="K185" s="29" t="s">
        <v>265</v>
      </c>
      <c r="L185" s="29"/>
      <c r="M185" s="68">
        <v>39.054245999999999</v>
      </c>
      <c r="N185" s="68">
        <v>-79.670000999999999</v>
      </c>
      <c r="P185" s="67" t="s">
        <v>868</v>
      </c>
      <c r="Q185" s="68">
        <v>1957</v>
      </c>
      <c r="R185" s="68">
        <v>1958</v>
      </c>
      <c r="S185" s="68" t="s">
        <v>701</v>
      </c>
    </row>
    <row r="186" spans="1:19" s="68" customFormat="1" ht="20" x14ac:dyDescent="0.25">
      <c r="A186" s="29">
        <v>148</v>
      </c>
      <c r="B186" s="29" t="s">
        <v>268</v>
      </c>
      <c r="C186" s="29">
        <v>0.22</v>
      </c>
      <c r="D186" s="29">
        <v>1440</v>
      </c>
      <c r="E186" s="29" t="s">
        <v>19</v>
      </c>
      <c r="F186" s="29" t="s">
        <v>14</v>
      </c>
      <c r="G186" s="29">
        <v>-50</v>
      </c>
      <c r="H186" s="29">
        <v>28.8</v>
      </c>
      <c r="I186" s="29" t="s">
        <v>15</v>
      </c>
      <c r="J186" s="29" t="s">
        <v>16</v>
      </c>
      <c r="K186" s="29" t="s">
        <v>265</v>
      </c>
      <c r="M186" s="68">
        <v>39.054245999999999</v>
      </c>
      <c r="N186" s="68">
        <v>-79.670000999999999</v>
      </c>
      <c r="O186" s="68">
        <v>5</v>
      </c>
      <c r="P186" s="67" t="s">
        <v>779</v>
      </c>
      <c r="Q186" s="68">
        <v>1964</v>
      </c>
      <c r="R186" s="68">
        <v>1969</v>
      </c>
      <c r="S186" s="68" t="s">
        <v>701</v>
      </c>
    </row>
    <row r="187" spans="1:19" s="68" customFormat="1" ht="20" x14ac:dyDescent="0.25">
      <c r="A187" s="29">
        <v>149</v>
      </c>
      <c r="B187" s="29" t="s">
        <v>269</v>
      </c>
      <c r="C187" s="29">
        <v>0.24</v>
      </c>
      <c r="D187" s="29">
        <v>1469</v>
      </c>
      <c r="E187" s="29" t="s">
        <v>19</v>
      </c>
      <c r="F187" s="29" t="s">
        <v>14</v>
      </c>
      <c r="G187" s="29">
        <v>-50</v>
      </c>
      <c r="H187" s="29">
        <v>19.7</v>
      </c>
      <c r="I187" s="29" t="s">
        <v>15</v>
      </c>
      <c r="J187" s="29" t="s">
        <v>16</v>
      </c>
      <c r="K187" s="29" t="s">
        <v>265</v>
      </c>
      <c r="M187" s="68">
        <v>39.054245999999999</v>
      </c>
      <c r="N187" s="68">
        <v>-79.670000999999999</v>
      </c>
      <c r="O187" s="68">
        <v>5</v>
      </c>
      <c r="P187" s="67" t="s">
        <v>780</v>
      </c>
      <c r="Q187" s="68">
        <v>1964</v>
      </c>
      <c r="R187" s="68">
        <v>1969</v>
      </c>
      <c r="S187" s="68" t="s">
        <v>701</v>
      </c>
    </row>
    <row r="188" spans="1:19" s="68" customFormat="1" ht="70" x14ac:dyDescent="0.25">
      <c r="A188" s="29">
        <v>306</v>
      </c>
      <c r="B188" s="29" t="s">
        <v>513</v>
      </c>
      <c r="C188" s="29">
        <v>1</v>
      </c>
      <c r="D188" s="29">
        <v>810</v>
      </c>
      <c r="E188" s="29" t="s">
        <v>24</v>
      </c>
      <c r="F188" s="29" t="s">
        <v>25</v>
      </c>
      <c r="G188" s="29">
        <v>-1</v>
      </c>
      <c r="H188" s="29">
        <v>0</v>
      </c>
      <c r="I188" s="29" t="s">
        <v>15</v>
      </c>
      <c r="J188" s="29" t="s">
        <v>16</v>
      </c>
      <c r="K188" s="29" t="s">
        <v>514</v>
      </c>
      <c r="L188" s="29"/>
      <c r="M188" s="68">
        <v>33.788912562983</v>
      </c>
      <c r="N188" s="68">
        <v>-110.963855204659</v>
      </c>
      <c r="O188" s="68">
        <v>11</v>
      </c>
      <c r="P188" s="67" t="s">
        <v>705</v>
      </c>
      <c r="S188" s="68" t="s">
        <v>701</v>
      </c>
    </row>
    <row r="189" spans="1:19" s="68" customFormat="1" ht="20" x14ac:dyDescent="0.25">
      <c r="A189" s="29">
        <v>92</v>
      </c>
      <c r="B189" s="29" t="s">
        <v>173</v>
      </c>
      <c r="C189" s="29">
        <v>3.64</v>
      </c>
      <c r="D189" s="29">
        <v>639</v>
      </c>
      <c r="E189" s="29" t="s">
        <v>24</v>
      </c>
      <c r="F189" s="29" t="s">
        <v>25</v>
      </c>
      <c r="G189" s="29">
        <v>-16.600000000000001</v>
      </c>
      <c r="H189" s="29">
        <v>50.7</v>
      </c>
      <c r="I189" s="29" t="s">
        <v>15</v>
      </c>
      <c r="J189" s="29" t="s">
        <v>16</v>
      </c>
      <c r="K189" s="29" t="s">
        <v>174</v>
      </c>
      <c r="L189" s="29"/>
      <c r="M189" s="68">
        <v>38.583333000000003</v>
      </c>
      <c r="N189" s="68">
        <v>-109.25</v>
      </c>
      <c r="O189" s="68">
        <v>17</v>
      </c>
      <c r="P189" s="67" t="s">
        <v>869</v>
      </c>
      <c r="Q189" s="68">
        <v>1955</v>
      </c>
      <c r="R189" s="68">
        <v>1972</v>
      </c>
      <c r="S189" s="68" t="s">
        <v>591</v>
      </c>
    </row>
    <row r="190" spans="1:19" s="68" customFormat="1" x14ac:dyDescent="0.25">
      <c r="A190" s="29">
        <v>101</v>
      </c>
      <c r="B190" s="29" t="s">
        <v>189</v>
      </c>
      <c r="C190" s="29">
        <v>1.5</v>
      </c>
      <c r="D190" s="29">
        <v>1266</v>
      </c>
      <c r="E190" s="29" t="s">
        <v>24</v>
      </c>
      <c r="F190" s="29" t="s">
        <v>14</v>
      </c>
      <c r="G190" s="29">
        <v>90</v>
      </c>
      <c r="H190" s="29">
        <v>20.3</v>
      </c>
      <c r="I190" s="29" t="s">
        <v>15</v>
      </c>
      <c r="J190" s="29" t="s">
        <v>16</v>
      </c>
      <c r="K190" s="29" t="s">
        <v>190</v>
      </c>
      <c r="L190" s="29"/>
      <c r="M190" s="68">
        <v>55.592419999999997</v>
      </c>
      <c r="N190" s="68">
        <v>-3.890822</v>
      </c>
      <c r="O190" s="68">
        <v>17</v>
      </c>
      <c r="P190" s="67"/>
      <c r="Q190" s="68">
        <v>1983</v>
      </c>
      <c r="R190" s="68">
        <v>2000</v>
      </c>
    </row>
    <row r="191" spans="1:19" s="68" customFormat="1" ht="40" x14ac:dyDescent="0.25">
      <c r="A191" s="29">
        <v>166</v>
      </c>
      <c r="B191" s="29" t="s">
        <v>294</v>
      </c>
      <c r="C191" s="29">
        <v>3.67</v>
      </c>
      <c r="D191" s="29">
        <v>2500</v>
      </c>
      <c r="E191" s="29" t="s">
        <v>24</v>
      </c>
      <c r="F191" s="29" t="s">
        <v>14</v>
      </c>
      <c r="G191" s="29">
        <v>-26</v>
      </c>
      <c r="H191" s="29">
        <v>3</v>
      </c>
      <c r="I191" s="29" t="s">
        <v>15</v>
      </c>
      <c r="J191" s="29" t="s">
        <v>16</v>
      </c>
      <c r="K191" s="29" t="s">
        <v>295</v>
      </c>
      <c r="L191" s="29"/>
      <c r="M191" s="68">
        <v>52.467613</v>
      </c>
      <c r="N191" s="68">
        <v>-3.725406</v>
      </c>
      <c r="P191" s="67" t="s">
        <v>781</v>
      </c>
      <c r="Q191" s="68">
        <v>1983</v>
      </c>
      <c r="R191" s="68">
        <v>2000</v>
      </c>
      <c r="S191" s="68" t="s">
        <v>701</v>
      </c>
    </row>
    <row r="192" spans="1:19" s="68" customFormat="1" ht="40" x14ac:dyDescent="0.25">
      <c r="A192" s="29">
        <v>177</v>
      </c>
      <c r="B192" s="29" t="s">
        <v>309</v>
      </c>
      <c r="C192" s="29">
        <v>3.08</v>
      </c>
      <c r="D192" s="29">
        <v>2500</v>
      </c>
      <c r="E192" s="29" t="s">
        <v>24</v>
      </c>
      <c r="F192" s="29" t="s">
        <v>14</v>
      </c>
      <c r="G192" s="29">
        <v>-29</v>
      </c>
      <c r="H192" s="29">
        <v>11.5</v>
      </c>
      <c r="I192" s="29" t="s">
        <v>15</v>
      </c>
      <c r="J192" s="29" t="s">
        <v>16</v>
      </c>
      <c r="K192" s="29" t="s">
        <v>295</v>
      </c>
      <c r="L192" s="29"/>
      <c r="M192" s="68">
        <v>52.467613</v>
      </c>
      <c r="N192" s="68">
        <v>-3.725406</v>
      </c>
      <c r="P192" s="67" t="s">
        <v>781</v>
      </c>
      <c r="Q192" s="68">
        <v>1983</v>
      </c>
      <c r="R192" s="68">
        <v>2000</v>
      </c>
      <c r="S192" s="68" t="s">
        <v>701</v>
      </c>
    </row>
    <row r="193" spans="1:19" s="68" customFormat="1" ht="40" x14ac:dyDescent="0.25">
      <c r="A193" s="29">
        <v>258</v>
      </c>
      <c r="B193" s="29" t="s">
        <v>440</v>
      </c>
      <c r="C193" s="29">
        <v>8.6999999999999993</v>
      </c>
      <c r="D193" s="29">
        <v>2500</v>
      </c>
      <c r="E193" s="29" t="s">
        <v>24</v>
      </c>
      <c r="F193" s="29" t="s">
        <v>14</v>
      </c>
      <c r="G193" s="29">
        <v>-32</v>
      </c>
      <c r="H193" s="29">
        <v>2.5</v>
      </c>
      <c r="I193" s="29" t="s">
        <v>15</v>
      </c>
      <c r="J193" s="29" t="s">
        <v>16</v>
      </c>
      <c r="K193" s="29" t="s">
        <v>295</v>
      </c>
      <c r="L193" s="29"/>
      <c r="M193" s="68">
        <v>52.472088267260901</v>
      </c>
      <c r="N193" s="68">
        <v>-3.71674779431117</v>
      </c>
      <c r="O193" s="68">
        <v>17</v>
      </c>
      <c r="P193" s="67" t="s">
        <v>781</v>
      </c>
      <c r="Q193" s="68">
        <v>1983</v>
      </c>
      <c r="R193" s="68">
        <v>2000</v>
      </c>
      <c r="S193" s="68" t="s">
        <v>701</v>
      </c>
    </row>
    <row r="194" spans="1:19" s="68" customFormat="1" ht="80" x14ac:dyDescent="0.25">
      <c r="A194" s="29">
        <v>272</v>
      </c>
      <c r="B194" s="29" t="s">
        <v>460</v>
      </c>
      <c r="C194" s="29">
        <v>0.89</v>
      </c>
      <c r="D194" s="29">
        <v>2500</v>
      </c>
      <c r="E194" s="29" t="s">
        <v>24</v>
      </c>
      <c r="F194" s="29" t="s">
        <v>14</v>
      </c>
      <c r="G194" s="29">
        <v>-49</v>
      </c>
      <c r="H194" s="29">
        <v>3.5</v>
      </c>
      <c r="I194" s="29" t="s">
        <v>15</v>
      </c>
      <c r="J194" s="29" t="s">
        <v>16</v>
      </c>
      <c r="K194" s="29" t="s">
        <v>295</v>
      </c>
      <c r="L194" s="29"/>
      <c r="M194" s="68">
        <v>52.472088267260901</v>
      </c>
      <c r="N194" s="68">
        <v>-3.71674779431117</v>
      </c>
      <c r="O194" s="68">
        <v>17</v>
      </c>
      <c r="P194" s="67" t="s">
        <v>782</v>
      </c>
      <c r="Q194" s="68">
        <v>1983</v>
      </c>
      <c r="R194" s="68">
        <v>2000</v>
      </c>
      <c r="S194" s="68" t="s">
        <v>701</v>
      </c>
    </row>
    <row r="195" spans="1:19" s="68" customFormat="1" ht="20" x14ac:dyDescent="0.25">
      <c r="A195" s="29">
        <v>86</v>
      </c>
      <c r="B195" s="29" t="s">
        <v>163</v>
      </c>
      <c r="C195" s="29">
        <v>0.03</v>
      </c>
      <c r="D195" s="29">
        <v>1410</v>
      </c>
      <c r="E195" s="29" t="s">
        <v>13</v>
      </c>
      <c r="F195" s="29" t="s">
        <v>14</v>
      </c>
      <c r="G195" s="29">
        <v>100</v>
      </c>
      <c r="H195" s="29">
        <v>-49.5</v>
      </c>
      <c r="I195" s="29" t="s">
        <v>15</v>
      </c>
      <c r="J195" s="29" t="s">
        <v>16</v>
      </c>
      <c r="K195" s="29" t="s">
        <v>164</v>
      </c>
      <c r="L195" s="29"/>
      <c r="M195" s="68">
        <v>47.8</v>
      </c>
      <c r="N195" s="68">
        <v>12.433332999999999</v>
      </c>
      <c r="P195" s="67" t="s">
        <v>870</v>
      </c>
      <c r="Q195" s="68">
        <v>1970</v>
      </c>
      <c r="R195" s="68">
        <v>1985</v>
      </c>
      <c r="S195" s="68" t="s">
        <v>701</v>
      </c>
    </row>
    <row r="196" spans="1:19" s="68" customFormat="1" ht="20.5" thickBot="1" x14ac:dyDescent="0.3">
      <c r="A196" s="65">
        <v>87</v>
      </c>
      <c r="B196" s="65" t="s">
        <v>165</v>
      </c>
      <c r="C196" s="65">
        <v>0.03</v>
      </c>
      <c r="D196" s="65">
        <v>1410</v>
      </c>
      <c r="E196" s="65" t="s">
        <v>13</v>
      </c>
      <c r="F196" s="65" t="s">
        <v>14</v>
      </c>
      <c r="G196" s="65">
        <v>100</v>
      </c>
      <c r="H196" s="65">
        <v>-65.099999999999994</v>
      </c>
      <c r="I196" s="65" t="s">
        <v>15</v>
      </c>
      <c r="J196" s="65" t="s">
        <v>16</v>
      </c>
      <c r="K196" s="65" t="s">
        <v>166</v>
      </c>
      <c r="L196" s="29"/>
      <c r="M196" s="68">
        <v>47.8</v>
      </c>
      <c r="N196" s="68">
        <v>12.433332999999999</v>
      </c>
      <c r="P196" s="67" t="s">
        <v>870</v>
      </c>
      <c r="Q196" s="68">
        <v>1970</v>
      </c>
      <c r="R196" s="68">
        <v>1985</v>
      </c>
      <c r="S196" s="68" t="s">
        <v>701</v>
      </c>
    </row>
    <row r="197" spans="1:19" s="68" customFormat="1" x14ac:dyDescent="0.25">
      <c r="A197" s="29">
        <v>206</v>
      </c>
      <c r="B197" s="29" t="s">
        <v>359</v>
      </c>
      <c r="C197" s="29">
        <v>0.1</v>
      </c>
      <c r="D197" s="29">
        <v>1490</v>
      </c>
      <c r="E197" s="29" t="s">
        <v>13</v>
      </c>
      <c r="F197" s="29" t="s">
        <v>14</v>
      </c>
      <c r="G197" s="29">
        <v>80</v>
      </c>
      <c r="H197" s="29">
        <v>-22</v>
      </c>
      <c r="I197" s="29" t="s">
        <v>15</v>
      </c>
      <c r="J197" s="29" t="s">
        <v>21</v>
      </c>
      <c r="K197" s="29" t="s">
        <v>360</v>
      </c>
      <c r="L197" s="29"/>
      <c r="M197" s="68">
        <v>8.35</v>
      </c>
      <c r="N197" s="68">
        <v>43.016666999999998</v>
      </c>
      <c r="P197" s="67"/>
      <c r="Q197" s="68">
        <v>1999</v>
      </c>
      <c r="R197" s="68">
        <v>2008</v>
      </c>
      <c r="S197" s="68" t="s">
        <v>591</v>
      </c>
    </row>
    <row r="198" spans="1:19" s="68" customFormat="1" ht="20" x14ac:dyDescent="0.25">
      <c r="A198" s="29">
        <v>232</v>
      </c>
      <c r="B198" s="29" t="s">
        <v>399</v>
      </c>
      <c r="C198" s="29">
        <v>5.74E-2</v>
      </c>
      <c r="D198" s="29">
        <v>1317</v>
      </c>
      <c r="E198" s="29" t="s">
        <v>24</v>
      </c>
      <c r="F198" s="29" t="s">
        <v>14</v>
      </c>
      <c r="G198" s="29">
        <v>-50</v>
      </c>
      <c r="H198" s="29">
        <v>30.9</v>
      </c>
      <c r="I198" s="29" t="s">
        <v>15</v>
      </c>
      <c r="J198" s="29" t="s">
        <v>16</v>
      </c>
      <c r="K198" s="29" t="s">
        <v>400</v>
      </c>
      <c r="L198" s="29"/>
      <c r="M198" s="68">
        <v>34.431286</v>
      </c>
      <c r="N198" s="68">
        <v>-94.552682000000004</v>
      </c>
      <c r="O198" s="68">
        <v>4</v>
      </c>
      <c r="P198" s="67" t="s">
        <v>882</v>
      </c>
      <c r="Q198" s="68">
        <v>1979</v>
      </c>
      <c r="R198" s="68">
        <v>1983</v>
      </c>
      <c r="S198" s="68" t="s">
        <v>701</v>
      </c>
    </row>
    <row r="199" spans="1:19" s="68" customFormat="1" x14ac:dyDescent="0.25">
      <c r="A199" s="29">
        <v>238</v>
      </c>
      <c r="B199" s="29" t="s">
        <v>411</v>
      </c>
      <c r="C199" s="29">
        <v>4.0800000000000003E-2</v>
      </c>
      <c r="D199" s="29">
        <v>1317</v>
      </c>
      <c r="E199" s="29" t="s">
        <v>24</v>
      </c>
      <c r="F199" s="29" t="s">
        <v>14</v>
      </c>
      <c r="G199" s="29">
        <v>-100</v>
      </c>
      <c r="H199" s="29">
        <v>18.5</v>
      </c>
      <c r="I199" s="29" t="s">
        <v>15</v>
      </c>
      <c r="J199" s="29" t="s">
        <v>16</v>
      </c>
      <c r="K199" s="29" t="s">
        <v>412</v>
      </c>
      <c r="L199" s="29"/>
      <c r="M199" s="68">
        <v>34.431286</v>
      </c>
      <c r="N199" s="68">
        <v>-94.552682000000004</v>
      </c>
      <c r="O199" s="68">
        <v>4</v>
      </c>
      <c r="P199" s="67" t="s">
        <v>881</v>
      </c>
      <c r="Q199" s="68">
        <v>1979</v>
      </c>
      <c r="R199" s="68">
        <v>1983</v>
      </c>
      <c r="S199" s="68" t="s">
        <v>701</v>
      </c>
    </row>
    <row r="200" spans="1:19" s="68" customFormat="1" ht="20" x14ac:dyDescent="0.25">
      <c r="A200" s="29">
        <v>67</v>
      </c>
      <c r="B200" s="29" t="s">
        <v>132</v>
      </c>
      <c r="C200" s="29">
        <v>2.48</v>
      </c>
      <c r="D200" s="29">
        <v>1070</v>
      </c>
      <c r="E200" s="29" t="s">
        <v>13</v>
      </c>
      <c r="F200" s="29" t="s">
        <v>14</v>
      </c>
      <c r="G200" s="29">
        <v>100</v>
      </c>
      <c r="H200" s="29">
        <v>167.7</v>
      </c>
      <c r="I200" s="29" t="s">
        <v>15</v>
      </c>
      <c r="J200" s="29" t="s">
        <v>16</v>
      </c>
      <c r="K200" s="29" t="s">
        <v>133</v>
      </c>
      <c r="L200" s="29"/>
      <c r="M200" s="68">
        <v>-33.32047</v>
      </c>
      <c r="N200" s="68">
        <v>115.78824299999999</v>
      </c>
      <c r="O200" s="68">
        <v>3</v>
      </c>
      <c r="P200" s="67" t="s">
        <v>879</v>
      </c>
      <c r="Q200" s="68">
        <v>1982</v>
      </c>
      <c r="R200" s="68">
        <v>1985</v>
      </c>
      <c r="S200" s="68" t="s">
        <v>569</v>
      </c>
    </row>
    <row r="201" spans="1:19" s="68" customFormat="1" x14ac:dyDescent="0.25">
      <c r="A201" s="29">
        <v>167</v>
      </c>
      <c r="B201" s="29" t="s">
        <v>296</v>
      </c>
      <c r="C201" s="29">
        <v>0.8</v>
      </c>
      <c r="D201" s="29">
        <v>1200</v>
      </c>
      <c r="E201" s="29" t="s">
        <v>13</v>
      </c>
      <c r="F201" s="29" t="s">
        <v>14</v>
      </c>
      <c r="G201" s="29">
        <v>-75</v>
      </c>
      <c r="H201" s="29">
        <v>71.599999999999994</v>
      </c>
      <c r="I201" s="29" t="s">
        <v>15</v>
      </c>
      <c r="J201" s="29" t="s">
        <v>16</v>
      </c>
      <c r="K201" s="29" t="s">
        <v>297</v>
      </c>
      <c r="M201" s="68">
        <v>-33.117401000000001</v>
      </c>
      <c r="N201" s="68">
        <v>115.92231099999999</v>
      </c>
      <c r="O201" s="68">
        <v>3</v>
      </c>
      <c r="P201" s="67"/>
      <c r="Q201" s="68">
        <v>1986</v>
      </c>
      <c r="R201" s="68">
        <v>1988</v>
      </c>
      <c r="S201" s="68" t="s">
        <v>569</v>
      </c>
    </row>
    <row r="202" spans="1:19" s="68" customFormat="1" x14ac:dyDescent="0.25">
      <c r="A202" s="56">
        <v>228</v>
      </c>
      <c r="B202" s="56" t="s">
        <v>394</v>
      </c>
      <c r="C202" s="56">
        <v>0.318</v>
      </c>
      <c r="D202" s="56">
        <v>1535</v>
      </c>
      <c r="E202" s="56" t="s">
        <v>13</v>
      </c>
      <c r="F202" s="56" t="s">
        <v>14</v>
      </c>
      <c r="G202" s="56">
        <v>59</v>
      </c>
      <c r="H202" s="56">
        <v>-15.8</v>
      </c>
      <c r="I202" s="56" t="s">
        <v>15</v>
      </c>
      <c r="J202" s="56" t="s">
        <v>16</v>
      </c>
      <c r="K202" s="56" t="s">
        <v>770</v>
      </c>
      <c r="L202" s="56"/>
      <c r="M202" s="68">
        <v>11.373234</v>
      </c>
      <c r="N202" s="68">
        <v>76.760132999999996</v>
      </c>
      <c r="O202" s="68">
        <v>13</v>
      </c>
      <c r="P202" s="67"/>
      <c r="Q202" s="68">
        <v>1968</v>
      </c>
      <c r="R202" s="68">
        <v>1981</v>
      </c>
      <c r="S202" s="68" t="s">
        <v>569</v>
      </c>
    </row>
    <row r="203" spans="1:19" s="68" customFormat="1" ht="20" x14ac:dyDescent="0.25">
      <c r="A203" s="29">
        <v>95</v>
      </c>
      <c r="B203" s="29" t="s">
        <v>179</v>
      </c>
      <c r="C203" s="29">
        <v>1.81</v>
      </c>
      <c r="D203" s="29">
        <v>974</v>
      </c>
      <c r="E203" s="29" t="s">
        <v>19</v>
      </c>
      <c r="F203" s="29" t="s">
        <v>14</v>
      </c>
      <c r="G203" s="29">
        <v>47</v>
      </c>
      <c r="H203" s="29">
        <v>19.8</v>
      </c>
      <c r="I203" s="29" t="s">
        <v>15</v>
      </c>
      <c r="J203" s="29" t="s">
        <v>16</v>
      </c>
      <c r="K203" s="29" t="s">
        <v>180</v>
      </c>
      <c r="M203" s="68">
        <v>42.531111111111109</v>
      </c>
      <c r="N203" s="68">
        <v>-75.425277777777779</v>
      </c>
      <c r="O203" s="68">
        <v>26</v>
      </c>
      <c r="P203" s="67" t="s">
        <v>706</v>
      </c>
      <c r="Q203" s="68">
        <v>1932</v>
      </c>
      <c r="R203" s="68">
        <v>1958</v>
      </c>
    </row>
    <row r="204" spans="1:19" s="68" customFormat="1" ht="40" x14ac:dyDescent="0.25">
      <c r="A204" s="29">
        <v>269</v>
      </c>
      <c r="B204" s="29" t="s">
        <v>456</v>
      </c>
      <c r="C204" s="29">
        <v>1.8</v>
      </c>
      <c r="D204" s="29">
        <v>2270</v>
      </c>
      <c r="E204" s="29" t="s">
        <v>13</v>
      </c>
      <c r="F204" s="29" t="s">
        <v>14</v>
      </c>
      <c r="G204" s="29">
        <v>-100</v>
      </c>
      <c r="H204" s="29">
        <v>7.5</v>
      </c>
      <c r="I204" s="29" t="s">
        <v>15</v>
      </c>
      <c r="J204" s="29" t="s">
        <v>16</v>
      </c>
      <c r="K204" s="29" t="s">
        <v>457</v>
      </c>
      <c r="M204" s="68">
        <v>-33.950000000000003</v>
      </c>
      <c r="N204" s="68">
        <v>-18.25</v>
      </c>
      <c r="O204" s="68">
        <v>1</v>
      </c>
      <c r="P204" s="67" t="s">
        <v>895</v>
      </c>
      <c r="Q204" s="68">
        <v>1987</v>
      </c>
      <c r="R204" s="68">
        <v>1987</v>
      </c>
      <c r="S204" s="68" t="s">
        <v>591</v>
      </c>
    </row>
    <row r="205" spans="1:19" s="68" customFormat="1" ht="30" x14ac:dyDescent="0.25">
      <c r="A205" s="29">
        <v>194</v>
      </c>
      <c r="B205" s="29" t="s">
        <v>338</v>
      </c>
      <c r="C205" s="29">
        <v>0.65</v>
      </c>
      <c r="D205" s="29">
        <v>1473</v>
      </c>
      <c r="E205" s="29" t="s">
        <v>13</v>
      </c>
      <c r="F205" s="29" t="s">
        <v>14</v>
      </c>
      <c r="G205" s="29">
        <v>84</v>
      </c>
      <c r="H205" s="29">
        <v>0</v>
      </c>
      <c r="I205" s="29" t="s">
        <v>15</v>
      </c>
      <c r="J205" s="29" t="s">
        <v>16</v>
      </c>
      <c r="K205" s="29" t="s">
        <v>339</v>
      </c>
      <c r="L205" s="29"/>
      <c r="M205" s="68">
        <v>-33.968055555555559</v>
      </c>
      <c r="N205" s="68">
        <v>18.941388888888888</v>
      </c>
      <c r="P205" s="67" t="s">
        <v>743</v>
      </c>
      <c r="Q205" s="68">
        <v>1986</v>
      </c>
      <c r="R205" s="68">
        <v>1987</v>
      </c>
      <c r="S205" s="68" t="s">
        <v>569</v>
      </c>
    </row>
    <row r="206" spans="1:19" s="68" customFormat="1" ht="40" x14ac:dyDescent="0.25">
      <c r="A206" s="29">
        <v>85</v>
      </c>
      <c r="B206" s="29" t="s">
        <v>161</v>
      </c>
      <c r="C206" s="29">
        <v>2.0089999999999999</v>
      </c>
      <c r="D206" s="29">
        <v>1296</v>
      </c>
      <c r="E206" s="29" t="s">
        <v>13</v>
      </c>
      <c r="F206" s="29" t="s">
        <v>14</v>
      </c>
      <c r="G206" s="29">
        <v>80</v>
      </c>
      <c r="H206" s="29">
        <v>23.6</v>
      </c>
      <c r="I206" s="29" t="s">
        <v>15</v>
      </c>
      <c r="J206" s="29" t="s">
        <v>16</v>
      </c>
      <c r="K206" s="29" t="s">
        <v>162</v>
      </c>
      <c r="L206" s="29"/>
      <c r="M206" s="68">
        <v>-33.962222222222223</v>
      </c>
      <c r="N206" s="68">
        <v>18.931111111111111</v>
      </c>
      <c r="P206" s="67" t="s">
        <v>744</v>
      </c>
      <c r="Q206" s="68">
        <v>1986</v>
      </c>
      <c r="R206" s="68">
        <v>1987</v>
      </c>
      <c r="S206" s="68" t="s">
        <v>569</v>
      </c>
    </row>
    <row r="207" spans="1:19" s="68" customFormat="1" x14ac:dyDescent="0.25">
      <c r="A207" s="56">
        <v>286</v>
      </c>
      <c r="B207" s="56" t="s">
        <v>480</v>
      </c>
      <c r="C207" s="56">
        <v>1.32</v>
      </c>
      <c r="D207" s="56">
        <v>838</v>
      </c>
      <c r="E207" s="56" t="s">
        <v>13</v>
      </c>
      <c r="F207" s="56" t="s">
        <v>14</v>
      </c>
      <c r="G207" s="56">
        <v>27</v>
      </c>
      <c r="H207" s="56">
        <v>-22.1</v>
      </c>
      <c r="I207" s="56" t="s">
        <v>15</v>
      </c>
      <c r="J207" s="56" t="s">
        <v>16</v>
      </c>
      <c r="K207" s="56" t="s">
        <v>162</v>
      </c>
      <c r="L207" s="29"/>
      <c r="M207" s="68">
        <v>-29.833333333333332</v>
      </c>
      <c r="N207" s="68">
        <v>29.833333333333332</v>
      </c>
      <c r="P207" s="67"/>
      <c r="Q207" s="68">
        <v>1986</v>
      </c>
      <c r="R207" s="68">
        <v>1987</v>
      </c>
      <c r="S207" s="68" t="s">
        <v>569</v>
      </c>
    </row>
    <row r="208" spans="1:19" s="68" customFormat="1" x14ac:dyDescent="0.25">
      <c r="A208" s="29">
        <v>299</v>
      </c>
      <c r="B208" s="29" t="s">
        <v>501</v>
      </c>
      <c r="C208" s="29">
        <v>0.77500000000000002</v>
      </c>
      <c r="D208" s="29">
        <v>1050</v>
      </c>
      <c r="E208" s="29" t="s">
        <v>13</v>
      </c>
      <c r="F208" s="29" t="s">
        <v>14</v>
      </c>
      <c r="G208" s="29">
        <v>-11</v>
      </c>
      <c r="H208" s="29">
        <v>3</v>
      </c>
      <c r="I208" s="29" t="s">
        <v>15</v>
      </c>
      <c r="J208" s="29" t="s">
        <v>16</v>
      </c>
      <c r="K208" s="29" t="s">
        <v>502</v>
      </c>
      <c r="L208" s="29"/>
      <c r="M208" s="68">
        <v>41</v>
      </c>
      <c r="N208" s="68">
        <v>28</v>
      </c>
      <c r="P208" s="67"/>
      <c r="Q208" s="68">
        <v>1986</v>
      </c>
      <c r="R208" s="68">
        <v>1993</v>
      </c>
      <c r="S208" s="68" t="s">
        <v>569</v>
      </c>
    </row>
    <row r="209" spans="1:19" s="68" customFormat="1" x14ac:dyDescent="0.25">
      <c r="A209" s="29">
        <v>227</v>
      </c>
      <c r="B209" s="29" t="s">
        <v>392</v>
      </c>
      <c r="C209" s="29">
        <v>0.71</v>
      </c>
      <c r="D209" s="29">
        <v>2480</v>
      </c>
      <c r="E209" s="29" t="s">
        <v>24</v>
      </c>
      <c r="F209" s="29" t="s">
        <v>25</v>
      </c>
      <c r="G209" s="29">
        <v>-82</v>
      </c>
      <c r="H209" s="29">
        <v>32.6</v>
      </c>
      <c r="I209" s="29" t="s">
        <v>15</v>
      </c>
      <c r="J209" s="29" t="s">
        <v>16</v>
      </c>
      <c r="K209" s="29" t="s">
        <v>393</v>
      </c>
      <c r="L209" s="29"/>
      <c r="M209" s="68">
        <v>44.533332999999999</v>
      </c>
      <c r="N209" s="68">
        <v>-123.88333299999999</v>
      </c>
      <c r="P209" s="67" t="s">
        <v>745</v>
      </c>
      <c r="Q209" s="68">
        <v>1950</v>
      </c>
      <c r="R209" s="68">
        <v>1973</v>
      </c>
      <c r="S209" s="68" t="s">
        <v>701</v>
      </c>
    </row>
    <row r="210" spans="1:19" s="68" customFormat="1" ht="60" x14ac:dyDescent="0.25">
      <c r="A210" s="29">
        <v>296</v>
      </c>
      <c r="B210" s="29" t="s">
        <v>495</v>
      </c>
      <c r="C210" s="29">
        <v>1</v>
      </c>
      <c r="D210" s="29">
        <v>550</v>
      </c>
      <c r="E210" s="29" t="s">
        <v>13</v>
      </c>
      <c r="F210" s="29" t="s">
        <v>14</v>
      </c>
      <c r="G210" s="29">
        <v>-20</v>
      </c>
      <c r="H210" s="29">
        <v>0</v>
      </c>
      <c r="I210" s="29" t="s">
        <v>15</v>
      </c>
      <c r="J210" s="29" t="s">
        <v>16</v>
      </c>
      <c r="K210" s="29" t="s">
        <v>496</v>
      </c>
      <c r="L210" s="29"/>
      <c r="M210" s="68">
        <v>34.4652018239154</v>
      </c>
      <c r="N210" s="68">
        <v>-112.558174768581</v>
      </c>
      <c r="P210" s="67" t="s">
        <v>746</v>
      </c>
      <c r="Q210" s="68">
        <v>1966</v>
      </c>
      <c r="R210" s="68">
        <v>1973</v>
      </c>
      <c r="S210" s="68" t="s">
        <v>701</v>
      </c>
    </row>
    <row r="211" spans="1:19" s="68" customFormat="1" ht="100" x14ac:dyDescent="0.25">
      <c r="A211" s="29">
        <v>302</v>
      </c>
      <c r="B211" s="29" t="s">
        <v>506</v>
      </c>
      <c r="C211" s="29">
        <v>1</v>
      </c>
      <c r="D211" s="29">
        <v>813</v>
      </c>
      <c r="E211" s="29" t="s">
        <v>24</v>
      </c>
      <c r="F211" s="29" t="s">
        <v>25</v>
      </c>
      <c r="G211" s="29">
        <v>-32</v>
      </c>
      <c r="H211" s="29">
        <v>37.200000000000003</v>
      </c>
      <c r="I211" s="29" t="s">
        <v>15</v>
      </c>
      <c r="J211" s="29" t="s">
        <v>16</v>
      </c>
      <c r="K211" s="29" t="s">
        <v>496</v>
      </c>
      <c r="L211" s="29"/>
      <c r="M211" s="68">
        <v>33.788912562983</v>
      </c>
      <c r="N211" s="68">
        <v>-110.963855204659</v>
      </c>
      <c r="O211" s="68">
        <v>5</v>
      </c>
      <c r="P211" s="67" t="s">
        <v>707</v>
      </c>
      <c r="S211" s="68" t="s">
        <v>701</v>
      </c>
    </row>
    <row r="212" spans="1:19" s="68" customFormat="1" x14ac:dyDescent="0.25">
      <c r="A212" s="29">
        <v>125</v>
      </c>
      <c r="B212" s="29" t="s">
        <v>231</v>
      </c>
      <c r="C212" s="29">
        <v>10</v>
      </c>
      <c r="D212" s="29">
        <v>1530</v>
      </c>
      <c r="E212" s="29" t="s">
        <v>24</v>
      </c>
      <c r="F212" s="29" t="s">
        <v>14</v>
      </c>
      <c r="G212" s="29">
        <v>-19</v>
      </c>
      <c r="H212" s="29">
        <v>-22</v>
      </c>
      <c r="I212" s="29" t="s">
        <v>15</v>
      </c>
      <c r="J212" s="29" t="s">
        <v>26</v>
      </c>
      <c r="K212" s="29" t="s">
        <v>232</v>
      </c>
      <c r="L212" s="29"/>
      <c r="M212" s="68">
        <v>29.066666666666666</v>
      </c>
      <c r="N212" s="68">
        <v>114.56666666666666</v>
      </c>
      <c r="P212" s="67"/>
      <c r="Q212" s="68">
        <v>1957</v>
      </c>
      <c r="R212" s="68">
        <v>1993</v>
      </c>
      <c r="S212" s="68" t="s">
        <v>569</v>
      </c>
    </row>
    <row r="213" spans="1:19" s="68" customFormat="1" ht="90" x14ac:dyDescent="0.25">
      <c r="A213" s="29">
        <v>118</v>
      </c>
      <c r="B213" s="29" t="s">
        <v>219</v>
      </c>
      <c r="C213" s="29">
        <v>0.59</v>
      </c>
      <c r="D213" s="29">
        <v>1825</v>
      </c>
      <c r="E213" s="29" t="s">
        <v>13</v>
      </c>
      <c r="F213" s="29" t="s">
        <v>14</v>
      </c>
      <c r="G213" s="29">
        <v>-100</v>
      </c>
      <c r="H213" s="29">
        <v>22.8</v>
      </c>
      <c r="I213" s="29" t="s">
        <v>15</v>
      </c>
      <c r="J213" s="29" t="s">
        <v>16</v>
      </c>
      <c r="K213" s="29" t="s">
        <v>220</v>
      </c>
      <c r="L213" s="29"/>
      <c r="M213" s="68">
        <v>35.077777777777783</v>
      </c>
      <c r="N213" s="68">
        <v>-83.433333333333337</v>
      </c>
      <c r="P213" s="67" t="s">
        <v>747</v>
      </c>
      <c r="Q213" s="68">
        <v>1977</v>
      </c>
      <c r="R213" s="68">
        <v>1983</v>
      </c>
      <c r="S213" s="68" t="s">
        <v>569</v>
      </c>
    </row>
    <row r="214" spans="1:19" s="68" customFormat="1" ht="150" x14ac:dyDescent="0.25">
      <c r="A214" s="29">
        <v>113</v>
      </c>
      <c r="B214" s="29" t="s">
        <v>211</v>
      </c>
      <c r="C214" s="29">
        <v>0.09</v>
      </c>
      <c r="D214" s="29">
        <v>1814</v>
      </c>
      <c r="E214" s="29" t="s">
        <v>13</v>
      </c>
      <c r="F214" s="29" t="s">
        <v>14</v>
      </c>
      <c r="G214" s="29">
        <v>-100</v>
      </c>
      <c r="H214" s="29">
        <v>20.9</v>
      </c>
      <c r="I214" s="29" t="s">
        <v>15</v>
      </c>
      <c r="J214" s="29" t="s">
        <v>16</v>
      </c>
      <c r="K214" s="29" t="s">
        <v>212</v>
      </c>
      <c r="L214" s="29"/>
      <c r="M214" s="68">
        <v>35.077777777777783</v>
      </c>
      <c r="N214" s="68">
        <v>-83.433333333333337</v>
      </c>
      <c r="P214" s="67" t="s">
        <v>748</v>
      </c>
      <c r="S214" s="68" t="s">
        <v>569</v>
      </c>
    </row>
    <row r="215" spans="1:19" s="68" customFormat="1" ht="90" x14ac:dyDescent="0.25">
      <c r="A215" s="29">
        <v>114</v>
      </c>
      <c r="B215" s="29" t="s">
        <v>213</v>
      </c>
      <c r="C215" s="29">
        <v>0.44</v>
      </c>
      <c r="D215" s="29">
        <v>2244</v>
      </c>
      <c r="E215" s="29" t="s">
        <v>13</v>
      </c>
      <c r="F215" s="29" t="s">
        <v>14</v>
      </c>
      <c r="G215" s="29">
        <v>-100</v>
      </c>
      <c r="H215" s="29">
        <v>16.100000000000001</v>
      </c>
      <c r="I215" s="29" t="s">
        <v>15</v>
      </c>
      <c r="J215" s="29" t="s">
        <v>16</v>
      </c>
      <c r="K215" s="29" t="s">
        <v>214</v>
      </c>
      <c r="L215" s="29"/>
      <c r="M215" s="68">
        <v>35.077777777777783</v>
      </c>
      <c r="N215" s="68">
        <v>-83.433333333333337</v>
      </c>
      <c r="P215" s="67" t="s">
        <v>749</v>
      </c>
      <c r="Q215" s="68">
        <v>1964</v>
      </c>
      <c r="R215" s="68">
        <v>1984</v>
      </c>
      <c r="S215" s="68" t="s">
        <v>569</v>
      </c>
    </row>
    <row r="216" spans="1:19" s="68" customFormat="1" ht="80" x14ac:dyDescent="0.25">
      <c r="A216" s="29">
        <v>109</v>
      </c>
      <c r="B216" s="29" t="s">
        <v>203</v>
      </c>
      <c r="C216" s="29">
        <v>0.14000000000000001</v>
      </c>
      <c r="D216" s="29">
        <v>1895</v>
      </c>
      <c r="E216" s="29" t="s">
        <v>13</v>
      </c>
      <c r="F216" s="29" t="s">
        <v>14</v>
      </c>
      <c r="G216" s="29">
        <v>-100</v>
      </c>
      <c r="H216" s="29">
        <v>53.4</v>
      </c>
      <c r="I216" s="29" t="s">
        <v>15</v>
      </c>
      <c r="J216" s="29" t="s">
        <v>16</v>
      </c>
      <c r="K216" s="29" t="s">
        <v>204</v>
      </c>
      <c r="L216" s="29"/>
      <c r="M216" s="68">
        <v>35.077777777777783</v>
      </c>
      <c r="N216" s="68">
        <v>-83.433333333333337</v>
      </c>
      <c r="P216" s="67" t="s">
        <v>750</v>
      </c>
      <c r="Q216" s="68">
        <v>1956</v>
      </c>
      <c r="R216" s="68">
        <v>1967</v>
      </c>
      <c r="S216" s="68" t="s">
        <v>569</v>
      </c>
    </row>
    <row r="217" spans="1:19" s="68" customFormat="1" ht="50" x14ac:dyDescent="0.25">
      <c r="A217" s="29">
        <v>106</v>
      </c>
      <c r="B217" s="29" t="s">
        <v>197</v>
      </c>
      <c r="C217" s="29">
        <v>0.16</v>
      </c>
      <c r="D217" s="29">
        <v>1725</v>
      </c>
      <c r="E217" s="29" t="s">
        <v>13</v>
      </c>
      <c r="F217" s="29" t="s">
        <v>14</v>
      </c>
      <c r="G217" s="29">
        <v>-100</v>
      </c>
      <c r="H217" s="29">
        <v>20.3</v>
      </c>
      <c r="I217" s="29" t="s">
        <v>15</v>
      </c>
      <c r="J217" s="29" t="s">
        <v>16</v>
      </c>
      <c r="K217" s="29" t="s">
        <v>198</v>
      </c>
      <c r="L217" s="29"/>
      <c r="M217" s="68">
        <v>35.077777777777783</v>
      </c>
      <c r="N217" s="68">
        <v>-83.433333333333337</v>
      </c>
      <c r="P217" s="67" t="s">
        <v>751</v>
      </c>
      <c r="Q217" s="68">
        <v>1956</v>
      </c>
      <c r="R217" s="68">
        <v>1967</v>
      </c>
      <c r="S217" s="68" t="s">
        <v>569</v>
      </c>
    </row>
    <row r="218" spans="1:19" s="68" customFormat="1" ht="100" x14ac:dyDescent="0.25">
      <c r="A218" s="29">
        <v>108</v>
      </c>
      <c r="B218" s="29" t="s">
        <v>201</v>
      </c>
      <c r="C218" s="29">
        <v>0.16</v>
      </c>
      <c r="D218" s="29">
        <v>1900</v>
      </c>
      <c r="E218" s="29" t="s">
        <v>13</v>
      </c>
      <c r="F218" s="29" t="s">
        <v>14</v>
      </c>
      <c r="G218" s="29">
        <v>-100</v>
      </c>
      <c r="H218" s="29">
        <v>40.700000000000003</v>
      </c>
      <c r="I218" s="29" t="s">
        <v>15</v>
      </c>
      <c r="J218" s="29" t="s">
        <v>16</v>
      </c>
      <c r="K218" s="29" t="s">
        <v>202</v>
      </c>
      <c r="L218" s="29"/>
      <c r="M218" s="68">
        <v>35.077777777777783</v>
      </c>
      <c r="N218" s="68">
        <v>-83.433333333333337</v>
      </c>
      <c r="P218" s="67" t="s">
        <v>752</v>
      </c>
      <c r="Q218" s="68">
        <v>1940</v>
      </c>
      <c r="R218" s="68">
        <v>1963</v>
      </c>
      <c r="S218" s="68" t="s">
        <v>569</v>
      </c>
    </row>
    <row r="219" spans="1:19" s="68" customFormat="1" ht="150" x14ac:dyDescent="0.25">
      <c r="A219" s="29">
        <v>242</v>
      </c>
      <c r="B219" s="29" t="s">
        <v>416</v>
      </c>
      <c r="C219" s="29">
        <v>0.35</v>
      </c>
      <c r="D219" s="29">
        <v>1230</v>
      </c>
      <c r="E219" s="29" t="s">
        <v>13</v>
      </c>
      <c r="F219" s="29" t="s">
        <v>25</v>
      </c>
      <c r="G219" s="29">
        <v>-75</v>
      </c>
      <c r="H219" s="29">
        <v>59.6</v>
      </c>
      <c r="I219" s="29" t="s">
        <v>15</v>
      </c>
      <c r="J219" s="29" t="s">
        <v>16</v>
      </c>
      <c r="K219" s="29" t="s">
        <v>417</v>
      </c>
      <c r="L219" s="29"/>
      <c r="M219" s="71">
        <v>35.678013</v>
      </c>
      <c r="N219" s="68">
        <v>-88.355614000000003</v>
      </c>
      <c r="P219" s="67" t="s">
        <v>753</v>
      </c>
      <c r="Q219" s="68">
        <v>1941</v>
      </c>
      <c r="R219" s="68">
        <v>1961</v>
      </c>
      <c r="S219" s="68" t="s">
        <v>701</v>
      </c>
    </row>
    <row r="220" spans="1:19" s="68" customFormat="1" ht="110" x14ac:dyDescent="0.25">
      <c r="A220" s="29">
        <v>294</v>
      </c>
      <c r="B220" s="29" t="s">
        <v>492</v>
      </c>
      <c r="C220" s="29">
        <v>6.94</v>
      </c>
      <c r="D220" s="29">
        <v>1184</v>
      </c>
      <c r="E220" s="29" t="s">
        <v>13</v>
      </c>
      <c r="F220" s="29" t="s">
        <v>14</v>
      </c>
      <c r="G220" s="29">
        <v>-34</v>
      </c>
      <c r="H220" s="29">
        <v>0</v>
      </c>
      <c r="I220" s="29" t="s">
        <v>15</v>
      </c>
      <c r="J220" s="29" t="s">
        <v>16</v>
      </c>
      <c r="K220" s="29" t="s">
        <v>493</v>
      </c>
      <c r="L220" s="29"/>
      <c r="M220" s="71">
        <v>36.331859000000001</v>
      </c>
      <c r="N220" s="68">
        <v>-83.920388000000003</v>
      </c>
      <c r="P220" s="67" t="s">
        <v>754</v>
      </c>
      <c r="Q220" s="68">
        <v>1935</v>
      </c>
      <c r="R220" s="68">
        <v>1960</v>
      </c>
      <c r="S220" s="68" t="s">
        <v>701</v>
      </c>
    </row>
    <row r="221" spans="1:19" s="68" customFormat="1" ht="30" x14ac:dyDescent="0.25">
      <c r="A221" s="29">
        <v>223</v>
      </c>
      <c r="B221" s="29" t="s">
        <v>385</v>
      </c>
      <c r="C221" s="29">
        <v>0.41</v>
      </c>
      <c r="D221" s="29">
        <v>810</v>
      </c>
      <c r="E221" s="29" t="s">
        <v>24</v>
      </c>
      <c r="F221" s="29" t="s">
        <v>25</v>
      </c>
      <c r="G221" s="29">
        <v>-40</v>
      </c>
      <c r="H221" s="29">
        <v>55.8</v>
      </c>
      <c r="I221" s="29" t="s">
        <v>15</v>
      </c>
      <c r="J221" s="29" t="s">
        <v>16</v>
      </c>
      <c r="K221" s="29" t="s">
        <v>386</v>
      </c>
      <c r="L221" s="29"/>
      <c r="M221" s="68">
        <v>39.8456849054676</v>
      </c>
      <c r="N221" s="68">
        <v>-105.92363805782</v>
      </c>
      <c r="O221" s="68">
        <v>3</v>
      </c>
      <c r="P221" s="67" t="s">
        <v>708</v>
      </c>
      <c r="Q221" s="68">
        <v>1978</v>
      </c>
      <c r="R221" s="68">
        <v>1984</v>
      </c>
      <c r="S221" s="68" t="s">
        <v>701</v>
      </c>
    </row>
    <row r="222" spans="1:19" s="68" customFormat="1" x14ac:dyDescent="0.25">
      <c r="A222" s="29">
        <v>126</v>
      </c>
      <c r="B222" s="29" t="s">
        <v>233</v>
      </c>
      <c r="C222" s="29">
        <v>2.7</v>
      </c>
      <c r="D222" s="29">
        <v>762</v>
      </c>
      <c r="E222" s="29" t="s">
        <v>24</v>
      </c>
      <c r="F222" s="29" t="s">
        <v>25</v>
      </c>
      <c r="G222" s="29">
        <v>-36</v>
      </c>
      <c r="H222" s="29">
        <v>12</v>
      </c>
      <c r="I222" s="29" t="s">
        <v>15</v>
      </c>
      <c r="J222" s="29" t="s">
        <v>16</v>
      </c>
      <c r="K222" s="29" t="s">
        <v>234</v>
      </c>
      <c r="L222" s="29"/>
      <c r="M222" s="68">
        <v>39.8456849054676</v>
      </c>
      <c r="N222" s="68">
        <v>-105.92363805782</v>
      </c>
      <c r="O222" s="68">
        <v>6</v>
      </c>
      <c r="P222" s="67"/>
      <c r="Q222" s="68">
        <v>1978</v>
      </c>
      <c r="R222" s="68">
        <v>1984</v>
      </c>
      <c r="S222" s="68" t="s">
        <v>701</v>
      </c>
    </row>
    <row r="223" spans="1:19" s="68" customFormat="1" ht="40" x14ac:dyDescent="0.25">
      <c r="A223" s="29">
        <v>222</v>
      </c>
      <c r="B223" s="29" t="s">
        <v>383</v>
      </c>
      <c r="C223" s="29">
        <v>0.41</v>
      </c>
      <c r="D223" s="29">
        <v>810</v>
      </c>
      <c r="E223" s="29" t="s">
        <v>24</v>
      </c>
      <c r="F223" s="29" t="s">
        <v>25</v>
      </c>
      <c r="G223" s="29">
        <v>-36</v>
      </c>
      <c r="H223" s="29">
        <v>69.8</v>
      </c>
      <c r="I223" s="29" t="s">
        <v>15</v>
      </c>
      <c r="J223" s="29" t="s">
        <v>16</v>
      </c>
      <c r="K223" s="29" t="s">
        <v>384</v>
      </c>
      <c r="L223" s="29"/>
      <c r="M223" s="68">
        <v>39.8456849054676</v>
      </c>
      <c r="N223" s="68">
        <v>-105.92363805782</v>
      </c>
      <c r="O223" s="68">
        <v>6</v>
      </c>
      <c r="P223" s="67" t="s">
        <v>709</v>
      </c>
      <c r="Q223" s="68">
        <v>1978</v>
      </c>
      <c r="R223" s="68">
        <v>1984</v>
      </c>
      <c r="S223" s="68" t="s">
        <v>701</v>
      </c>
    </row>
    <row r="224" spans="1:19" s="68" customFormat="1" x14ac:dyDescent="0.25">
      <c r="A224" s="29">
        <v>151</v>
      </c>
      <c r="B224" s="29" t="s">
        <v>271</v>
      </c>
      <c r="C224" s="29">
        <v>2.89</v>
      </c>
      <c r="D224" s="29">
        <v>760</v>
      </c>
      <c r="E224" s="29" t="s">
        <v>24</v>
      </c>
      <c r="F224" s="29" t="s">
        <v>25</v>
      </c>
      <c r="G224" s="29">
        <v>-40</v>
      </c>
      <c r="H224" s="29">
        <v>52.5</v>
      </c>
      <c r="I224" s="29" t="s">
        <v>15</v>
      </c>
      <c r="J224" s="29" t="s">
        <v>16</v>
      </c>
      <c r="K224" s="29" t="s">
        <v>272</v>
      </c>
      <c r="L224" s="29"/>
      <c r="M224" s="68">
        <v>39.8456849054676</v>
      </c>
      <c r="N224" s="68">
        <v>-105.92363805782</v>
      </c>
      <c r="O224" s="68">
        <v>30</v>
      </c>
      <c r="P224" s="67" t="s">
        <v>710</v>
      </c>
      <c r="Q224" s="68">
        <v>1956</v>
      </c>
      <c r="R224" s="68">
        <v>1983</v>
      </c>
      <c r="S224" s="68" t="s">
        <v>701</v>
      </c>
    </row>
    <row r="225" spans="1:19" s="68" customFormat="1" x14ac:dyDescent="0.25">
      <c r="A225" s="29">
        <v>152</v>
      </c>
      <c r="B225" s="29" t="s">
        <v>273</v>
      </c>
      <c r="C225" s="29">
        <v>2.89</v>
      </c>
      <c r="D225" s="29">
        <v>635</v>
      </c>
      <c r="E225" s="29" t="s">
        <v>24</v>
      </c>
      <c r="F225" s="29" t="s">
        <v>25</v>
      </c>
      <c r="G225" s="29">
        <v>-40</v>
      </c>
      <c r="H225" s="29">
        <v>42</v>
      </c>
      <c r="I225" s="29" t="s">
        <v>15</v>
      </c>
      <c r="J225" s="29" t="s">
        <v>16</v>
      </c>
      <c r="K225" s="29" t="s">
        <v>272</v>
      </c>
      <c r="L225" s="29"/>
      <c r="M225" s="68">
        <v>39.8456849054676</v>
      </c>
      <c r="N225" s="68">
        <v>-105.92363805782</v>
      </c>
      <c r="O225" s="68">
        <v>30</v>
      </c>
      <c r="P225" s="67" t="s">
        <v>710</v>
      </c>
      <c r="Q225" s="68">
        <v>1956</v>
      </c>
      <c r="R225" s="68">
        <v>1983</v>
      </c>
      <c r="S225" s="68" t="s">
        <v>701</v>
      </c>
    </row>
    <row r="226" spans="1:19" s="68" customFormat="1" ht="120.5" thickBot="1" x14ac:dyDescent="0.3">
      <c r="A226" s="65">
        <v>184</v>
      </c>
      <c r="B226" s="65" t="s">
        <v>547</v>
      </c>
      <c r="C226" s="65">
        <v>2</v>
      </c>
      <c r="D226" s="65">
        <v>1390</v>
      </c>
      <c r="E226" s="65" t="s">
        <v>13</v>
      </c>
      <c r="F226" s="65" t="s">
        <v>14</v>
      </c>
      <c r="G226" s="65">
        <v>57</v>
      </c>
      <c r="H226" s="65">
        <v>-4.5999999999999996</v>
      </c>
      <c r="I226" s="65" t="s">
        <v>15</v>
      </c>
      <c r="J226" s="65" t="s">
        <v>16</v>
      </c>
      <c r="K226" s="65" t="s">
        <v>320</v>
      </c>
      <c r="L226" s="29"/>
      <c r="M226" s="68">
        <v>-33.962222222222223</v>
      </c>
      <c r="N226" s="68">
        <v>18.931111111111111</v>
      </c>
      <c r="P226" s="67" t="s">
        <v>755</v>
      </c>
      <c r="Q226" s="68">
        <v>1941</v>
      </c>
      <c r="R226" s="68">
        <v>1973</v>
      </c>
      <c r="S226" s="68" t="s">
        <v>591</v>
      </c>
    </row>
    <row r="227" spans="1:19" s="68" customFormat="1" ht="20" x14ac:dyDescent="0.25">
      <c r="A227" s="58">
        <v>212</v>
      </c>
      <c r="B227" s="58" t="s">
        <v>370</v>
      </c>
      <c r="C227" s="58">
        <v>0.26</v>
      </c>
      <c r="D227" s="58">
        <v>1150</v>
      </c>
      <c r="E227" s="58" t="s">
        <v>13</v>
      </c>
      <c r="F227" s="58" t="s">
        <v>14</v>
      </c>
      <c r="G227" s="58">
        <v>100</v>
      </c>
      <c r="H227" s="58">
        <v>-196.5</v>
      </c>
      <c r="I227" s="58" t="s">
        <v>15</v>
      </c>
      <c r="J227" s="58" t="s">
        <v>16</v>
      </c>
      <c r="K227" s="58" t="s">
        <v>371</v>
      </c>
      <c r="L227" s="29"/>
      <c r="M227" s="68">
        <v>-25.283333333333335</v>
      </c>
      <c r="N227" s="68">
        <v>30.566666666666666</v>
      </c>
      <c r="O227" s="68">
        <v>21</v>
      </c>
      <c r="P227" s="67"/>
      <c r="Q227" s="68">
        <v>1956</v>
      </c>
      <c r="R227" s="68">
        <v>1977</v>
      </c>
      <c r="S227" s="68" t="s">
        <v>569</v>
      </c>
    </row>
    <row r="228" spans="1:19" s="68" customFormat="1" ht="50" x14ac:dyDescent="0.25">
      <c r="A228" s="29">
        <v>291</v>
      </c>
      <c r="B228" s="29" t="s">
        <v>486</v>
      </c>
      <c r="C228" s="29">
        <v>0.81</v>
      </c>
      <c r="D228" s="29">
        <v>544</v>
      </c>
      <c r="E228" s="29" t="s">
        <v>24</v>
      </c>
      <c r="F228" s="29" t="s">
        <v>25</v>
      </c>
      <c r="G228" s="29">
        <v>-100</v>
      </c>
      <c r="H228" s="29">
        <v>15.9</v>
      </c>
      <c r="I228" s="29" t="s">
        <v>15</v>
      </c>
      <c r="J228" s="29" t="s">
        <v>16</v>
      </c>
      <c r="K228" s="29" t="s">
        <v>487</v>
      </c>
      <c r="L228" s="29"/>
      <c r="M228" s="68">
        <v>37.766666666666666</v>
      </c>
      <c r="N228" s="68">
        <v>-100.88333333333334</v>
      </c>
      <c r="P228" s="67" t="s">
        <v>756</v>
      </c>
      <c r="Q228" s="68">
        <v>1920</v>
      </c>
      <c r="R228" s="68">
        <v>1926</v>
      </c>
      <c r="S228" s="68" t="s">
        <v>591</v>
      </c>
    </row>
    <row r="229" spans="1:19" s="68" customFormat="1" x14ac:dyDescent="0.25">
      <c r="A229" s="29">
        <v>201</v>
      </c>
      <c r="B229" s="29" t="s">
        <v>349</v>
      </c>
      <c r="C229" s="29">
        <v>12</v>
      </c>
      <c r="D229" s="29">
        <v>570</v>
      </c>
      <c r="E229" s="29" t="s">
        <v>13</v>
      </c>
      <c r="F229" s="29" t="s">
        <v>14</v>
      </c>
      <c r="G229" s="29">
        <v>4</v>
      </c>
      <c r="H229" s="29">
        <v>0</v>
      </c>
      <c r="I229" s="29" t="s">
        <v>15</v>
      </c>
      <c r="J229" s="29" t="s">
        <v>26</v>
      </c>
      <c r="K229" s="29" t="s">
        <v>350</v>
      </c>
      <c r="L229" s="29">
        <v>836</v>
      </c>
      <c r="M229" s="68">
        <v>34.55833333333333</v>
      </c>
      <c r="N229" s="68">
        <v>105.72500000000001</v>
      </c>
      <c r="P229" s="67"/>
      <c r="Q229" s="68">
        <v>1989</v>
      </c>
      <c r="R229" s="68">
        <v>2003</v>
      </c>
      <c r="S229" s="68" t="s">
        <v>591</v>
      </c>
    </row>
    <row r="230" spans="1:19" s="68" customFormat="1" ht="60" x14ac:dyDescent="0.25">
      <c r="A230" s="29">
        <v>230</v>
      </c>
      <c r="B230" s="29" t="s">
        <v>396</v>
      </c>
      <c r="C230" s="29">
        <v>0.63</v>
      </c>
      <c r="D230" s="29">
        <v>1867</v>
      </c>
      <c r="E230" s="29" t="s">
        <v>24</v>
      </c>
      <c r="F230" s="29" t="s">
        <v>14</v>
      </c>
      <c r="G230" s="29">
        <v>90</v>
      </c>
      <c r="H230" s="29">
        <v>50</v>
      </c>
      <c r="I230" s="29" t="s">
        <v>15</v>
      </c>
      <c r="J230" s="29" t="s">
        <v>21</v>
      </c>
      <c r="K230" s="29" t="s">
        <v>397</v>
      </c>
      <c r="L230" s="29"/>
      <c r="M230" s="68">
        <v>18.004166666666666</v>
      </c>
      <c r="N230" s="68">
        <v>177.35222222222222</v>
      </c>
      <c r="P230" s="67" t="s">
        <v>757</v>
      </c>
      <c r="Q230" s="68">
        <v>1990</v>
      </c>
      <c r="R230" s="68">
        <v>1992</v>
      </c>
      <c r="S230" s="68" t="s">
        <v>569</v>
      </c>
    </row>
    <row r="231" spans="1:19" s="68" customFormat="1" ht="20" x14ac:dyDescent="0.25">
      <c r="A231" s="29">
        <v>248</v>
      </c>
      <c r="B231" s="29" t="s">
        <v>425</v>
      </c>
      <c r="C231" s="29">
        <v>1.95</v>
      </c>
      <c r="D231" s="29">
        <v>773</v>
      </c>
      <c r="E231" s="29" t="s">
        <v>24</v>
      </c>
      <c r="F231" s="29" t="s">
        <v>14</v>
      </c>
      <c r="G231" s="29">
        <v>100</v>
      </c>
      <c r="H231" s="29">
        <v>-103.3</v>
      </c>
      <c r="I231" s="29" t="s">
        <v>15</v>
      </c>
      <c r="J231" s="29" t="s">
        <v>16</v>
      </c>
      <c r="K231" s="29" t="s">
        <v>426</v>
      </c>
      <c r="L231" s="29">
        <v>1300</v>
      </c>
      <c r="M231" s="68">
        <v>-35.011000000000003</v>
      </c>
      <c r="N231" s="68">
        <v>148.34299999999999</v>
      </c>
      <c r="O231" s="68">
        <v>20</v>
      </c>
      <c r="P231" s="67"/>
      <c r="Q231" s="68">
        <v>1989</v>
      </c>
      <c r="R231" s="68">
        <v>2009</v>
      </c>
      <c r="S231" s="68" t="s">
        <v>591</v>
      </c>
    </row>
    <row r="232" spans="1:19" s="68" customFormat="1" ht="40" x14ac:dyDescent="0.25">
      <c r="A232" s="29">
        <v>159</v>
      </c>
      <c r="B232" s="29" t="s">
        <v>285</v>
      </c>
      <c r="C232" s="29">
        <v>0.79600000000000004</v>
      </c>
      <c r="D232" s="29">
        <v>906</v>
      </c>
      <c r="E232" s="29" t="s">
        <v>13</v>
      </c>
      <c r="F232" s="29" t="s">
        <v>14</v>
      </c>
      <c r="G232" s="29">
        <v>-34</v>
      </c>
      <c r="H232" s="29">
        <v>24.7</v>
      </c>
      <c r="I232" s="29" t="s">
        <v>15</v>
      </c>
      <c r="J232" s="29" t="s">
        <v>16</v>
      </c>
      <c r="K232" s="29" t="s">
        <v>286</v>
      </c>
      <c r="L232" s="29"/>
      <c r="M232" s="68">
        <v>-37.333333333333336</v>
      </c>
      <c r="N232" s="68">
        <v>149.58333333333334</v>
      </c>
      <c r="P232" s="67" t="s">
        <v>758</v>
      </c>
      <c r="Q232" s="68">
        <v>1987</v>
      </c>
      <c r="R232" s="68">
        <v>2007</v>
      </c>
      <c r="S232" s="68" t="s">
        <v>569</v>
      </c>
    </row>
    <row r="233" spans="1:19" s="68" customFormat="1" ht="40" x14ac:dyDescent="0.25">
      <c r="A233" s="29">
        <v>160</v>
      </c>
      <c r="B233" s="29" t="s">
        <v>287</v>
      </c>
      <c r="C233" s="29">
        <v>2.2509999999999999</v>
      </c>
      <c r="D233" s="29">
        <v>906</v>
      </c>
      <c r="E233" s="29" t="s">
        <v>13</v>
      </c>
      <c r="F233" s="29" t="s">
        <v>14</v>
      </c>
      <c r="G233" s="29">
        <v>-80</v>
      </c>
      <c r="H233" s="29">
        <v>148.69999999999999</v>
      </c>
      <c r="I233" s="29" t="s">
        <v>15</v>
      </c>
      <c r="J233" s="29" t="s">
        <v>16</v>
      </c>
      <c r="K233" s="29" t="s">
        <v>286</v>
      </c>
      <c r="L233" s="29"/>
      <c r="M233" s="68">
        <v>-37.333333333333336</v>
      </c>
      <c r="N233" s="68">
        <v>149.58333333333334</v>
      </c>
      <c r="P233" s="67" t="s">
        <v>758</v>
      </c>
      <c r="Q233" s="68">
        <v>1979</v>
      </c>
      <c r="R233" s="68">
        <v>2008</v>
      </c>
      <c r="S233" s="68" t="s">
        <v>569</v>
      </c>
    </row>
    <row r="234" spans="1:19" s="68" customFormat="1" ht="40" x14ac:dyDescent="0.25">
      <c r="A234" s="29">
        <v>165</v>
      </c>
      <c r="B234" s="29" t="s">
        <v>293</v>
      </c>
      <c r="C234" s="29">
        <v>0.92500000000000004</v>
      </c>
      <c r="D234" s="29">
        <v>906</v>
      </c>
      <c r="E234" s="29" t="s">
        <v>13</v>
      </c>
      <c r="F234" s="29" t="s">
        <v>14</v>
      </c>
      <c r="G234" s="29">
        <v>-95</v>
      </c>
      <c r="H234" s="29">
        <v>350</v>
      </c>
      <c r="I234" s="29" t="s">
        <v>15</v>
      </c>
      <c r="J234" s="29" t="s">
        <v>16</v>
      </c>
      <c r="K234" s="29" t="s">
        <v>286</v>
      </c>
      <c r="L234" s="29"/>
      <c r="M234" s="68">
        <v>-37.333333333333336</v>
      </c>
      <c r="N234" s="68">
        <v>149.58333333333334</v>
      </c>
      <c r="P234" s="67" t="s">
        <v>758</v>
      </c>
      <c r="Q234" s="68">
        <v>1979</v>
      </c>
      <c r="R234" s="68">
        <v>2011</v>
      </c>
      <c r="S234" s="68" t="s">
        <v>569</v>
      </c>
    </row>
    <row r="235" spans="1:19" s="68" customFormat="1" ht="40" x14ac:dyDescent="0.25">
      <c r="A235" s="29">
        <v>239</v>
      </c>
      <c r="B235" s="29" t="s">
        <v>413</v>
      </c>
      <c r="C235" s="29">
        <v>1.2749999999999999</v>
      </c>
      <c r="D235" s="29">
        <v>906</v>
      </c>
      <c r="E235" s="29" t="s">
        <v>13</v>
      </c>
      <c r="F235" s="29" t="s">
        <v>14</v>
      </c>
      <c r="G235" s="29">
        <v>-20</v>
      </c>
      <c r="H235" s="29">
        <v>49.3</v>
      </c>
      <c r="I235" s="29" t="s">
        <v>15</v>
      </c>
      <c r="J235" s="29" t="s">
        <v>16</v>
      </c>
      <c r="K235" s="29" t="s">
        <v>286</v>
      </c>
      <c r="L235" s="29"/>
      <c r="M235" s="68">
        <v>-37.333333333333336</v>
      </c>
      <c r="N235" s="68">
        <v>149.58333333333334</v>
      </c>
      <c r="P235" s="67" t="s">
        <v>759</v>
      </c>
      <c r="Q235" s="68">
        <v>1979</v>
      </c>
      <c r="R235" s="68">
        <v>1986</v>
      </c>
      <c r="S235" s="68" t="s">
        <v>569</v>
      </c>
    </row>
    <row r="236" spans="1:19" s="68" customFormat="1" ht="20" x14ac:dyDescent="0.25">
      <c r="A236" s="29">
        <v>240</v>
      </c>
      <c r="B236" s="29" t="s">
        <v>413</v>
      </c>
      <c r="C236" s="29">
        <v>1.2849999999999999</v>
      </c>
      <c r="D236" s="29">
        <v>906</v>
      </c>
      <c r="E236" s="29" t="s">
        <v>13</v>
      </c>
      <c r="F236" s="29" t="s">
        <v>14</v>
      </c>
      <c r="G236" s="29">
        <v>-39</v>
      </c>
      <c r="H236" s="29">
        <v>49</v>
      </c>
      <c r="I236" s="29" t="s">
        <v>15</v>
      </c>
      <c r="J236" s="29" t="s">
        <v>16</v>
      </c>
      <c r="K236" s="29" t="s">
        <v>286</v>
      </c>
      <c r="L236" s="29"/>
      <c r="M236" s="68">
        <v>-37.333333333333336</v>
      </c>
      <c r="N236" s="68">
        <v>149.58333333333334</v>
      </c>
      <c r="P236" s="67" t="s">
        <v>760</v>
      </c>
      <c r="Q236" s="68">
        <v>1987</v>
      </c>
      <c r="R236" s="68">
        <v>2006</v>
      </c>
      <c r="S236" s="68" t="s">
        <v>569</v>
      </c>
    </row>
    <row r="237" spans="1:19" s="68" customFormat="1" ht="20" x14ac:dyDescent="0.25">
      <c r="A237" s="29">
        <v>268</v>
      </c>
      <c r="B237" s="29" t="s">
        <v>455</v>
      </c>
      <c r="C237" s="29">
        <v>1.4</v>
      </c>
      <c r="D237" s="29">
        <v>906</v>
      </c>
      <c r="E237" s="29" t="s">
        <v>13</v>
      </c>
      <c r="F237" s="29" t="s">
        <v>14</v>
      </c>
      <c r="G237" s="29">
        <v>-36</v>
      </c>
      <c r="H237" s="29">
        <v>50</v>
      </c>
      <c r="I237" s="29" t="s">
        <v>15</v>
      </c>
      <c r="J237" s="29" t="s">
        <v>16</v>
      </c>
      <c r="K237" s="29" t="s">
        <v>286</v>
      </c>
      <c r="L237" s="29"/>
      <c r="M237" s="68">
        <v>-37.333333333333336</v>
      </c>
      <c r="N237" s="68">
        <v>149.58333333333334</v>
      </c>
      <c r="O237" s="68">
        <v>8</v>
      </c>
      <c r="P237" s="67" t="s">
        <v>711</v>
      </c>
      <c r="Q237" s="68">
        <v>1979</v>
      </c>
      <c r="R237" s="68">
        <v>1987</v>
      </c>
      <c r="S237" s="68" t="s">
        <v>591</v>
      </c>
    </row>
    <row r="238" spans="1:19" s="68" customFormat="1" x14ac:dyDescent="0.25">
      <c r="A238" s="29">
        <v>99</v>
      </c>
      <c r="B238" s="29" t="s">
        <v>185</v>
      </c>
      <c r="C238" s="29">
        <v>0.55400000000000005</v>
      </c>
      <c r="D238" s="29">
        <v>500</v>
      </c>
      <c r="E238" s="29" t="s">
        <v>24</v>
      </c>
      <c r="F238" s="29" t="s">
        <v>14</v>
      </c>
      <c r="G238" s="29">
        <v>-40.299999999999997</v>
      </c>
      <c r="H238" s="29">
        <v>82.7</v>
      </c>
      <c r="I238" s="29" t="s">
        <v>15</v>
      </c>
      <c r="J238" s="29" t="s">
        <v>16</v>
      </c>
      <c r="K238" s="29" t="s">
        <v>186</v>
      </c>
      <c r="L238" s="29"/>
      <c r="M238" s="68">
        <v>-33.372397001745803</v>
      </c>
      <c r="N238" s="68">
        <v>149.00283596747201</v>
      </c>
      <c r="P238" s="67"/>
      <c r="Q238" s="68">
        <v>2001</v>
      </c>
      <c r="R238" s="68">
        <v>2007</v>
      </c>
      <c r="S238" s="68" t="s">
        <v>701</v>
      </c>
    </row>
    <row r="239" spans="1:19" s="68" customFormat="1" x14ac:dyDescent="0.25">
      <c r="A239" s="29">
        <v>98</v>
      </c>
      <c r="B239" s="29" t="s">
        <v>183</v>
      </c>
      <c r="C239" s="29">
        <v>0.55300000000000005</v>
      </c>
      <c r="D239" s="29">
        <v>500</v>
      </c>
      <c r="E239" s="29" t="s">
        <v>24</v>
      </c>
      <c r="F239" s="29" t="s">
        <v>14</v>
      </c>
      <c r="G239" s="29">
        <v>-43.2</v>
      </c>
      <c r="H239" s="29">
        <v>35.299999999999997</v>
      </c>
      <c r="I239" s="29" t="s">
        <v>15</v>
      </c>
      <c r="J239" s="29" t="s">
        <v>16</v>
      </c>
      <c r="K239" s="29" t="s">
        <v>184</v>
      </c>
      <c r="L239" s="29"/>
      <c r="M239" s="68">
        <v>-33.369493981362503</v>
      </c>
      <c r="N239" s="68">
        <v>149.002449729407</v>
      </c>
      <c r="P239" s="67"/>
      <c r="Q239" s="68">
        <v>1999</v>
      </c>
      <c r="R239" s="68">
        <v>2007</v>
      </c>
      <c r="S239" s="68" t="s">
        <v>701</v>
      </c>
    </row>
    <row r="240" spans="1:19" s="68" customFormat="1" x14ac:dyDescent="0.25">
      <c r="A240" s="29">
        <v>279</v>
      </c>
      <c r="B240" s="29" t="s">
        <v>471</v>
      </c>
      <c r="C240" s="29">
        <v>0.55300000000000005</v>
      </c>
      <c r="D240" s="29">
        <v>1080</v>
      </c>
      <c r="E240" s="29" t="s">
        <v>24</v>
      </c>
      <c r="F240" s="29" t="s">
        <v>14</v>
      </c>
      <c r="G240" s="29">
        <v>-43.2</v>
      </c>
      <c r="H240" s="29">
        <v>35.299999999999997</v>
      </c>
      <c r="I240" s="29" t="s">
        <v>15</v>
      </c>
      <c r="J240" s="29" t="s">
        <v>16</v>
      </c>
      <c r="K240" s="29" t="s">
        <v>184</v>
      </c>
      <c r="L240" s="29"/>
      <c r="M240" s="68">
        <v>-33.373992000000001</v>
      </c>
      <c r="N240" s="68">
        <v>148.997547</v>
      </c>
      <c r="O240" s="68">
        <v>9</v>
      </c>
      <c r="P240" s="67"/>
      <c r="Q240" s="68">
        <v>1999</v>
      </c>
      <c r="R240" s="68">
        <v>2007</v>
      </c>
      <c r="S240" s="68" t="s">
        <v>701</v>
      </c>
    </row>
    <row r="241" spans="1:19" s="68" customFormat="1" x14ac:dyDescent="0.25">
      <c r="A241" s="29">
        <v>280</v>
      </c>
      <c r="B241" s="29" t="s">
        <v>472</v>
      </c>
      <c r="C241" s="29">
        <v>0.55400000000000005</v>
      </c>
      <c r="D241" s="29">
        <v>1080</v>
      </c>
      <c r="E241" s="29" t="s">
        <v>24</v>
      </c>
      <c r="F241" s="29" t="s">
        <v>14</v>
      </c>
      <c r="G241" s="29">
        <v>-40.299999999999997</v>
      </c>
      <c r="H241" s="29">
        <v>82.7</v>
      </c>
      <c r="I241" s="29" t="s">
        <v>15</v>
      </c>
      <c r="J241" s="29" t="s">
        <v>16</v>
      </c>
      <c r="K241" s="29" t="s">
        <v>184</v>
      </c>
      <c r="L241" s="29"/>
      <c r="M241" s="68">
        <v>-33.373992000000001</v>
      </c>
      <c r="N241" s="68">
        <v>148.997547</v>
      </c>
      <c r="O241" s="68">
        <v>7</v>
      </c>
      <c r="P241" s="67"/>
      <c r="Q241" s="68">
        <v>2001</v>
      </c>
      <c r="R241" s="68">
        <v>2007</v>
      </c>
      <c r="S241" s="68" t="s">
        <v>701</v>
      </c>
    </row>
    <row r="242" spans="1:19" s="68" customFormat="1" ht="40" x14ac:dyDescent="0.25">
      <c r="A242" s="29">
        <v>298</v>
      </c>
      <c r="B242" s="29" t="s">
        <v>499</v>
      </c>
      <c r="C242" s="29">
        <v>0.94</v>
      </c>
      <c r="D242" s="29">
        <v>1200</v>
      </c>
      <c r="E242" s="29" t="s">
        <v>13</v>
      </c>
      <c r="F242" s="29" t="s">
        <v>14</v>
      </c>
      <c r="G242" s="29">
        <v>-100</v>
      </c>
      <c r="H242" s="29">
        <v>271.60000000000002</v>
      </c>
      <c r="I242" s="29" t="s">
        <v>15</v>
      </c>
      <c r="J242" s="29" t="s">
        <v>16</v>
      </c>
      <c r="K242" s="29" t="s">
        <v>500</v>
      </c>
      <c r="L242" s="29">
        <v>1470.8</v>
      </c>
      <c r="M242" s="68">
        <v>-33.420999999999999</v>
      </c>
      <c r="N242" s="68">
        <v>115.989</v>
      </c>
      <c r="O242" s="29">
        <v>24</v>
      </c>
      <c r="P242" s="67" t="s">
        <v>549</v>
      </c>
      <c r="S242" s="68" t="s">
        <v>569</v>
      </c>
    </row>
    <row r="243" spans="1:19" s="68" customFormat="1" ht="20" x14ac:dyDescent="0.25">
      <c r="A243" s="29">
        <v>281</v>
      </c>
      <c r="B243" s="29" t="s">
        <v>473</v>
      </c>
      <c r="C243" s="29">
        <v>5</v>
      </c>
      <c r="D243" s="29">
        <v>750</v>
      </c>
      <c r="E243" s="29" t="s">
        <v>24</v>
      </c>
      <c r="F243" s="29" t="s">
        <v>25</v>
      </c>
      <c r="G243" s="29">
        <v>-50</v>
      </c>
      <c r="H243" s="29">
        <v>6</v>
      </c>
      <c r="I243" s="29" t="s">
        <v>15</v>
      </c>
      <c r="J243" s="29" t="s">
        <v>16</v>
      </c>
      <c r="K243" s="29" t="s">
        <v>474</v>
      </c>
      <c r="L243" s="29"/>
      <c r="M243" s="68">
        <v>49.65</v>
      </c>
      <c r="N243" s="68">
        <v>119.4</v>
      </c>
      <c r="O243" s="68">
        <v>11</v>
      </c>
      <c r="P243" s="67"/>
      <c r="Q243" s="68">
        <v>1995</v>
      </c>
      <c r="R243" s="68">
        <v>2007</v>
      </c>
    </row>
    <row r="244" spans="1:19" s="68" customFormat="1" ht="20" x14ac:dyDescent="0.25">
      <c r="A244" s="56">
        <v>282</v>
      </c>
      <c r="B244" s="56" t="s">
        <v>475</v>
      </c>
      <c r="C244" s="56">
        <v>5</v>
      </c>
      <c r="D244" s="56">
        <v>750</v>
      </c>
      <c r="E244" s="56" t="s">
        <v>24</v>
      </c>
      <c r="F244" s="56" t="s">
        <v>25</v>
      </c>
      <c r="G244" s="56">
        <v>-50</v>
      </c>
      <c r="H244" s="56">
        <v>0</v>
      </c>
      <c r="I244" s="56" t="s">
        <v>15</v>
      </c>
      <c r="J244" s="56" t="s">
        <v>16</v>
      </c>
      <c r="K244" s="56" t="s">
        <v>474</v>
      </c>
      <c r="L244" s="56"/>
      <c r="M244" s="68">
        <v>49.65</v>
      </c>
      <c r="N244" s="68">
        <v>119.4</v>
      </c>
      <c r="O244" s="68">
        <v>5</v>
      </c>
      <c r="P244" s="67"/>
      <c r="Q244" s="68">
        <v>1995</v>
      </c>
      <c r="R244" s="68">
        <v>2000</v>
      </c>
      <c r="S244" s="68" t="s">
        <v>591</v>
      </c>
    </row>
    <row r="245" spans="1:19" s="68" customFormat="1" ht="30" x14ac:dyDescent="0.25">
      <c r="A245" s="29">
        <v>247</v>
      </c>
      <c r="B245" s="29" t="s">
        <v>423</v>
      </c>
      <c r="C245" s="29">
        <v>40</v>
      </c>
      <c r="D245" s="29">
        <v>2908</v>
      </c>
      <c r="E245" s="29" t="s">
        <v>13</v>
      </c>
      <c r="F245" s="29" t="s">
        <v>14</v>
      </c>
      <c r="G245" s="29">
        <v>12</v>
      </c>
      <c r="H245" s="29">
        <v>-15</v>
      </c>
      <c r="I245" s="29" t="s">
        <v>20</v>
      </c>
      <c r="J245" s="29" t="s">
        <v>21</v>
      </c>
      <c r="K245" s="29" t="s">
        <v>424</v>
      </c>
      <c r="L245" s="29"/>
      <c r="M245" s="68">
        <v>18.298950000000001</v>
      </c>
      <c r="N245" s="68">
        <v>65.693827777777784</v>
      </c>
      <c r="P245" s="67" t="s">
        <v>761</v>
      </c>
      <c r="Q245" s="68">
        <v>1973</v>
      </c>
      <c r="R245" s="68">
        <v>1990</v>
      </c>
      <c r="S245" s="68" t="s">
        <v>701</v>
      </c>
    </row>
    <row r="246" spans="1:19" s="68" customFormat="1" x14ac:dyDescent="0.25">
      <c r="A246" s="29">
        <v>178</v>
      </c>
      <c r="B246" s="29" t="s">
        <v>310</v>
      </c>
      <c r="C246" s="29">
        <v>80.650000000000006</v>
      </c>
      <c r="D246" s="29">
        <v>1314.6</v>
      </c>
      <c r="E246" s="29" t="s">
        <v>13</v>
      </c>
      <c r="F246" s="29" t="s">
        <v>14</v>
      </c>
      <c r="G246" s="29">
        <v>18.899999999999999</v>
      </c>
      <c r="H246" s="29">
        <v>0</v>
      </c>
      <c r="I246" s="29" t="s">
        <v>15</v>
      </c>
      <c r="J246" s="29" t="s">
        <v>26</v>
      </c>
      <c r="K246" s="29" t="s">
        <v>311</v>
      </c>
      <c r="L246" s="29"/>
      <c r="M246" s="68">
        <v>26.14</v>
      </c>
      <c r="N246" s="68">
        <v>105.7</v>
      </c>
      <c r="P246" s="67"/>
      <c r="Q246" s="68">
        <v>1990</v>
      </c>
      <c r="R246" s="68">
        <v>2006</v>
      </c>
      <c r="S246" s="68" t="s">
        <v>569</v>
      </c>
    </row>
    <row r="247" spans="1:19" s="68" customFormat="1" ht="30" x14ac:dyDescent="0.25">
      <c r="A247" s="29">
        <v>203</v>
      </c>
      <c r="B247" s="29" t="s">
        <v>354</v>
      </c>
      <c r="C247" s="29">
        <v>610</v>
      </c>
      <c r="D247" s="29">
        <v>834.5</v>
      </c>
      <c r="E247" s="29" t="s">
        <v>19</v>
      </c>
      <c r="F247" s="29" t="s">
        <v>14</v>
      </c>
      <c r="G247" s="29">
        <v>-54</v>
      </c>
      <c r="H247" s="29">
        <v>-9.5</v>
      </c>
      <c r="I247" s="29" t="s">
        <v>15</v>
      </c>
      <c r="J247" s="29" t="s">
        <v>21</v>
      </c>
      <c r="K247" s="29" t="s">
        <v>355</v>
      </c>
      <c r="L247" s="29"/>
      <c r="M247" s="68">
        <v>12.666666666666666</v>
      </c>
      <c r="N247" s="68">
        <v>50.05</v>
      </c>
      <c r="P247" s="67" t="s">
        <v>762</v>
      </c>
      <c r="Q247" s="68">
        <v>1984</v>
      </c>
      <c r="R247" s="68">
        <v>2012</v>
      </c>
      <c r="S247" s="68" t="s">
        <v>569</v>
      </c>
    </row>
    <row r="248" spans="1:19" s="68" customFormat="1" ht="20" x14ac:dyDescent="0.25">
      <c r="A248" s="29">
        <v>293</v>
      </c>
      <c r="B248" s="29" t="s">
        <v>490</v>
      </c>
      <c r="C248" s="29">
        <v>249</v>
      </c>
      <c r="D248" s="29">
        <v>910</v>
      </c>
      <c r="E248" s="29" t="s">
        <v>24</v>
      </c>
      <c r="F248" s="29" t="s">
        <v>14</v>
      </c>
      <c r="G248" s="29">
        <v>10</v>
      </c>
      <c r="H248" s="29">
        <v>-0.7</v>
      </c>
      <c r="I248" s="29" t="s">
        <v>15</v>
      </c>
      <c r="J248" s="29" t="s">
        <v>21</v>
      </c>
      <c r="K248" s="29" t="s">
        <v>491</v>
      </c>
      <c r="L248" s="29">
        <v>560</v>
      </c>
      <c r="M248" s="68">
        <v>31.708333333333332</v>
      </c>
      <c r="N248" s="68">
        <v>105.5</v>
      </c>
      <c r="O248" s="68">
        <v>1</v>
      </c>
      <c r="P248" s="67"/>
      <c r="Q248" s="68">
        <v>1987</v>
      </c>
      <c r="R248" s="68">
        <v>1987</v>
      </c>
      <c r="S248" s="68" t="s">
        <v>591</v>
      </c>
    </row>
    <row r="249" spans="1:19" s="68" customFormat="1" x14ac:dyDescent="0.25">
      <c r="A249" s="29">
        <v>195</v>
      </c>
      <c r="B249" s="29" t="s">
        <v>340</v>
      </c>
      <c r="C249" s="29">
        <v>292.91000000000003</v>
      </c>
      <c r="D249" s="29">
        <v>394</v>
      </c>
      <c r="E249" s="29" t="s">
        <v>130</v>
      </c>
      <c r="F249" s="29" t="s">
        <v>14</v>
      </c>
      <c r="G249" s="29">
        <v>-18.5</v>
      </c>
      <c r="H249" s="29">
        <v>26.4</v>
      </c>
      <c r="I249" s="29" t="s">
        <v>15</v>
      </c>
      <c r="J249" s="29" t="s">
        <v>16</v>
      </c>
      <c r="K249" s="29" t="s">
        <v>341</v>
      </c>
      <c r="L249" s="68">
        <v>1103</v>
      </c>
      <c r="M249" s="68">
        <v>-37.909999999999997</v>
      </c>
      <c r="N249" s="68">
        <v>146.02000000000001</v>
      </c>
      <c r="O249" s="68">
        <v>25</v>
      </c>
      <c r="P249" s="67" t="s">
        <v>877</v>
      </c>
    </row>
    <row r="250" spans="1:19" s="68" customFormat="1" x14ac:dyDescent="0.25">
      <c r="A250" s="56">
        <v>267</v>
      </c>
      <c r="B250" s="56" t="s">
        <v>454</v>
      </c>
      <c r="C250" s="56">
        <v>31.47</v>
      </c>
      <c r="D250" s="56">
        <v>1604</v>
      </c>
      <c r="E250" s="56" t="s">
        <v>13</v>
      </c>
      <c r="F250" s="56" t="s">
        <v>14</v>
      </c>
      <c r="G250" s="56">
        <v>-84.1</v>
      </c>
      <c r="H250" s="56">
        <v>32.6</v>
      </c>
      <c r="I250" s="56" t="s">
        <v>15</v>
      </c>
      <c r="J250" s="56" t="s">
        <v>16</v>
      </c>
      <c r="K250" s="56" t="s">
        <v>341</v>
      </c>
      <c r="L250" s="29">
        <v>1113</v>
      </c>
      <c r="M250" s="68">
        <v>-37.78</v>
      </c>
      <c r="N250" s="68">
        <v>145.62</v>
      </c>
      <c r="O250" s="68">
        <v>17</v>
      </c>
      <c r="P250" s="67" t="s">
        <v>877</v>
      </c>
    </row>
    <row r="251" spans="1:19" s="68" customFormat="1" x14ac:dyDescent="0.25">
      <c r="A251" s="29">
        <v>311</v>
      </c>
      <c r="B251" s="29" t="s">
        <v>517</v>
      </c>
      <c r="C251" s="29">
        <v>149.43</v>
      </c>
      <c r="D251" s="29">
        <v>1497</v>
      </c>
      <c r="E251" s="29" t="s">
        <v>130</v>
      </c>
      <c r="F251" s="29" t="s">
        <v>14</v>
      </c>
      <c r="G251" s="29">
        <v>-45.6</v>
      </c>
      <c r="H251" s="29">
        <v>9.9</v>
      </c>
      <c r="I251" s="29" t="s">
        <v>15</v>
      </c>
      <c r="J251" s="29" t="s">
        <v>16</v>
      </c>
      <c r="K251" s="29" t="s">
        <v>341</v>
      </c>
      <c r="L251" s="29"/>
      <c r="M251" s="68">
        <v>-34.1738338289274</v>
      </c>
      <c r="N251" s="68">
        <v>116.379359835201</v>
      </c>
      <c r="O251" s="68">
        <v>5</v>
      </c>
      <c r="P251" s="67"/>
      <c r="Q251" s="68">
        <v>1971</v>
      </c>
      <c r="R251" s="68">
        <v>1985</v>
      </c>
      <c r="S251" s="68" t="s">
        <v>701</v>
      </c>
    </row>
    <row r="252" spans="1:19" s="68" customFormat="1" ht="50.5" thickBot="1" x14ac:dyDescent="0.3">
      <c r="A252" s="65">
        <v>312</v>
      </c>
      <c r="B252" s="65" t="s">
        <v>518</v>
      </c>
      <c r="C252" s="65">
        <v>2.7</v>
      </c>
      <c r="D252" s="65">
        <v>850</v>
      </c>
      <c r="E252" s="65" t="s">
        <v>13</v>
      </c>
      <c r="F252" s="65" t="s">
        <v>14</v>
      </c>
      <c r="G252" s="65">
        <v>60</v>
      </c>
      <c r="H252" s="65">
        <v>83.3</v>
      </c>
      <c r="I252" s="65" t="s">
        <v>15</v>
      </c>
      <c r="J252" s="65" t="s">
        <v>16</v>
      </c>
      <c r="K252" s="65" t="s">
        <v>341</v>
      </c>
      <c r="L252" s="68">
        <v>1075</v>
      </c>
      <c r="M252" s="68">
        <v>-37.76</v>
      </c>
      <c r="N252" s="68">
        <v>145.85</v>
      </c>
      <c r="O252" s="68">
        <v>4</v>
      </c>
      <c r="P252" s="67" t="s">
        <v>875</v>
      </c>
      <c r="Q252" s="68">
        <v>1982</v>
      </c>
      <c r="R252" s="68">
        <v>1985</v>
      </c>
      <c r="S252" s="68" t="s">
        <v>569</v>
      </c>
    </row>
    <row r="257" spans="16:17" s="68" customFormat="1" x14ac:dyDescent="0.25">
      <c r="P257" s="67"/>
      <c r="Q257" s="68" t="s">
        <v>896</v>
      </c>
    </row>
  </sheetData>
  <sortState xmlns:xlrd2="http://schemas.microsoft.com/office/spreadsheetml/2017/richdata2" ref="A2:S252">
    <sortCondition ref="K1:K252"/>
  </sortState>
  <phoneticPr fontId="10" type="noConversion"/>
  <pageMargins left="0.7" right="0.7" top="0.75" bottom="0.75" header="0.3" footer="0.3"/>
  <pageSetup paperSize="9" orientation="portrait" horizontalDpi="360"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FE286-8638-404F-9DBC-2F4BDB10044C}">
  <dimension ref="A1:U256"/>
  <sheetViews>
    <sheetView zoomScale="75" zoomScaleNormal="75" workbookViewId="0">
      <selection activeCell="K18" sqref="K18"/>
    </sheetView>
  </sheetViews>
  <sheetFormatPr defaultRowHeight="14.5" x14ac:dyDescent="0.35"/>
  <cols>
    <col min="2" max="2" width="15.08984375" customWidth="1"/>
    <col min="3" max="10" width="8.7265625" customWidth="1"/>
    <col min="11" max="11" width="14.6328125" customWidth="1"/>
    <col min="13" max="13" width="12" bestFit="1" customWidth="1"/>
    <col min="14" max="14" width="14.1796875" customWidth="1"/>
    <col min="15" max="15" width="9.453125" customWidth="1"/>
    <col min="16" max="16" width="24.6328125" customWidth="1"/>
    <col min="19" max="19" width="9" customWidth="1"/>
    <col min="20" max="20" width="8.7265625" style="12"/>
  </cols>
  <sheetData>
    <row r="1" spans="1:21" s="24" customFormat="1" ht="40.5" customHeight="1" thickBot="1" x14ac:dyDescent="0.4">
      <c r="A1" s="18" t="s">
        <v>0</v>
      </c>
      <c r="B1" s="18" t="s">
        <v>1</v>
      </c>
      <c r="C1" s="18" t="s">
        <v>2</v>
      </c>
      <c r="D1" s="18" t="s">
        <v>3</v>
      </c>
      <c r="E1" s="18" t="s">
        <v>4</v>
      </c>
      <c r="F1" s="18" t="s">
        <v>5</v>
      </c>
      <c r="G1" s="23" t="s">
        <v>6</v>
      </c>
      <c r="H1" s="23" t="s">
        <v>7</v>
      </c>
      <c r="I1" s="28" t="s">
        <v>690</v>
      </c>
      <c r="J1" s="18" t="s">
        <v>10</v>
      </c>
      <c r="K1" s="18" t="s">
        <v>11</v>
      </c>
      <c r="L1" s="8" t="s">
        <v>522</v>
      </c>
      <c r="M1" s="24" t="s">
        <v>545</v>
      </c>
      <c r="N1" s="24" t="s">
        <v>546</v>
      </c>
      <c r="O1" s="24" t="s">
        <v>543</v>
      </c>
      <c r="P1" s="24" t="s">
        <v>542</v>
      </c>
      <c r="Q1" s="24" t="s">
        <v>688</v>
      </c>
      <c r="R1" s="24" t="s">
        <v>689</v>
      </c>
      <c r="S1" s="18" t="s">
        <v>800</v>
      </c>
      <c r="T1" s="51" t="s">
        <v>783</v>
      </c>
      <c r="U1" s="24" t="s">
        <v>785</v>
      </c>
    </row>
    <row r="2" spans="1:21" s="10" customFormat="1" ht="30" x14ac:dyDescent="0.35">
      <c r="A2" s="49">
        <v>158</v>
      </c>
      <c r="B2" s="49" t="s">
        <v>283</v>
      </c>
      <c r="C2" s="25">
        <v>2.89</v>
      </c>
      <c r="D2" s="49">
        <v>762</v>
      </c>
      <c r="E2" s="49" t="s">
        <v>24</v>
      </c>
      <c r="F2" s="49" t="s">
        <v>25</v>
      </c>
      <c r="G2" s="49">
        <v>-40</v>
      </c>
      <c r="H2" s="49">
        <v>38.5</v>
      </c>
      <c r="I2" s="49" t="s">
        <v>15</v>
      </c>
      <c r="J2" s="49" t="s">
        <v>16</v>
      </c>
      <c r="K2" s="58" t="s">
        <v>284</v>
      </c>
      <c r="L2" s="29"/>
      <c r="M2" s="12">
        <v>39.8456849054676</v>
      </c>
      <c r="N2" s="12">
        <v>-105.92363805782</v>
      </c>
      <c r="O2" s="51"/>
      <c r="P2" s="12" t="s">
        <v>693</v>
      </c>
      <c r="T2" s="12">
        <v>0</v>
      </c>
      <c r="U2" s="10">
        <v>1</v>
      </c>
    </row>
    <row r="3" spans="1:21" s="10" customFormat="1" x14ac:dyDescent="0.35">
      <c r="A3" s="25">
        <v>264</v>
      </c>
      <c r="B3" s="25" t="s">
        <v>450</v>
      </c>
      <c r="C3" s="25">
        <v>2.89</v>
      </c>
      <c r="D3" s="25">
        <v>712</v>
      </c>
      <c r="E3" s="25" t="s">
        <v>24</v>
      </c>
      <c r="F3" s="25" t="s">
        <v>25</v>
      </c>
      <c r="G3" s="25">
        <v>-13</v>
      </c>
      <c r="H3" s="25">
        <v>0</v>
      </c>
      <c r="I3" s="25" t="s">
        <v>15</v>
      </c>
      <c r="J3" s="25" t="s">
        <v>16</v>
      </c>
      <c r="K3" s="25" t="s">
        <v>451</v>
      </c>
      <c r="L3" s="25"/>
      <c r="M3" s="10">
        <v>39.802075000000002</v>
      </c>
      <c r="N3" s="10">
        <v>-105.73653899999999</v>
      </c>
      <c r="O3" s="43">
        <f t="shared" ref="O3:O10" si="0">R3-Q3</f>
        <v>25</v>
      </c>
      <c r="P3" s="10" t="s">
        <v>694</v>
      </c>
      <c r="Q3" s="10">
        <v>1955</v>
      </c>
      <c r="R3" s="10">
        <v>1980</v>
      </c>
      <c r="S3" s="10" t="s">
        <v>701</v>
      </c>
      <c r="T3" s="12">
        <v>1</v>
      </c>
      <c r="U3" s="10">
        <v>1</v>
      </c>
    </row>
    <row r="4" spans="1:21" s="10" customFormat="1" x14ac:dyDescent="0.35">
      <c r="A4" s="25">
        <v>265</v>
      </c>
      <c r="B4" s="25" t="s">
        <v>452</v>
      </c>
      <c r="C4" s="25">
        <v>2.89</v>
      </c>
      <c r="D4" s="25">
        <v>712</v>
      </c>
      <c r="E4" s="25" t="s">
        <v>24</v>
      </c>
      <c r="F4" s="25" t="s">
        <v>25</v>
      </c>
      <c r="G4" s="25">
        <v>-100</v>
      </c>
      <c r="H4" s="25">
        <v>31.1</v>
      </c>
      <c r="I4" s="25" t="s">
        <v>15</v>
      </c>
      <c r="J4" s="25" t="s">
        <v>16</v>
      </c>
      <c r="K4" s="25" t="s">
        <v>451</v>
      </c>
      <c r="L4" s="25"/>
      <c r="M4" s="10">
        <v>39.904361000000002</v>
      </c>
      <c r="N4" s="10">
        <v>-105.881742</v>
      </c>
      <c r="O4" s="43">
        <f t="shared" si="0"/>
        <v>25</v>
      </c>
      <c r="P4" s="10" t="s">
        <v>784</v>
      </c>
      <c r="Q4" s="10">
        <v>1955</v>
      </c>
      <c r="R4" s="10">
        <v>1980</v>
      </c>
      <c r="S4" s="10" t="s">
        <v>701</v>
      </c>
      <c r="T4" s="12">
        <v>1</v>
      </c>
      <c r="U4" s="10">
        <v>1</v>
      </c>
    </row>
    <row r="5" spans="1:21" s="10" customFormat="1" x14ac:dyDescent="0.35">
      <c r="A5" s="25">
        <v>157</v>
      </c>
      <c r="B5" s="25" t="s">
        <v>281</v>
      </c>
      <c r="C5" s="25">
        <v>2.89</v>
      </c>
      <c r="D5" s="25">
        <v>712</v>
      </c>
      <c r="E5" s="25" t="s">
        <v>24</v>
      </c>
      <c r="F5" s="25" t="s">
        <v>25</v>
      </c>
      <c r="G5" s="25">
        <v>-50</v>
      </c>
      <c r="H5" s="25">
        <v>9.9</v>
      </c>
      <c r="I5" s="25" t="s">
        <v>15</v>
      </c>
      <c r="J5" s="25" t="s">
        <v>16</v>
      </c>
      <c r="K5" s="25" t="s">
        <v>282</v>
      </c>
      <c r="L5" s="25"/>
      <c r="M5" s="10">
        <v>39.904361000000002</v>
      </c>
      <c r="N5" s="10">
        <v>-105.881742</v>
      </c>
      <c r="O5" s="43">
        <f t="shared" si="0"/>
        <v>25</v>
      </c>
      <c r="P5" s="10" t="s">
        <v>695</v>
      </c>
      <c r="Q5" s="10">
        <v>1955</v>
      </c>
      <c r="R5" s="10">
        <v>1980</v>
      </c>
      <c r="S5" s="10" t="s">
        <v>701</v>
      </c>
      <c r="T5" s="12">
        <v>1</v>
      </c>
      <c r="U5" s="10">
        <v>1</v>
      </c>
    </row>
    <row r="6" spans="1:21" s="10" customFormat="1" ht="20" customHeight="1" x14ac:dyDescent="0.35">
      <c r="A6" s="25">
        <v>153</v>
      </c>
      <c r="B6" s="25" t="s">
        <v>274</v>
      </c>
      <c r="C6" s="25">
        <v>2.89</v>
      </c>
      <c r="D6" s="25">
        <v>712</v>
      </c>
      <c r="E6" s="25" t="s">
        <v>24</v>
      </c>
      <c r="F6" s="25" t="s">
        <v>25</v>
      </c>
      <c r="G6" s="25">
        <v>-83</v>
      </c>
      <c r="H6" s="25">
        <v>18</v>
      </c>
      <c r="I6" s="25" t="s">
        <v>15</v>
      </c>
      <c r="J6" s="25" t="s">
        <v>16</v>
      </c>
      <c r="K6" s="25" t="s">
        <v>275</v>
      </c>
      <c r="L6" s="25"/>
      <c r="M6" s="10">
        <v>39.904128999999998</v>
      </c>
      <c r="N6" s="10">
        <v>-105.881969</v>
      </c>
      <c r="O6" s="43">
        <f t="shared" si="0"/>
        <v>25</v>
      </c>
      <c r="P6" s="10" t="s">
        <v>696</v>
      </c>
      <c r="Q6" s="10">
        <v>1955</v>
      </c>
      <c r="R6" s="10">
        <v>1980</v>
      </c>
      <c r="S6" s="10" t="s">
        <v>701</v>
      </c>
      <c r="T6" s="12">
        <v>1</v>
      </c>
      <c r="U6" s="10">
        <v>1</v>
      </c>
    </row>
    <row r="7" spans="1:21" s="10" customFormat="1" x14ac:dyDescent="0.35">
      <c r="A7" s="25">
        <v>156</v>
      </c>
      <c r="B7" s="25" t="s">
        <v>280</v>
      </c>
      <c r="C7" s="25">
        <v>2.89</v>
      </c>
      <c r="D7" s="25">
        <v>712</v>
      </c>
      <c r="E7" s="25" t="s">
        <v>24</v>
      </c>
      <c r="F7" s="25" t="s">
        <v>25</v>
      </c>
      <c r="G7" s="25">
        <v>-66</v>
      </c>
      <c r="H7" s="25">
        <v>19.100000000000001</v>
      </c>
      <c r="I7" s="25" t="s">
        <v>15</v>
      </c>
      <c r="J7" s="25" t="s">
        <v>16</v>
      </c>
      <c r="K7" s="25" t="s">
        <v>275</v>
      </c>
      <c r="L7" s="25"/>
      <c r="M7" s="10">
        <v>39.904361000000002</v>
      </c>
      <c r="N7" s="10">
        <v>-105.881742</v>
      </c>
      <c r="O7" s="43">
        <f t="shared" si="0"/>
        <v>25</v>
      </c>
      <c r="P7" s="10" t="s">
        <v>697</v>
      </c>
      <c r="Q7" s="10">
        <v>1955</v>
      </c>
      <c r="R7" s="10">
        <v>1980</v>
      </c>
      <c r="S7" s="10" t="s">
        <v>701</v>
      </c>
      <c r="T7" s="12">
        <v>1</v>
      </c>
      <c r="U7" s="10">
        <v>1</v>
      </c>
    </row>
    <row r="8" spans="1:21" x14ac:dyDescent="0.35">
      <c r="A8" s="2">
        <v>124</v>
      </c>
      <c r="B8" s="2" t="s">
        <v>229</v>
      </c>
      <c r="C8" s="2">
        <v>0.25</v>
      </c>
      <c r="D8" s="2">
        <v>2100</v>
      </c>
      <c r="E8" s="2" t="s">
        <v>24</v>
      </c>
      <c r="F8" s="2" t="s">
        <v>14</v>
      </c>
      <c r="G8" s="2">
        <v>-50</v>
      </c>
      <c r="H8" s="2">
        <v>250</v>
      </c>
      <c r="I8" s="2" t="s">
        <v>15</v>
      </c>
      <c r="J8" s="2" t="s">
        <v>16</v>
      </c>
      <c r="K8" s="2" t="s">
        <v>230</v>
      </c>
      <c r="L8" s="2"/>
      <c r="M8">
        <v>34.799999999999997</v>
      </c>
      <c r="N8">
        <v>76.7</v>
      </c>
      <c r="O8" s="24">
        <f t="shared" si="0"/>
        <v>5</v>
      </c>
      <c r="Q8">
        <v>2002</v>
      </c>
      <c r="R8">
        <v>2007</v>
      </c>
      <c r="S8" t="s">
        <v>591</v>
      </c>
      <c r="T8" s="12">
        <v>1</v>
      </c>
    </row>
    <row r="9" spans="1:21" x14ac:dyDescent="0.35">
      <c r="A9" s="2">
        <v>76</v>
      </c>
      <c r="B9" s="2" t="s">
        <v>147</v>
      </c>
      <c r="C9" s="2">
        <v>1.47</v>
      </c>
      <c r="D9" s="2">
        <v>426</v>
      </c>
      <c r="E9" s="2" t="s">
        <v>24</v>
      </c>
      <c r="F9" s="2" t="s">
        <v>25</v>
      </c>
      <c r="G9" s="2">
        <v>-78</v>
      </c>
      <c r="H9" s="2">
        <v>157</v>
      </c>
      <c r="I9" s="2" t="s">
        <v>15</v>
      </c>
      <c r="J9" s="2" t="s">
        <v>16</v>
      </c>
      <c r="K9" s="2" t="s">
        <v>148</v>
      </c>
      <c r="L9" s="2"/>
      <c r="M9">
        <v>34.672598000000001</v>
      </c>
      <c r="N9">
        <v>-111.667858</v>
      </c>
      <c r="O9" s="24">
        <f t="shared" si="0"/>
        <v>11</v>
      </c>
      <c r="P9" t="s">
        <v>691</v>
      </c>
      <c r="Q9">
        <v>1958</v>
      </c>
      <c r="R9">
        <v>1969</v>
      </c>
      <c r="S9" t="s">
        <v>701</v>
      </c>
      <c r="T9" s="12">
        <v>1</v>
      </c>
    </row>
    <row r="10" spans="1:21" x14ac:dyDescent="0.35">
      <c r="A10" s="2">
        <v>210</v>
      </c>
      <c r="B10" s="2" t="s">
        <v>366</v>
      </c>
      <c r="C10" s="2">
        <v>2.48</v>
      </c>
      <c r="D10" s="2">
        <v>1070</v>
      </c>
      <c r="E10" s="2" t="s">
        <v>13</v>
      </c>
      <c r="F10" s="2" t="s">
        <v>14</v>
      </c>
      <c r="G10" s="2">
        <v>100</v>
      </c>
      <c r="H10" s="2">
        <v>147.6</v>
      </c>
      <c r="I10" s="2" t="s">
        <v>15</v>
      </c>
      <c r="J10" s="2" t="s">
        <v>16</v>
      </c>
      <c r="K10" s="2" t="s">
        <v>367</v>
      </c>
      <c r="L10" s="2"/>
      <c r="M10">
        <v>-34.485300000000002</v>
      </c>
      <c r="N10">
        <v>116.32878700000001</v>
      </c>
      <c r="O10" s="24">
        <f t="shared" si="0"/>
        <v>9</v>
      </c>
      <c r="Q10">
        <v>1982</v>
      </c>
      <c r="R10">
        <v>1991</v>
      </c>
      <c r="S10" t="s">
        <v>701</v>
      </c>
      <c r="T10" s="12">
        <v>1</v>
      </c>
    </row>
    <row r="11" spans="1:21" x14ac:dyDescent="0.35">
      <c r="A11" s="9">
        <v>90</v>
      </c>
      <c r="B11" s="9" t="s">
        <v>170</v>
      </c>
      <c r="C11" s="9">
        <v>119</v>
      </c>
      <c r="D11" s="9">
        <v>442</v>
      </c>
      <c r="E11" s="9" t="s">
        <v>19</v>
      </c>
      <c r="F11" s="9" t="s">
        <v>14</v>
      </c>
      <c r="G11" s="9">
        <v>-23</v>
      </c>
      <c r="H11" s="9">
        <v>0</v>
      </c>
      <c r="I11" s="9" t="s">
        <v>15</v>
      </c>
      <c r="J11" s="9" t="s">
        <v>16</v>
      </c>
      <c r="K11" s="9" t="s">
        <v>171</v>
      </c>
      <c r="L11" s="2"/>
      <c r="M11">
        <f>36+24/60+8/3600</f>
        <v>36.402222222222221</v>
      </c>
      <c r="N11">
        <f>-120-25/60-57/3600</f>
        <v>-120.4325</v>
      </c>
      <c r="O11">
        <v>5</v>
      </c>
      <c r="P11" t="s">
        <v>698</v>
      </c>
      <c r="Q11">
        <v>1980</v>
      </c>
      <c r="R11">
        <v>1984</v>
      </c>
      <c r="S11" t="s">
        <v>591</v>
      </c>
      <c r="T11" s="12">
        <v>1</v>
      </c>
    </row>
    <row r="12" spans="1:21" x14ac:dyDescent="0.35">
      <c r="A12" s="2">
        <v>199</v>
      </c>
      <c r="B12" s="2" t="s">
        <v>347</v>
      </c>
      <c r="C12" s="2">
        <v>54</v>
      </c>
      <c r="D12" s="2">
        <v>689</v>
      </c>
      <c r="E12" s="2" t="s">
        <v>19</v>
      </c>
      <c r="F12" s="2" t="s">
        <v>14</v>
      </c>
      <c r="G12" s="2">
        <v>-100</v>
      </c>
      <c r="H12" s="2">
        <v>0</v>
      </c>
      <c r="I12" s="2" t="s">
        <v>15</v>
      </c>
      <c r="J12" s="2" t="s">
        <v>16</v>
      </c>
      <c r="K12" s="2" t="s">
        <v>171</v>
      </c>
      <c r="L12" s="2"/>
      <c r="M12">
        <f>35+14/60+8/3600</f>
        <v>35.235555555555557</v>
      </c>
      <c r="N12">
        <f>-120-28/60-17/3600</f>
        <v>-120.4713888888889</v>
      </c>
      <c r="O12">
        <v>5</v>
      </c>
      <c r="P12" t="s">
        <v>698</v>
      </c>
      <c r="Q12">
        <v>1986</v>
      </c>
      <c r="R12">
        <v>1990</v>
      </c>
      <c r="S12" t="s">
        <v>591</v>
      </c>
      <c r="T12" s="12">
        <v>1</v>
      </c>
    </row>
    <row r="13" spans="1:21" x14ac:dyDescent="0.35">
      <c r="A13" s="9">
        <v>256</v>
      </c>
      <c r="B13" s="9" t="s">
        <v>438</v>
      </c>
      <c r="C13" s="9">
        <v>104</v>
      </c>
      <c r="D13" s="9">
        <v>680</v>
      </c>
      <c r="E13" s="9" t="s">
        <v>19</v>
      </c>
      <c r="F13" s="9" t="s">
        <v>14</v>
      </c>
      <c r="G13" s="9">
        <v>-71</v>
      </c>
      <c r="H13" s="9">
        <v>0</v>
      </c>
      <c r="I13" s="9" t="s">
        <v>15</v>
      </c>
      <c r="J13" s="9" t="s">
        <v>16</v>
      </c>
      <c r="K13" s="9" t="s">
        <v>171</v>
      </c>
      <c r="L13" s="2"/>
      <c r="M13">
        <f>34+24/60+48/3600</f>
        <v>34.413333333333334</v>
      </c>
      <c r="N13">
        <f>-119-4/60-23/3600</f>
        <v>-119.07305555555556</v>
      </c>
      <c r="O13">
        <v>5</v>
      </c>
      <c r="P13" t="s">
        <v>698</v>
      </c>
      <c r="Q13">
        <v>1986</v>
      </c>
      <c r="R13">
        <v>1990</v>
      </c>
      <c r="S13" t="s">
        <v>591</v>
      </c>
      <c r="T13" s="12">
        <v>1</v>
      </c>
    </row>
    <row r="14" spans="1:21" x14ac:dyDescent="0.35">
      <c r="A14" s="2">
        <v>257</v>
      </c>
      <c r="B14" s="2" t="s">
        <v>439</v>
      </c>
      <c r="C14" s="2">
        <v>130</v>
      </c>
      <c r="D14" s="2">
        <v>707</v>
      </c>
      <c r="E14" s="2" t="s">
        <v>19</v>
      </c>
      <c r="F14" s="2" t="s">
        <v>14</v>
      </c>
      <c r="G14" s="2">
        <v>-40</v>
      </c>
      <c r="H14" s="2">
        <v>0</v>
      </c>
      <c r="I14" s="2" t="s">
        <v>15</v>
      </c>
      <c r="J14" s="2" t="s">
        <v>16</v>
      </c>
      <c r="K14" s="2" t="s">
        <v>171</v>
      </c>
      <c r="L14" s="2"/>
      <c r="M14">
        <f>34+34/60+10/3600</f>
        <v>34.56944444444445</v>
      </c>
      <c r="N14">
        <f>-119-15/60-23/3600</f>
        <v>-119.25638888888889</v>
      </c>
      <c r="O14">
        <v>5</v>
      </c>
      <c r="P14" t="s">
        <v>698</v>
      </c>
      <c r="Q14">
        <v>1986</v>
      </c>
      <c r="R14">
        <v>1990</v>
      </c>
      <c r="S14" t="s">
        <v>591</v>
      </c>
      <c r="T14" s="12">
        <v>1</v>
      </c>
    </row>
    <row r="15" spans="1:21" ht="20" x14ac:dyDescent="0.35">
      <c r="A15" s="2">
        <v>292</v>
      </c>
      <c r="B15" s="2" t="s">
        <v>488</v>
      </c>
      <c r="C15" s="2">
        <v>0.81</v>
      </c>
      <c r="D15" s="2">
        <v>536</v>
      </c>
      <c r="E15" s="2" t="s">
        <v>24</v>
      </c>
      <c r="F15" s="2" t="s">
        <v>25</v>
      </c>
      <c r="G15" s="2">
        <v>-100</v>
      </c>
      <c r="H15" s="2">
        <v>29.9</v>
      </c>
      <c r="I15" s="2" t="s">
        <v>15</v>
      </c>
      <c r="J15" s="2" t="s">
        <v>16</v>
      </c>
      <c r="K15" s="2" t="s">
        <v>489</v>
      </c>
      <c r="L15" s="2"/>
      <c r="M15">
        <v>37.773440999999998</v>
      </c>
      <c r="N15">
        <v>-106.830938</v>
      </c>
      <c r="O15" s="24">
        <v>7</v>
      </c>
      <c r="Q15">
        <v>1919</v>
      </c>
      <c r="R15">
        <v>1926</v>
      </c>
      <c r="S15" t="s">
        <v>701</v>
      </c>
      <c r="T15" s="12">
        <v>1</v>
      </c>
    </row>
    <row r="16" spans="1:21" x14ac:dyDescent="0.35">
      <c r="A16" s="2">
        <v>73</v>
      </c>
      <c r="B16" s="2" t="s">
        <v>141</v>
      </c>
      <c r="C16" s="2">
        <v>43.5</v>
      </c>
      <c r="D16" s="2">
        <v>2038</v>
      </c>
      <c r="E16" s="2" t="s">
        <v>13</v>
      </c>
      <c r="F16" s="2" t="s">
        <v>14</v>
      </c>
      <c r="G16" s="2">
        <v>10.199999999999999</v>
      </c>
      <c r="H16" s="2">
        <v>-14.7</v>
      </c>
      <c r="I16" s="2" t="s">
        <v>72</v>
      </c>
      <c r="J16" s="2" t="s">
        <v>21</v>
      </c>
      <c r="K16" s="2" t="s">
        <v>142</v>
      </c>
      <c r="L16" s="2"/>
      <c r="M16">
        <v>18.236000000000001</v>
      </c>
      <c r="N16">
        <v>-66.454999999999998</v>
      </c>
      <c r="O16" s="24">
        <v>28</v>
      </c>
      <c r="P16" s="12" t="s">
        <v>787</v>
      </c>
      <c r="Q16">
        <v>1970</v>
      </c>
      <c r="R16" t="s">
        <v>692</v>
      </c>
      <c r="S16" t="s">
        <v>591</v>
      </c>
      <c r="T16" s="12">
        <v>1</v>
      </c>
    </row>
    <row r="17" spans="1:20" x14ac:dyDescent="0.35">
      <c r="A17" s="2">
        <v>89</v>
      </c>
      <c r="B17" s="2" t="s">
        <v>169</v>
      </c>
      <c r="C17" s="2">
        <v>26.5</v>
      </c>
      <c r="D17" s="2">
        <v>3422</v>
      </c>
      <c r="E17" s="2" t="s">
        <v>13</v>
      </c>
      <c r="F17" s="2" t="s">
        <v>14</v>
      </c>
      <c r="G17" s="2">
        <v>26.9</v>
      </c>
      <c r="H17" s="2">
        <v>-12.8</v>
      </c>
      <c r="I17" s="2" t="s">
        <v>72</v>
      </c>
      <c r="J17" s="2" t="s">
        <v>21</v>
      </c>
      <c r="K17" s="2" t="s">
        <v>142</v>
      </c>
      <c r="L17" s="2"/>
      <c r="M17">
        <v>18.318000000000001</v>
      </c>
      <c r="N17">
        <v>-65.888999999999996</v>
      </c>
      <c r="O17" s="24">
        <v>32</v>
      </c>
      <c r="P17" s="12" t="s">
        <v>792</v>
      </c>
      <c r="Q17">
        <v>1968</v>
      </c>
      <c r="R17">
        <v>2000</v>
      </c>
      <c r="S17" t="s">
        <v>591</v>
      </c>
      <c r="T17" s="12">
        <v>1</v>
      </c>
    </row>
    <row r="18" spans="1:20" x14ac:dyDescent="0.35">
      <c r="A18" s="2">
        <v>97</v>
      </c>
      <c r="B18" s="2" t="s">
        <v>182</v>
      </c>
      <c r="C18" s="2">
        <v>39.799999999999997</v>
      </c>
      <c r="D18" s="2">
        <v>1827</v>
      </c>
      <c r="E18" s="2" t="s">
        <v>13</v>
      </c>
      <c r="F18" s="2" t="s">
        <v>14</v>
      </c>
      <c r="G18" s="2">
        <v>31.4</v>
      </c>
      <c r="H18" s="2">
        <v>11.1</v>
      </c>
      <c r="I18" s="2" t="s">
        <v>72</v>
      </c>
      <c r="J18" s="2" t="s">
        <v>21</v>
      </c>
      <c r="K18" s="2" t="s">
        <v>142</v>
      </c>
      <c r="L18" s="2"/>
      <c r="M18">
        <v>18.352</v>
      </c>
      <c r="N18">
        <v>-66.335999999999999</v>
      </c>
      <c r="O18" s="24">
        <v>30</v>
      </c>
      <c r="P18" s="12" t="s">
        <v>789</v>
      </c>
      <c r="Q18">
        <v>1970</v>
      </c>
      <c r="R18">
        <v>2000</v>
      </c>
      <c r="S18" t="s">
        <v>591</v>
      </c>
      <c r="T18" s="12">
        <v>1</v>
      </c>
    </row>
    <row r="19" spans="1:20" x14ac:dyDescent="0.35">
      <c r="A19" s="2">
        <v>123</v>
      </c>
      <c r="B19" s="2" t="s">
        <v>228</v>
      </c>
      <c r="C19" s="2">
        <v>177.1</v>
      </c>
      <c r="D19" s="2">
        <v>2178</v>
      </c>
      <c r="E19" s="2" t="s">
        <v>130</v>
      </c>
      <c r="F19" s="2" t="s">
        <v>14</v>
      </c>
      <c r="G19" s="2">
        <v>29.5</v>
      </c>
      <c r="H19" s="2">
        <v>9.5</v>
      </c>
      <c r="I19" s="2" t="s">
        <v>72</v>
      </c>
      <c r="J19" s="2" t="s">
        <v>21</v>
      </c>
      <c r="K19" s="2" t="s">
        <v>142</v>
      </c>
      <c r="L19" s="2"/>
      <c r="M19">
        <v>18.36</v>
      </c>
      <c r="N19">
        <v>-67.088999999999999</v>
      </c>
      <c r="O19" s="24">
        <v>32</v>
      </c>
      <c r="P19" s="12" t="s">
        <v>797</v>
      </c>
      <c r="Q19">
        <v>1968</v>
      </c>
      <c r="R19">
        <v>2000</v>
      </c>
      <c r="S19" t="s">
        <v>591</v>
      </c>
      <c r="T19" s="12">
        <v>1</v>
      </c>
    </row>
    <row r="20" spans="1:20" x14ac:dyDescent="0.35">
      <c r="A20" s="2">
        <v>132</v>
      </c>
      <c r="B20" s="2" t="s">
        <v>243</v>
      </c>
      <c r="C20" s="2">
        <v>39.299999999999997</v>
      </c>
      <c r="D20" s="2">
        <v>2875</v>
      </c>
      <c r="E20" s="2" t="s">
        <v>13</v>
      </c>
      <c r="F20" s="2" t="s">
        <v>14</v>
      </c>
      <c r="G20" s="2">
        <v>19.600000000000001</v>
      </c>
      <c r="H20" s="2">
        <v>-6</v>
      </c>
      <c r="I20" s="2" t="s">
        <v>72</v>
      </c>
      <c r="J20" s="2" t="s">
        <v>21</v>
      </c>
      <c r="K20" s="2" t="s">
        <v>142</v>
      </c>
      <c r="L20" s="2"/>
      <c r="M20">
        <v>18.295999999999999</v>
      </c>
      <c r="N20">
        <v>-65.691999999999993</v>
      </c>
      <c r="O20" s="24">
        <v>38</v>
      </c>
      <c r="P20" s="12" t="s">
        <v>793</v>
      </c>
      <c r="Q20">
        <v>1962</v>
      </c>
      <c r="R20">
        <v>2000</v>
      </c>
      <c r="S20" t="s">
        <v>591</v>
      </c>
      <c r="T20" s="12">
        <v>1</v>
      </c>
    </row>
    <row r="21" spans="1:20" x14ac:dyDescent="0.35">
      <c r="A21" s="2">
        <v>161</v>
      </c>
      <c r="B21" s="2" t="s">
        <v>288</v>
      </c>
      <c r="C21" s="2">
        <v>233</v>
      </c>
      <c r="D21" s="2">
        <v>1963</v>
      </c>
      <c r="E21" s="2" t="s">
        <v>130</v>
      </c>
      <c r="F21" s="2" t="s">
        <v>14</v>
      </c>
      <c r="G21" s="2">
        <v>28.7</v>
      </c>
      <c r="H21" s="2">
        <v>-1.1000000000000001</v>
      </c>
      <c r="I21" s="2" t="s">
        <v>72</v>
      </c>
      <c r="J21" s="2" t="s">
        <v>21</v>
      </c>
      <c r="K21" s="2" t="s">
        <v>142</v>
      </c>
      <c r="L21" s="2"/>
      <c r="M21">
        <v>18.242000000000001</v>
      </c>
      <c r="N21">
        <v>-66.010000000000005</v>
      </c>
      <c r="O21" s="24">
        <v>40</v>
      </c>
      <c r="P21" s="12" t="s">
        <v>790</v>
      </c>
      <c r="Q21">
        <v>1960</v>
      </c>
      <c r="R21">
        <v>2000</v>
      </c>
      <c r="S21" t="s">
        <v>591</v>
      </c>
      <c r="T21" s="12">
        <v>1</v>
      </c>
    </row>
    <row r="22" spans="1:20" x14ac:dyDescent="0.35">
      <c r="A22" s="2">
        <v>162</v>
      </c>
      <c r="B22" s="2" t="s">
        <v>289</v>
      </c>
      <c r="C22" s="2">
        <v>345.9</v>
      </c>
      <c r="D22" s="2">
        <v>2004</v>
      </c>
      <c r="E22" s="2" t="s">
        <v>130</v>
      </c>
      <c r="F22" s="2" t="s">
        <v>14</v>
      </c>
      <c r="G22" s="2">
        <v>20.9</v>
      </c>
      <c r="H22" s="2">
        <v>-36.799999999999997</v>
      </c>
      <c r="I22" s="2" t="s">
        <v>72</v>
      </c>
      <c r="J22" s="2" t="s">
        <v>21</v>
      </c>
      <c r="K22" s="2" t="s">
        <v>142</v>
      </c>
      <c r="L22" s="2"/>
      <c r="M22">
        <v>18.323</v>
      </c>
      <c r="N22">
        <v>-66.459000000000003</v>
      </c>
      <c r="O22" s="24">
        <v>43</v>
      </c>
      <c r="P22" s="12" t="s">
        <v>788</v>
      </c>
      <c r="Q22">
        <v>1957</v>
      </c>
      <c r="R22">
        <v>2000</v>
      </c>
      <c r="S22" t="s">
        <v>591</v>
      </c>
      <c r="T22" s="12">
        <v>1</v>
      </c>
    </row>
    <row r="23" spans="1:20" x14ac:dyDescent="0.35">
      <c r="A23" s="2">
        <v>163</v>
      </c>
      <c r="B23" s="2" t="s">
        <v>290</v>
      </c>
      <c r="C23" s="2">
        <v>46.3</v>
      </c>
      <c r="D23" s="2">
        <v>1720</v>
      </c>
      <c r="E23" s="2" t="s">
        <v>13</v>
      </c>
      <c r="F23" s="2" t="s">
        <v>14</v>
      </c>
      <c r="G23" s="2">
        <v>22.8</v>
      </c>
      <c r="H23" s="2">
        <v>-15.7</v>
      </c>
      <c r="I23" s="2" t="s">
        <v>72</v>
      </c>
      <c r="J23" s="2" t="s">
        <v>21</v>
      </c>
      <c r="K23" s="2" t="s">
        <v>142</v>
      </c>
      <c r="L23" s="2"/>
      <c r="M23">
        <v>18.035</v>
      </c>
      <c r="N23">
        <v>-66.034000000000006</v>
      </c>
      <c r="O23" s="24">
        <v>34</v>
      </c>
      <c r="P23" s="12" t="s">
        <v>794</v>
      </c>
      <c r="Q23">
        <v>1966</v>
      </c>
      <c r="R23">
        <v>2000</v>
      </c>
      <c r="S23" t="s">
        <v>591</v>
      </c>
      <c r="T23" s="12">
        <v>1</v>
      </c>
    </row>
    <row r="24" spans="1:20" x14ac:dyDescent="0.35">
      <c r="A24" s="2">
        <v>181</v>
      </c>
      <c r="B24" s="2" t="s">
        <v>316</v>
      </c>
      <c r="C24" s="2">
        <v>24.5</v>
      </c>
      <c r="D24" s="2">
        <v>1781</v>
      </c>
      <c r="E24" s="2" t="s">
        <v>13</v>
      </c>
      <c r="F24" s="2" t="s">
        <v>14</v>
      </c>
      <c r="G24" s="2">
        <v>54.3</v>
      </c>
      <c r="H24" s="2">
        <v>-33.299999999999997</v>
      </c>
      <c r="I24" s="2" t="s">
        <v>72</v>
      </c>
      <c r="J24" s="2" t="s">
        <v>21</v>
      </c>
      <c r="K24" s="2" t="s">
        <v>142</v>
      </c>
      <c r="L24" s="2"/>
      <c r="M24">
        <v>18.085999999999999</v>
      </c>
      <c r="N24">
        <v>-66.561999999999998</v>
      </c>
      <c r="O24" s="24">
        <v>35</v>
      </c>
      <c r="P24" s="12" t="s">
        <v>795</v>
      </c>
      <c r="Q24">
        <v>1965</v>
      </c>
      <c r="R24">
        <v>2000</v>
      </c>
      <c r="S24" t="s">
        <v>591</v>
      </c>
      <c r="T24" s="12">
        <v>1</v>
      </c>
    </row>
    <row r="25" spans="1:20" x14ac:dyDescent="0.35">
      <c r="A25" s="2">
        <v>244</v>
      </c>
      <c r="B25" s="2" t="s">
        <v>420</v>
      </c>
      <c r="C25" s="2">
        <v>22.9</v>
      </c>
      <c r="D25" s="2">
        <v>1875</v>
      </c>
      <c r="E25" s="2" t="s">
        <v>13</v>
      </c>
      <c r="F25" s="2" t="s">
        <v>14</v>
      </c>
      <c r="G25" s="2">
        <v>50.9</v>
      </c>
      <c r="H25" s="2">
        <v>7.7</v>
      </c>
      <c r="I25" s="2" t="s">
        <v>72</v>
      </c>
      <c r="J25" s="2" t="s">
        <v>21</v>
      </c>
      <c r="K25" s="2" t="s">
        <v>142</v>
      </c>
      <c r="L25" s="2"/>
      <c r="M25">
        <v>18.077999999999999</v>
      </c>
      <c r="N25">
        <v>-66.634</v>
      </c>
      <c r="O25" s="24">
        <v>35</v>
      </c>
      <c r="P25" s="12" t="s">
        <v>796</v>
      </c>
      <c r="Q25">
        <v>1965</v>
      </c>
      <c r="R25">
        <v>2000</v>
      </c>
      <c r="S25" t="s">
        <v>591</v>
      </c>
      <c r="T25" s="12">
        <v>1</v>
      </c>
    </row>
    <row r="26" spans="1:20" x14ac:dyDescent="0.35">
      <c r="A26" s="2">
        <v>271</v>
      </c>
      <c r="B26" s="2" t="s">
        <v>459</v>
      </c>
      <c r="C26" s="2">
        <v>47.1</v>
      </c>
      <c r="D26" s="2">
        <v>2102</v>
      </c>
      <c r="E26" s="2" t="s">
        <v>13</v>
      </c>
      <c r="F26" s="2" t="s">
        <v>14</v>
      </c>
      <c r="G26" s="2">
        <v>42.7</v>
      </c>
      <c r="H26" s="2">
        <v>-4.7</v>
      </c>
      <c r="I26" s="2" t="s">
        <v>72</v>
      </c>
      <c r="J26" s="2" t="s">
        <v>21</v>
      </c>
      <c r="K26" s="2" t="s">
        <v>142</v>
      </c>
      <c r="L26" s="2"/>
      <c r="M26">
        <v>18.300999999999998</v>
      </c>
      <c r="N26">
        <v>-66.781999999999996</v>
      </c>
      <c r="O26" s="24">
        <v>40</v>
      </c>
      <c r="P26" s="12" t="s">
        <v>786</v>
      </c>
      <c r="Q26">
        <v>1960</v>
      </c>
      <c r="R26">
        <v>2000</v>
      </c>
      <c r="S26" t="s">
        <v>591</v>
      </c>
      <c r="T26" s="12">
        <v>1</v>
      </c>
    </row>
    <row r="27" spans="1:20" x14ac:dyDescent="0.35">
      <c r="A27" s="2">
        <v>283</v>
      </c>
      <c r="B27" s="2" t="s">
        <v>476</v>
      </c>
      <c r="C27" s="2">
        <v>41.5</v>
      </c>
      <c r="D27" s="2">
        <v>2039</v>
      </c>
      <c r="E27" s="2" t="s">
        <v>13</v>
      </c>
      <c r="F27" s="2" t="s">
        <v>14</v>
      </c>
      <c r="G27" s="2">
        <v>16.5</v>
      </c>
      <c r="H27" s="2">
        <v>-18.3</v>
      </c>
      <c r="I27" s="2" t="s">
        <v>72</v>
      </c>
      <c r="J27" s="2" t="s">
        <v>21</v>
      </c>
      <c r="K27" s="2" t="s">
        <v>142</v>
      </c>
      <c r="L27" s="2"/>
      <c r="M27">
        <v>18.216999999999999</v>
      </c>
      <c r="N27">
        <v>-65.924999999999997</v>
      </c>
      <c r="O27" s="24">
        <v>29</v>
      </c>
      <c r="P27" s="12" t="s">
        <v>791</v>
      </c>
      <c r="Q27">
        <v>1971</v>
      </c>
      <c r="R27">
        <v>2000</v>
      </c>
      <c r="S27" t="s">
        <v>591</v>
      </c>
      <c r="T27" s="12">
        <v>1</v>
      </c>
    </row>
    <row r="28" spans="1:20" ht="20" x14ac:dyDescent="0.35">
      <c r="A28" s="2">
        <v>129</v>
      </c>
      <c r="B28" s="2" t="s">
        <v>238</v>
      </c>
      <c r="C28" s="2">
        <v>3.08</v>
      </c>
      <c r="D28" s="2">
        <v>1248</v>
      </c>
      <c r="E28" s="2" t="s">
        <v>13</v>
      </c>
      <c r="F28" s="2" t="s">
        <v>14</v>
      </c>
      <c r="G28" s="2">
        <v>-24</v>
      </c>
      <c r="H28" s="2">
        <v>14.4</v>
      </c>
      <c r="I28" s="2" t="s">
        <v>15</v>
      </c>
      <c r="J28" s="2" t="s">
        <v>16</v>
      </c>
      <c r="K28" s="2" t="s">
        <v>239</v>
      </c>
      <c r="M28">
        <v>42.283299999999997</v>
      </c>
      <c r="N28">
        <v>-72.349999999999994</v>
      </c>
      <c r="O28">
        <v>11</v>
      </c>
      <c r="P28" t="s">
        <v>798</v>
      </c>
      <c r="Q28">
        <v>1962</v>
      </c>
      <c r="R28">
        <v>1973</v>
      </c>
      <c r="S28" t="s">
        <v>569</v>
      </c>
      <c r="T28" s="12">
        <v>1</v>
      </c>
    </row>
    <row r="29" spans="1:20" x14ac:dyDescent="0.35">
      <c r="A29" s="2">
        <v>131</v>
      </c>
      <c r="B29" s="2" t="s">
        <v>242</v>
      </c>
      <c r="C29" s="2">
        <v>2.7</v>
      </c>
      <c r="D29" s="2">
        <v>720</v>
      </c>
      <c r="E29" s="2" t="s">
        <v>13</v>
      </c>
      <c r="F29" s="2" t="s">
        <v>14</v>
      </c>
      <c r="G29" s="2">
        <v>-38</v>
      </c>
      <c r="H29" s="2">
        <v>13</v>
      </c>
      <c r="I29" s="2" t="s">
        <v>15</v>
      </c>
      <c r="J29" s="2" t="s">
        <v>16</v>
      </c>
      <c r="K29" s="2" t="s">
        <v>239</v>
      </c>
      <c r="L29">
        <v>1299.5999999999999</v>
      </c>
      <c r="M29">
        <v>-34.290999999999997</v>
      </c>
      <c r="N29">
        <v>115.248</v>
      </c>
      <c r="O29">
        <v>24</v>
      </c>
      <c r="P29" t="s">
        <v>799</v>
      </c>
      <c r="Q29">
        <v>1962</v>
      </c>
      <c r="R29">
        <v>1973</v>
      </c>
      <c r="S29" t="s">
        <v>569</v>
      </c>
      <c r="T29" s="12">
        <v>0</v>
      </c>
    </row>
    <row r="30" spans="1:20" ht="15" thickBot="1" x14ac:dyDescent="0.4">
      <c r="A30" s="4">
        <v>224</v>
      </c>
      <c r="B30" s="4" t="s">
        <v>387</v>
      </c>
      <c r="C30" s="4">
        <v>36.299999999999997</v>
      </c>
      <c r="D30" s="4">
        <v>523.38</v>
      </c>
      <c r="E30" s="4" t="s">
        <v>13</v>
      </c>
      <c r="F30" s="4" t="s">
        <v>14</v>
      </c>
      <c r="G30" s="4">
        <v>40</v>
      </c>
      <c r="H30" s="4">
        <v>-49.6</v>
      </c>
      <c r="I30" s="4" t="s">
        <v>15</v>
      </c>
      <c r="J30" s="4" t="s">
        <v>16</v>
      </c>
      <c r="K30" s="4" t="s">
        <v>388</v>
      </c>
      <c r="M30">
        <v>35.683332999999998</v>
      </c>
      <c r="N30">
        <v>107.5</v>
      </c>
      <c r="O30">
        <v>54</v>
      </c>
      <c r="P30" t="s">
        <v>714</v>
      </c>
      <c r="Q30">
        <v>1954</v>
      </c>
      <c r="R30">
        <v>2008</v>
      </c>
      <c r="S30" t="s">
        <v>569</v>
      </c>
      <c r="T30" s="12">
        <v>1</v>
      </c>
    </row>
    <row r="31" spans="1:20" x14ac:dyDescent="0.35">
      <c r="A31" s="2">
        <v>70</v>
      </c>
      <c r="B31" s="2" t="s">
        <v>137</v>
      </c>
      <c r="C31" s="2">
        <v>6.85</v>
      </c>
      <c r="D31" s="2">
        <v>2354</v>
      </c>
      <c r="E31" s="2" t="s">
        <v>13</v>
      </c>
      <c r="F31" s="2" t="s">
        <v>14</v>
      </c>
      <c r="G31" s="2">
        <v>-20</v>
      </c>
      <c r="H31" s="2">
        <v>10</v>
      </c>
      <c r="I31" s="2" t="s">
        <v>15</v>
      </c>
      <c r="J31" s="2" t="s">
        <v>16</v>
      </c>
      <c r="K31" s="2" t="s">
        <v>138</v>
      </c>
      <c r="M31">
        <v>56.347392999999997</v>
      </c>
      <c r="N31">
        <v>-4.4697820000000004</v>
      </c>
      <c r="O31">
        <v>6</v>
      </c>
      <c r="P31" t="s">
        <v>719</v>
      </c>
      <c r="Q31">
        <v>1983</v>
      </c>
      <c r="R31">
        <v>1989</v>
      </c>
      <c r="S31" t="s">
        <v>701</v>
      </c>
      <c r="T31" s="12">
        <v>1</v>
      </c>
    </row>
    <row r="32" spans="1:20" x14ac:dyDescent="0.35">
      <c r="A32" s="2">
        <v>71</v>
      </c>
      <c r="B32" s="2" t="s">
        <v>717</v>
      </c>
      <c r="C32" s="2">
        <v>7.7</v>
      </c>
      <c r="D32" s="2">
        <v>2770</v>
      </c>
      <c r="E32" s="2" t="s">
        <v>13</v>
      </c>
      <c r="F32" s="2" t="s">
        <v>14</v>
      </c>
      <c r="G32" s="2">
        <v>14</v>
      </c>
      <c r="H32" s="2">
        <v>-2</v>
      </c>
      <c r="I32" s="2" t="s">
        <v>15</v>
      </c>
      <c r="J32" s="2" t="s">
        <v>16</v>
      </c>
      <c r="K32" s="2" t="s">
        <v>138</v>
      </c>
      <c r="M32">
        <v>55.110750000000003</v>
      </c>
      <c r="N32">
        <v>-3.6294140000000001</v>
      </c>
      <c r="O32">
        <v>6</v>
      </c>
      <c r="P32" t="s">
        <v>718</v>
      </c>
      <c r="Q32">
        <v>1983</v>
      </c>
      <c r="R32">
        <v>1989</v>
      </c>
      <c r="S32" t="s">
        <v>701</v>
      </c>
      <c r="T32" s="12">
        <v>1</v>
      </c>
    </row>
    <row r="33" spans="1:20" x14ac:dyDescent="0.35">
      <c r="A33" s="2">
        <v>168</v>
      </c>
      <c r="B33" s="2" t="s">
        <v>298</v>
      </c>
      <c r="C33" s="2">
        <v>0.12</v>
      </c>
      <c r="D33" s="2">
        <v>1220</v>
      </c>
      <c r="E33" s="2" t="s">
        <v>13</v>
      </c>
      <c r="F33" s="2" t="s">
        <v>14</v>
      </c>
      <c r="G33" s="2">
        <v>-92</v>
      </c>
      <c r="H33" s="2">
        <v>240</v>
      </c>
      <c r="I33" s="2" t="s">
        <v>15</v>
      </c>
      <c r="J33" s="2" t="s">
        <v>16</v>
      </c>
      <c r="K33" s="2" t="s">
        <v>299</v>
      </c>
      <c r="M33">
        <v>36.199168999999998</v>
      </c>
      <c r="N33">
        <v>-78.892207999999997</v>
      </c>
      <c r="O33">
        <v>7</v>
      </c>
      <c r="P33" t="s">
        <v>715</v>
      </c>
      <c r="Q33">
        <v>2007</v>
      </c>
      <c r="R33">
        <v>2013</v>
      </c>
      <c r="S33" t="s">
        <v>701</v>
      </c>
      <c r="T33" s="12">
        <v>1</v>
      </c>
    </row>
    <row r="34" spans="1:20" x14ac:dyDescent="0.35">
      <c r="A34" s="2">
        <v>169</v>
      </c>
      <c r="B34" s="2" t="s">
        <v>300</v>
      </c>
      <c r="C34" s="2">
        <v>0.12</v>
      </c>
      <c r="D34" s="2">
        <v>1220</v>
      </c>
      <c r="E34" s="2" t="s">
        <v>13</v>
      </c>
      <c r="F34" s="2" t="s">
        <v>14</v>
      </c>
      <c r="G34" s="2">
        <v>0</v>
      </c>
      <c r="H34" s="2">
        <v>0</v>
      </c>
      <c r="I34" s="2" t="s">
        <v>15</v>
      </c>
      <c r="J34" s="2" t="s">
        <v>16</v>
      </c>
      <c r="K34" s="2" t="s">
        <v>299</v>
      </c>
      <c r="M34">
        <v>36.199168999999998</v>
      </c>
      <c r="N34">
        <v>-78.892207999999997</v>
      </c>
      <c r="O34">
        <v>7</v>
      </c>
      <c r="Q34">
        <v>2007</v>
      </c>
      <c r="R34">
        <v>2013</v>
      </c>
      <c r="S34" t="s">
        <v>701</v>
      </c>
      <c r="T34" s="12">
        <v>1</v>
      </c>
    </row>
    <row r="35" spans="1:20" x14ac:dyDescent="0.35">
      <c r="A35" s="2">
        <v>170</v>
      </c>
      <c r="B35" s="2" t="s">
        <v>301</v>
      </c>
      <c r="C35" s="2">
        <v>0.28999999999999998</v>
      </c>
      <c r="D35" s="2">
        <v>1220</v>
      </c>
      <c r="E35" s="2" t="s">
        <v>13</v>
      </c>
      <c r="F35" s="2" t="s">
        <v>14</v>
      </c>
      <c r="G35" s="2">
        <v>-33</v>
      </c>
      <c r="H35" s="2">
        <v>40</v>
      </c>
      <c r="I35" s="2" t="s">
        <v>15</v>
      </c>
      <c r="J35" s="2" t="s">
        <v>16</v>
      </c>
      <c r="K35" s="2" t="s">
        <v>299</v>
      </c>
      <c r="M35">
        <v>36.177914999999999</v>
      </c>
      <c r="N35">
        <v>-78.808556999999993</v>
      </c>
      <c r="O35">
        <v>7</v>
      </c>
      <c r="P35" t="s">
        <v>716</v>
      </c>
      <c r="Q35">
        <v>2007</v>
      </c>
      <c r="R35">
        <v>2013</v>
      </c>
      <c r="S35" t="s">
        <v>701</v>
      </c>
      <c r="T35" s="12">
        <v>1</v>
      </c>
    </row>
    <row r="36" spans="1:20" x14ac:dyDescent="0.35">
      <c r="A36" s="2">
        <v>171</v>
      </c>
      <c r="B36" s="2" t="s">
        <v>302</v>
      </c>
      <c r="C36" s="2">
        <v>0.4</v>
      </c>
      <c r="D36" s="2">
        <v>1220</v>
      </c>
      <c r="E36" s="2" t="s">
        <v>13</v>
      </c>
      <c r="F36" s="2" t="s">
        <v>14</v>
      </c>
      <c r="G36" s="2">
        <v>0</v>
      </c>
      <c r="H36" s="2">
        <v>0</v>
      </c>
      <c r="I36" s="2" t="s">
        <v>15</v>
      </c>
      <c r="J36" s="2" t="s">
        <v>16</v>
      </c>
      <c r="K36" s="2" t="s">
        <v>299</v>
      </c>
      <c r="M36">
        <v>36.199168999999998</v>
      </c>
      <c r="N36">
        <v>-78.808556999999993</v>
      </c>
      <c r="O36">
        <v>7</v>
      </c>
      <c r="Q36">
        <v>2007</v>
      </c>
      <c r="R36">
        <v>2013</v>
      </c>
      <c r="S36" t="s">
        <v>701</v>
      </c>
      <c r="T36" s="12">
        <v>1</v>
      </c>
    </row>
    <row r="37" spans="1:20" x14ac:dyDescent="0.35">
      <c r="A37" s="2">
        <v>274</v>
      </c>
      <c r="B37" s="2" t="s">
        <v>463</v>
      </c>
      <c r="C37" s="2">
        <v>1.964</v>
      </c>
      <c r="D37" s="2">
        <v>950</v>
      </c>
      <c r="E37" s="2" t="s">
        <v>13</v>
      </c>
      <c r="F37" s="2" t="s">
        <v>14</v>
      </c>
      <c r="G37" s="2">
        <v>70</v>
      </c>
      <c r="H37" s="2">
        <v>-55.3</v>
      </c>
      <c r="I37" s="2" t="s">
        <v>15</v>
      </c>
      <c r="J37" s="2" t="s">
        <v>26</v>
      </c>
      <c r="K37" s="2" t="s">
        <v>464</v>
      </c>
      <c r="M37">
        <v>36.177914999999999</v>
      </c>
      <c r="N37">
        <v>116.003923121299</v>
      </c>
      <c r="O37">
        <v>9</v>
      </c>
      <c r="Q37">
        <v>1978</v>
      </c>
      <c r="R37">
        <v>1986</v>
      </c>
      <c r="S37" t="s">
        <v>701</v>
      </c>
      <c r="T37" s="12">
        <v>1</v>
      </c>
    </row>
    <row r="38" spans="1:20" ht="20" x14ac:dyDescent="0.35">
      <c r="A38" s="2">
        <v>77</v>
      </c>
      <c r="B38" s="2" t="s">
        <v>149</v>
      </c>
      <c r="C38" s="2">
        <v>0.27</v>
      </c>
      <c r="D38" s="2">
        <v>1400</v>
      </c>
      <c r="E38" s="2" t="s">
        <v>13</v>
      </c>
      <c r="F38" s="2" t="s">
        <v>14</v>
      </c>
      <c r="G38" s="2">
        <v>98</v>
      </c>
      <c r="H38" s="2">
        <v>-47.4</v>
      </c>
      <c r="I38" s="2" t="s">
        <v>15</v>
      </c>
      <c r="J38" s="2" t="s">
        <v>16</v>
      </c>
      <c r="K38" s="2" t="s">
        <v>150</v>
      </c>
      <c r="M38">
        <f>-33-58/60-21/3600</f>
        <v>-33.972500000000004</v>
      </c>
      <c r="N38">
        <f>18+56/60+56/3600</f>
        <v>18.948888888888888</v>
      </c>
      <c r="O38">
        <v>15</v>
      </c>
      <c r="P38" t="s">
        <v>801</v>
      </c>
      <c r="Q38">
        <v>1948</v>
      </c>
      <c r="R38">
        <v>1963</v>
      </c>
      <c r="S38" t="s">
        <v>569</v>
      </c>
      <c r="T38" s="12">
        <v>1</v>
      </c>
    </row>
    <row r="39" spans="1:20" ht="20" x14ac:dyDescent="0.35">
      <c r="A39" s="2">
        <v>102</v>
      </c>
      <c r="B39" s="2" t="s">
        <v>191</v>
      </c>
      <c r="C39" s="2">
        <v>3.91</v>
      </c>
      <c r="D39" s="2">
        <v>1030</v>
      </c>
      <c r="E39" s="2" t="s">
        <v>13</v>
      </c>
      <c r="F39" s="2" t="s">
        <v>14</v>
      </c>
      <c r="G39" s="2">
        <v>35</v>
      </c>
      <c r="H39" s="2">
        <v>27.9</v>
      </c>
      <c r="I39" s="2" t="s">
        <v>15</v>
      </c>
      <c r="J39" s="2" t="s">
        <v>16</v>
      </c>
      <c r="K39" s="2" t="s">
        <v>150</v>
      </c>
      <c r="M39">
        <v>42.173830140236902</v>
      </c>
      <c r="N39">
        <v>-75.409262268186097</v>
      </c>
      <c r="P39" t="s">
        <v>699</v>
      </c>
      <c r="S39" t="s">
        <v>701</v>
      </c>
      <c r="T39" s="12">
        <v>1</v>
      </c>
    </row>
    <row r="40" spans="1:20" ht="21" customHeight="1" x14ac:dyDescent="0.35">
      <c r="A40" s="2">
        <v>117</v>
      </c>
      <c r="B40" s="2" t="s">
        <v>217</v>
      </c>
      <c r="C40" s="2">
        <v>0.09</v>
      </c>
      <c r="D40" s="2">
        <v>1854</v>
      </c>
      <c r="E40" s="2" t="s">
        <v>13</v>
      </c>
      <c r="F40" s="2" t="s">
        <v>14</v>
      </c>
      <c r="G40" s="2">
        <v>-80</v>
      </c>
      <c r="H40" s="2">
        <v>32.1</v>
      </c>
      <c r="I40" s="2" t="s">
        <v>15</v>
      </c>
      <c r="J40" s="2" t="s">
        <v>16</v>
      </c>
      <c r="K40" s="2" t="s">
        <v>218</v>
      </c>
      <c r="M40">
        <v>35.049999999999997</v>
      </c>
      <c r="N40">
        <v>-83.583332999999996</v>
      </c>
      <c r="O40">
        <v>4</v>
      </c>
      <c r="P40" t="s">
        <v>720</v>
      </c>
      <c r="Q40">
        <v>1970</v>
      </c>
      <c r="R40">
        <v>1974</v>
      </c>
      <c r="S40" t="s">
        <v>591</v>
      </c>
      <c r="T40" s="12">
        <v>1</v>
      </c>
    </row>
    <row r="41" spans="1:20" ht="20" x14ac:dyDescent="0.4">
      <c r="A41" s="2">
        <v>64</v>
      </c>
      <c r="B41" s="2" t="s">
        <v>126</v>
      </c>
      <c r="C41" s="2">
        <v>0.01</v>
      </c>
      <c r="D41" s="2">
        <v>1333</v>
      </c>
      <c r="E41" s="2" t="s">
        <v>24</v>
      </c>
      <c r="F41" s="2" t="s">
        <v>25</v>
      </c>
      <c r="G41" s="2">
        <v>-45</v>
      </c>
      <c r="H41" s="2">
        <v>69.900000000000006</v>
      </c>
      <c r="I41" s="2" t="s">
        <v>15</v>
      </c>
      <c r="J41" s="2" t="s">
        <v>16</v>
      </c>
      <c r="K41" s="2" t="s">
        <v>127</v>
      </c>
      <c r="M41" s="11">
        <v>34.790599999999998</v>
      </c>
      <c r="N41" s="11">
        <v>-93.024600000000007</v>
      </c>
      <c r="O41">
        <v>4</v>
      </c>
      <c r="Q41">
        <v>1970</v>
      </c>
      <c r="R41">
        <v>1974</v>
      </c>
      <c r="S41" t="s">
        <v>701</v>
      </c>
      <c r="T41" s="12">
        <v>1</v>
      </c>
    </row>
    <row r="42" spans="1:20" ht="20" x14ac:dyDescent="0.4">
      <c r="A42" s="2">
        <v>65</v>
      </c>
      <c r="B42" s="2" t="s">
        <v>128</v>
      </c>
      <c r="C42" s="2">
        <v>0.01</v>
      </c>
      <c r="D42" s="2">
        <v>1333</v>
      </c>
      <c r="E42" s="2" t="s">
        <v>24</v>
      </c>
      <c r="F42" s="2" t="s">
        <v>25</v>
      </c>
      <c r="G42" s="2">
        <v>-100</v>
      </c>
      <c r="H42" s="2">
        <v>147.69999999999999</v>
      </c>
      <c r="I42" s="2" t="s">
        <v>15</v>
      </c>
      <c r="J42" s="2" t="s">
        <v>16</v>
      </c>
      <c r="K42" s="2" t="s">
        <v>127</v>
      </c>
      <c r="L42" s="2"/>
      <c r="M42" s="11">
        <v>34.790599999999998</v>
      </c>
      <c r="N42" s="11">
        <v>-93.024600000000007</v>
      </c>
      <c r="O42">
        <v>4</v>
      </c>
      <c r="Q42">
        <v>1970</v>
      </c>
      <c r="R42">
        <v>1974</v>
      </c>
      <c r="S42" t="s">
        <v>701</v>
      </c>
      <c r="T42" s="12">
        <v>1</v>
      </c>
    </row>
    <row r="43" spans="1:20" ht="30.5" customHeight="1" x14ac:dyDescent="0.35">
      <c r="A43" s="2">
        <v>251</v>
      </c>
      <c r="B43" s="2" t="s">
        <v>431</v>
      </c>
      <c r="C43" s="2">
        <v>1</v>
      </c>
      <c r="D43" s="2">
        <v>813</v>
      </c>
      <c r="E43" s="2" t="s">
        <v>13</v>
      </c>
      <c r="F43" s="2" t="s">
        <v>14</v>
      </c>
      <c r="G43" s="2">
        <v>-45</v>
      </c>
      <c r="H43" s="2">
        <v>0</v>
      </c>
      <c r="I43" s="2" t="s">
        <v>15</v>
      </c>
      <c r="J43" s="2" t="s">
        <v>16</v>
      </c>
      <c r="K43" s="41" t="s">
        <v>830</v>
      </c>
      <c r="L43" s="2"/>
      <c r="M43">
        <v>-33.839837000000003</v>
      </c>
      <c r="N43">
        <v>-110.95813</v>
      </c>
      <c r="O43">
        <v>16</v>
      </c>
      <c r="P43" s="12" t="s">
        <v>829</v>
      </c>
      <c r="Q43">
        <v>1953</v>
      </c>
      <c r="R43">
        <v>1966</v>
      </c>
      <c r="S43" t="s">
        <v>701</v>
      </c>
      <c r="T43" s="12">
        <v>1</v>
      </c>
    </row>
    <row r="44" spans="1:20" ht="20" x14ac:dyDescent="0.35">
      <c r="A44" s="2">
        <v>94</v>
      </c>
      <c r="B44" s="2" t="s">
        <v>177</v>
      </c>
      <c r="C44" s="2">
        <v>1.42</v>
      </c>
      <c r="D44" s="2">
        <v>1400</v>
      </c>
      <c r="E44" s="2" t="s">
        <v>13</v>
      </c>
      <c r="F44" s="2" t="s">
        <v>14</v>
      </c>
      <c r="G44" s="2">
        <v>84</v>
      </c>
      <c r="H44" s="2">
        <v>-2</v>
      </c>
      <c r="I44" s="2" t="s">
        <v>15</v>
      </c>
      <c r="J44" s="2" t="s">
        <v>16</v>
      </c>
      <c r="K44" s="2" t="s">
        <v>178</v>
      </c>
      <c r="L44" s="2"/>
      <c r="M44">
        <v>-29</v>
      </c>
      <c r="N44">
        <v>-29.25</v>
      </c>
      <c r="O44">
        <v>8</v>
      </c>
      <c r="P44" t="s">
        <v>721</v>
      </c>
      <c r="Q44">
        <v>1950</v>
      </c>
      <c r="R44">
        <v>1958</v>
      </c>
      <c r="S44" t="s">
        <v>591</v>
      </c>
      <c r="T44" s="12">
        <v>1</v>
      </c>
    </row>
    <row r="45" spans="1:20" x14ac:dyDescent="0.35">
      <c r="A45" s="2">
        <v>105</v>
      </c>
      <c r="B45" s="2" t="s">
        <v>195</v>
      </c>
      <c r="C45" s="2">
        <v>21.85</v>
      </c>
      <c r="D45" s="2">
        <v>1795</v>
      </c>
      <c r="E45" s="2" t="s">
        <v>13</v>
      </c>
      <c r="F45" s="2" t="s">
        <v>14</v>
      </c>
      <c r="G45" s="2">
        <v>-6</v>
      </c>
      <c r="H45" s="2">
        <v>0</v>
      </c>
      <c r="I45" s="2" t="s">
        <v>15</v>
      </c>
      <c r="J45" s="2" t="s">
        <v>16</v>
      </c>
      <c r="K45" s="2" t="s">
        <v>196</v>
      </c>
      <c r="L45" s="2"/>
      <c r="M45">
        <v>35.1</v>
      </c>
      <c r="N45">
        <v>-83.716667000000001</v>
      </c>
      <c r="O45">
        <v>9</v>
      </c>
      <c r="P45" t="s">
        <v>722</v>
      </c>
      <c r="Q45">
        <v>2003</v>
      </c>
      <c r="R45">
        <v>2012</v>
      </c>
      <c r="S45" t="s">
        <v>701</v>
      </c>
      <c r="T45" s="12">
        <v>1</v>
      </c>
    </row>
    <row r="46" spans="1:20" x14ac:dyDescent="0.35">
      <c r="A46" s="2">
        <v>241</v>
      </c>
      <c r="B46" s="2" t="s">
        <v>414</v>
      </c>
      <c r="C46" s="2">
        <v>0.52800000000000002</v>
      </c>
      <c r="D46" s="2">
        <v>1330</v>
      </c>
      <c r="E46" s="2" t="s">
        <v>19</v>
      </c>
      <c r="F46" s="2" t="s">
        <v>14</v>
      </c>
      <c r="G46" s="2">
        <v>-100</v>
      </c>
      <c r="H46" s="2">
        <v>36</v>
      </c>
      <c r="I46" s="2" t="s">
        <v>15</v>
      </c>
      <c r="J46" s="2" t="s">
        <v>16</v>
      </c>
      <c r="K46" s="2" t="s">
        <v>415</v>
      </c>
      <c r="L46" s="2"/>
      <c r="M46">
        <v>-37.680224000000003</v>
      </c>
      <c r="N46">
        <v>145.54478499999999</v>
      </c>
      <c r="O46">
        <f>R46-Q46</f>
        <v>28</v>
      </c>
      <c r="Q46">
        <v>1968</v>
      </c>
      <c r="R46">
        <v>1996</v>
      </c>
      <c r="S46" t="s">
        <v>701</v>
      </c>
      <c r="T46" s="12">
        <v>1</v>
      </c>
    </row>
    <row r="47" spans="1:20" x14ac:dyDescent="0.35">
      <c r="A47" s="2">
        <v>259</v>
      </c>
      <c r="B47" s="41" t="s">
        <v>802</v>
      </c>
      <c r="C47" s="2">
        <v>8.08</v>
      </c>
      <c r="D47" s="2">
        <v>1030</v>
      </c>
      <c r="E47" s="2" t="s">
        <v>13</v>
      </c>
      <c r="F47" s="2" t="s">
        <v>14</v>
      </c>
      <c r="G47" s="2">
        <v>58</v>
      </c>
      <c r="H47" s="2">
        <v>20.7</v>
      </c>
      <c r="I47" s="2" t="s">
        <v>15</v>
      </c>
      <c r="J47" s="2" t="s">
        <v>16</v>
      </c>
      <c r="K47" s="2" t="s">
        <v>180</v>
      </c>
      <c r="L47" s="2"/>
      <c r="M47">
        <f>42+46/60+2/3600</f>
        <v>42.767222222222223</v>
      </c>
      <c r="N47">
        <f>-76-1/60-7/3600</f>
        <v>-76.018611111111113</v>
      </c>
      <c r="O47">
        <f>R47-Q47</f>
        <v>23</v>
      </c>
      <c r="P47" s="50" t="s">
        <v>803</v>
      </c>
      <c r="Q47">
        <v>1934</v>
      </c>
      <c r="R47">
        <v>1957</v>
      </c>
      <c r="S47" t="s">
        <v>701</v>
      </c>
      <c r="T47" s="12">
        <v>1</v>
      </c>
    </row>
    <row r="48" spans="1:20" ht="34.5" customHeight="1" x14ac:dyDescent="0.35">
      <c r="A48" s="2">
        <v>270</v>
      </c>
      <c r="B48" s="2" t="s">
        <v>458</v>
      </c>
      <c r="C48" s="2">
        <v>1.18</v>
      </c>
      <c r="D48" s="2">
        <v>2153</v>
      </c>
      <c r="E48" s="2" t="s">
        <v>19</v>
      </c>
      <c r="F48" s="2" t="s">
        <v>14</v>
      </c>
      <c r="G48" s="2">
        <v>-50</v>
      </c>
      <c r="H48" s="2">
        <v>11.2</v>
      </c>
      <c r="I48" s="2" t="s">
        <v>15</v>
      </c>
      <c r="J48" s="2" t="s">
        <v>16</v>
      </c>
      <c r="K48" s="2" t="s">
        <v>442</v>
      </c>
      <c r="L48" s="2"/>
      <c r="M48">
        <f>36+51/60</f>
        <v>36.85</v>
      </c>
      <c r="N48">
        <f>139+1/60</f>
        <v>139.01666666666668</v>
      </c>
      <c r="O48">
        <v>28</v>
      </c>
      <c r="P48" t="s">
        <v>831</v>
      </c>
      <c r="S48" t="s">
        <v>701</v>
      </c>
      <c r="T48" s="12">
        <v>0</v>
      </c>
    </row>
    <row r="49" spans="1:21" x14ac:dyDescent="0.35">
      <c r="A49" s="2">
        <v>278</v>
      </c>
      <c r="B49" s="2" t="s">
        <v>567</v>
      </c>
      <c r="C49" s="2">
        <v>1.57</v>
      </c>
      <c r="D49" s="2">
        <v>1809</v>
      </c>
      <c r="E49" s="2" t="s">
        <v>13</v>
      </c>
      <c r="F49" s="2" t="s">
        <v>14</v>
      </c>
      <c r="G49" s="2">
        <v>36</v>
      </c>
      <c r="H49" s="2">
        <v>-11.8</v>
      </c>
      <c r="I49" s="2" t="s">
        <v>15</v>
      </c>
      <c r="J49" s="2" t="s">
        <v>16</v>
      </c>
      <c r="K49" s="2" t="s">
        <v>127</v>
      </c>
      <c r="L49" s="2"/>
      <c r="M49">
        <f>-33-57/60</f>
        <v>-33.950000000000003</v>
      </c>
      <c r="N49">
        <f>-18-15/60</f>
        <v>-18.25</v>
      </c>
      <c r="O49">
        <f>1981-1957</f>
        <v>24</v>
      </c>
      <c r="P49" t="s">
        <v>700</v>
      </c>
      <c r="T49" s="12">
        <v>1</v>
      </c>
    </row>
    <row r="50" spans="1:21" ht="20" x14ac:dyDescent="0.35">
      <c r="A50" s="2">
        <v>295</v>
      </c>
      <c r="B50" s="2" t="s">
        <v>494</v>
      </c>
      <c r="C50" s="2">
        <v>1</v>
      </c>
      <c r="D50" s="2">
        <v>549</v>
      </c>
      <c r="E50" s="2" t="s">
        <v>13</v>
      </c>
      <c r="F50" s="2" t="s">
        <v>14</v>
      </c>
      <c r="G50" s="2">
        <v>-15</v>
      </c>
      <c r="H50" s="2">
        <v>38.200000000000003</v>
      </c>
      <c r="I50" s="2" t="s">
        <v>15</v>
      </c>
      <c r="J50" s="2" t="s">
        <v>16</v>
      </c>
      <c r="K50" s="41" t="s">
        <v>832</v>
      </c>
      <c r="L50" s="2"/>
      <c r="M50" s="10">
        <v>34.430855999999999</v>
      </c>
      <c r="N50" s="10">
        <v>-112.262636</v>
      </c>
      <c r="O50">
        <v>6</v>
      </c>
      <c r="P50" s="38" t="s">
        <v>833</v>
      </c>
      <c r="Q50">
        <v>1967</v>
      </c>
      <c r="R50">
        <v>1973</v>
      </c>
      <c r="S50" t="s">
        <v>701</v>
      </c>
      <c r="T50" s="12">
        <v>1</v>
      </c>
    </row>
    <row r="51" spans="1:21" x14ac:dyDescent="0.35">
      <c r="A51" s="2">
        <v>74</v>
      </c>
      <c r="B51" s="2" t="s">
        <v>143</v>
      </c>
      <c r="C51" s="2">
        <v>1.24</v>
      </c>
      <c r="D51" s="2">
        <v>457</v>
      </c>
      <c r="E51" s="2" t="s">
        <v>24</v>
      </c>
      <c r="F51" s="2" t="s">
        <v>25</v>
      </c>
      <c r="G51" s="2">
        <v>-100</v>
      </c>
      <c r="H51" s="2">
        <v>0</v>
      </c>
      <c r="I51" s="2" t="s">
        <v>15</v>
      </c>
      <c r="J51" s="2" t="s">
        <v>16</v>
      </c>
      <c r="K51" s="2" t="s">
        <v>144</v>
      </c>
      <c r="L51" s="2"/>
      <c r="M51">
        <v>34.574444</v>
      </c>
      <c r="N51">
        <v>111.873611</v>
      </c>
      <c r="P51" t="s">
        <v>723</v>
      </c>
      <c r="Q51">
        <v>1963</v>
      </c>
      <c r="R51">
        <v>1969</v>
      </c>
      <c r="S51" t="s">
        <v>591</v>
      </c>
      <c r="T51" s="12">
        <v>1</v>
      </c>
    </row>
    <row r="52" spans="1:21" ht="33" customHeight="1" x14ac:dyDescent="0.35">
      <c r="A52" s="2">
        <v>68</v>
      </c>
      <c r="B52" s="2" t="s">
        <v>134</v>
      </c>
      <c r="C52" s="2">
        <v>0.13300000000000001</v>
      </c>
      <c r="D52" s="2">
        <v>1900</v>
      </c>
      <c r="E52" s="2" t="s">
        <v>13</v>
      </c>
      <c r="F52" s="2" t="s">
        <v>14</v>
      </c>
      <c r="G52" s="2">
        <v>-40</v>
      </c>
      <c r="H52" s="2">
        <v>70.2</v>
      </c>
      <c r="I52" s="2" t="s">
        <v>15</v>
      </c>
      <c r="J52" s="2" t="s">
        <v>16</v>
      </c>
      <c r="K52" s="2" t="s">
        <v>135</v>
      </c>
      <c r="L52" s="2"/>
      <c r="M52">
        <v>2.766667</v>
      </c>
      <c r="N52">
        <v>102.1</v>
      </c>
      <c r="O52">
        <v>1</v>
      </c>
      <c r="P52" t="s">
        <v>840</v>
      </c>
      <c r="Q52" s="53">
        <v>1979</v>
      </c>
      <c r="R52" s="53">
        <v>1979</v>
      </c>
      <c r="S52" t="s">
        <v>701</v>
      </c>
      <c r="T52" s="12">
        <v>1</v>
      </c>
    </row>
    <row r="53" spans="1:21" ht="20.5" customHeight="1" x14ac:dyDescent="0.35">
      <c r="A53" s="2">
        <v>69</v>
      </c>
      <c r="B53" s="2" t="s">
        <v>136</v>
      </c>
      <c r="C53" s="2">
        <v>0.308</v>
      </c>
      <c r="D53" s="2">
        <v>1900</v>
      </c>
      <c r="E53" s="2" t="s">
        <v>13</v>
      </c>
      <c r="F53" s="2" t="s">
        <v>14</v>
      </c>
      <c r="G53" s="2">
        <v>-33</v>
      </c>
      <c r="H53" s="2">
        <v>37</v>
      </c>
      <c r="I53" s="2" t="s">
        <v>15</v>
      </c>
      <c r="J53" s="2" t="s">
        <v>16</v>
      </c>
      <c r="K53" s="2" t="s">
        <v>135</v>
      </c>
      <c r="L53" s="2"/>
      <c r="M53">
        <v>2.766667</v>
      </c>
      <c r="N53">
        <v>102.1</v>
      </c>
      <c r="O53">
        <v>1</v>
      </c>
      <c r="P53" t="s">
        <v>840</v>
      </c>
      <c r="Q53" s="53">
        <v>1979</v>
      </c>
      <c r="R53" s="53">
        <v>1979</v>
      </c>
      <c r="S53" t="s">
        <v>701</v>
      </c>
      <c r="T53" s="12">
        <v>1</v>
      </c>
    </row>
    <row r="54" spans="1:21" x14ac:dyDescent="0.35">
      <c r="A54" s="2">
        <v>128</v>
      </c>
      <c r="B54" s="2" t="s">
        <v>237</v>
      </c>
      <c r="C54" s="2">
        <v>1.4999999999999999E-2</v>
      </c>
      <c r="D54" s="2">
        <v>1430</v>
      </c>
      <c r="E54" s="2" t="s">
        <v>13</v>
      </c>
      <c r="F54" s="2" t="s">
        <v>14</v>
      </c>
      <c r="G54" s="2">
        <v>100</v>
      </c>
      <c r="H54" s="2">
        <v>-27.8</v>
      </c>
      <c r="I54" s="2" t="s">
        <v>15</v>
      </c>
      <c r="J54" s="2" t="s">
        <v>16</v>
      </c>
      <c r="K54" s="2" t="s">
        <v>135</v>
      </c>
      <c r="L54" s="2"/>
      <c r="M54">
        <v>30.326436999999999</v>
      </c>
      <c r="N54">
        <v>78.032697999999996</v>
      </c>
      <c r="O54">
        <v>7</v>
      </c>
      <c r="P54" t="s">
        <v>834</v>
      </c>
      <c r="Q54">
        <v>1961</v>
      </c>
      <c r="R54">
        <v>1968</v>
      </c>
      <c r="S54" t="s">
        <v>701</v>
      </c>
      <c r="T54" s="12">
        <v>1</v>
      </c>
    </row>
    <row r="55" spans="1:21" x14ac:dyDescent="0.35">
      <c r="A55" s="2">
        <v>188</v>
      </c>
      <c r="B55" s="2" t="s">
        <v>328</v>
      </c>
      <c r="C55" s="2">
        <v>0.36399999999999999</v>
      </c>
      <c r="D55" s="2">
        <v>2307</v>
      </c>
      <c r="E55" s="2" t="s">
        <v>24</v>
      </c>
      <c r="F55" s="2" t="s">
        <v>14</v>
      </c>
      <c r="G55" s="2">
        <v>100</v>
      </c>
      <c r="H55" s="2">
        <v>10.9</v>
      </c>
      <c r="I55" s="2" t="s">
        <v>15</v>
      </c>
      <c r="J55" s="2" t="s">
        <v>16</v>
      </c>
      <c r="K55" s="2" t="s">
        <v>135</v>
      </c>
      <c r="L55" s="2"/>
      <c r="M55">
        <v>-1.2166669999999999</v>
      </c>
      <c r="N55">
        <v>36.633333</v>
      </c>
      <c r="O55">
        <v>6</v>
      </c>
      <c r="P55" t="s">
        <v>835</v>
      </c>
      <c r="Q55">
        <v>1967</v>
      </c>
      <c r="R55">
        <v>1973</v>
      </c>
      <c r="T55" s="12">
        <v>1</v>
      </c>
    </row>
    <row r="56" spans="1:21" ht="15" thickBot="1" x14ac:dyDescent="0.4">
      <c r="A56" s="4">
        <v>189</v>
      </c>
      <c r="B56" s="4" t="s">
        <v>329</v>
      </c>
      <c r="C56" s="4">
        <v>0.35</v>
      </c>
      <c r="D56" s="4">
        <v>2014</v>
      </c>
      <c r="E56" s="4" t="s">
        <v>13</v>
      </c>
      <c r="F56" s="4" t="s">
        <v>14</v>
      </c>
      <c r="G56" s="4">
        <v>-100</v>
      </c>
      <c r="H56" s="4">
        <v>80.5</v>
      </c>
      <c r="I56" s="4" t="s">
        <v>15</v>
      </c>
      <c r="J56" s="4" t="s">
        <v>16</v>
      </c>
      <c r="K56" s="4" t="s">
        <v>135</v>
      </c>
      <c r="L56" s="2"/>
      <c r="M56">
        <v>-1.2166669999999999</v>
      </c>
      <c r="N56">
        <v>36.633333</v>
      </c>
      <c r="P56" t="s">
        <v>836</v>
      </c>
      <c r="S56" t="s">
        <v>701</v>
      </c>
      <c r="T56" s="12">
        <v>0</v>
      </c>
      <c r="U56">
        <v>1</v>
      </c>
    </row>
    <row r="57" spans="1:21" x14ac:dyDescent="0.35">
      <c r="A57" s="2">
        <v>197</v>
      </c>
      <c r="B57" s="2" t="s">
        <v>344</v>
      </c>
      <c r="C57" s="2">
        <v>0.01</v>
      </c>
      <c r="D57" s="2">
        <v>3170</v>
      </c>
      <c r="E57" s="2" t="s">
        <v>13</v>
      </c>
      <c r="F57" s="2" t="s">
        <v>14</v>
      </c>
      <c r="G57" s="2">
        <v>-100</v>
      </c>
      <c r="H57" s="2">
        <v>9.5</v>
      </c>
      <c r="I57" s="2" t="s">
        <v>15</v>
      </c>
      <c r="J57" s="2" t="s">
        <v>16</v>
      </c>
      <c r="K57" s="2" t="s">
        <v>135</v>
      </c>
      <c r="L57" s="2"/>
      <c r="P57" t="s">
        <v>841</v>
      </c>
      <c r="T57" s="12">
        <v>0</v>
      </c>
    </row>
    <row r="58" spans="1:21" x14ac:dyDescent="0.35">
      <c r="A58" s="9">
        <v>200</v>
      </c>
      <c r="B58" s="9" t="s">
        <v>348</v>
      </c>
      <c r="C58" s="9">
        <v>1.2</v>
      </c>
      <c r="D58" s="9">
        <v>1400</v>
      </c>
      <c r="E58" s="9" t="s">
        <v>13</v>
      </c>
      <c r="F58" s="9" t="s">
        <v>14</v>
      </c>
      <c r="G58" s="9">
        <v>-100</v>
      </c>
      <c r="H58" s="9">
        <v>56</v>
      </c>
      <c r="I58" s="9" t="s">
        <v>15</v>
      </c>
      <c r="J58" s="9" t="s">
        <v>16</v>
      </c>
      <c r="K58" s="9" t="s">
        <v>135</v>
      </c>
      <c r="L58" s="2"/>
      <c r="M58">
        <v>-14.117072</v>
      </c>
      <c r="N58">
        <v>30.163542</v>
      </c>
      <c r="O58">
        <v>5</v>
      </c>
      <c r="P58" t="s">
        <v>838</v>
      </c>
      <c r="Q58">
        <v>1964</v>
      </c>
      <c r="R58">
        <v>1969</v>
      </c>
      <c r="T58" s="12">
        <v>1</v>
      </c>
    </row>
    <row r="59" spans="1:21" x14ac:dyDescent="0.35">
      <c r="A59" s="2">
        <v>252</v>
      </c>
      <c r="B59" s="2" t="s">
        <v>433</v>
      </c>
      <c r="C59" s="2">
        <v>0.377</v>
      </c>
      <c r="D59" s="2">
        <v>1880</v>
      </c>
      <c r="E59" s="2" t="s">
        <v>13</v>
      </c>
      <c r="F59" s="2" t="s">
        <v>14</v>
      </c>
      <c r="G59" s="2">
        <v>-100</v>
      </c>
      <c r="H59" s="2">
        <v>117</v>
      </c>
      <c r="I59" s="2" t="s">
        <v>15</v>
      </c>
      <c r="J59" s="2" t="s">
        <v>16</v>
      </c>
      <c r="K59" s="2" t="s">
        <v>135</v>
      </c>
      <c r="L59" s="2"/>
      <c r="M59">
        <v>3.8651909999999998</v>
      </c>
      <c r="N59">
        <v>102.5316</v>
      </c>
      <c r="O59">
        <v>1</v>
      </c>
      <c r="P59" t="s">
        <v>837</v>
      </c>
      <c r="Q59">
        <v>1973</v>
      </c>
      <c r="R59">
        <v>1973</v>
      </c>
      <c r="T59" s="12">
        <v>1</v>
      </c>
    </row>
    <row r="60" spans="1:21" x14ac:dyDescent="0.35">
      <c r="A60" s="2">
        <v>253</v>
      </c>
      <c r="B60" s="2" t="s">
        <v>434</v>
      </c>
      <c r="C60" s="2">
        <v>0.59199999999999997</v>
      </c>
      <c r="D60" s="2">
        <v>1880</v>
      </c>
      <c r="E60" s="2" t="s">
        <v>13</v>
      </c>
      <c r="F60" s="2" t="s">
        <v>14</v>
      </c>
      <c r="G60" s="2">
        <v>-60</v>
      </c>
      <c r="H60" s="2">
        <v>85.3</v>
      </c>
      <c r="I60" s="2" t="s">
        <v>15</v>
      </c>
      <c r="J60" s="2" t="s">
        <v>16</v>
      </c>
      <c r="K60" s="2" t="s">
        <v>135</v>
      </c>
      <c r="L60" s="2"/>
      <c r="M60">
        <v>3.8651909999999998</v>
      </c>
      <c r="N60">
        <v>102.5316</v>
      </c>
      <c r="O60">
        <v>1</v>
      </c>
      <c r="P60" t="s">
        <v>837</v>
      </c>
      <c r="Q60">
        <v>1973</v>
      </c>
      <c r="R60">
        <v>1973</v>
      </c>
      <c r="T60" s="12">
        <v>1</v>
      </c>
    </row>
    <row r="61" spans="1:21" x14ac:dyDescent="0.35">
      <c r="A61" s="2">
        <v>254</v>
      </c>
      <c r="B61" s="2" t="s">
        <v>435</v>
      </c>
      <c r="C61" s="2">
        <v>7</v>
      </c>
      <c r="D61" s="2">
        <v>2130</v>
      </c>
      <c r="E61" s="2" t="s">
        <v>13</v>
      </c>
      <c r="F61" s="2" t="s">
        <v>14</v>
      </c>
      <c r="G61" s="2">
        <v>54</v>
      </c>
      <c r="H61" s="2">
        <v>27.7</v>
      </c>
      <c r="I61" s="2" t="s">
        <v>15</v>
      </c>
      <c r="J61" s="2" t="s">
        <v>16</v>
      </c>
      <c r="K61" s="2" t="s">
        <v>135</v>
      </c>
      <c r="L61" s="2"/>
      <c r="M61">
        <v>-0.36516999999999999</v>
      </c>
      <c r="N61">
        <v>35.286034000000001</v>
      </c>
      <c r="O61">
        <v>1</v>
      </c>
      <c r="P61" t="s">
        <v>839</v>
      </c>
      <c r="Q61">
        <v>1958</v>
      </c>
      <c r="R61">
        <v>1958</v>
      </c>
      <c r="T61" s="12">
        <v>1</v>
      </c>
    </row>
    <row r="62" spans="1:21" x14ac:dyDescent="0.35">
      <c r="A62" s="2">
        <v>130</v>
      </c>
      <c r="B62" s="2" t="s">
        <v>240</v>
      </c>
      <c r="C62" s="2">
        <v>438</v>
      </c>
      <c r="D62" s="2">
        <v>1123</v>
      </c>
      <c r="E62" s="2" t="s">
        <v>19</v>
      </c>
      <c r="F62" s="2" t="s">
        <v>14</v>
      </c>
      <c r="G62" s="2">
        <v>5.6</v>
      </c>
      <c r="H62" s="2">
        <v>-6.3</v>
      </c>
      <c r="I62" s="2" t="s">
        <v>20</v>
      </c>
      <c r="J62" s="2" t="s">
        <v>40</v>
      </c>
      <c r="K62" s="2" t="s">
        <v>241</v>
      </c>
      <c r="L62" s="2"/>
      <c r="M62">
        <v>42.548178</v>
      </c>
      <c r="N62">
        <v>1.1582349999999999</v>
      </c>
      <c r="O62">
        <v>44</v>
      </c>
      <c r="P62" t="s">
        <v>725</v>
      </c>
      <c r="Q62">
        <v>1965</v>
      </c>
      <c r="R62">
        <v>2009</v>
      </c>
      <c r="S62" t="s">
        <v>591</v>
      </c>
      <c r="T62" s="12">
        <v>1</v>
      </c>
    </row>
    <row r="63" spans="1:21" x14ac:dyDescent="0.35">
      <c r="A63" s="2">
        <v>150</v>
      </c>
      <c r="B63" s="2" t="s">
        <v>270</v>
      </c>
      <c r="C63" s="2">
        <v>345</v>
      </c>
      <c r="D63" s="2">
        <v>1050</v>
      </c>
      <c r="E63" s="2" t="s">
        <v>19</v>
      </c>
      <c r="F63" s="2" t="s">
        <v>14</v>
      </c>
      <c r="G63" s="2">
        <v>15</v>
      </c>
      <c r="H63" s="2">
        <v>-23.8</v>
      </c>
      <c r="I63" s="2" t="s">
        <v>20</v>
      </c>
      <c r="J63" s="2" t="s">
        <v>40</v>
      </c>
      <c r="K63" s="2" t="s">
        <v>241</v>
      </c>
      <c r="L63" s="2"/>
      <c r="M63">
        <v>42.254702999999999</v>
      </c>
      <c r="N63">
        <v>0.97585999999999995</v>
      </c>
      <c r="O63">
        <v>44</v>
      </c>
      <c r="P63" t="s">
        <v>724</v>
      </c>
      <c r="Q63">
        <v>1965</v>
      </c>
      <c r="R63">
        <v>2009</v>
      </c>
      <c r="S63" t="s">
        <v>591</v>
      </c>
      <c r="T63" s="12">
        <v>1</v>
      </c>
    </row>
    <row r="64" spans="1:21" x14ac:dyDescent="0.35">
      <c r="A64" s="2">
        <v>249</v>
      </c>
      <c r="B64" s="2" t="s">
        <v>427</v>
      </c>
      <c r="C64" s="2">
        <v>65</v>
      </c>
      <c r="D64" s="2">
        <v>620</v>
      </c>
      <c r="E64" s="2" t="s">
        <v>19</v>
      </c>
      <c r="F64" s="2" t="s">
        <v>14</v>
      </c>
      <c r="G64" s="2">
        <v>18.46153846</v>
      </c>
      <c r="H64" s="2">
        <v>-24</v>
      </c>
      <c r="I64" s="2" t="s">
        <v>15</v>
      </c>
      <c r="J64" s="2" t="s">
        <v>21</v>
      </c>
      <c r="K64" s="2" t="s">
        <v>428</v>
      </c>
      <c r="L64" s="2"/>
      <c r="M64">
        <v>42.025086999999999</v>
      </c>
      <c r="N64">
        <v>1.3818509999999999</v>
      </c>
      <c r="O64">
        <v>12</v>
      </c>
      <c r="Q64">
        <v>2009</v>
      </c>
      <c r="R64">
        <v>2013</v>
      </c>
      <c r="S64" t="s">
        <v>701</v>
      </c>
      <c r="T64" s="12">
        <v>1</v>
      </c>
    </row>
    <row r="65" spans="1:20" x14ac:dyDescent="0.35">
      <c r="A65" s="2">
        <v>204</v>
      </c>
      <c r="B65" s="2" t="s">
        <v>356</v>
      </c>
      <c r="C65" s="2">
        <v>401</v>
      </c>
      <c r="D65" s="2">
        <v>895</v>
      </c>
      <c r="E65" s="2" t="s">
        <v>24</v>
      </c>
      <c r="F65" s="2" t="s">
        <v>25</v>
      </c>
      <c r="G65" s="2">
        <v>-4.9000000000000004</v>
      </c>
      <c r="H65" s="2">
        <v>0</v>
      </c>
      <c r="I65" s="2" t="s">
        <v>15</v>
      </c>
      <c r="J65" s="2" t="s">
        <v>61</v>
      </c>
      <c r="K65" s="2" t="s">
        <v>62</v>
      </c>
      <c r="L65" s="2"/>
      <c r="M65">
        <v>48.55</v>
      </c>
      <c r="N65">
        <v>-81.05</v>
      </c>
      <c r="O65">
        <v>5</v>
      </c>
      <c r="P65" t="s">
        <v>726</v>
      </c>
      <c r="Q65">
        <v>1985</v>
      </c>
      <c r="R65">
        <v>1990</v>
      </c>
      <c r="S65" t="s">
        <v>591</v>
      </c>
      <c r="T65" s="12">
        <v>1</v>
      </c>
    </row>
    <row r="66" spans="1:20" x14ac:dyDescent="0.35">
      <c r="A66" s="2">
        <v>216</v>
      </c>
      <c r="B66" s="2" t="s">
        <v>728</v>
      </c>
      <c r="C66" s="2">
        <v>0.63</v>
      </c>
      <c r="D66" s="2">
        <v>939</v>
      </c>
      <c r="E66" s="2" t="s">
        <v>24</v>
      </c>
      <c r="F66" s="2" t="s">
        <v>14</v>
      </c>
      <c r="G66" s="2">
        <v>90</v>
      </c>
      <c r="H66" s="2">
        <v>-50</v>
      </c>
      <c r="I66" s="2" t="s">
        <v>15</v>
      </c>
      <c r="J66" s="2" t="s">
        <v>16</v>
      </c>
      <c r="K66" s="2" t="s">
        <v>375</v>
      </c>
      <c r="L66" s="2"/>
      <c r="M66">
        <v>-3.0296210000000001</v>
      </c>
      <c r="N66">
        <v>-78.442110999999997</v>
      </c>
      <c r="O66">
        <v>1</v>
      </c>
      <c r="Q66">
        <v>2004</v>
      </c>
      <c r="R66">
        <v>2005</v>
      </c>
      <c r="S66" t="s">
        <v>701</v>
      </c>
      <c r="T66" s="12">
        <v>1</v>
      </c>
    </row>
    <row r="67" spans="1:20" ht="20" x14ac:dyDescent="0.35">
      <c r="A67" s="2">
        <v>285</v>
      </c>
      <c r="B67" s="2" t="s">
        <v>478</v>
      </c>
      <c r="C67" s="2">
        <v>252</v>
      </c>
      <c r="D67" s="2">
        <v>1500</v>
      </c>
      <c r="E67" s="2" t="s">
        <v>19</v>
      </c>
      <c r="F67" s="2" t="s">
        <v>14</v>
      </c>
      <c r="G67" s="2">
        <v>55.5</v>
      </c>
      <c r="H67" s="2">
        <v>-7</v>
      </c>
      <c r="I67" s="2" t="s">
        <v>15</v>
      </c>
      <c r="J67" s="2" t="s">
        <v>21</v>
      </c>
      <c r="K67" s="2" t="s">
        <v>479</v>
      </c>
      <c r="L67" s="2"/>
      <c r="M67">
        <v>41.857247000000001</v>
      </c>
      <c r="N67">
        <v>-8.4242260000000009</v>
      </c>
      <c r="O67">
        <v>5</v>
      </c>
      <c r="Q67">
        <v>2003</v>
      </c>
      <c r="R67">
        <v>2008</v>
      </c>
      <c r="S67" t="s">
        <v>701</v>
      </c>
      <c r="T67" s="12">
        <v>1</v>
      </c>
    </row>
    <row r="68" spans="1:20" x14ac:dyDescent="0.35">
      <c r="A68" s="2">
        <v>88</v>
      </c>
      <c r="B68" s="2" t="s">
        <v>167</v>
      </c>
      <c r="C68" s="2">
        <v>33.9</v>
      </c>
      <c r="D68" s="2">
        <v>600</v>
      </c>
      <c r="E68" s="2" t="s">
        <v>24</v>
      </c>
      <c r="F68" s="2" t="s">
        <v>25</v>
      </c>
      <c r="G68" s="2">
        <v>-30</v>
      </c>
      <c r="H68" s="2">
        <v>21</v>
      </c>
      <c r="I68" s="2" t="s">
        <v>15</v>
      </c>
      <c r="J68" s="2" t="s">
        <v>16</v>
      </c>
      <c r="K68" s="2" t="s">
        <v>168</v>
      </c>
      <c r="L68" s="2"/>
      <c r="M68">
        <v>49.692988999999997</v>
      </c>
      <c r="N68">
        <v>-120.011314</v>
      </c>
      <c r="O68">
        <f>R68-Q68</f>
        <v>12</v>
      </c>
      <c r="P68" t="s">
        <v>729</v>
      </c>
      <c r="Q68">
        <v>1971</v>
      </c>
      <c r="R68">
        <v>1983</v>
      </c>
      <c r="S68" t="s">
        <v>701</v>
      </c>
      <c r="T68" s="12">
        <v>1</v>
      </c>
    </row>
    <row r="69" spans="1:20" ht="20" x14ac:dyDescent="0.35">
      <c r="A69" s="2">
        <v>72</v>
      </c>
      <c r="B69" s="2" t="s">
        <v>139</v>
      </c>
      <c r="C69" s="2">
        <v>0.36399999999999999</v>
      </c>
      <c r="D69" s="2">
        <v>1705</v>
      </c>
      <c r="E69" s="2" t="s">
        <v>13</v>
      </c>
      <c r="F69" s="2" t="s">
        <v>14</v>
      </c>
      <c r="G69" s="2">
        <v>25</v>
      </c>
      <c r="H69" s="2">
        <v>10.8</v>
      </c>
      <c r="I69" s="2" t="s">
        <v>15</v>
      </c>
      <c r="J69" s="2" t="s">
        <v>16</v>
      </c>
      <c r="K69" s="2" t="s">
        <v>140</v>
      </c>
      <c r="L69" s="26"/>
      <c r="M69" s="27">
        <v>-32.211528164020798</v>
      </c>
      <c r="N69" s="27">
        <v>151.72778823315099</v>
      </c>
      <c r="O69" s="27"/>
      <c r="P69" s="27"/>
      <c r="Q69" s="27">
        <v>1983</v>
      </c>
      <c r="R69" s="27">
        <v>1999</v>
      </c>
      <c r="S69" s="27" t="s">
        <v>701</v>
      </c>
      <c r="T69" s="12">
        <v>1</v>
      </c>
    </row>
    <row r="70" spans="1:20" ht="20" x14ac:dyDescent="0.35">
      <c r="A70" s="2">
        <v>83</v>
      </c>
      <c r="B70" s="2" t="s">
        <v>158</v>
      </c>
      <c r="C70" s="2">
        <v>0.151</v>
      </c>
      <c r="D70" s="2">
        <v>1617</v>
      </c>
      <c r="E70" s="2" t="s">
        <v>13</v>
      </c>
      <c r="F70" s="2" t="s">
        <v>14</v>
      </c>
      <c r="G70" s="2">
        <v>32</v>
      </c>
      <c r="H70" s="2">
        <v>48.3</v>
      </c>
      <c r="I70" s="2" t="s">
        <v>15</v>
      </c>
      <c r="J70" s="2" t="s">
        <v>16</v>
      </c>
      <c r="K70" s="2" t="s">
        <v>140</v>
      </c>
      <c r="L70" s="26"/>
      <c r="M70" s="27">
        <v>-32.211528164020798</v>
      </c>
      <c r="N70" s="27">
        <v>151.72778823315099</v>
      </c>
      <c r="O70" s="27"/>
      <c r="P70" s="27"/>
      <c r="Q70" s="27">
        <v>1983</v>
      </c>
      <c r="R70" s="27">
        <v>1999</v>
      </c>
      <c r="S70" s="27" t="s">
        <v>701</v>
      </c>
      <c r="T70" s="12">
        <v>1</v>
      </c>
    </row>
    <row r="71" spans="1:20" ht="20" x14ac:dyDescent="0.35">
      <c r="A71" s="2">
        <v>103</v>
      </c>
      <c r="B71" s="2" t="s">
        <v>192</v>
      </c>
      <c r="C71" s="2">
        <v>0.41099999999999998</v>
      </c>
      <c r="D71" s="2">
        <v>1758</v>
      </c>
      <c r="E71" s="2" t="s">
        <v>13</v>
      </c>
      <c r="F71" s="2" t="s">
        <v>14</v>
      </c>
      <c r="G71" s="2">
        <v>40</v>
      </c>
      <c r="H71" s="2">
        <v>38.6</v>
      </c>
      <c r="I71" s="2" t="s">
        <v>15</v>
      </c>
      <c r="J71" s="2" t="s">
        <v>16</v>
      </c>
      <c r="K71" s="2" t="s">
        <v>140</v>
      </c>
      <c r="L71" s="26"/>
      <c r="M71" s="27">
        <v>-32.211528164020798</v>
      </c>
      <c r="N71" s="27">
        <v>151.72778823315099</v>
      </c>
      <c r="O71" s="27"/>
      <c r="P71" s="27"/>
      <c r="Q71" s="27">
        <v>1983</v>
      </c>
      <c r="R71" s="27">
        <v>1999</v>
      </c>
      <c r="S71" s="27" t="s">
        <v>701</v>
      </c>
      <c r="T71" s="12">
        <v>1</v>
      </c>
    </row>
    <row r="72" spans="1:20" ht="20" x14ac:dyDescent="0.35">
      <c r="A72" s="2">
        <v>182</v>
      </c>
      <c r="B72" s="2" t="s">
        <v>317</v>
      </c>
      <c r="C72" s="2">
        <v>0.125</v>
      </c>
      <c r="D72" s="2">
        <v>1485</v>
      </c>
      <c r="E72" s="2" t="s">
        <v>13</v>
      </c>
      <c r="F72" s="2" t="s">
        <v>14</v>
      </c>
      <c r="G72" s="2">
        <v>-79</v>
      </c>
      <c r="H72" s="2">
        <v>69.099999999999994</v>
      </c>
      <c r="I72" s="2" t="s">
        <v>15</v>
      </c>
      <c r="J72" s="2" t="s">
        <v>16</v>
      </c>
      <c r="K72" s="2" t="s">
        <v>140</v>
      </c>
      <c r="L72" s="26"/>
      <c r="M72" s="27">
        <v>-32.211528164020798</v>
      </c>
      <c r="N72" s="27">
        <v>151.72778823315099</v>
      </c>
      <c r="O72" s="27"/>
      <c r="P72" s="27"/>
      <c r="Q72" s="27">
        <v>1983</v>
      </c>
      <c r="R72" s="27">
        <v>1999</v>
      </c>
      <c r="S72" s="27" t="s">
        <v>701</v>
      </c>
      <c r="T72" s="12">
        <v>1</v>
      </c>
    </row>
    <row r="73" spans="1:20" x14ac:dyDescent="0.35">
      <c r="A73" s="2">
        <v>191</v>
      </c>
      <c r="B73" s="2" t="s">
        <v>332</v>
      </c>
      <c r="C73" s="2">
        <v>0.97399999999999998</v>
      </c>
      <c r="D73" s="2">
        <v>1669</v>
      </c>
      <c r="E73" s="2" t="s">
        <v>13</v>
      </c>
      <c r="F73" s="2" t="s">
        <v>14</v>
      </c>
      <c r="G73" s="2">
        <v>29</v>
      </c>
      <c r="H73" s="2">
        <v>35.4</v>
      </c>
      <c r="I73" s="2" t="s">
        <v>15</v>
      </c>
      <c r="J73" s="2" t="s">
        <v>16</v>
      </c>
      <c r="K73" s="2" t="s">
        <v>333</v>
      </c>
      <c r="L73" s="26"/>
      <c r="M73" s="27">
        <v>-32.211528164020798</v>
      </c>
      <c r="N73" s="27">
        <v>151.72778823315099</v>
      </c>
      <c r="O73" s="27"/>
      <c r="P73" s="27"/>
      <c r="Q73" s="27">
        <v>1983</v>
      </c>
      <c r="R73" s="27">
        <v>1990</v>
      </c>
      <c r="S73" s="27" t="s">
        <v>701</v>
      </c>
      <c r="T73" s="12">
        <v>1</v>
      </c>
    </row>
    <row r="74" spans="1:20" x14ac:dyDescent="0.35">
      <c r="A74" s="2">
        <v>100</v>
      </c>
      <c r="B74" s="2" t="s">
        <v>187</v>
      </c>
      <c r="C74" s="2">
        <v>0.375</v>
      </c>
      <c r="D74" s="2">
        <v>1549</v>
      </c>
      <c r="E74" s="2" t="s">
        <v>13</v>
      </c>
      <c r="F74" s="2" t="s">
        <v>14</v>
      </c>
      <c r="G74" s="2">
        <v>61</v>
      </c>
      <c r="H74" s="2">
        <v>33.1</v>
      </c>
      <c r="I74" s="2" t="s">
        <v>15</v>
      </c>
      <c r="J74" s="2" t="s">
        <v>16</v>
      </c>
      <c r="K74" s="2" t="s">
        <v>188</v>
      </c>
      <c r="L74" s="26"/>
      <c r="M74" s="27">
        <v>-32.211528164020798</v>
      </c>
      <c r="N74" s="27">
        <v>151.72778823315099</v>
      </c>
      <c r="O74" s="27"/>
      <c r="P74" s="27"/>
      <c r="Q74" s="27">
        <v>1983</v>
      </c>
      <c r="R74" s="27">
        <v>1990</v>
      </c>
      <c r="S74" s="27" t="s">
        <v>701</v>
      </c>
      <c r="T74" s="12">
        <v>1</v>
      </c>
    </row>
    <row r="75" spans="1:20" x14ac:dyDescent="0.35">
      <c r="A75" s="2">
        <v>84</v>
      </c>
      <c r="B75" s="2" t="s">
        <v>159</v>
      </c>
      <c r="C75" s="2">
        <v>0.52400000000000002</v>
      </c>
      <c r="D75" s="2">
        <v>486</v>
      </c>
      <c r="E75" s="2" t="s">
        <v>24</v>
      </c>
      <c r="F75" s="2" t="s">
        <v>25</v>
      </c>
      <c r="G75" s="2">
        <v>-51</v>
      </c>
      <c r="H75" s="2">
        <v>0</v>
      </c>
      <c r="I75" s="2" t="s">
        <v>15</v>
      </c>
      <c r="J75" s="2" t="s">
        <v>16</v>
      </c>
      <c r="K75" s="2" t="s">
        <v>160</v>
      </c>
      <c r="L75" s="26"/>
      <c r="M75" s="27">
        <f>55+97/60+58/3600</f>
        <v>56.632777777777775</v>
      </c>
      <c r="N75" s="27">
        <f>111+46/60+17/3600</f>
        <v>111.77138888888889</v>
      </c>
      <c r="O75" s="27"/>
      <c r="P75" s="27"/>
      <c r="Q75" s="27">
        <v>1997</v>
      </c>
      <c r="R75" s="27">
        <v>2001</v>
      </c>
      <c r="S75" s="27" t="s">
        <v>591</v>
      </c>
      <c r="T75" s="12">
        <v>1</v>
      </c>
    </row>
    <row r="76" spans="1:20" x14ac:dyDescent="0.35">
      <c r="A76" s="2">
        <v>205</v>
      </c>
      <c r="B76" s="2" t="s">
        <v>357</v>
      </c>
      <c r="C76" s="2">
        <v>3.5000000000000001E-3</v>
      </c>
      <c r="D76" s="2">
        <v>1987</v>
      </c>
      <c r="E76" s="2" t="s">
        <v>24</v>
      </c>
      <c r="F76" s="2" t="s">
        <v>14</v>
      </c>
      <c r="G76" s="2">
        <v>-43.2</v>
      </c>
      <c r="H76" s="2">
        <v>35.200000000000003</v>
      </c>
      <c r="I76" s="2" t="s">
        <v>15</v>
      </c>
      <c r="J76" s="2" t="s">
        <v>16</v>
      </c>
      <c r="K76" s="2" t="s">
        <v>358</v>
      </c>
      <c r="L76" s="26"/>
      <c r="M76" s="27">
        <f>34+21/60</f>
        <v>34.35</v>
      </c>
      <c r="N76" s="27">
        <f>136+25/60</f>
        <v>136.41666666666666</v>
      </c>
      <c r="O76" s="27"/>
      <c r="P76" s="27"/>
      <c r="Q76" s="27">
        <v>2007</v>
      </c>
      <c r="R76" s="27">
        <v>2009</v>
      </c>
      <c r="S76" s="27" t="s">
        <v>569</v>
      </c>
      <c r="T76" s="12">
        <v>1</v>
      </c>
    </row>
    <row r="77" spans="1:20" ht="20" x14ac:dyDescent="0.35">
      <c r="A77" s="2">
        <v>211</v>
      </c>
      <c r="B77" s="2" t="s">
        <v>368</v>
      </c>
      <c r="C77" s="2">
        <v>0.20200000000000001</v>
      </c>
      <c r="D77" s="2">
        <v>1658</v>
      </c>
      <c r="E77" s="2" t="s">
        <v>13</v>
      </c>
      <c r="F77" s="2" t="s">
        <v>14</v>
      </c>
      <c r="G77" s="2">
        <v>-50</v>
      </c>
      <c r="H77" s="2">
        <v>33</v>
      </c>
      <c r="I77" s="2" t="s">
        <v>15</v>
      </c>
      <c r="J77" s="2" t="s">
        <v>16</v>
      </c>
      <c r="K77" s="29" t="s">
        <v>369</v>
      </c>
      <c r="L77" s="29"/>
      <c r="M77" s="12">
        <v>-8.8333329999999997</v>
      </c>
      <c r="N77" s="12">
        <v>33.466667000000001</v>
      </c>
      <c r="O77" s="12"/>
      <c r="P77" s="12"/>
      <c r="Q77" s="12">
        <v>1957</v>
      </c>
      <c r="R77">
        <v>1969</v>
      </c>
      <c r="S77" s="12" t="s">
        <v>591</v>
      </c>
      <c r="T77" s="12">
        <v>1</v>
      </c>
    </row>
    <row r="78" spans="1:20" x14ac:dyDescent="0.35">
      <c r="A78" s="2">
        <v>80</v>
      </c>
      <c r="B78" s="2" t="s">
        <v>154</v>
      </c>
      <c r="C78" s="2">
        <v>0.14000000000000001</v>
      </c>
      <c r="D78" s="2">
        <v>1355</v>
      </c>
      <c r="E78" s="2" t="s">
        <v>24</v>
      </c>
      <c r="F78" s="2" t="s">
        <v>25</v>
      </c>
      <c r="G78" s="2">
        <v>-30</v>
      </c>
      <c r="H78" s="2">
        <v>0</v>
      </c>
      <c r="I78" s="2" t="s">
        <v>15</v>
      </c>
      <c r="J78" s="2" t="s">
        <v>16</v>
      </c>
      <c r="K78" s="2" t="s">
        <v>155</v>
      </c>
      <c r="L78" s="26"/>
      <c r="M78" s="27">
        <v>45.716851865987302</v>
      </c>
      <c r="N78" s="27">
        <v>-118.155303331478</v>
      </c>
      <c r="O78" s="27"/>
      <c r="P78" s="27" t="s">
        <v>741</v>
      </c>
      <c r="Q78" s="27">
        <v>1976</v>
      </c>
      <c r="R78" s="27">
        <v>1982</v>
      </c>
      <c r="S78" s="27" t="s">
        <v>701</v>
      </c>
      <c r="T78" s="12">
        <v>1</v>
      </c>
    </row>
    <row r="79" spans="1:20" x14ac:dyDescent="0.35">
      <c r="A79" s="2">
        <v>81</v>
      </c>
      <c r="B79" s="2" t="s">
        <v>156</v>
      </c>
      <c r="C79" s="2">
        <v>0.14000000000000001</v>
      </c>
      <c r="D79" s="2">
        <v>1355</v>
      </c>
      <c r="E79" s="2" t="s">
        <v>24</v>
      </c>
      <c r="F79" s="2" t="s">
        <v>25</v>
      </c>
      <c r="G79" s="2">
        <v>-50</v>
      </c>
      <c r="H79" s="2">
        <v>0</v>
      </c>
      <c r="I79" s="2" t="s">
        <v>15</v>
      </c>
      <c r="J79" s="2" t="s">
        <v>16</v>
      </c>
      <c r="K79" s="2" t="s">
        <v>155</v>
      </c>
      <c r="L79" s="26"/>
      <c r="M79" s="27">
        <v>45.716851865987302</v>
      </c>
      <c r="N79" s="27">
        <v>-118.155303331478</v>
      </c>
      <c r="O79" s="27"/>
      <c r="P79" s="27" t="s">
        <v>741</v>
      </c>
      <c r="Q79" s="27">
        <v>1976</v>
      </c>
      <c r="R79" s="27">
        <v>1982</v>
      </c>
      <c r="S79" s="27" t="s">
        <v>701</v>
      </c>
      <c r="T79" s="12">
        <v>1</v>
      </c>
    </row>
    <row r="80" spans="1:20" x14ac:dyDescent="0.35">
      <c r="A80" s="2">
        <v>82</v>
      </c>
      <c r="B80" s="2" t="s">
        <v>157</v>
      </c>
      <c r="C80" s="2">
        <v>0.14000000000000001</v>
      </c>
      <c r="D80" s="2">
        <v>1355</v>
      </c>
      <c r="E80" s="2" t="s">
        <v>24</v>
      </c>
      <c r="F80" s="2" t="s">
        <v>25</v>
      </c>
      <c r="G80" s="2">
        <v>-100</v>
      </c>
      <c r="H80" s="2">
        <v>0</v>
      </c>
      <c r="I80" s="2" t="s">
        <v>15</v>
      </c>
      <c r="J80" s="2" t="s">
        <v>16</v>
      </c>
      <c r="K80" s="2" t="s">
        <v>155</v>
      </c>
      <c r="L80" s="26"/>
      <c r="M80" s="27">
        <v>45.716851865987302</v>
      </c>
      <c r="N80" s="27">
        <v>-118.155303331478</v>
      </c>
      <c r="O80" s="27"/>
      <c r="P80" s="27" t="s">
        <v>741</v>
      </c>
      <c r="Q80" s="27">
        <v>1976</v>
      </c>
      <c r="R80" s="27">
        <v>1982</v>
      </c>
      <c r="S80" s="27" t="s">
        <v>701</v>
      </c>
      <c r="T80" s="12">
        <v>1</v>
      </c>
    </row>
    <row r="81" spans="1:20" x14ac:dyDescent="0.35">
      <c r="A81" s="2">
        <v>192</v>
      </c>
      <c r="B81" s="2" t="s">
        <v>334</v>
      </c>
      <c r="C81" s="2">
        <v>504</v>
      </c>
      <c r="D81" s="2">
        <v>905</v>
      </c>
      <c r="E81" s="2" t="s">
        <v>130</v>
      </c>
      <c r="F81" s="2" t="s">
        <v>14</v>
      </c>
      <c r="G81" s="2">
        <v>14</v>
      </c>
      <c r="H81" s="2">
        <v>-15</v>
      </c>
      <c r="I81" s="2" t="s">
        <v>15</v>
      </c>
      <c r="J81" s="2" t="s">
        <v>21</v>
      </c>
      <c r="K81" s="2" t="s">
        <v>335</v>
      </c>
      <c r="L81" s="26"/>
      <c r="M81" s="27">
        <f>42+20/60+20/3600</f>
        <v>42.338888888888889</v>
      </c>
      <c r="N81" s="27">
        <f>1+41/60+7/3600</f>
        <v>1.6852777777777779</v>
      </c>
      <c r="O81" s="27"/>
      <c r="P81" s="27" t="s">
        <v>742</v>
      </c>
      <c r="Q81" s="27">
        <v>1957</v>
      </c>
      <c r="R81" s="27">
        <v>1993</v>
      </c>
      <c r="S81" s="27" t="s">
        <v>569</v>
      </c>
      <c r="T81" s="12">
        <v>1</v>
      </c>
    </row>
    <row r="82" spans="1:20" x14ac:dyDescent="0.35">
      <c r="A82" s="2">
        <v>231</v>
      </c>
      <c r="B82" s="2" t="s">
        <v>398</v>
      </c>
      <c r="C82" s="2">
        <v>256</v>
      </c>
      <c r="D82" s="2">
        <v>839</v>
      </c>
      <c r="E82" s="2" t="s">
        <v>130</v>
      </c>
      <c r="F82" s="2" t="s">
        <v>14</v>
      </c>
      <c r="G82" s="2">
        <v>22</v>
      </c>
      <c r="H82" s="2">
        <v>-21</v>
      </c>
      <c r="I82" s="2" t="s">
        <v>15</v>
      </c>
      <c r="J82" s="2" t="s">
        <v>21</v>
      </c>
      <c r="K82" s="2" t="s">
        <v>335</v>
      </c>
      <c r="L82" s="26"/>
      <c r="M82" s="27">
        <f>42+20/60+20/3600</f>
        <v>42.338888888888889</v>
      </c>
      <c r="N82" s="27">
        <f>1+41/60+7/3600</f>
        <v>1.6852777777777779</v>
      </c>
      <c r="O82" s="27"/>
      <c r="P82" s="27" t="s">
        <v>742</v>
      </c>
      <c r="Q82" s="27">
        <v>1957</v>
      </c>
      <c r="R82" s="27">
        <v>1993</v>
      </c>
      <c r="S82" s="27" t="s">
        <v>569</v>
      </c>
      <c r="T82" s="12">
        <v>1</v>
      </c>
    </row>
    <row r="83" spans="1:20" ht="20" x14ac:dyDescent="0.35">
      <c r="A83" s="9">
        <v>287</v>
      </c>
      <c r="B83" s="9" t="s">
        <v>481</v>
      </c>
      <c r="C83" s="9">
        <v>19.46</v>
      </c>
      <c r="D83" s="9">
        <v>756</v>
      </c>
      <c r="E83" s="9" t="s">
        <v>13</v>
      </c>
      <c r="F83" s="9" t="s">
        <v>14</v>
      </c>
      <c r="G83" s="9">
        <v>-50</v>
      </c>
      <c r="H83" s="9">
        <v>4.5999999999999996</v>
      </c>
      <c r="I83" s="9" t="s">
        <v>15</v>
      </c>
      <c r="J83" s="9" t="s">
        <v>16</v>
      </c>
      <c r="K83" s="9" t="s">
        <v>482</v>
      </c>
      <c r="L83" s="26"/>
      <c r="M83" s="27">
        <f>40+24/60</f>
        <v>40.4</v>
      </c>
      <c r="N83" s="27">
        <f>23+30/60</f>
        <v>23.5</v>
      </c>
      <c r="O83" s="27"/>
      <c r="P83" s="27"/>
      <c r="Q83" s="27">
        <v>2002</v>
      </c>
      <c r="R83" s="27">
        <v>2003</v>
      </c>
      <c r="S83" s="27" t="s">
        <v>569</v>
      </c>
      <c r="T83" s="12">
        <v>1</v>
      </c>
    </row>
    <row r="84" spans="1:20" ht="20.5" thickBot="1" x14ac:dyDescent="0.4">
      <c r="A84" s="4">
        <v>288</v>
      </c>
      <c r="B84" s="4" t="s">
        <v>483</v>
      </c>
      <c r="C84" s="4">
        <v>8.25</v>
      </c>
      <c r="D84" s="4">
        <v>756</v>
      </c>
      <c r="E84" s="4" t="s">
        <v>13</v>
      </c>
      <c r="F84" s="4" t="s">
        <v>14</v>
      </c>
      <c r="G84" s="4">
        <v>-100</v>
      </c>
      <c r="H84" s="4">
        <v>9.6999999999999993</v>
      </c>
      <c r="I84" s="4" t="s">
        <v>15</v>
      </c>
      <c r="J84" s="4" t="s">
        <v>16</v>
      </c>
      <c r="K84" s="4" t="s">
        <v>482</v>
      </c>
      <c r="L84" s="26"/>
      <c r="M84" s="27">
        <f>40+24/60</f>
        <v>40.4</v>
      </c>
      <c r="N84" s="27">
        <f>23+30/60</f>
        <v>23.5</v>
      </c>
      <c r="O84" s="27"/>
      <c r="P84" s="27"/>
      <c r="Q84" s="27">
        <v>2002</v>
      </c>
      <c r="R84" s="27">
        <v>2003</v>
      </c>
      <c r="S84" s="27" t="s">
        <v>569</v>
      </c>
      <c r="T84" s="12">
        <v>1</v>
      </c>
    </row>
    <row r="85" spans="1:20" ht="20" x14ac:dyDescent="0.35">
      <c r="A85" s="2">
        <v>289</v>
      </c>
      <c r="B85" s="2" t="s">
        <v>484</v>
      </c>
      <c r="C85" s="2">
        <v>7.7</v>
      </c>
      <c r="D85" s="2">
        <v>756</v>
      </c>
      <c r="E85" s="2" t="s">
        <v>13</v>
      </c>
      <c r="F85" s="2" t="s">
        <v>14</v>
      </c>
      <c r="G85" s="2">
        <v>-100</v>
      </c>
      <c r="H85" s="2">
        <v>9.6999999999999993</v>
      </c>
      <c r="I85" s="2" t="s">
        <v>15</v>
      </c>
      <c r="J85" s="2" t="s">
        <v>16</v>
      </c>
      <c r="K85" s="2" t="s">
        <v>482</v>
      </c>
      <c r="L85" s="26"/>
      <c r="M85" s="27">
        <f>40+24/60</f>
        <v>40.4</v>
      </c>
      <c r="N85" s="27">
        <f>23+30/60</f>
        <v>23.5</v>
      </c>
      <c r="O85" s="27"/>
      <c r="P85" s="27"/>
      <c r="Q85" s="27">
        <v>2002</v>
      </c>
      <c r="R85" s="27">
        <v>2003</v>
      </c>
      <c r="S85" s="27" t="s">
        <v>569</v>
      </c>
      <c r="T85" s="12">
        <v>1</v>
      </c>
    </row>
    <row r="86" spans="1:20" ht="20" x14ac:dyDescent="0.35">
      <c r="A86" s="2">
        <v>290</v>
      </c>
      <c r="B86" s="2" t="s">
        <v>485</v>
      </c>
      <c r="C86" s="2">
        <v>8.64</v>
      </c>
      <c r="D86" s="2">
        <v>756</v>
      </c>
      <c r="E86" s="2" t="s">
        <v>13</v>
      </c>
      <c r="F86" s="2" t="s">
        <v>14</v>
      </c>
      <c r="G86" s="2">
        <v>-50</v>
      </c>
      <c r="H86" s="2">
        <v>4.5999999999999996</v>
      </c>
      <c r="I86" s="2" t="s">
        <v>15</v>
      </c>
      <c r="J86" s="2" t="s">
        <v>16</v>
      </c>
      <c r="K86" s="2" t="s">
        <v>482</v>
      </c>
      <c r="L86" s="26"/>
      <c r="M86" s="27">
        <f>40+24/60</f>
        <v>40.4</v>
      </c>
      <c r="N86" s="27">
        <f>23+30/60</f>
        <v>23.5</v>
      </c>
      <c r="O86" s="27"/>
      <c r="P86" s="27"/>
      <c r="Q86" s="27">
        <v>2002</v>
      </c>
      <c r="R86" s="27">
        <v>2003</v>
      </c>
      <c r="S86" s="27" t="s">
        <v>569</v>
      </c>
      <c r="T86" s="12">
        <v>1</v>
      </c>
    </row>
    <row r="87" spans="1:20" x14ac:dyDescent="0.35">
      <c r="A87" s="2">
        <v>273</v>
      </c>
      <c r="B87" s="2" t="s">
        <v>461</v>
      </c>
      <c r="C87" s="2">
        <v>2.27</v>
      </c>
      <c r="D87" s="2">
        <v>768</v>
      </c>
      <c r="E87" s="2" t="s">
        <v>24</v>
      </c>
      <c r="F87" s="2" t="s">
        <v>25</v>
      </c>
      <c r="G87" s="2">
        <v>-34</v>
      </c>
      <c r="H87" s="2">
        <v>14</v>
      </c>
      <c r="I87" s="2" t="s">
        <v>15</v>
      </c>
      <c r="J87" s="2" t="s">
        <v>16</v>
      </c>
      <c r="K87" s="2" t="s">
        <v>462</v>
      </c>
      <c r="L87" s="29"/>
      <c r="M87">
        <v>33.708252528911899</v>
      </c>
      <c r="N87">
        <v>-109.24261142068301</v>
      </c>
      <c r="O87">
        <v>8</v>
      </c>
      <c r="Q87">
        <v>1979</v>
      </c>
      <c r="R87">
        <v>1987</v>
      </c>
      <c r="S87" t="s">
        <v>701</v>
      </c>
      <c r="T87" s="12">
        <v>1</v>
      </c>
    </row>
    <row r="88" spans="1:20" x14ac:dyDescent="0.35">
      <c r="A88" s="2">
        <v>66</v>
      </c>
      <c r="B88" s="2" t="s">
        <v>129</v>
      </c>
      <c r="C88" s="2">
        <v>109.5</v>
      </c>
      <c r="D88" s="2">
        <v>1305</v>
      </c>
      <c r="E88" s="2" t="s">
        <v>130</v>
      </c>
      <c r="F88" s="2" t="s">
        <v>14</v>
      </c>
      <c r="G88" s="2">
        <v>-41</v>
      </c>
      <c r="H88" s="2">
        <v>9</v>
      </c>
      <c r="I88" s="2" t="s">
        <v>15</v>
      </c>
      <c r="J88" s="2" t="s">
        <v>21</v>
      </c>
      <c r="K88" s="2" t="s">
        <v>131</v>
      </c>
      <c r="M88">
        <v>9.5754000000000001</v>
      </c>
      <c r="N88">
        <v>36.623100000000001</v>
      </c>
      <c r="O88">
        <f>R88-Q88</f>
        <v>35</v>
      </c>
      <c r="Q88">
        <v>1972</v>
      </c>
      <c r="R88">
        <v>2007</v>
      </c>
      <c r="S88" t="s">
        <v>701</v>
      </c>
      <c r="T88" s="12">
        <v>1</v>
      </c>
    </row>
    <row r="89" spans="1:20" x14ac:dyDescent="0.35">
      <c r="A89" s="2">
        <v>119</v>
      </c>
      <c r="B89" s="2" t="s">
        <v>221</v>
      </c>
      <c r="C89" s="2">
        <v>0.69</v>
      </c>
      <c r="D89" s="2">
        <v>1230</v>
      </c>
      <c r="E89" s="2" t="s">
        <v>24</v>
      </c>
      <c r="F89" s="2" t="s">
        <v>25</v>
      </c>
      <c r="G89" s="2">
        <v>-50</v>
      </c>
      <c r="H89" s="25">
        <v>9.6</v>
      </c>
      <c r="I89" s="2" t="s">
        <v>15</v>
      </c>
      <c r="J89" s="2" t="s">
        <v>16</v>
      </c>
      <c r="K89" s="2" t="s">
        <v>222</v>
      </c>
      <c r="L89" s="2"/>
      <c r="M89">
        <v>44.053947999999998</v>
      </c>
      <c r="N89">
        <v>-123.269766</v>
      </c>
      <c r="O89">
        <v>5</v>
      </c>
      <c r="Q89">
        <v>1971</v>
      </c>
      <c r="R89">
        <v>1976</v>
      </c>
      <c r="S89" t="s">
        <v>701</v>
      </c>
      <c r="T89" s="12">
        <v>1</v>
      </c>
    </row>
    <row r="90" spans="1:20" x14ac:dyDescent="0.35">
      <c r="A90" s="9">
        <v>172</v>
      </c>
      <c r="B90" s="42" t="s">
        <v>303</v>
      </c>
      <c r="C90" s="9">
        <v>0.96</v>
      </c>
      <c r="D90" s="9">
        <v>2388</v>
      </c>
      <c r="E90" s="9" t="s">
        <v>24</v>
      </c>
      <c r="F90" s="9" t="s">
        <v>25</v>
      </c>
      <c r="G90" s="9">
        <v>-100</v>
      </c>
      <c r="H90" s="9">
        <v>33.6</v>
      </c>
      <c r="I90" s="9" t="s">
        <v>15</v>
      </c>
      <c r="J90" s="9" t="s">
        <v>16</v>
      </c>
      <c r="K90" s="9" t="s">
        <v>304</v>
      </c>
      <c r="L90" s="9"/>
      <c r="M90" s="9">
        <v>44.231366999999999</v>
      </c>
      <c r="N90">
        <v>-122.17666800000001</v>
      </c>
      <c r="O90">
        <v>20</v>
      </c>
      <c r="Q90">
        <v>1953</v>
      </c>
      <c r="R90">
        <v>1973</v>
      </c>
      <c r="S90" t="s">
        <v>701</v>
      </c>
      <c r="T90" s="12">
        <v>1</v>
      </c>
    </row>
    <row r="91" spans="1:20" ht="20" customHeight="1" x14ac:dyDescent="0.35">
      <c r="A91" s="2">
        <v>173</v>
      </c>
      <c r="B91" s="25" t="s">
        <v>305</v>
      </c>
      <c r="C91" s="25">
        <v>0.09</v>
      </c>
      <c r="D91" s="25">
        <v>2320</v>
      </c>
      <c r="E91" s="25" t="s">
        <v>24</v>
      </c>
      <c r="F91" s="25" t="s">
        <v>25</v>
      </c>
      <c r="G91" s="25">
        <v>-100</v>
      </c>
      <c r="H91" s="25">
        <v>24.2</v>
      </c>
      <c r="I91" s="25" t="s">
        <v>15</v>
      </c>
      <c r="J91" s="25" t="s">
        <v>16</v>
      </c>
      <c r="K91" s="25" t="s">
        <v>304</v>
      </c>
      <c r="L91" s="2"/>
      <c r="M91" s="25">
        <v>44.232295999999998</v>
      </c>
      <c r="N91">
        <v>-122.176204</v>
      </c>
      <c r="P91" t="s">
        <v>842</v>
      </c>
      <c r="S91" t="s">
        <v>701</v>
      </c>
      <c r="T91" s="12">
        <v>0</v>
      </c>
    </row>
    <row r="92" spans="1:20" x14ac:dyDescent="0.35">
      <c r="A92" s="2">
        <v>174</v>
      </c>
      <c r="B92" s="41" t="s">
        <v>306</v>
      </c>
      <c r="C92" s="2">
        <v>1.01</v>
      </c>
      <c r="D92" s="2">
        <v>2388</v>
      </c>
      <c r="E92" s="2" t="s">
        <v>24</v>
      </c>
      <c r="F92" s="2" t="s">
        <v>25</v>
      </c>
      <c r="G92" s="2">
        <v>-30</v>
      </c>
      <c r="H92" s="2">
        <v>22.1</v>
      </c>
      <c r="I92" s="2" t="s">
        <v>15</v>
      </c>
      <c r="J92" s="2" t="s">
        <v>16</v>
      </c>
      <c r="K92" s="2" t="s">
        <v>304</v>
      </c>
      <c r="L92" s="2"/>
      <c r="M92">
        <v>44.231366999999999</v>
      </c>
      <c r="N92">
        <v>-122.17666800000001</v>
      </c>
      <c r="O92">
        <v>20</v>
      </c>
      <c r="Q92">
        <v>1953</v>
      </c>
      <c r="R92">
        <v>1973</v>
      </c>
      <c r="S92" t="s">
        <v>701</v>
      </c>
      <c r="T92" s="12">
        <v>1</v>
      </c>
    </row>
    <row r="93" spans="1:20" x14ac:dyDescent="0.35">
      <c r="A93" s="2">
        <v>175</v>
      </c>
      <c r="B93" s="25" t="s">
        <v>307</v>
      </c>
      <c r="C93" s="25">
        <v>0.13</v>
      </c>
      <c r="D93" s="25">
        <v>2150</v>
      </c>
      <c r="E93" s="25" t="s">
        <v>24</v>
      </c>
      <c r="F93" s="25" t="s">
        <v>25</v>
      </c>
      <c r="G93" s="25">
        <v>-100</v>
      </c>
      <c r="H93" s="25">
        <v>32.9</v>
      </c>
      <c r="I93" s="25" t="s">
        <v>15</v>
      </c>
      <c r="J93" s="25" t="s">
        <v>16</v>
      </c>
      <c r="K93" s="25" t="s">
        <v>304</v>
      </c>
      <c r="L93" s="2"/>
      <c r="M93" s="25">
        <v>44.232295999999998</v>
      </c>
      <c r="N93">
        <v>-122.176204</v>
      </c>
      <c r="P93" t="s">
        <v>842</v>
      </c>
      <c r="S93" t="s">
        <v>701</v>
      </c>
      <c r="T93" s="12">
        <v>0</v>
      </c>
    </row>
    <row r="94" spans="1:20" x14ac:dyDescent="0.35">
      <c r="A94" s="2">
        <v>176</v>
      </c>
      <c r="B94" s="25" t="s">
        <v>308</v>
      </c>
      <c r="C94" s="25">
        <v>0.21</v>
      </c>
      <c r="D94" s="25">
        <v>2150</v>
      </c>
      <c r="E94" s="25" t="s">
        <v>24</v>
      </c>
      <c r="F94" s="25" t="s">
        <v>25</v>
      </c>
      <c r="G94" s="25">
        <v>-60</v>
      </c>
      <c r="H94" s="25">
        <v>18.600000000000001</v>
      </c>
      <c r="I94" s="25" t="s">
        <v>15</v>
      </c>
      <c r="J94" s="25" t="s">
        <v>16</v>
      </c>
      <c r="K94" s="25" t="s">
        <v>304</v>
      </c>
      <c r="L94" s="2"/>
      <c r="M94" s="25">
        <v>44.232295999999998</v>
      </c>
      <c r="N94">
        <v>-122.176204</v>
      </c>
      <c r="P94" t="s">
        <v>842</v>
      </c>
      <c r="S94" t="s">
        <v>701</v>
      </c>
      <c r="T94" s="12">
        <v>0</v>
      </c>
    </row>
    <row r="95" spans="1:20" ht="20" x14ac:dyDescent="0.35">
      <c r="A95" s="48">
        <v>237</v>
      </c>
      <c r="B95" s="48" t="s">
        <v>409</v>
      </c>
      <c r="C95" s="48">
        <v>4.9299999999999997E-2</v>
      </c>
      <c r="D95" s="48">
        <v>1317</v>
      </c>
      <c r="E95" s="48" t="s">
        <v>24</v>
      </c>
      <c r="F95" s="48" t="s">
        <v>14</v>
      </c>
      <c r="G95" s="48">
        <v>0</v>
      </c>
      <c r="H95" s="48">
        <v>0</v>
      </c>
      <c r="I95" s="48" t="s">
        <v>15</v>
      </c>
      <c r="J95" s="48" t="s">
        <v>16</v>
      </c>
      <c r="K95" s="48" t="s">
        <v>410</v>
      </c>
      <c r="L95" s="48"/>
      <c r="M95" s="48">
        <v>34.786948000000002</v>
      </c>
      <c r="N95">
        <v>-93.029589000000001</v>
      </c>
      <c r="P95" t="s">
        <v>843</v>
      </c>
      <c r="Q95">
        <v>1979</v>
      </c>
      <c r="R95">
        <v>1983</v>
      </c>
      <c r="T95" s="12">
        <v>1</v>
      </c>
    </row>
    <row r="96" spans="1:20" ht="20" x14ac:dyDescent="0.35">
      <c r="A96" s="2">
        <v>154</v>
      </c>
      <c r="B96" s="2" t="s">
        <v>276</v>
      </c>
      <c r="C96" s="2">
        <v>0.59</v>
      </c>
      <c r="D96" s="2">
        <v>2730</v>
      </c>
      <c r="E96" s="2" t="s">
        <v>24</v>
      </c>
      <c r="F96" s="2" t="s">
        <v>25</v>
      </c>
      <c r="G96" s="2">
        <v>-25</v>
      </c>
      <c r="H96" s="2">
        <v>0</v>
      </c>
      <c r="I96" s="2" t="s">
        <v>15</v>
      </c>
      <c r="J96" s="2" t="s">
        <v>16</v>
      </c>
      <c r="K96" s="2" t="s">
        <v>277</v>
      </c>
      <c r="L96" s="2"/>
      <c r="M96">
        <v>44.294972999999999</v>
      </c>
      <c r="N96">
        <v>-122.636921</v>
      </c>
      <c r="P96" t="s">
        <v>732</v>
      </c>
      <c r="Q96">
        <v>1953</v>
      </c>
      <c r="R96">
        <v>1973</v>
      </c>
      <c r="S96" t="s">
        <v>701</v>
      </c>
      <c r="T96" s="12">
        <v>1</v>
      </c>
    </row>
    <row r="97" spans="1:21" ht="20" x14ac:dyDescent="0.35">
      <c r="A97" s="2">
        <v>233</v>
      </c>
      <c r="B97" s="2" t="s">
        <v>401</v>
      </c>
      <c r="C97" s="2">
        <v>5.91E-2</v>
      </c>
      <c r="D97" s="2">
        <v>1317</v>
      </c>
      <c r="E97" s="2" t="s">
        <v>24</v>
      </c>
      <c r="F97" s="2" t="s">
        <v>14</v>
      </c>
      <c r="G97" s="2">
        <v>-100</v>
      </c>
      <c r="H97" s="2">
        <v>45.5</v>
      </c>
      <c r="I97" s="2" t="s">
        <v>15</v>
      </c>
      <c r="J97" s="2" t="s">
        <v>16</v>
      </c>
      <c r="K97" s="2" t="s">
        <v>402</v>
      </c>
      <c r="L97" s="25"/>
      <c r="M97" s="48">
        <v>34.786948000000002</v>
      </c>
      <c r="N97">
        <v>-93.029589000000001</v>
      </c>
      <c r="P97" t="s">
        <v>843</v>
      </c>
      <c r="Q97">
        <v>1979</v>
      </c>
      <c r="R97">
        <v>1983</v>
      </c>
      <c r="T97" s="12">
        <v>1</v>
      </c>
    </row>
    <row r="98" spans="1:21" ht="20" x14ac:dyDescent="0.35">
      <c r="A98" s="2">
        <v>235</v>
      </c>
      <c r="B98" s="2" t="s">
        <v>405</v>
      </c>
      <c r="C98" s="2">
        <v>5.11E-2</v>
      </c>
      <c r="D98" s="2">
        <v>1317</v>
      </c>
      <c r="E98" s="2" t="s">
        <v>24</v>
      </c>
      <c r="F98" s="2" t="s">
        <v>14</v>
      </c>
      <c r="G98" s="2">
        <v>-100</v>
      </c>
      <c r="H98" s="2">
        <v>31.7</v>
      </c>
      <c r="I98" s="2" t="s">
        <v>15</v>
      </c>
      <c r="J98" s="2" t="s">
        <v>16</v>
      </c>
      <c r="K98" s="2" t="s">
        <v>406</v>
      </c>
      <c r="L98" s="25"/>
      <c r="M98" s="48">
        <v>34.786948000000002</v>
      </c>
      <c r="N98">
        <v>-93.029589000000001</v>
      </c>
      <c r="P98" t="s">
        <v>843</v>
      </c>
      <c r="Q98">
        <v>1979</v>
      </c>
      <c r="R98">
        <v>1983</v>
      </c>
      <c r="T98" s="12">
        <v>1</v>
      </c>
    </row>
    <row r="99" spans="1:21" ht="20" x14ac:dyDescent="0.35">
      <c r="A99" s="2">
        <v>234</v>
      </c>
      <c r="B99" s="2" t="s">
        <v>403</v>
      </c>
      <c r="C99" s="2">
        <v>4.3499999999999997E-2</v>
      </c>
      <c r="D99" s="2">
        <v>1317</v>
      </c>
      <c r="E99" s="2" t="s">
        <v>24</v>
      </c>
      <c r="F99" s="2" t="s">
        <v>14</v>
      </c>
      <c r="G99" s="2">
        <v>-50</v>
      </c>
      <c r="H99" s="2">
        <v>33.799999999999997</v>
      </c>
      <c r="I99" s="2" t="s">
        <v>15</v>
      </c>
      <c r="J99" s="2" t="s">
        <v>16</v>
      </c>
      <c r="K99" s="2" t="s">
        <v>404</v>
      </c>
      <c r="L99" s="25"/>
      <c r="M99" s="48">
        <v>34.786948000000002</v>
      </c>
      <c r="N99">
        <v>-93.029589000000001</v>
      </c>
      <c r="P99" t="s">
        <v>843</v>
      </c>
      <c r="Q99">
        <v>1979</v>
      </c>
      <c r="R99">
        <v>1983</v>
      </c>
      <c r="T99" s="12">
        <v>1</v>
      </c>
    </row>
    <row r="100" spans="1:21" ht="20" x14ac:dyDescent="0.35">
      <c r="A100" s="2">
        <v>155</v>
      </c>
      <c r="B100" s="2" t="s">
        <v>278</v>
      </c>
      <c r="C100" s="2">
        <v>0.71</v>
      </c>
      <c r="D100" s="2">
        <v>2730</v>
      </c>
      <c r="E100" s="2" t="s">
        <v>24</v>
      </c>
      <c r="F100" s="2" t="s">
        <v>25</v>
      </c>
      <c r="G100" s="2">
        <v>-25</v>
      </c>
      <c r="H100" s="2">
        <v>0</v>
      </c>
      <c r="I100" s="2" t="s">
        <v>15</v>
      </c>
      <c r="J100" s="2" t="s">
        <v>16</v>
      </c>
      <c r="K100" s="2" t="s">
        <v>279</v>
      </c>
      <c r="L100" s="2"/>
      <c r="M100">
        <v>44.294972999999999</v>
      </c>
      <c r="N100">
        <v>-122.636921</v>
      </c>
      <c r="O100">
        <f>R100-Q100</f>
        <v>15</v>
      </c>
      <c r="P100" t="s">
        <v>733</v>
      </c>
      <c r="Q100">
        <v>1960</v>
      </c>
      <c r="R100">
        <v>1975</v>
      </c>
      <c r="S100" t="s">
        <v>701</v>
      </c>
      <c r="T100" s="12">
        <v>1</v>
      </c>
    </row>
    <row r="101" spans="1:21" ht="23" customHeight="1" x14ac:dyDescent="0.35">
      <c r="A101" s="9">
        <v>62</v>
      </c>
      <c r="B101" s="9" t="s">
        <v>122</v>
      </c>
      <c r="C101" s="2">
        <v>3.03</v>
      </c>
      <c r="D101" s="9">
        <v>2474</v>
      </c>
      <c r="E101" s="9" t="s">
        <v>24</v>
      </c>
      <c r="F101" s="9" t="s">
        <v>25</v>
      </c>
      <c r="G101" s="9">
        <v>-25</v>
      </c>
      <c r="H101" s="9">
        <v>7.9</v>
      </c>
      <c r="I101" s="9" t="s">
        <v>15</v>
      </c>
      <c r="J101" s="9" t="s">
        <v>16</v>
      </c>
      <c r="K101" s="9" t="s">
        <v>123</v>
      </c>
      <c r="L101" s="9"/>
      <c r="M101">
        <v>44.55</v>
      </c>
      <c r="N101">
        <v>-123.85</v>
      </c>
      <c r="O101">
        <f>R101-Q101</f>
        <v>11</v>
      </c>
      <c r="P101" s="24" t="s">
        <v>730</v>
      </c>
      <c r="Q101">
        <v>1959</v>
      </c>
      <c r="R101">
        <v>1970</v>
      </c>
      <c r="S101" t="s">
        <v>569</v>
      </c>
      <c r="T101" s="12">
        <v>1</v>
      </c>
    </row>
    <row r="102" spans="1:21" ht="20" x14ac:dyDescent="0.35">
      <c r="A102" s="2">
        <v>63</v>
      </c>
      <c r="B102" s="2" t="s">
        <v>124</v>
      </c>
      <c r="C102" s="2">
        <v>0.71</v>
      </c>
      <c r="D102" s="2">
        <v>2483</v>
      </c>
      <c r="E102" s="2" t="s">
        <v>24</v>
      </c>
      <c r="F102" s="2" t="s">
        <v>25</v>
      </c>
      <c r="G102" s="2">
        <v>-82</v>
      </c>
      <c r="H102" s="2">
        <v>32.6</v>
      </c>
      <c r="I102" s="2" t="s">
        <v>15</v>
      </c>
      <c r="J102" s="2" t="s">
        <v>16</v>
      </c>
      <c r="K102" s="2" t="s">
        <v>125</v>
      </c>
      <c r="L102" s="2"/>
      <c r="M102">
        <v>44.533332999999999</v>
      </c>
      <c r="N102">
        <v>-123.88333299999999</v>
      </c>
      <c r="O102">
        <f>R102-Q102</f>
        <v>23</v>
      </c>
      <c r="P102" t="s">
        <v>731</v>
      </c>
      <c r="Q102">
        <v>1950</v>
      </c>
      <c r="R102">
        <v>1973</v>
      </c>
      <c r="S102" t="s">
        <v>569</v>
      </c>
      <c r="T102" s="12">
        <v>1</v>
      </c>
    </row>
    <row r="103" spans="1:21" ht="20" x14ac:dyDescent="0.35">
      <c r="A103" s="2">
        <v>255</v>
      </c>
      <c r="B103" s="2" t="s">
        <v>436</v>
      </c>
      <c r="C103" s="2">
        <v>3.54</v>
      </c>
      <c r="D103" s="2">
        <v>650</v>
      </c>
      <c r="E103" s="2" t="s">
        <v>13</v>
      </c>
      <c r="F103" s="2" t="s">
        <v>14</v>
      </c>
      <c r="G103" s="2">
        <v>-1.7</v>
      </c>
      <c r="H103" s="2">
        <v>9.4</v>
      </c>
      <c r="I103" s="2" t="s">
        <v>15</v>
      </c>
      <c r="J103" s="2" t="s">
        <v>16</v>
      </c>
      <c r="K103" s="2" t="s">
        <v>437</v>
      </c>
      <c r="L103" s="2"/>
      <c r="M103">
        <v>34.129469999999998</v>
      </c>
      <c r="N103">
        <v>-117.820902</v>
      </c>
      <c r="P103" t="s">
        <v>844</v>
      </c>
      <c r="Q103">
        <v>1958</v>
      </c>
      <c r="S103" t="s">
        <v>701</v>
      </c>
      <c r="T103" s="12">
        <v>0</v>
      </c>
    </row>
    <row r="104" spans="1:21" ht="20" x14ac:dyDescent="0.35">
      <c r="A104" s="2">
        <v>104</v>
      </c>
      <c r="B104" s="2" t="s">
        <v>193</v>
      </c>
      <c r="C104" s="2">
        <v>0.18</v>
      </c>
      <c r="D104" s="2">
        <v>970</v>
      </c>
      <c r="E104" s="2" t="s">
        <v>13</v>
      </c>
      <c r="F104" s="2" t="s">
        <v>14</v>
      </c>
      <c r="G104" s="2">
        <v>70</v>
      </c>
      <c r="H104" s="2">
        <v>45</v>
      </c>
      <c r="I104" s="2" t="s">
        <v>15</v>
      </c>
      <c r="J104" s="2" t="s">
        <v>16</v>
      </c>
      <c r="K104" s="2" t="s">
        <v>194</v>
      </c>
      <c r="L104" s="2"/>
      <c r="M104">
        <v>40.365833000000002</v>
      </c>
      <c r="N104">
        <v>81.804167000000007</v>
      </c>
      <c r="O104">
        <f>R104-Q104</f>
        <v>19</v>
      </c>
      <c r="P104" t="s">
        <v>734</v>
      </c>
      <c r="Q104">
        <v>1938</v>
      </c>
      <c r="R104">
        <v>1957</v>
      </c>
      <c r="S104" t="s">
        <v>591</v>
      </c>
      <c r="T104" s="12">
        <v>1</v>
      </c>
    </row>
    <row r="105" spans="1:21" x14ac:dyDescent="0.35">
      <c r="A105" s="2">
        <v>122</v>
      </c>
      <c r="B105" s="2" t="s">
        <v>226</v>
      </c>
      <c r="C105" s="2">
        <v>1.2210000000000001</v>
      </c>
      <c r="D105" s="2">
        <v>1580</v>
      </c>
      <c r="E105" s="2" t="s">
        <v>13</v>
      </c>
      <c r="F105" s="2" t="s">
        <v>14</v>
      </c>
      <c r="G105" s="2">
        <v>-50</v>
      </c>
      <c r="H105" s="2">
        <v>36</v>
      </c>
      <c r="I105" s="2" t="s">
        <v>15</v>
      </c>
      <c r="J105" s="2" t="s">
        <v>16</v>
      </c>
      <c r="K105" s="2" t="s">
        <v>227</v>
      </c>
      <c r="L105" s="2"/>
      <c r="M105">
        <v>-37.575575000000001</v>
      </c>
      <c r="N105">
        <v>145.63027500000001</v>
      </c>
      <c r="O105">
        <f>R105-Q105</f>
        <v>38</v>
      </c>
      <c r="Q105">
        <v>1970</v>
      </c>
      <c r="R105">
        <v>2008</v>
      </c>
      <c r="S105" t="s">
        <v>701</v>
      </c>
      <c r="T105" s="12">
        <v>1</v>
      </c>
    </row>
    <row r="106" spans="1:21" ht="30" x14ac:dyDescent="0.35">
      <c r="A106" s="2">
        <v>112</v>
      </c>
      <c r="B106" s="2" t="s">
        <v>209</v>
      </c>
      <c r="C106" s="2">
        <v>1.44</v>
      </c>
      <c r="D106" s="2">
        <v>2270</v>
      </c>
      <c r="E106" s="2" t="s">
        <v>13</v>
      </c>
      <c r="F106" s="2" t="s">
        <v>14</v>
      </c>
      <c r="G106" s="2">
        <v>-65</v>
      </c>
      <c r="H106" s="2">
        <v>14.4</v>
      </c>
      <c r="I106" s="2" t="s">
        <v>15</v>
      </c>
      <c r="J106" s="2" t="s">
        <v>16</v>
      </c>
      <c r="K106" s="2" t="s">
        <v>210</v>
      </c>
      <c r="L106" s="2"/>
      <c r="M106">
        <v>35.046388999999998</v>
      </c>
      <c r="N106">
        <v>83.465000000000003</v>
      </c>
      <c r="O106">
        <f>R106-Q106</f>
        <v>2</v>
      </c>
      <c r="P106" s="38" t="s">
        <v>735</v>
      </c>
      <c r="Q106">
        <v>1962</v>
      </c>
      <c r="R106">
        <v>1964</v>
      </c>
      <c r="T106" s="12">
        <v>1</v>
      </c>
    </row>
    <row r="107" spans="1:21" ht="39.5" customHeight="1" x14ac:dyDescent="0.35">
      <c r="A107" s="2">
        <v>111</v>
      </c>
      <c r="B107" s="2" t="s">
        <v>207</v>
      </c>
      <c r="C107" s="2">
        <v>0.34</v>
      </c>
      <c r="D107" s="2">
        <v>2068</v>
      </c>
      <c r="E107" s="2" t="s">
        <v>13</v>
      </c>
      <c r="F107" s="2" t="s">
        <v>14</v>
      </c>
      <c r="G107" s="2">
        <v>-50</v>
      </c>
      <c r="H107" s="2">
        <v>14.8</v>
      </c>
      <c r="I107" s="2" t="s">
        <v>15</v>
      </c>
      <c r="J107" s="2" t="s">
        <v>16</v>
      </c>
      <c r="K107" s="2" t="s">
        <v>208</v>
      </c>
      <c r="L107" s="2"/>
      <c r="M107">
        <v>35.049999999999997</v>
      </c>
      <c r="N107">
        <v>86.416667000000004</v>
      </c>
      <c r="O107">
        <f>R107-Q107</f>
        <v>12</v>
      </c>
      <c r="P107" s="24" t="s">
        <v>736</v>
      </c>
      <c r="Q107">
        <v>1955</v>
      </c>
      <c r="R107">
        <v>1967</v>
      </c>
      <c r="S107" t="s">
        <v>569</v>
      </c>
      <c r="T107" s="12">
        <v>1</v>
      </c>
    </row>
    <row r="108" spans="1:21" ht="22" customHeight="1" x14ac:dyDescent="0.35">
      <c r="A108" s="2">
        <v>164</v>
      </c>
      <c r="B108" s="2" t="s">
        <v>872</v>
      </c>
      <c r="C108" s="2">
        <v>0.33</v>
      </c>
      <c r="D108" s="2">
        <v>1219</v>
      </c>
      <c r="E108" s="2" t="s">
        <v>13</v>
      </c>
      <c r="F108" s="2" t="s">
        <v>25</v>
      </c>
      <c r="G108" s="2">
        <v>-100</v>
      </c>
      <c r="H108" s="2">
        <v>54.4</v>
      </c>
      <c r="I108" s="2" t="s">
        <v>15</v>
      </c>
      <c r="J108" s="2" t="s">
        <v>16</v>
      </c>
      <c r="K108" s="29" t="s">
        <v>292</v>
      </c>
      <c r="L108" s="2"/>
      <c r="M108">
        <v>33.376192000000003</v>
      </c>
      <c r="N108">
        <v>-83.472634999999997</v>
      </c>
      <c r="O108">
        <f>R108-Q108</f>
        <v>1</v>
      </c>
      <c r="P108" s="24" t="s">
        <v>871</v>
      </c>
      <c r="Q108">
        <v>1974</v>
      </c>
      <c r="R108">
        <v>1975</v>
      </c>
      <c r="S108" t="s">
        <v>701</v>
      </c>
      <c r="T108" s="12">
        <v>1</v>
      </c>
    </row>
    <row r="109" spans="1:21" ht="20" x14ac:dyDescent="0.35">
      <c r="A109" s="2">
        <v>304</v>
      </c>
      <c r="B109" s="2" t="s">
        <v>509</v>
      </c>
      <c r="C109" s="2">
        <v>1</v>
      </c>
      <c r="D109" s="2">
        <v>813</v>
      </c>
      <c r="E109" s="2" t="s">
        <v>24</v>
      </c>
      <c r="F109" s="2" t="s">
        <v>25</v>
      </c>
      <c r="G109" s="2">
        <v>-40</v>
      </c>
      <c r="H109" s="2">
        <v>52.3</v>
      </c>
      <c r="I109" s="2" t="s">
        <v>15</v>
      </c>
      <c r="J109" s="2" t="s">
        <v>16</v>
      </c>
      <c r="K109" s="2" t="s">
        <v>510</v>
      </c>
      <c r="L109" s="25"/>
      <c r="M109">
        <v>33.788912562983</v>
      </c>
      <c r="N109">
        <v>-110.963855204659</v>
      </c>
      <c r="O109">
        <v>11</v>
      </c>
      <c r="P109" t="s">
        <v>702</v>
      </c>
      <c r="S109" t="s">
        <v>701</v>
      </c>
      <c r="T109" s="12">
        <v>1</v>
      </c>
      <c r="U109">
        <v>1</v>
      </c>
    </row>
    <row r="110" spans="1:21" x14ac:dyDescent="0.35">
      <c r="A110" s="2">
        <v>305</v>
      </c>
      <c r="B110" s="2" t="s">
        <v>511</v>
      </c>
      <c r="C110" s="2">
        <v>1</v>
      </c>
      <c r="D110" s="2">
        <v>813</v>
      </c>
      <c r="E110" s="2" t="s">
        <v>24</v>
      </c>
      <c r="F110" s="2" t="s">
        <v>25</v>
      </c>
      <c r="G110" s="2">
        <v>-83</v>
      </c>
      <c r="H110" s="2">
        <v>124.4</v>
      </c>
      <c r="I110" s="2" t="s">
        <v>15</v>
      </c>
      <c r="J110" s="2" t="s">
        <v>16</v>
      </c>
      <c r="K110" s="41" t="s">
        <v>805</v>
      </c>
      <c r="L110" s="25"/>
      <c r="M110">
        <v>33.788912562983</v>
      </c>
      <c r="N110">
        <v>-110.963855204659</v>
      </c>
      <c r="O110">
        <v>13</v>
      </c>
      <c r="P110" t="s">
        <v>703</v>
      </c>
      <c r="S110" t="s">
        <v>701</v>
      </c>
      <c r="T110" s="12">
        <v>1</v>
      </c>
    </row>
    <row r="111" spans="1:21" x14ac:dyDescent="0.35">
      <c r="A111" s="2">
        <v>303</v>
      </c>
      <c r="B111" s="2" t="s">
        <v>507</v>
      </c>
      <c r="C111" s="2">
        <v>1</v>
      </c>
      <c r="D111" s="2">
        <v>813</v>
      </c>
      <c r="E111" s="2" t="s">
        <v>24</v>
      </c>
      <c r="F111" s="2" t="s">
        <v>25</v>
      </c>
      <c r="G111" s="2">
        <v>-73</v>
      </c>
      <c r="H111" s="2">
        <v>77.900000000000006</v>
      </c>
      <c r="I111" s="2" t="s">
        <v>15</v>
      </c>
      <c r="J111" s="2" t="s">
        <v>16</v>
      </c>
      <c r="K111" s="41" t="s">
        <v>804</v>
      </c>
      <c r="L111" s="25"/>
      <c r="M111">
        <v>33.788912562983</v>
      </c>
      <c r="N111">
        <v>-110.963855204659</v>
      </c>
      <c r="P111" t="s">
        <v>704</v>
      </c>
      <c r="S111" t="s">
        <v>701</v>
      </c>
      <c r="T111" s="12">
        <v>1</v>
      </c>
      <c r="U111">
        <v>1</v>
      </c>
    </row>
    <row r="112" spans="1:21" ht="20.5" thickBot="1" x14ac:dyDescent="0.4">
      <c r="A112" s="4">
        <v>276</v>
      </c>
      <c r="B112" s="4" t="s">
        <v>467</v>
      </c>
      <c r="C112" s="4">
        <v>0.39</v>
      </c>
      <c r="D112" s="4">
        <v>638</v>
      </c>
      <c r="E112" s="4" t="s">
        <v>13</v>
      </c>
      <c r="F112" s="4" t="s">
        <v>14</v>
      </c>
      <c r="G112" s="4">
        <v>-100</v>
      </c>
      <c r="H112" s="4">
        <v>227.6</v>
      </c>
      <c r="I112" s="4" t="s">
        <v>15</v>
      </c>
      <c r="J112" s="4" t="s">
        <v>16</v>
      </c>
      <c r="K112" s="4" t="s">
        <v>468</v>
      </c>
      <c r="L112" s="25"/>
      <c r="M112">
        <v>33.828561360954403</v>
      </c>
      <c r="N112">
        <v>-111.1483972069</v>
      </c>
      <c r="O112">
        <v>10</v>
      </c>
      <c r="S112" t="s">
        <v>701</v>
      </c>
      <c r="T112" s="12">
        <v>1</v>
      </c>
    </row>
    <row r="113" spans="1:21" ht="24" customHeight="1" x14ac:dyDescent="0.35">
      <c r="A113" s="2">
        <v>221</v>
      </c>
      <c r="B113" s="2" t="s">
        <v>381</v>
      </c>
      <c r="C113" s="2">
        <v>0.183</v>
      </c>
      <c r="D113" s="2">
        <v>4239</v>
      </c>
      <c r="E113" s="2" t="s">
        <v>13</v>
      </c>
      <c r="F113" s="2" t="s">
        <v>14</v>
      </c>
      <c r="G113" s="2">
        <v>-67</v>
      </c>
      <c r="H113" s="2">
        <v>10.199999999999999</v>
      </c>
      <c r="I113" s="2" t="s">
        <v>15</v>
      </c>
      <c r="J113" s="2" t="s">
        <v>16</v>
      </c>
      <c r="K113" s="29" t="s">
        <v>874</v>
      </c>
      <c r="L113" s="2"/>
      <c r="M113" s="12">
        <v>-17.317791</v>
      </c>
      <c r="N113" s="12">
        <v>145.949769</v>
      </c>
      <c r="O113" s="12">
        <v>2</v>
      </c>
      <c r="P113" s="12" t="s">
        <v>873</v>
      </c>
      <c r="Q113">
        <v>1971</v>
      </c>
      <c r="R113">
        <v>1973</v>
      </c>
      <c r="S113" t="s">
        <v>701</v>
      </c>
      <c r="T113" s="12">
        <v>1</v>
      </c>
    </row>
    <row r="114" spans="1:21" ht="30" customHeight="1" x14ac:dyDescent="0.35">
      <c r="A114" s="2">
        <v>220</v>
      </c>
      <c r="B114" s="2" t="s">
        <v>379</v>
      </c>
      <c r="C114" s="2">
        <v>1</v>
      </c>
      <c r="D114" s="2">
        <v>810</v>
      </c>
      <c r="E114" s="2" t="s">
        <v>24</v>
      </c>
      <c r="F114" s="2" t="s">
        <v>25</v>
      </c>
      <c r="G114" s="2">
        <v>-32</v>
      </c>
      <c r="H114" s="2">
        <v>59.3</v>
      </c>
      <c r="I114" s="2" t="s">
        <v>15</v>
      </c>
      <c r="J114" s="2" t="s">
        <v>16</v>
      </c>
      <c r="K114" s="41" t="s">
        <v>806</v>
      </c>
      <c r="L114" s="2"/>
      <c r="M114">
        <v>33.788912562983</v>
      </c>
      <c r="N114">
        <v>-110.963855204659</v>
      </c>
      <c r="O114">
        <v>1</v>
      </c>
      <c r="P114" s="24" t="s">
        <v>845</v>
      </c>
      <c r="S114" t="s">
        <v>701</v>
      </c>
      <c r="T114" s="12">
        <v>0</v>
      </c>
      <c r="U114">
        <v>1</v>
      </c>
    </row>
    <row r="115" spans="1:21" ht="28.5" customHeight="1" x14ac:dyDescent="0.35">
      <c r="A115" s="2">
        <v>226</v>
      </c>
      <c r="B115" s="2" t="s">
        <v>737</v>
      </c>
      <c r="C115" s="2">
        <v>0.05</v>
      </c>
      <c r="D115" s="2">
        <v>452</v>
      </c>
      <c r="E115" s="2" t="s">
        <v>13</v>
      </c>
      <c r="F115" s="2" t="s">
        <v>14</v>
      </c>
      <c r="G115" s="2">
        <v>-100</v>
      </c>
      <c r="H115" s="2">
        <v>30.2</v>
      </c>
      <c r="I115" s="2" t="s">
        <v>15</v>
      </c>
      <c r="J115" s="2" t="s">
        <v>16</v>
      </c>
      <c r="K115" s="2" t="s">
        <v>391</v>
      </c>
      <c r="L115" s="2"/>
      <c r="P115" s="24" t="s">
        <v>738</v>
      </c>
      <c r="T115" s="12">
        <v>0</v>
      </c>
    </row>
    <row r="116" spans="1:21" ht="30" x14ac:dyDescent="0.35">
      <c r="A116" s="2">
        <v>260</v>
      </c>
      <c r="B116" s="2" t="s">
        <v>443</v>
      </c>
      <c r="C116" s="2">
        <v>1</v>
      </c>
      <c r="D116" s="2">
        <v>813</v>
      </c>
      <c r="E116" s="2" t="s">
        <v>24</v>
      </c>
      <c r="F116" s="2" t="s">
        <v>25</v>
      </c>
      <c r="G116" s="2">
        <v>-32</v>
      </c>
      <c r="H116" s="2">
        <v>59.3</v>
      </c>
      <c r="I116" s="2" t="s">
        <v>15</v>
      </c>
      <c r="J116" s="2" t="s">
        <v>16</v>
      </c>
      <c r="K116" s="2" t="s">
        <v>444</v>
      </c>
      <c r="L116" s="2"/>
      <c r="M116">
        <v>33.788912562983</v>
      </c>
      <c r="N116">
        <v>-110.963855204659</v>
      </c>
      <c r="O116">
        <v>1</v>
      </c>
      <c r="P116" s="38" t="s">
        <v>846</v>
      </c>
      <c r="S116" t="s">
        <v>701</v>
      </c>
      <c r="T116" s="12">
        <v>0</v>
      </c>
      <c r="U116">
        <v>1</v>
      </c>
    </row>
    <row r="117" spans="1:21" ht="31.5" customHeight="1" x14ac:dyDescent="0.35">
      <c r="A117" s="2">
        <v>75</v>
      </c>
      <c r="B117" s="2" t="s">
        <v>145</v>
      </c>
      <c r="C117" s="2">
        <v>1.46</v>
      </c>
      <c r="D117" s="2">
        <v>451</v>
      </c>
      <c r="E117" s="2" t="s">
        <v>24</v>
      </c>
      <c r="F117" s="2" t="s">
        <v>25</v>
      </c>
      <c r="G117" s="2">
        <v>-83</v>
      </c>
      <c r="H117" s="2">
        <v>166.7</v>
      </c>
      <c r="I117" s="2" t="s">
        <v>15</v>
      </c>
      <c r="J117" s="2" t="s">
        <v>16</v>
      </c>
      <c r="K117" s="41" t="s">
        <v>806</v>
      </c>
      <c r="L117" s="2"/>
      <c r="M117">
        <v>35.139167</v>
      </c>
      <c r="N117">
        <v>77.530277999999996</v>
      </c>
      <c r="P117" s="24" t="s">
        <v>807</v>
      </c>
      <c r="Q117">
        <v>1963</v>
      </c>
      <c r="R117">
        <v>1968</v>
      </c>
      <c r="S117" t="s">
        <v>701</v>
      </c>
      <c r="T117" s="12">
        <v>1</v>
      </c>
    </row>
    <row r="118" spans="1:21" ht="29" x14ac:dyDescent="0.35">
      <c r="A118" s="2">
        <v>277</v>
      </c>
      <c r="B118" s="2" t="s">
        <v>469</v>
      </c>
      <c r="C118" s="2">
        <v>0.28000000000000003</v>
      </c>
      <c r="D118" s="2">
        <v>681</v>
      </c>
      <c r="E118" s="2" t="s">
        <v>13</v>
      </c>
      <c r="F118" s="2" t="s">
        <v>14</v>
      </c>
      <c r="G118" s="2">
        <v>-100</v>
      </c>
      <c r="H118" s="2">
        <v>225</v>
      </c>
      <c r="I118" s="2" t="s">
        <v>15</v>
      </c>
      <c r="J118" s="2" t="s">
        <v>16</v>
      </c>
      <c r="K118" s="25" t="s">
        <v>470</v>
      </c>
      <c r="L118" s="2"/>
      <c r="M118">
        <v>33.828561360954403</v>
      </c>
      <c r="N118">
        <v>-111.1483972069</v>
      </c>
      <c r="O118">
        <v>8</v>
      </c>
      <c r="P118" s="24" t="s">
        <v>847</v>
      </c>
      <c r="Q118">
        <v>1959</v>
      </c>
      <c r="R118">
        <v>1967</v>
      </c>
      <c r="S118" t="s">
        <v>701</v>
      </c>
      <c r="T118" s="12">
        <v>1</v>
      </c>
    </row>
    <row r="119" spans="1:21" ht="20" x14ac:dyDescent="0.35">
      <c r="A119" s="2">
        <v>225</v>
      </c>
      <c r="B119" s="2" t="s">
        <v>389</v>
      </c>
      <c r="C119" s="2">
        <v>0.05</v>
      </c>
      <c r="D119" s="2">
        <v>452</v>
      </c>
      <c r="E119" s="2" t="s">
        <v>13</v>
      </c>
      <c r="F119" s="2" t="s">
        <v>14</v>
      </c>
      <c r="G119" s="2">
        <v>-100</v>
      </c>
      <c r="H119" s="2">
        <v>0</v>
      </c>
      <c r="I119" s="2" t="s">
        <v>15</v>
      </c>
      <c r="J119" s="2" t="s">
        <v>16</v>
      </c>
      <c r="K119" s="25" t="s">
        <v>390</v>
      </c>
      <c r="L119" s="2"/>
      <c r="M119">
        <v>32.740980999999998</v>
      </c>
      <c r="N119">
        <v>-111.548249</v>
      </c>
      <c r="O119">
        <v>1</v>
      </c>
      <c r="P119" s="39" t="s">
        <v>739</v>
      </c>
      <c r="Q119">
        <v>1960</v>
      </c>
      <c r="R119">
        <v>1960</v>
      </c>
      <c r="S119" t="s">
        <v>701</v>
      </c>
      <c r="T119" s="12">
        <v>1</v>
      </c>
    </row>
    <row r="120" spans="1:21" x14ac:dyDescent="0.35">
      <c r="A120" s="2">
        <v>307</v>
      </c>
      <c r="B120" s="2" t="s">
        <v>515</v>
      </c>
      <c r="C120" s="2">
        <v>0.43</v>
      </c>
      <c r="D120" s="2">
        <v>1060</v>
      </c>
      <c r="E120" s="2" t="s">
        <v>13</v>
      </c>
      <c r="F120" s="2" t="s">
        <v>14</v>
      </c>
      <c r="G120" s="2">
        <v>-43</v>
      </c>
      <c r="H120" s="2">
        <v>22</v>
      </c>
      <c r="I120" s="2" t="s">
        <v>15</v>
      </c>
      <c r="J120" s="2" t="s">
        <v>16</v>
      </c>
      <c r="K120" s="2" t="s">
        <v>740</v>
      </c>
      <c r="L120" s="2"/>
      <c r="M120">
        <v>40.666666999999997</v>
      </c>
      <c r="N120">
        <v>-77.933333000000005</v>
      </c>
      <c r="O120">
        <v>1</v>
      </c>
      <c r="P120" s="39" t="s">
        <v>764</v>
      </c>
      <c r="Q120">
        <v>1976</v>
      </c>
      <c r="R120">
        <v>1977</v>
      </c>
      <c r="S120" t="s">
        <v>591</v>
      </c>
      <c r="T120" s="12">
        <v>1</v>
      </c>
    </row>
    <row r="121" spans="1:21" x14ac:dyDescent="0.35">
      <c r="A121" s="2">
        <v>308</v>
      </c>
      <c r="B121" s="2" t="s">
        <v>515</v>
      </c>
      <c r="C121" s="2">
        <v>0.43</v>
      </c>
      <c r="D121" s="2">
        <v>1060</v>
      </c>
      <c r="E121" s="2" t="s">
        <v>13</v>
      </c>
      <c r="F121" s="2" t="s">
        <v>14</v>
      </c>
      <c r="G121" s="2">
        <v>-27</v>
      </c>
      <c r="H121" s="2">
        <v>13.9</v>
      </c>
      <c r="I121" s="2" t="s">
        <v>15</v>
      </c>
      <c r="J121" s="2" t="s">
        <v>16</v>
      </c>
      <c r="K121" s="2" t="s">
        <v>740</v>
      </c>
      <c r="L121" s="2"/>
      <c r="M121">
        <v>40.666666999999997</v>
      </c>
      <c r="N121">
        <v>-77.933333000000005</v>
      </c>
      <c r="O121">
        <v>3</v>
      </c>
      <c r="P121" s="39" t="s">
        <v>765</v>
      </c>
      <c r="Q121">
        <v>1971</v>
      </c>
      <c r="R121">
        <v>1974</v>
      </c>
      <c r="S121" t="s">
        <v>591</v>
      </c>
      <c r="T121" s="12">
        <v>1</v>
      </c>
    </row>
    <row r="122" spans="1:21" x14ac:dyDescent="0.35">
      <c r="A122" s="2">
        <v>309</v>
      </c>
      <c r="B122" s="2" t="s">
        <v>515</v>
      </c>
      <c r="C122" s="2">
        <v>0.43</v>
      </c>
      <c r="D122" s="2">
        <v>1060</v>
      </c>
      <c r="E122" s="2" t="s">
        <v>13</v>
      </c>
      <c r="F122" s="2" t="s">
        <v>14</v>
      </c>
      <c r="G122" s="2">
        <v>-40</v>
      </c>
      <c r="H122" s="2">
        <v>18.899999999999999</v>
      </c>
      <c r="I122" s="2" t="s">
        <v>15</v>
      </c>
      <c r="J122" s="2" t="s">
        <v>16</v>
      </c>
      <c r="K122" s="2" t="s">
        <v>740</v>
      </c>
      <c r="L122" s="2"/>
      <c r="M122">
        <v>40.666666999999997</v>
      </c>
      <c r="N122">
        <v>-77.933333000000005</v>
      </c>
      <c r="O122">
        <v>1</v>
      </c>
      <c r="P122" s="39" t="s">
        <v>766</v>
      </c>
      <c r="Q122">
        <v>1975</v>
      </c>
      <c r="R122">
        <v>1976</v>
      </c>
      <c r="S122" t="s">
        <v>591</v>
      </c>
      <c r="T122" s="12">
        <v>1</v>
      </c>
    </row>
    <row r="123" spans="1:21" x14ac:dyDescent="0.35">
      <c r="A123" s="2">
        <v>310</v>
      </c>
      <c r="B123" s="2" t="s">
        <v>516</v>
      </c>
      <c r="C123" s="2">
        <v>0.36</v>
      </c>
      <c r="D123" s="2">
        <v>1340</v>
      </c>
      <c r="E123" s="2" t="s">
        <v>13</v>
      </c>
      <c r="F123" s="2" t="s">
        <v>14</v>
      </c>
      <c r="G123" s="2">
        <v>-33</v>
      </c>
      <c r="H123" s="2">
        <v>40.700000000000003</v>
      </c>
      <c r="I123" s="2" t="s">
        <v>15</v>
      </c>
      <c r="J123" s="2" t="s">
        <v>16</v>
      </c>
      <c r="K123" s="2" t="s">
        <v>740</v>
      </c>
      <c r="L123" s="2"/>
      <c r="M123">
        <f>43+57/60+17.45/3600</f>
        <v>43.954847222222227</v>
      </c>
      <c r="N123">
        <f>-71-43/60-22.21/3600</f>
        <v>-71.722836111111107</v>
      </c>
      <c r="O123" s="45">
        <v>4</v>
      </c>
      <c r="P123" s="46" t="s">
        <v>763</v>
      </c>
      <c r="Q123" s="45">
        <v>1971</v>
      </c>
      <c r="R123" s="45">
        <v>1974</v>
      </c>
      <c r="S123" s="45" t="s">
        <v>701</v>
      </c>
      <c r="T123" s="12">
        <v>1</v>
      </c>
    </row>
    <row r="124" spans="1:21" s="45" customFormat="1" ht="20" x14ac:dyDescent="0.35">
      <c r="A124" s="44">
        <v>179</v>
      </c>
      <c r="B124" s="44" t="s">
        <v>312</v>
      </c>
      <c r="C124" s="44">
        <v>0.16</v>
      </c>
      <c r="D124" s="44">
        <v>1219</v>
      </c>
      <c r="E124" s="44" t="s">
        <v>13</v>
      </c>
      <c r="F124" s="44" t="s">
        <v>14</v>
      </c>
      <c r="G124" s="44">
        <v>-100</v>
      </c>
      <c r="H124" s="44">
        <v>48.3</v>
      </c>
      <c r="I124" s="44" t="s">
        <v>15</v>
      </c>
      <c r="J124" s="44" t="s">
        <v>16</v>
      </c>
      <c r="K124" s="44" t="s">
        <v>313</v>
      </c>
      <c r="L124" s="44"/>
      <c r="M124">
        <v>43.859166000000002</v>
      </c>
      <c r="N124">
        <v>-71.731251999999998</v>
      </c>
      <c r="O124" s="45">
        <v>1</v>
      </c>
      <c r="P124" s="46" t="s">
        <v>768</v>
      </c>
      <c r="Q124" s="45">
        <v>1966</v>
      </c>
      <c r="R124" s="45">
        <v>1967</v>
      </c>
      <c r="S124" s="45" t="s">
        <v>569</v>
      </c>
      <c r="T124" s="12">
        <v>1</v>
      </c>
    </row>
    <row r="125" spans="1:21" x14ac:dyDescent="0.35">
      <c r="A125" s="2">
        <v>209</v>
      </c>
      <c r="B125" s="2" t="s">
        <v>364</v>
      </c>
      <c r="C125" s="2">
        <v>0.34</v>
      </c>
      <c r="D125" s="2">
        <v>760</v>
      </c>
      <c r="E125" s="2" t="s">
        <v>13</v>
      </c>
      <c r="F125" s="2" t="s">
        <v>14</v>
      </c>
      <c r="G125" s="2">
        <v>-100</v>
      </c>
      <c r="H125" s="2">
        <v>27.3</v>
      </c>
      <c r="I125" s="2" t="s">
        <v>15</v>
      </c>
      <c r="J125" s="2" t="s">
        <v>16</v>
      </c>
      <c r="K125" s="2" t="s">
        <v>365</v>
      </c>
      <c r="L125" s="2"/>
      <c r="M125">
        <v>47.533332999999999</v>
      </c>
      <c r="N125">
        <v>-93.466667000000001</v>
      </c>
      <c r="O125">
        <v>1</v>
      </c>
      <c r="P125" s="39" t="s">
        <v>767</v>
      </c>
      <c r="Q125">
        <v>1970</v>
      </c>
      <c r="R125">
        <v>1971</v>
      </c>
      <c r="S125" t="s">
        <v>591</v>
      </c>
      <c r="T125" s="12">
        <v>1</v>
      </c>
    </row>
    <row r="126" spans="1:21" ht="29" customHeight="1" x14ac:dyDescent="0.35">
      <c r="A126" s="2">
        <v>180</v>
      </c>
      <c r="B126" s="2" t="s">
        <v>314</v>
      </c>
      <c r="C126" s="2">
        <v>0.35</v>
      </c>
      <c r="D126" s="2">
        <v>1219</v>
      </c>
      <c r="E126" s="2" t="s">
        <v>13</v>
      </c>
      <c r="F126" s="2" t="s">
        <v>14</v>
      </c>
      <c r="G126" s="2">
        <v>-30</v>
      </c>
      <c r="H126" s="2">
        <v>70.400000000000006</v>
      </c>
      <c r="I126" s="2" t="s">
        <v>15</v>
      </c>
      <c r="J126" s="2" t="s">
        <v>16</v>
      </c>
      <c r="K126" s="41" t="s">
        <v>313</v>
      </c>
      <c r="L126" s="2"/>
      <c r="M126">
        <v>43.859166000000002</v>
      </c>
      <c r="N126">
        <v>-71.731251999999998</v>
      </c>
      <c r="O126">
        <f>R126-Q126</f>
        <v>4</v>
      </c>
      <c r="P126" s="45" t="s">
        <v>808</v>
      </c>
      <c r="Q126">
        <v>1965</v>
      </c>
      <c r="R126">
        <v>1969</v>
      </c>
      <c r="S126" t="s">
        <v>569</v>
      </c>
      <c r="T126" s="12">
        <v>1</v>
      </c>
    </row>
    <row r="127" spans="1:21" x14ac:dyDescent="0.35">
      <c r="A127" s="2">
        <v>190</v>
      </c>
      <c r="B127" s="2" t="s">
        <v>330</v>
      </c>
      <c r="C127" s="2">
        <v>0.86</v>
      </c>
      <c r="D127" s="2">
        <v>564</v>
      </c>
      <c r="E127" s="2" t="s">
        <v>24</v>
      </c>
      <c r="F127" s="2" t="s">
        <v>25</v>
      </c>
      <c r="G127" s="2">
        <v>-56</v>
      </c>
      <c r="H127" s="2">
        <v>4</v>
      </c>
      <c r="I127" s="2" t="s">
        <v>15</v>
      </c>
      <c r="J127" s="2" t="s">
        <v>16</v>
      </c>
      <c r="K127" s="2" t="s">
        <v>331</v>
      </c>
      <c r="L127" s="2"/>
      <c r="M127">
        <v>63.866667</v>
      </c>
      <c r="N127">
        <v>28.65</v>
      </c>
      <c r="P127">
        <v>4</v>
      </c>
      <c r="Q127">
        <v>1982</v>
      </c>
      <c r="R127">
        <v>1985</v>
      </c>
      <c r="S127" t="s">
        <v>569</v>
      </c>
      <c r="T127" s="12">
        <v>1</v>
      </c>
    </row>
    <row r="128" spans="1:21" x14ac:dyDescent="0.35">
      <c r="A128" s="2">
        <v>284</v>
      </c>
      <c r="B128" s="2" t="s">
        <v>477</v>
      </c>
      <c r="C128" s="2">
        <v>0.54</v>
      </c>
      <c r="D128" s="2">
        <v>564</v>
      </c>
      <c r="E128" s="2" t="s">
        <v>24</v>
      </c>
      <c r="F128" s="2" t="s">
        <v>25</v>
      </c>
      <c r="G128" s="2">
        <v>-9</v>
      </c>
      <c r="H128" s="2">
        <v>0</v>
      </c>
      <c r="I128" s="2" t="s">
        <v>15</v>
      </c>
      <c r="J128" s="2" t="s">
        <v>16</v>
      </c>
      <c r="K128" s="2" t="s">
        <v>331</v>
      </c>
      <c r="L128" s="2"/>
      <c r="M128">
        <v>63.866667</v>
      </c>
      <c r="N128">
        <v>28.65</v>
      </c>
      <c r="P128">
        <v>4</v>
      </c>
      <c r="Q128">
        <v>1982</v>
      </c>
      <c r="R128">
        <v>1985</v>
      </c>
      <c r="S128" t="s">
        <v>569</v>
      </c>
      <c r="T128" s="12">
        <v>1</v>
      </c>
    </row>
    <row r="129" spans="1:20" ht="20" x14ac:dyDescent="0.35">
      <c r="A129" s="2">
        <v>275</v>
      </c>
      <c r="B129" s="2" t="s">
        <v>465</v>
      </c>
      <c r="C129" s="2">
        <v>0.19</v>
      </c>
      <c r="D129" s="2">
        <v>582</v>
      </c>
      <c r="E129" s="2" t="s">
        <v>13</v>
      </c>
      <c r="F129" s="2" t="s">
        <v>14</v>
      </c>
      <c r="G129" s="2">
        <v>-100</v>
      </c>
      <c r="H129" s="2">
        <v>272.7</v>
      </c>
      <c r="I129" s="2" t="s">
        <v>15</v>
      </c>
      <c r="J129" s="2" t="s">
        <v>16</v>
      </c>
      <c r="K129" s="25" t="s">
        <v>466</v>
      </c>
      <c r="L129" s="2"/>
      <c r="M129">
        <v>33.828561360954403</v>
      </c>
      <c r="N129">
        <v>-111.1483972069</v>
      </c>
      <c r="O129">
        <v>10</v>
      </c>
      <c r="P129" t="s">
        <v>848</v>
      </c>
      <c r="S129" t="s">
        <v>701</v>
      </c>
      <c r="T129" s="12">
        <v>0</v>
      </c>
    </row>
    <row r="130" spans="1:20" x14ac:dyDescent="0.35">
      <c r="A130" s="2">
        <v>91</v>
      </c>
      <c r="B130" s="2" t="s">
        <v>172</v>
      </c>
      <c r="C130" s="2">
        <v>94</v>
      </c>
      <c r="D130" s="2">
        <v>1532</v>
      </c>
      <c r="E130" s="2" t="s">
        <v>13</v>
      </c>
      <c r="F130" s="2" t="s">
        <v>14</v>
      </c>
      <c r="G130" s="2">
        <v>18.7</v>
      </c>
      <c r="H130" s="2">
        <v>-6.9</v>
      </c>
      <c r="I130" s="2" t="s">
        <v>15</v>
      </c>
      <c r="J130" s="2" t="s">
        <v>26</v>
      </c>
      <c r="K130" s="2" t="s">
        <v>44</v>
      </c>
      <c r="L130" s="2"/>
      <c r="M130">
        <v>-37.918453</v>
      </c>
      <c r="N130">
        <v>-73.072946999999999</v>
      </c>
      <c r="O130">
        <f>R130-Q130</f>
        <v>30</v>
      </c>
      <c r="Q130">
        <v>1962</v>
      </c>
      <c r="R130">
        <v>1992</v>
      </c>
      <c r="S130" t="s">
        <v>701</v>
      </c>
      <c r="T130" s="12">
        <v>1</v>
      </c>
    </row>
    <row r="131" spans="1:20" x14ac:dyDescent="0.35">
      <c r="A131" s="2">
        <v>217</v>
      </c>
      <c r="B131" s="2" t="s">
        <v>376</v>
      </c>
      <c r="C131" s="2">
        <v>650</v>
      </c>
      <c r="D131" s="2">
        <v>1700</v>
      </c>
      <c r="E131" s="2" t="s">
        <v>130</v>
      </c>
      <c r="F131" s="2" t="s">
        <v>14</v>
      </c>
      <c r="G131" s="2">
        <v>9</v>
      </c>
      <c r="H131" s="2">
        <v>0</v>
      </c>
      <c r="I131" s="2" t="s">
        <v>15</v>
      </c>
      <c r="J131" s="2" t="s">
        <v>26</v>
      </c>
      <c r="K131" s="2" t="s">
        <v>44</v>
      </c>
      <c r="L131" s="2"/>
      <c r="M131">
        <v>-38.614683999999997</v>
      </c>
      <c r="N131">
        <v>-72.230714000000006</v>
      </c>
      <c r="O131">
        <f>R131-Q131</f>
        <v>43</v>
      </c>
      <c r="Q131">
        <v>1962</v>
      </c>
      <c r="R131">
        <v>2005</v>
      </c>
      <c r="S131" t="s">
        <v>701</v>
      </c>
      <c r="T131" s="12">
        <v>1</v>
      </c>
    </row>
    <row r="132" spans="1:20" x14ac:dyDescent="0.35">
      <c r="A132" s="2">
        <v>218</v>
      </c>
      <c r="B132" s="2" t="s">
        <v>377</v>
      </c>
      <c r="C132" s="2">
        <v>434</v>
      </c>
      <c r="D132" s="2">
        <v>1597</v>
      </c>
      <c r="E132" s="2" t="s">
        <v>130</v>
      </c>
      <c r="F132" s="2" t="s">
        <v>14</v>
      </c>
      <c r="G132" s="2">
        <v>50</v>
      </c>
      <c r="H132" s="2">
        <v>-25.5</v>
      </c>
      <c r="I132" s="2" t="s">
        <v>15</v>
      </c>
      <c r="J132" s="2" t="s">
        <v>26</v>
      </c>
      <c r="K132" s="2" t="s">
        <v>44</v>
      </c>
      <c r="L132" s="2"/>
      <c r="M132">
        <v>-37.763142999999999</v>
      </c>
      <c r="N132">
        <v>-72.233637999999999</v>
      </c>
      <c r="O132">
        <f>R132-Q132</f>
        <v>43</v>
      </c>
      <c r="Q132">
        <v>1962</v>
      </c>
      <c r="R132">
        <v>2005</v>
      </c>
      <c r="S132" t="s">
        <v>701</v>
      </c>
      <c r="T132" s="12">
        <v>1</v>
      </c>
    </row>
    <row r="133" spans="1:20" x14ac:dyDescent="0.35">
      <c r="A133" s="2">
        <v>245</v>
      </c>
      <c r="B133" s="2" t="s">
        <v>421</v>
      </c>
      <c r="C133" s="2">
        <v>386</v>
      </c>
      <c r="D133" s="2">
        <v>1700</v>
      </c>
      <c r="E133" s="2" t="s">
        <v>130</v>
      </c>
      <c r="F133" s="2" t="s">
        <v>14</v>
      </c>
      <c r="G133" s="2">
        <v>1.6</v>
      </c>
      <c r="H133" s="2">
        <v>0</v>
      </c>
      <c r="I133" s="2" t="s">
        <v>15</v>
      </c>
      <c r="J133" s="2" t="s">
        <v>26</v>
      </c>
      <c r="K133" s="2" t="s">
        <v>44</v>
      </c>
      <c r="L133" s="2"/>
      <c r="M133">
        <v>-38.918081999999998</v>
      </c>
      <c r="N133">
        <v>-72.620907000000003</v>
      </c>
      <c r="O133">
        <f>R133-Q133</f>
        <v>43</v>
      </c>
      <c r="Q133">
        <v>1962</v>
      </c>
      <c r="R133">
        <v>2005</v>
      </c>
      <c r="S133" t="s">
        <v>701</v>
      </c>
      <c r="T133" s="12">
        <v>1</v>
      </c>
    </row>
    <row r="134" spans="1:20" x14ac:dyDescent="0.35">
      <c r="A134" s="2">
        <v>246</v>
      </c>
      <c r="B134" s="2" t="s">
        <v>422</v>
      </c>
      <c r="C134" s="2">
        <v>734</v>
      </c>
      <c r="D134" s="2">
        <v>1700</v>
      </c>
      <c r="E134" s="2" t="s">
        <v>130</v>
      </c>
      <c r="F134" s="2" t="s">
        <v>14</v>
      </c>
      <c r="G134" s="2">
        <v>11.1</v>
      </c>
      <c r="H134" s="2">
        <v>0</v>
      </c>
      <c r="I134" s="2" t="s">
        <v>15</v>
      </c>
      <c r="J134" s="2" t="s">
        <v>26</v>
      </c>
      <c r="K134" s="2" t="s">
        <v>44</v>
      </c>
      <c r="L134" s="2"/>
      <c r="M134">
        <v>-38.485889999999998</v>
      </c>
      <c r="N134">
        <v>-72.400445000000005</v>
      </c>
      <c r="O134">
        <f>R134-Q134</f>
        <v>43</v>
      </c>
      <c r="Q134">
        <v>1962</v>
      </c>
      <c r="R134">
        <v>2005</v>
      </c>
      <c r="S134" t="s">
        <v>701</v>
      </c>
      <c r="T134" s="12">
        <v>1</v>
      </c>
    </row>
    <row r="135" spans="1:20" ht="20" x14ac:dyDescent="0.35">
      <c r="A135" s="2">
        <v>110</v>
      </c>
      <c r="B135" s="2" t="s">
        <v>205</v>
      </c>
      <c r="C135" s="2">
        <v>0.28000000000000003</v>
      </c>
      <c r="D135" s="2">
        <v>2001</v>
      </c>
      <c r="E135" s="2" t="s">
        <v>13</v>
      </c>
      <c r="F135" s="2" t="s">
        <v>14</v>
      </c>
      <c r="G135" s="2">
        <v>-22</v>
      </c>
      <c r="H135" s="2">
        <v>5.8</v>
      </c>
      <c r="I135" s="2" t="s">
        <v>15</v>
      </c>
      <c r="J135" s="2" t="s">
        <v>16</v>
      </c>
      <c r="K135" s="2" t="s">
        <v>206</v>
      </c>
      <c r="L135" s="2"/>
      <c r="M135">
        <v>35.059789000000002</v>
      </c>
      <c r="N135">
        <v>-83.430554000000001</v>
      </c>
      <c r="O135" s="10">
        <v>1</v>
      </c>
      <c r="P135" s="38" t="s">
        <v>849</v>
      </c>
      <c r="Q135">
        <v>1948</v>
      </c>
      <c r="R135">
        <v>1949</v>
      </c>
      <c r="T135" s="12">
        <v>1</v>
      </c>
    </row>
    <row r="136" spans="1:20" ht="20" x14ac:dyDescent="0.35">
      <c r="A136" s="2">
        <v>115</v>
      </c>
      <c r="B136" s="2" t="s">
        <v>215</v>
      </c>
      <c r="C136" s="2">
        <v>0.2</v>
      </c>
      <c r="D136" s="2">
        <v>1946</v>
      </c>
      <c r="E136" s="2" t="s">
        <v>13</v>
      </c>
      <c r="F136" s="2" t="s">
        <v>14</v>
      </c>
      <c r="G136" s="2">
        <v>-27</v>
      </c>
      <c r="H136" s="2">
        <v>0</v>
      </c>
      <c r="I136" s="2" t="s">
        <v>15</v>
      </c>
      <c r="J136" s="2" t="s">
        <v>16</v>
      </c>
      <c r="K136" s="2" t="s">
        <v>206</v>
      </c>
      <c r="L136" s="2"/>
      <c r="M136">
        <v>35.033332999999999</v>
      </c>
      <c r="N136">
        <v>-83.433333000000005</v>
      </c>
      <c r="O136" s="10">
        <v>1</v>
      </c>
      <c r="P136" s="38" t="s">
        <v>853</v>
      </c>
      <c r="Q136">
        <v>1948</v>
      </c>
      <c r="R136">
        <v>1949</v>
      </c>
      <c r="S136" t="s">
        <v>591</v>
      </c>
      <c r="T136" s="12">
        <v>0</v>
      </c>
    </row>
    <row r="137" spans="1:20" ht="20" x14ac:dyDescent="0.35">
      <c r="A137" s="9">
        <v>116</v>
      </c>
      <c r="B137" s="9" t="s">
        <v>216</v>
      </c>
      <c r="C137" s="9">
        <v>0.28999999999999998</v>
      </c>
      <c r="D137" s="9">
        <v>2029</v>
      </c>
      <c r="E137" s="9" t="s">
        <v>13</v>
      </c>
      <c r="F137" s="9" t="s">
        <v>14</v>
      </c>
      <c r="G137" s="9">
        <v>-53</v>
      </c>
      <c r="H137" s="9">
        <v>4.3</v>
      </c>
      <c r="I137" s="9" t="s">
        <v>15</v>
      </c>
      <c r="J137" s="9" t="s">
        <v>16</v>
      </c>
      <c r="K137" s="9" t="s">
        <v>206</v>
      </c>
      <c r="L137" s="2"/>
      <c r="M137">
        <v>35.059789000000002</v>
      </c>
      <c r="N137">
        <v>-83.430554000000001</v>
      </c>
      <c r="O137" s="10">
        <v>1</v>
      </c>
      <c r="P137" s="38" t="s">
        <v>854</v>
      </c>
      <c r="Q137">
        <v>1948</v>
      </c>
      <c r="R137">
        <v>1949</v>
      </c>
      <c r="S137" t="s">
        <v>591</v>
      </c>
      <c r="T137" s="12">
        <v>0</v>
      </c>
    </row>
    <row r="138" spans="1:20" x14ac:dyDescent="0.35">
      <c r="A138" s="2">
        <v>107</v>
      </c>
      <c r="B138" s="2" t="s">
        <v>199</v>
      </c>
      <c r="C138" s="2">
        <v>0.86</v>
      </c>
      <c r="D138" s="2">
        <v>1854</v>
      </c>
      <c r="E138" s="2" t="s">
        <v>13</v>
      </c>
      <c r="F138" s="2" t="s">
        <v>14</v>
      </c>
      <c r="G138" s="2">
        <v>-30</v>
      </c>
      <c r="H138" s="2">
        <v>2.2999999999999998</v>
      </c>
      <c r="I138" s="2" t="s">
        <v>15</v>
      </c>
      <c r="J138" s="2" t="s">
        <v>16</v>
      </c>
      <c r="K138" s="2" t="s">
        <v>200</v>
      </c>
      <c r="L138" s="2"/>
      <c r="M138">
        <v>35.059789000000002</v>
      </c>
      <c r="N138">
        <v>-83.430554000000001</v>
      </c>
      <c r="P138" s="38" t="s">
        <v>855</v>
      </c>
      <c r="S138" t="s">
        <v>591</v>
      </c>
      <c r="T138" s="12">
        <v>0</v>
      </c>
    </row>
    <row r="139" spans="1:20" ht="16.5" customHeight="1" x14ac:dyDescent="0.35">
      <c r="A139" s="2">
        <v>96</v>
      </c>
      <c r="B139" s="2" t="s">
        <v>181</v>
      </c>
      <c r="C139" s="2">
        <v>0.06</v>
      </c>
      <c r="D139" s="2">
        <v>1900</v>
      </c>
      <c r="E139" s="2" t="s">
        <v>13</v>
      </c>
      <c r="F139" s="2" t="s">
        <v>14</v>
      </c>
      <c r="G139" s="2">
        <v>-100</v>
      </c>
      <c r="H139" s="2">
        <v>24.5</v>
      </c>
      <c r="I139" s="2" t="s">
        <v>15</v>
      </c>
      <c r="J139" s="2" t="s">
        <v>16</v>
      </c>
      <c r="K139" s="54" t="s">
        <v>850</v>
      </c>
      <c r="L139" s="2"/>
      <c r="M139">
        <v>39.478938999999997</v>
      </c>
      <c r="N139">
        <v>-111.991207</v>
      </c>
      <c r="O139">
        <v>4</v>
      </c>
      <c r="Q139">
        <v>1975</v>
      </c>
      <c r="R139">
        <v>1978</v>
      </c>
      <c r="S139" t="s">
        <v>701</v>
      </c>
      <c r="T139" s="12">
        <v>1</v>
      </c>
    </row>
    <row r="140" spans="1:20" ht="20.5" thickBot="1" x14ac:dyDescent="0.4">
      <c r="A140" s="4">
        <v>263</v>
      </c>
      <c r="B140" s="4" t="s">
        <v>448</v>
      </c>
      <c r="C140" s="4">
        <v>9.1999999999999993</v>
      </c>
      <c r="D140" s="4">
        <v>3046</v>
      </c>
      <c r="E140" s="4" t="s">
        <v>13</v>
      </c>
      <c r="F140" s="4" t="s">
        <v>14</v>
      </c>
      <c r="G140" s="4">
        <v>-43</v>
      </c>
      <c r="H140" s="4">
        <v>19.5</v>
      </c>
      <c r="I140" s="4" t="s">
        <v>15</v>
      </c>
      <c r="J140" s="4" t="s">
        <v>16</v>
      </c>
      <c r="K140" s="4" t="s">
        <v>449</v>
      </c>
      <c r="L140" s="2"/>
      <c r="M140">
        <f>31+51/60</f>
        <v>31.85</v>
      </c>
      <c r="N140">
        <f>131+13/60</f>
        <v>131.21666666666667</v>
      </c>
      <c r="O140">
        <v>39</v>
      </c>
      <c r="Q140">
        <v>1967</v>
      </c>
      <c r="R140">
        <v>2005</v>
      </c>
      <c r="S140" t="s">
        <v>701</v>
      </c>
      <c r="T140" s="12">
        <v>1</v>
      </c>
    </row>
    <row r="141" spans="1:20" ht="20" x14ac:dyDescent="0.35">
      <c r="A141" s="2">
        <v>261</v>
      </c>
      <c r="B141" s="2" t="s">
        <v>445</v>
      </c>
      <c r="C141" s="2">
        <v>4.24</v>
      </c>
      <c r="D141" s="2">
        <v>813</v>
      </c>
      <c r="E141" s="2" t="s">
        <v>19</v>
      </c>
      <c r="F141" s="2" t="s">
        <v>14</v>
      </c>
      <c r="G141" s="2">
        <v>-67</v>
      </c>
      <c r="H141" s="2">
        <v>15</v>
      </c>
      <c r="I141" s="2" t="s">
        <v>15</v>
      </c>
      <c r="J141" s="2" t="s">
        <v>16</v>
      </c>
      <c r="K141" s="2" t="s">
        <v>446</v>
      </c>
      <c r="L141" s="2"/>
      <c r="M141">
        <v>39.344346642072701</v>
      </c>
      <c r="N141">
        <v>-123.740656376505</v>
      </c>
      <c r="O141">
        <v>21</v>
      </c>
      <c r="Q141">
        <v>1963</v>
      </c>
      <c r="R141">
        <v>1983</v>
      </c>
      <c r="S141" t="s">
        <v>701</v>
      </c>
      <c r="T141" s="12">
        <v>1</v>
      </c>
    </row>
    <row r="142" spans="1:20" ht="20" x14ac:dyDescent="0.35">
      <c r="A142" s="2">
        <v>143</v>
      </c>
      <c r="B142" s="41" t="s">
        <v>851</v>
      </c>
      <c r="C142" s="2">
        <v>0.24</v>
      </c>
      <c r="D142" s="2">
        <v>1470</v>
      </c>
      <c r="E142" s="2" t="s">
        <v>13</v>
      </c>
      <c r="F142" s="2" t="s">
        <v>14</v>
      </c>
      <c r="G142" s="2">
        <v>-50</v>
      </c>
      <c r="H142" s="2">
        <v>19.600000000000001</v>
      </c>
      <c r="I142" s="2" t="s">
        <v>15</v>
      </c>
      <c r="J142" s="2" t="s">
        <v>16</v>
      </c>
      <c r="K142" s="2" t="s">
        <v>261</v>
      </c>
      <c r="M142">
        <v>39.063032999999997</v>
      </c>
      <c r="N142">
        <v>-79.668156999999994</v>
      </c>
      <c r="O142">
        <v>10</v>
      </c>
      <c r="P142" s="24"/>
      <c r="Q142">
        <v>1970</v>
      </c>
      <c r="R142">
        <v>1979</v>
      </c>
      <c r="S142" t="s">
        <v>701</v>
      </c>
      <c r="T142" s="12">
        <v>1</v>
      </c>
    </row>
    <row r="143" spans="1:20" ht="20" x14ac:dyDescent="0.35">
      <c r="A143" s="2">
        <v>142</v>
      </c>
      <c r="B143" s="41" t="s">
        <v>852</v>
      </c>
      <c r="C143" s="2">
        <v>0.22</v>
      </c>
      <c r="D143" s="2">
        <v>1440</v>
      </c>
      <c r="E143" s="2" t="s">
        <v>13</v>
      </c>
      <c r="F143" s="2" t="s">
        <v>14</v>
      </c>
      <c r="G143" s="2">
        <v>-50</v>
      </c>
      <c r="H143" s="2">
        <v>54.9</v>
      </c>
      <c r="I143" s="2" t="s">
        <v>15</v>
      </c>
      <c r="J143" s="2" t="s">
        <v>16</v>
      </c>
      <c r="K143" s="2" t="s">
        <v>259</v>
      </c>
      <c r="M143">
        <v>39.063032999999997</v>
      </c>
      <c r="N143">
        <v>-79.668156999999994</v>
      </c>
      <c r="O143">
        <v>10</v>
      </c>
      <c r="P143" t="s">
        <v>856</v>
      </c>
      <c r="Q143">
        <v>1970</v>
      </c>
      <c r="R143">
        <v>1979</v>
      </c>
      <c r="S143" t="s">
        <v>701</v>
      </c>
      <c r="T143" s="12">
        <v>0</v>
      </c>
    </row>
    <row r="144" spans="1:20" x14ac:dyDescent="0.35">
      <c r="A144" s="2">
        <v>186</v>
      </c>
      <c r="B144" s="2" t="s">
        <v>323</v>
      </c>
      <c r="C144" s="2">
        <v>0.56000000000000005</v>
      </c>
      <c r="D144" s="2">
        <v>700</v>
      </c>
      <c r="E144" s="2" t="s">
        <v>24</v>
      </c>
      <c r="F144" s="2" t="s">
        <v>14</v>
      </c>
      <c r="G144" s="2">
        <v>-35</v>
      </c>
      <c r="H144" s="2">
        <v>5.8</v>
      </c>
      <c r="I144" s="2" t="s">
        <v>15</v>
      </c>
      <c r="J144" s="2" t="s">
        <v>324</v>
      </c>
      <c r="K144" s="2" t="s">
        <v>325</v>
      </c>
      <c r="M144">
        <v>63.85</v>
      </c>
      <c r="N144">
        <v>28.966667000000001</v>
      </c>
      <c r="O144">
        <v>10</v>
      </c>
      <c r="Q144">
        <v>1992</v>
      </c>
      <c r="R144">
        <v>2001</v>
      </c>
      <c r="S144" t="s">
        <v>569</v>
      </c>
      <c r="T144" s="12">
        <v>1</v>
      </c>
    </row>
    <row r="145" spans="1:20" x14ac:dyDescent="0.35">
      <c r="A145" s="2">
        <v>297</v>
      </c>
      <c r="B145" s="2" t="s">
        <v>497</v>
      </c>
      <c r="C145" s="2">
        <v>0.68200000000000005</v>
      </c>
      <c r="D145" s="2">
        <v>1100</v>
      </c>
      <c r="E145" s="2" t="s">
        <v>13</v>
      </c>
      <c r="F145" s="2" t="s">
        <v>14</v>
      </c>
      <c r="G145" s="2">
        <v>-38</v>
      </c>
      <c r="H145" s="2">
        <v>10</v>
      </c>
      <c r="I145" s="2" t="s">
        <v>15</v>
      </c>
      <c r="J145" s="2" t="s">
        <v>16</v>
      </c>
      <c r="K145" s="2" t="s">
        <v>498</v>
      </c>
      <c r="M145">
        <v>-36.751291000000002</v>
      </c>
      <c r="N145">
        <v>149.62716800000001</v>
      </c>
      <c r="O145">
        <f>R145-Q145</f>
        <v>11</v>
      </c>
      <c r="Q145">
        <v>1986</v>
      </c>
      <c r="R145">
        <v>1997</v>
      </c>
      <c r="S145" t="s">
        <v>569</v>
      </c>
      <c r="T145" s="12">
        <v>1</v>
      </c>
    </row>
    <row r="146" spans="1:20" x14ac:dyDescent="0.35">
      <c r="A146" s="2">
        <v>300</v>
      </c>
      <c r="B146" s="2" t="s">
        <v>503</v>
      </c>
      <c r="C146" s="2">
        <v>0.85599999999999998</v>
      </c>
      <c r="D146" s="2">
        <v>1100</v>
      </c>
      <c r="E146" s="2" t="s">
        <v>13</v>
      </c>
      <c r="F146" s="2" t="s">
        <v>14</v>
      </c>
      <c r="G146" s="2">
        <v>-30</v>
      </c>
      <c r="H146" s="2">
        <v>31</v>
      </c>
      <c r="I146" s="2" t="s">
        <v>15</v>
      </c>
      <c r="J146" s="2" t="s">
        <v>16</v>
      </c>
      <c r="K146" s="2" t="s">
        <v>498</v>
      </c>
      <c r="M146">
        <v>-36.751291000000002</v>
      </c>
      <c r="N146">
        <v>149.62716800000001</v>
      </c>
      <c r="O146">
        <f>R146-Q146</f>
        <v>11</v>
      </c>
      <c r="Q146">
        <v>1986</v>
      </c>
      <c r="R146">
        <v>1997</v>
      </c>
      <c r="S146" t="s">
        <v>569</v>
      </c>
      <c r="T146" s="12">
        <v>1</v>
      </c>
    </row>
    <row r="147" spans="1:20" x14ac:dyDescent="0.35">
      <c r="A147" s="2">
        <v>250</v>
      </c>
      <c r="B147" s="2" t="s">
        <v>429</v>
      </c>
      <c r="C147" s="2">
        <v>1.4</v>
      </c>
      <c r="D147" s="2">
        <v>1164</v>
      </c>
      <c r="E147" s="2" t="s">
        <v>13</v>
      </c>
      <c r="F147" s="2" t="s">
        <v>14</v>
      </c>
      <c r="G147" s="2">
        <v>-85</v>
      </c>
      <c r="H147" s="2">
        <v>23.6</v>
      </c>
      <c r="I147" s="2" t="s">
        <v>15</v>
      </c>
      <c r="J147" s="2" t="s">
        <v>16</v>
      </c>
      <c r="K147" s="2" t="s">
        <v>430</v>
      </c>
      <c r="M147">
        <v>43.066667000000002</v>
      </c>
      <c r="N147">
        <v>6.05</v>
      </c>
      <c r="O147">
        <v>1</v>
      </c>
      <c r="Q147">
        <v>1990</v>
      </c>
      <c r="R147">
        <v>1991</v>
      </c>
      <c r="S147" t="s">
        <v>569</v>
      </c>
      <c r="T147" s="12">
        <v>1</v>
      </c>
    </row>
    <row r="148" spans="1:20" ht="20" x14ac:dyDescent="0.35">
      <c r="A148" s="2">
        <v>243</v>
      </c>
      <c r="B148" s="2" t="s">
        <v>418</v>
      </c>
      <c r="C148" s="2">
        <v>0.05</v>
      </c>
      <c r="D148" s="2">
        <v>635</v>
      </c>
      <c r="E148" s="2" t="s">
        <v>13</v>
      </c>
      <c r="F148" s="2" t="s">
        <v>14</v>
      </c>
      <c r="G148" s="2">
        <v>-99</v>
      </c>
      <c r="H148" s="2">
        <v>106.2</v>
      </c>
      <c r="I148" s="2" t="s">
        <v>15</v>
      </c>
      <c r="J148" s="2" t="s">
        <v>16</v>
      </c>
      <c r="K148" s="2" t="s">
        <v>419</v>
      </c>
      <c r="M148">
        <v>38.983333000000002</v>
      </c>
      <c r="N148">
        <v>121.233333</v>
      </c>
      <c r="O148">
        <v>6</v>
      </c>
      <c r="Q148">
        <v>1956</v>
      </c>
      <c r="R148">
        <v>1962</v>
      </c>
      <c r="S148" t="s">
        <v>569</v>
      </c>
      <c r="T148" s="12">
        <v>1</v>
      </c>
    </row>
    <row r="149" spans="1:20" x14ac:dyDescent="0.35">
      <c r="A149" s="2">
        <v>236</v>
      </c>
      <c r="B149" s="2" t="s">
        <v>407</v>
      </c>
      <c r="C149" s="2">
        <v>4.1500000000000002E-2</v>
      </c>
      <c r="D149" s="2">
        <v>1317</v>
      </c>
      <c r="E149" s="2" t="s">
        <v>24</v>
      </c>
      <c r="F149" s="2" t="s">
        <v>14</v>
      </c>
      <c r="G149" s="2">
        <v>-50</v>
      </c>
      <c r="H149" s="2">
        <v>23.1</v>
      </c>
      <c r="I149" s="2" t="s">
        <v>15</v>
      </c>
      <c r="J149" s="2" t="s">
        <v>16</v>
      </c>
      <c r="K149" s="2" t="s">
        <v>408</v>
      </c>
      <c r="M149">
        <v>38.983333000000002</v>
      </c>
      <c r="N149">
        <v>121.233333</v>
      </c>
      <c r="O149">
        <v>6</v>
      </c>
      <c r="Q149">
        <v>1956</v>
      </c>
      <c r="R149">
        <v>1962</v>
      </c>
      <c r="S149" t="s">
        <v>569</v>
      </c>
      <c r="T149" s="12">
        <v>1</v>
      </c>
    </row>
    <row r="150" spans="1:20" x14ac:dyDescent="0.35">
      <c r="A150" s="2">
        <v>198</v>
      </c>
      <c r="B150" s="2" t="s">
        <v>345</v>
      </c>
      <c r="C150" s="2">
        <v>579</v>
      </c>
      <c r="D150" s="2">
        <v>1600</v>
      </c>
      <c r="E150" s="2" t="s">
        <v>19</v>
      </c>
      <c r="F150" s="2" t="s">
        <v>14</v>
      </c>
      <c r="G150" s="2">
        <v>23</v>
      </c>
      <c r="H150" s="2">
        <v>-7.7</v>
      </c>
      <c r="I150" s="2" t="s">
        <v>15</v>
      </c>
      <c r="J150" s="2" t="s">
        <v>21</v>
      </c>
      <c r="K150" s="2" t="s">
        <v>346</v>
      </c>
      <c r="M150">
        <v>15.516667</v>
      </c>
      <c r="N150">
        <v>26.316666999999999</v>
      </c>
      <c r="Q150">
        <v>1971</v>
      </c>
      <c r="R150">
        <v>1983</v>
      </c>
      <c r="S150" t="s">
        <v>569</v>
      </c>
      <c r="T150" s="12">
        <v>1</v>
      </c>
    </row>
    <row r="151" spans="1:20" x14ac:dyDescent="0.35">
      <c r="A151" s="2">
        <v>196</v>
      </c>
      <c r="B151" s="2" t="s">
        <v>342</v>
      </c>
      <c r="C151" s="2">
        <v>0.43</v>
      </c>
      <c r="D151" s="2">
        <v>1000</v>
      </c>
      <c r="E151" s="2" t="s">
        <v>13</v>
      </c>
      <c r="F151" s="2" t="s">
        <v>14</v>
      </c>
      <c r="G151" s="2">
        <v>-20</v>
      </c>
      <c r="H151" s="2">
        <v>21.3</v>
      </c>
      <c r="I151" s="2" t="s">
        <v>15</v>
      </c>
      <c r="J151" s="2" t="s">
        <v>16</v>
      </c>
      <c r="K151" s="2" t="s">
        <v>343</v>
      </c>
      <c r="M151">
        <v>40.627558999999998</v>
      </c>
      <c r="N151">
        <v>-78.034181000000004</v>
      </c>
      <c r="O151">
        <v>1</v>
      </c>
      <c r="P151" t="s">
        <v>858</v>
      </c>
      <c r="Q151">
        <v>1966</v>
      </c>
      <c r="R151">
        <v>1967</v>
      </c>
      <c r="S151" t="s">
        <v>701</v>
      </c>
      <c r="T151" s="12">
        <v>1</v>
      </c>
    </row>
    <row r="152" spans="1:20" x14ac:dyDescent="0.35">
      <c r="A152" s="2">
        <v>202</v>
      </c>
      <c r="B152" s="2" t="s">
        <v>351</v>
      </c>
      <c r="C152" s="2">
        <v>8.2100000000000009</v>
      </c>
      <c r="D152" s="2">
        <v>1092</v>
      </c>
      <c r="E152" s="2" t="s">
        <v>24</v>
      </c>
      <c r="F152" s="2" t="s">
        <v>25</v>
      </c>
      <c r="G152" s="2">
        <v>-67</v>
      </c>
      <c r="H152" s="2">
        <v>15</v>
      </c>
      <c r="I152" s="2" t="s">
        <v>15</v>
      </c>
      <c r="J152" s="2" t="s">
        <v>352</v>
      </c>
      <c r="K152" s="2" t="s">
        <v>353</v>
      </c>
      <c r="M152">
        <v>49.573841926828699</v>
      </c>
      <c r="N152">
        <v>-114.567104802245</v>
      </c>
      <c r="O152">
        <v>6</v>
      </c>
      <c r="P152" t="s">
        <v>857</v>
      </c>
      <c r="S152" t="s">
        <v>701</v>
      </c>
      <c r="T152" s="12">
        <v>1</v>
      </c>
    </row>
    <row r="153" spans="1:20" x14ac:dyDescent="0.35">
      <c r="A153" s="2">
        <v>229</v>
      </c>
      <c r="B153" s="2" t="s">
        <v>395</v>
      </c>
      <c r="C153" s="2">
        <v>8.2899999999999991</v>
      </c>
      <c r="D153" s="2">
        <v>1116</v>
      </c>
      <c r="E153" s="2" t="s">
        <v>24</v>
      </c>
      <c r="F153" s="2" t="s">
        <v>25</v>
      </c>
      <c r="G153" s="2">
        <v>0.2</v>
      </c>
      <c r="H153" s="2">
        <v>0</v>
      </c>
      <c r="I153" s="2" t="s">
        <v>15</v>
      </c>
      <c r="J153" s="2" t="s">
        <v>352</v>
      </c>
      <c r="K153" s="2" t="s">
        <v>353</v>
      </c>
      <c r="M153">
        <v>49.591598386908103</v>
      </c>
      <c r="N153">
        <v>-114.59201829569599</v>
      </c>
      <c r="O153">
        <v>6</v>
      </c>
      <c r="S153" t="s">
        <v>701</v>
      </c>
      <c r="T153" s="12">
        <v>1</v>
      </c>
    </row>
    <row r="154" spans="1:20" x14ac:dyDescent="0.35">
      <c r="A154" s="2">
        <v>262</v>
      </c>
      <c r="B154" s="2" t="s">
        <v>447</v>
      </c>
      <c r="C154" s="2">
        <v>3.59</v>
      </c>
      <c r="D154" s="2">
        <v>1220</v>
      </c>
      <c r="E154" s="2" t="s">
        <v>24</v>
      </c>
      <c r="F154" s="2" t="s">
        <v>25</v>
      </c>
      <c r="G154" s="2">
        <v>-53</v>
      </c>
      <c r="H154" s="2">
        <v>15</v>
      </c>
      <c r="I154" s="2" t="s">
        <v>15</v>
      </c>
      <c r="J154" s="2" t="s">
        <v>352</v>
      </c>
      <c r="K154" s="2" t="s">
        <v>353</v>
      </c>
      <c r="M154">
        <v>49.582549127594902</v>
      </c>
      <c r="N154">
        <v>-114.57752959737699</v>
      </c>
      <c r="O154">
        <v>6</v>
      </c>
      <c r="S154" t="s">
        <v>701</v>
      </c>
      <c r="T154" s="12">
        <v>1</v>
      </c>
    </row>
    <row r="155" spans="1:20" x14ac:dyDescent="0.35">
      <c r="A155" s="2">
        <v>266</v>
      </c>
      <c r="B155" s="2" t="s">
        <v>453</v>
      </c>
      <c r="C155" s="2">
        <v>10.59</v>
      </c>
      <c r="D155" s="2">
        <v>754</v>
      </c>
      <c r="E155" s="2" t="s">
        <v>24</v>
      </c>
      <c r="F155" s="2" t="s">
        <v>25</v>
      </c>
      <c r="G155" s="2">
        <v>0</v>
      </c>
      <c r="H155" s="2">
        <v>0</v>
      </c>
      <c r="I155" s="2" t="s">
        <v>15</v>
      </c>
      <c r="J155" s="2" t="s">
        <v>352</v>
      </c>
      <c r="K155" s="2" t="s">
        <v>353</v>
      </c>
      <c r="M155">
        <v>49.599958868551902</v>
      </c>
      <c r="N155">
        <v>-114.61216112018801</v>
      </c>
      <c r="O155">
        <v>6</v>
      </c>
      <c r="S155" t="s">
        <v>701</v>
      </c>
      <c r="T155" s="12">
        <v>1</v>
      </c>
    </row>
    <row r="156" spans="1:20" ht="30" x14ac:dyDescent="0.35">
      <c r="A156" s="29">
        <v>120</v>
      </c>
      <c r="B156" s="29" t="s">
        <v>223</v>
      </c>
      <c r="C156" s="29">
        <v>0.68</v>
      </c>
      <c r="D156" s="29">
        <v>1230</v>
      </c>
      <c r="E156" s="29" t="s">
        <v>24</v>
      </c>
      <c r="F156" s="29" t="s">
        <v>25</v>
      </c>
      <c r="G156" s="29">
        <v>-30</v>
      </c>
      <c r="H156" s="29">
        <v>19</v>
      </c>
      <c r="I156" s="29" t="s">
        <v>15</v>
      </c>
      <c r="J156" s="29" t="s">
        <v>16</v>
      </c>
      <c r="K156" s="41" t="s">
        <v>859</v>
      </c>
      <c r="M156">
        <v>37.448998000000003</v>
      </c>
      <c r="N156">
        <v>-121.630539</v>
      </c>
      <c r="P156" s="2" t="s">
        <v>860</v>
      </c>
      <c r="T156" s="12">
        <v>0</v>
      </c>
    </row>
    <row r="157" spans="1:20" ht="32" customHeight="1" x14ac:dyDescent="0.35">
      <c r="A157" s="29">
        <v>121</v>
      </c>
      <c r="B157" s="29" t="s">
        <v>225</v>
      </c>
      <c r="C157" s="29">
        <v>0.5</v>
      </c>
      <c r="D157" s="29">
        <v>1230</v>
      </c>
      <c r="E157" s="29" t="s">
        <v>24</v>
      </c>
      <c r="F157" s="29" t="s">
        <v>25</v>
      </c>
      <c r="G157" s="29">
        <v>-100</v>
      </c>
      <c r="H157" s="29">
        <v>57.4</v>
      </c>
      <c r="I157" s="29" t="s">
        <v>15</v>
      </c>
      <c r="J157" s="29" t="s">
        <v>16</v>
      </c>
      <c r="K157" s="41" t="s">
        <v>859</v>
      </c>
      <c r="M157">
        <v>37.448998000000003</v>
      </c>
      <c r="N157">
        <v>-121.630539</v>
      </c>
      <c r="O157">
        <v>5</v>
      </c>
      <c r="P157" s="2" t="s">
        <v>861</v>
      </c>
      <c r="Q157">
        <v>1971</v>
      </c>
      <c r="R157">
        <v>1976</v>
      </c>
      <c r="T157" s="12">
        <v>1</v>
      </c>
    </row>
    <row r="158" spans="1:20" x14ac:dyDescent="0.35">
      <c r="A158" s="29">
        <v>127</v>
      </c>
      <c r="B158" s="29" t="s">
        <v>235</v>
      </c>
      <c r="C158" s="29">
        <v>3.03</v>
      </c>
      <c r="D158" s="29">
        <v>2480</v>
      </c>
      <c r="E158" s="29" t="s">
        <v>19</v>
      </c>
      <c r="F158" s="29" t="s">
        <v>25</v>
      </c>
      <c r="G158" s="29">
        <v>-25</v>
      </c>
      <c r="H158" s="29">
        <v>7.9</v>
      </c>
      <c r="I158" s="29" t="s">
        <v>15</v>
      </c>
      <c r="J158" s="29" t="s">
        <v>16</v>
      </c>
      <c r="K158" s="55" t="s">
        <v>862</v>
      </c>
      <c r="L158" s="2"/>
      <c r="M158">
        <v>36.760030999999998</v>
      </c>
      <c r="N158">
        <v>-97.425853000000004</v>
      </c>
      <c r="O158">
        <v>7</v>
      </c>
      <c r="P158" t="s">
        <v>863</v>
      </c>
      <c r="Q158">
        <v>1967</v>
      </c>
      <c r="R158">
        <v>1973</v>
      </c>
      <c r="T158" s="12">
        <v>1</v>
      </c>
    </row>
    <row r="159" spans="1:20" x14ac:dyDescent="0.35">
      <c r="A159" s="29">
        <v>301</v>
      </c>
      <c r="B159" s="29" t="s">
        <v>504</v>
      </c>
      <c r="C159" s="29">
        <v>0.6</v>
      </c>
      <c r="D159" s="29">
        <v>749</v>
      </c>
      <c r="E159" s="29" t="s">
        <v>13</v>
      </c>
      <c r="F159" s="29" t="s">
        <v>14</v>
      </c>
      <c r="G159" s="29">
        <v>-62</v>
      </c>
      <c r="H159" s="29">
        <v>18.8</v>
      </c>
      <c r="I159" s="29" t="s">
        <v>15</v>
      </c>
      <c r="J159" s="29" t="s">
        <v>16</v>
      </c>
      <c r="K159" s="55" t="s">
        <v>864</v>
      </c>
      <c r="L159" s="2"/>
      <c r="P159" t="s">
        <v>865</v>
      </c>
      <c r="T159" s="12">
        <v>0</v>
      </c>
    </row>
    <row r="160" spans="1:20" x14ac:dyDescent="0.35">
      <c r="A160" s="2">
        <v>183</v>
      </c>
      <c r="B160" s="2" t="s">
        <v>318</v>
      </c>
      <c r="C160" s="2">
        <v>296</v>
      </c>
      <c r="D160" s="2">
        <v>850</v>
      </c>
      <c r="E160" s="2" t="s">
        <v>130</v>
      </c>
      <c r="F160" s="2" t="s">
        <v>14</v>
      </c>
      <c r="G160" s="2">
        <v>-6.8</v>
      </c>
      <c r="H160" s="2">
        <v>28.5</v>
      </c>
      <c r="I160" s="2" t="s">
        <v>15</v>
      </c>
      <c r="J160" s="2" t="s">
        <v>26</v>
      </c>
      <c r="K160" s="2" t="s">
        <v>319</v>
      </c>
      <c r="L160" s="2"/>
      <c r="M160">
        <v>-2.8869699999999998</v>
      </c>
      <c r="N160">
        <v>-79.017008000000004</v>
      </c>
      <c r="O160">
        <v>5</v>
      </c>
      <c r="Q160" t="s">
        <v>772</v>
      </c>
      <c r="R160" t="s">
        <v>773</v>
      </c>
      <c r="S160" t="s">
        <v>701</v>
      </c>
      <c r="T160" s="12">
        <v>1</v>
      </c>
    </row>
    <row r="161" spans="1:21" x14ac:dyDescent="0.35">
      <c r="A161" s="29">
        <v>185</v>
      </c>
      <c r="B161" s="29" t="s">
        <v>321</v>
      </c>
      <c r="C161" s="29">
        <v>0.03</v>
      </c>
      <c r="D161" s="29">
        <v>2641</v>
      </c>
      <c r="E161" s="29" t="s">
        <v>19</v>
      </c>
      <c r="F161" s="29" t="s">
        <v>14</v>
      </c>
      <c r="G161" s="29">
        <v>-100</v>
      </c>
      <c r="H161" s="29">
        <v>5.0999999999999996</v>
      </c>
      <c r="I161" s="29" t="s">
        <v>15</v>
      </c>
      <c r="J161" s="29" t="s">
        <v>16</v>
      </c>
      <c r="K161" s="2" t="s">
        <v>322</v>
      </c>
      <c r="L161" s="2"/>
      <c r="M161" s="2"/>
      <c r="N161" s="2"/>
      <c r="O161" s="2"/>
      <c r="P161" t="s">
        <v>774</v>
      </c>
      <c r="T161" s="12">
        <v>0</v>
      </c>
    </row>
    <row r="162" spans="1:21" ht="20" x14ac:dyDescent="0.35">
      <c r="A162" s="2">
        <v>93</v>
      </c>
      <c r="B162" s="2" t="s">
        <v>175</v>
      </c>
      <c r="C162" s="2">
        <v>1.9</v>
      </c>
      <c r="D162" s="2">
        <v>1400</v>
      </c>
      <c r="E162" s="2" t="s">
        <v>13</v>
      </c>
      <c r="F162" s="2" t="s">
        <v>14</v>
      </c>
      <c r="G162" s="2">
        <v>74</v>
      </c>
      <c r="H162" s="2">
        <v>-39.5</v>
      </c>
      <c r="I162" s="2" t="s">
        <v>15</v>
      </c>
      <c r="J162" s="2" t="s">
        <v>16</v>
      </c>
      <c r="K162" s="2" t="s">
        <v>176</v>
      </c>
      <c r="L162" s="2"/>
      <c r="M162">
        <v>-28.925207</v>
      </c>
      <c r="N162">
        <v>29.134798</v>
      </c>
      <c r="O162">
        <v>15</v>
      </c>
      <c r="Q162">
        <v>1950</v>
      </c>
      <c r="R162">
        <v>1965</v>
      </c>
      <c r="S162" t="s">
        <v>701</v>
      </c>
      <c r="T162" s="12">
        <v>1</v>
      </c>
    </row>
    <row r="163" spans="1:21" x14ac:dyDescent="0.35">
      <c r="A163" s="2">
        <v>193</v>
      </c>
      <c r="B163" s="2" t="s">
        <v>336</v>
      </c>
      <c r="C163" s="2">
        <v>12</v>
      </c>
      <c r="D163" s="2">
        <v>630</v>
      </c>
      <c r="E163" s="2" t="s">
        <v>19</v>
      </c>
      <c r="F163" s="2" t="s">
        <v>14</v>
      </c>
      <c r="G163" s="2">
        <v>-18</v>
      </c>
      <c r="H163" s="2">
        <v>-13</v>
      </c>
      <c r="I163" s="2" t="s">
        <v>15</v>
      </c>
      <c r="J163" s="2" t="s">
        <v>21</v>
      </c>
      <c r="K163" s="2" t="s">
        <v>337</v>
      </c>
      <c r="L163" s="2"/>
      <c r="M163">
        <v>40.680771999999997</v>
      </c>
      <c r="N163">
        <v>8.2256789999999995</v>
      </c>
      <c r="O163">
        <f>R163-Q163</f>
        <v>79</v>
      </c>
      <c r="Q163">
        <v>1929</v>
      </c>
      <c r="R163">
        <v>2008</v>
      </c>
      <c r="S163" t="s">
        <v>701</v>
      </c>
      <c r="T163" s="12">
        <v>1</v>
      </c>
    </row>
    <row r="164" spans="1:21" ht="30" x14ac:dyDescent="0.35">
      <c r="A164" s="2">
        <v>78</v>
      </c>
      <c r="B164" s="2" t="s">
        <v>151</v>
      </c>
      <c r="C164" s="2">
        <v>0.17</v>
      </c>
      <c r="D164" s="2">
        <v>1652</v>
      </c>
      <c r="E164" s="2" t="s">
        <v>13</v>
      </c>
      <c r="F164" s="2" t="s">
        <v>14</v>
      </c>
      <c r="G164" s="2">
        <v>60</v>
      </c>
      <c r="H164" s="2">
        <v>26</v>
      </c>
      <c r="I164" s="2" t="s">
        <v>15</v>
      </c>
      <c r="J164" s="2" t="s">
        <v>16</v>
      </c>
      <c r="K164" s="2" t="s">
        <v>152</v>
      </c>
      <c r="L164" s="2"/>
      <c r="M164">
        <v>-37.503878</v>
      </c>
      <c r="N164">
        <v>146.106764</v>
      </c>
      <c r="O164">
        <v>4</v>
      </c>
      <c r="P164" s="38" t="s">
        <v>777</v>
      </c>
      <c r="Q164">
        <v>1971</v>
      </c>
      <c r="R164">
        <v>1976</v>
      </c>
      <c r="S164" t="s">
        <v>701</v>
      </c>
      <c r="T164" s="12">
        <v>1</v>
      </c>
    </row>
    <row r="165" spans="1:21" ht="130.5" x14ac:dyDescent="0.35">
      <c r="A165" s="2">
        <v>79</v>
      </c>
      <c r="B165" s="2" t="s">
        <v>153</v>
      </c>
      <c r="C165" s="41">
        <v>0.96</v>
      </c>
      <c r="D165" s="2">
        <v>1612</v>
      </c>
      <c r="E165" s="2" t="s">
        <v>13</v>
      </c>
      <c r="F165" s="2" t="s">
        <v>14</v>
      </c>
      <c r="G165" s="2">
        <v>60</v>
      </c>
      <c r="H165" s="2">
        <v>28</v>
      </c>
      <c r="I165" s="2" t="s">
        <v>15</v>
      </c>
      <c r="J165" s="2" t="s">
        <v>16</v>
      </c>
      <c r="K165" s="41" t="s">
        <v>442</v>
      </c>
      <c r="L165" s="2"/>
      <c r="M165">
        <v>-37.503878</v>
      </c>
      <c r="N165">
        <v>146.106764</v>
      </c>
      <c r="O165">
        <v>7</v>
      </c>
      <c r="P165" s="24" t="s">
        <v>776</v>
      </c>
      <c r="Q165">
        <v>1970</v>
      </c>
      <c r="R165">
        <v>1977</v>
      </c>
      <c r="S165" t="s">
        <v>701</v>
      </c>
      <c r="T165" s="12">
        <v>1</v>
      </c>
    </row>
    <row r="166" spans="1:21" ht="30" x14ac:dyDescent="0.35">
      <c r="A166" s="2">
        <v>213</v>
      </c>
      <c r="B166" s="2" t="s">
        <v>372</v>
      </c>
      <c r="C166" s="2">
        <v>0.63</v>
      </c>
      <c r="D166" s="2">
        <v>1876</v>
      </c>
      <c r="E166" s="2" t="s">
        <v>130</v>
      </c>
      <c r="F166" s="2" t="s">
        <v>14</v>
      </c>
      <c r="G166" s="2">
        <v>75</v>
      </c>
      <c r="H166" s="2">
        <v>43</v>
      </c>
      <c r="I166" s="2" t="s">
        <v>15</v>
      </c>
      <c r="J166" s="2" t="s">
        <v>16</v>
      </c>
      <c r="K166" s="2" t="s">
        <v>152</v>
      </c>
      <c r="L166" s="2"/>
      <c r="M166">
        <v>-37.503878</v>
      </c>
      <c r="N166">
        <v>146.106764</v>
      </c>
      <c r="O166">
        <v>12</v>
      </c>
      <c r="Q166">
        <v>1971</v>
      </c>
      <c r="R166">
        <v>1996</v>
      </c>
      <c r="S166" t="s">
        <v>701</v>
      </c>
      <c r="T166" s="12">
        <v>1</v>
      </c>
    </row>
    <row r="167" spans="1:21" ht="30" x14ac:dyDescent="0.35">
      <c r="A167" s="2">
        <v>214</v>
      </c>
      <c r="B167" s="2" t="s">
        <v>373</v>
      </c>
      <c r="C167" s="2">
        <v>0.04</v>
      </c>
      <c r="D167" s="2">
        <v>1813</v>
      </c>
      <c r="E167" s="2" t="s">
        <v>130</v>
      </c>
      <c r="F167" s="2" t="s">
        <v>14</v>
      </c>
      <c r="G167" s="2">
        <v>75</v>
      </c>
      <c r="H167" s="2">
        <v>104</v>
      </c>
      <c r="I167" s="2" t="s">
        <v>15</v>
      </c>
      <c r="J167" s="2" t="s">
        <v>16</v>
      </c>
      <c r="K167" s="2" t="s">
        <v>152</v>
      </c>
      <c r="L167" s="2"/>
      <c r="M167">
        <v>-37.503878</v>
      </c>
      <c r="N167">
        <v>146.106764</v>
      </c>
      <c r="O167">
        <v>12</v>
      </c>
      <c r="Q167">
        <v>1971</v>
      </c>
      <c r="R167">
        <v>1996</v>
      </c>
      <c r="S167" t="s">
        <v>701</v>
      </c>
      <c r="T167" s="12">
        <v>1</v>
      </c>
    </row>
    <row r="168" spans="1:21" ht="30.5" thickBot="1" x14ac:dyDescent="0.4">
      <c r="A168" s="4">
        <v>215</v>
      </c>
      <c r="B168" s="4" t="s">
        <v>374</v>
      </c>
      <c r="C168" s="4">
        <v>0.73</v>
      </c>
      <c r="D168" s="4">
        <v>1763</v>
      </c>
      <c r="E168" s="4" t="s">
        <v>130</v>
      </c>
      <c r="F168" s="4" t="s">
        <v>14</v>
      </c>
      <c r="G168" s="4">
        <v>75</v>
      </c>
      <c r="H168" s="4">
        <v>97</v>
      </c>
      <c r="I168" s="4" t="s">
        <v>15</v>
      </c>
      <c r="J168" s="4" t="s">
        <v>16</v>
      </c>
      <c r="K168" s="4" t="s">
        <v>152</v>
      </c>
      <c r="L168" s="2"/>
      <c r="M168">
        <v>-37.503878</v>
      </c>
      <c r="N168">
        <v>146.106764</v>
      </c>
      <c r="O168">
        <v>12</v>
      </c>
      <c r="Q168">
        <v>1971</v>
      </c>
      <c r="R168">
        <v>1996</v>
      </c>
      <c r="S168" t="s">
        <v>701</v>
      </c>
      <c r="T168" s="12">
        <v>1</v>
      </c>
    </row>
    <row r="169" spans="1:21" ht="30" x14ac:dyDescent="0.35">
      <c r="A169" s="2">
        <v>219</v>
      </c>
      <c r="B169" s="41" t="s">
        <v>809</v>
      </c>
      <c r="C169" s="2">
        <v>0.30499999999999999</v>
      </c>
      <c r="D169" s="2">
        <v>1590</v>
      </c>
      <c r="E169" s="2" t="s">
        <v>130</v>
      </c>
      <c r="F169" s="2" t="s">
        <v>14</v>
      </c>
      <c r="G169" s="2">
        <v>74</v>
      </c>
      <c r="H169" s="2">
        <v>38</v>
      </c>
      <c r="I169" s="2" t="s">
        <v>15</v>
      </c>
      <c r="J169" s="2" t="s">
        <v>16</v>
      </c>
      <c r="K169" s="2" t="s">
        <v>152</v>
      </c>
      <c r="L169" s="2"/>
      <c r="M169">
        <v>-37.503878</v>
      </c>
      <c r="N169">
        <v>146.106764</v>
      </c>
      <c r="O169">
        <f>R169-Q169</f>
        <v>12</v>
      </c>
      <c r="P169" t="s">
        <v>775</v>
      </c>
      <c r="Q169">
        <v>1972</v>
      </c>
      <c r="R169">
        <v>1984</v>
      </c>
      <c r="S169" t="s">
        <v>701</v>
      </c>
      <c r="T169" s="12">
        <v>1</v>
      </c>
      <c r="U169" s="12"/>
    </row>
    <row r="170" spans="1:21" ht="20" x14ac:dyDescent="0.35">
      <c r="A170" s="2">
        <v>139</v>
      </c>
      <c r="B170" s="41" t="s">
        <v>810</v>
      </c>
      <c r="C170" s="2">
        <v>0.39</v>
      </c>
      <c r="D170" s="2">
        <v>1500</v>
      </c>
      <c r="E170" s="2" t="s">
        <v>13</v>
      </c>
      <c r="F170" s="2" t="s">
        <v>14</v>
      </c>
      <c r="G170" s="2">
        <v>0</v>
      </c>
      <c r="H170" s="2">
        <v>0</v>
      </c>
      <c r="I170" s="2" t="s">
        <v>15</v>
      </c>
      <c r="J170" s="2" t="s">
        <v>16</v>
      </c>
      <c r="K170" s="2" t="s">
        <v>255</v>
      </c>
      <c r="L170" s="2"/>
      <c r="M170">
        <v>39.054245999999999</v>
      </c>
      <c r="N170">
        <v>-79.670000999999999</v>
      </c>
      <c r="O170">
        <v>5</v>
      </c>
      <c r="P170" t="s">
        <v>778</v>
      </c>
      <c r="Q170">
        <v>1964</v>
      </c>
      <c r="R170">
        <v>1969</v>
      </c>
      <c r="S170" t="s">
        <v>701</v>
      </c>
      <c r="T170" s="12">
        <v>1</v>
      </c>
    </row>
    <row r="171" spans="1:21" ht="20" x14ac:dyDescent="0.35">
      <c r="A171" s="2">
        <v>137</v>
      </c>
      <c r="B171" s="2" t="s">
        <v>811</v>
      </c>
      <c r="C171" s="2">
        <v>0.34</v>
      </c>
      <c r="D171" s="2">
        <v>1500</v>
      </c>
      <c r="E171" s="2" t="s">
        <v>13</v>
      </c>
      <c r="F171" s="2" t="s">
        <v>14</v>
      </c>
      <c r="G171" s="2">
        <v>-91</v>
      </c>
      <c r="H171" s="2">
        <v>41.5</v>
      </c>
      <c r="I171" s="2" t="s">
        <v>15</v>
      </c>
      <c r="J171" s="2" t="s">
        <v>16</v>
      </c>
      <c r="K171" s="2" t="s">
        <v>252</v>
      </c>
      <c r="L171" s="2"/>
      <c r="M171">
        <v>39.054245999999999</v>
      </c>
      <c r="N171">
        <v>-79.670000999999999</v>
      </c>
      <c r="O171">
        <f>R171-Q171</f>
        <v>8</v>
      </c>
      <c r="Q171">
        <v>1968</v>
      </c>
      <c r="R171">
        <v>1976</v>
      </c>
      <c r="S171" t="s">
        <v>701</v>
      </c>
      <c r="T171" s="12">
        <v>1</v>
      </c>
      <c r="U171" s="12">
        <v>1</v>
      </c>
    </row>
    <row r="172" spans="1:21" ht="20" x14ac:dyDescent="0.35">
      <c r="A172" s="56">
        <v>144</v>
      </c>
      <c r="B172" s="56" t="s">
        <v>812</v>
      </c>
      <c r="C172" s="56">
        <v>0.3</v>
      </c>
      <c r="D172" s="56">
        <v>1524</v>
      </c>
      <c r="E172" s="56" t="s">
        <v>19</v>
      </c>
      <c r="F172" s="56" t="s">
        <v>14</v>
      </c>
      <c r="G172" s="56">
        <v>-85</v>
      </c>
      <c r="H172" s="56">
        <v>22.3</v>
      </c>
      <c r="I172" s="56" t="s">
        <v>15</v>
      </c>
      <c r="J172" s="56" t="s">
        <v>16</v>
      </c>
      <c r="K172" s="9" t="s">
        <v>263</v>
      </c>
      <c r="L172" s="9"/>
      <c r="M172">
        <v>39.054245999999999</v>
      </c>
      <c r="N172">
        <v>-79.670000999999999</v>
      </c>
      <c r="O172">
        <v>8</v>
      </c>
      <c r="P172" t="s">
        <v>778</v>
      </c>
      <c r="Q172">
        <v>1969</v>
      </c>
      <c r="R172">
        <v>1977</v>
      </c>
      <c r="S172" t="s">
        <v>569</v>
      </c>
      <c r="T172" s="12">
        <v>0</v>
      </c>
    </row>
    <row r="173" spans="1:21" ht="30" x14ac:dyDescent="0.35">
      <c r="A173" s="2">
        <v>134</v>
      </c>
      <c r="B173" s="2" t="s">
        <v>813</v>
      </c>
      <c r="C173" s="2">
        <v>0.15</v>
      </c>
      <c r="D173" s="2">
        <v>1500</v>
      </c>
      <c r="E173" s="2" t="s">
        <v>13</v>
      </c>
      <c r="F173" s="2" t="s">
        <v>14</v>
      </c>
      <c r="G173" s="2">
        <v>-36</v>
      </c>
      <c r="H173" s="2">
        <v>9.6999999999999993</v>
      </c>
      <c r="I173" s="2" t="s">
        <v>15</v>
      </c>
      <c r="J173" s="2" t="s">
        <v>16</v>
      </c>
      <c r="K173" s="2" t="s">
        <v>247</v>
      </c>
      <c r="L173" s="2"/>
      <c r="M173">
        <v>39.054245999999999</v>
      </c>
      <c r="N173">
        <v>-79.670000999999999</v>
      </c>
      <c r="P173" t="s">
        <v>866</v>
      </c>
      <c r="Q173">
        <v>1969</v>
      </c>
      <c r="R173">
        <v>1977</v>
      </c>
      <c r="S173" t="s">
        <v>569</v>
      </c>
      <c r="T173" s="12">
        <v>0</v>
      </c>
      <c r="U173">
        <v>1</v>
      </c>
    </row>
    <row r="174" spans="1:21" x14ac:dyDescent="0.35">
      <c r="A174" s="2">
        <v>207</v>
      </c>
      <c r="B174" s="2" t="s">
        <v>361</v>
      </c>
      <c r="C174" s="2">
        <v>4.1399999999999999E-2</v>
      </c>
      <c r="D174" s="2">
        <v>2600</v>
      </c>
      <c r="E174" s="2" t="s">
        <v>19</v>
      </c>
      <c r="F174" s="2" t="s">
        <v>14</v>
      </c>
      <c r="G174" s="2">
        <v>-100</v>
      </c>
      <c r="H174" s="2">
        <v>43.3</v>
      </c>
      <c r="I174" s="2" t="s">
        <v>15</v>
      </c>
      <c r="J174" s="2" t="s">
        <v>16</v>
      </c>
      <c r="K174" s="2" t="s">
        <v>362</v>
      </c>
      <c r="L174" s="2"/>
      <c r="P174" t="s">
        <v>867</v>
      </c>
      <c r="T174" s="12">
        <v>0</v>
      </c>
    </row>
    <row r="175" spans="1:21" x14ac:dyDescent="0.35">
      <c r="A175" s="2">
        <v>208</v>
      </c>
      <c r="B175" s="2" t="s">
        <v>363</v>
      </c>
      <c r="C175" s="2">
        <v>8.2600000000000007E-2</v>
      </c>
      <c r="D175" s="2">
        <v>2600</v>
      </c>
      <c r="E175" s="2" t="s">
        <v>19</v>
      </c>
      <c r="F175" s="2" t="s">
        <v>14</v>
      </c>
      <c r="G175" s="2">
        <v>-75</v>
      </c>
      <c r="H175" s="2">
        <v>36</v>
      </c>
      <c r="I175" s="2" t="s">
        <v>15</v>
      </c>
      <c r="J175" s="2" t="s">
        <v>16</v>
      </c>
      <c r="K175" s="2" t="s">
        <v>362</v>
      </c>
      <c r="L175" s="2"/>
      <c r="P175" t="s">
        <v>867</v>
      </c>
      <c r="T175" s="12">
        <v>0</v>
      </c>
    </row>
    <row r="176" spans="1:21" x14ac:dyDescent="0.35">
      <c r="A176" s="2">
        <v>187</v>
      </c>
      <c r="B176" s="2" t="s">
        <v>326</v>
      </c>
      <c r="C176" s="2">
        <v>7.02</v>
      </c>
      <c r="D176" s="2">
        <v>2236</v>
      </c>
      <c r="E176" s="2" t="s">
        <v>13</v>
      </c>
      <c r="F176" s="2" t="s">
        <v>14</v>
      </c>
      <c r="G176" s="2">
        <v>-34</v>
      </c>
      <c r="H176" s="2">
        <v>13.1</v>
      </c>
      <c r="I176" s="2" t="s">
        <v>15</v>
      </c>
      <c r="J176" s="2" t="s">
        <v>16</v>
      </c>
      <c r="K176" s="2" t="s">
        <v>327</v>
      </c>
      <c r="L176" s="2"/>
      <c r="M176">
        <v>-0.36666700000000002</v>
      </c>
      <c r="N176">
        <v>35.35</v>
      </c>
      <c r="O176">
        <v>2</v>
      </c>
      <c r="P176" t="s">
        <v>814</v>
      </c>
      <c r="Q176">
        <v>1959</v>
      </c>
      <c r="R176">
        <v>1960</v>
      </c>
      <c r="S176" t="s">
        <v>701</v>
      </c>
      <c r="T176" s="12">
        <v>1</v>
      </c>
    </row>
    <row r="177" spans="1:21" ht="30" x14ac:dyDescent="0.35">
      <c r="A177" s="2">
        <v>133</v>
      </c>
      <c r="B177" s="2" t="s">
        <v>244</v>
      </c>
      <c r="C177" s="2">
        <v>0.3</v>
      </c>
      <c r="D177" s="2">
        <v>1520</v>
      </c>
      <c r="E177" s="2" t="s">
        <v>13</v>
      </c>
      <c r="F177" s="2" t="s">
        <v>14</v>
      </c>
      <c r="G177" s="2">
        <v>-85</v>
      </c>
      <c r="H177" s="2">
        <v>22.4</v>
      </c>
      <c r="I177" s="2" t="s">
        <v>15</v>
      </c>
      <c r="J177" s="2" t="s">
        <v>16</v>
      </c>
      <c r="K177" s="2" t="s">
        <v>245</v>
      </c>
      <c r="L177" s="2"/>
      <c r="M177">
        <v>-37.503878</v>
      </c>
      <c r="N177">
        <v>146.106764</v>
      </c>
      <c r="Q177">
        <v>1951</v>
      </c>
      <c r="R177">
        <v>1960</v>
      </c>
      <c r="S177" t="s">
        <v>701</v>
      </c>
      <c r="T177" s="12">
        <v>1</v>
      </c>
    </row>
    <row r="178" spans="1:21" x14ac:dyDescent="0.35">
      <c r="A178" s="2">
        <v>135</v>
      </c>
      <c r="B178" s="2" t="s">
        <v>248</v>
      </c>
      <c r="C178" s="2">
        <v>0.34</v>
      </c>
      <c r="D178" s="2">
        <v>1500</v>
      </c>
      <c r="E178" s="2" t="s">
        <v>13</v>
      </c>
      <c r="F178" s="2" t="s">
        <v>14</v>
      </c>
      <c r="G178" s="2">
        <v>-13</v>
      </c>
      <c r="H178" s="2">
        <v>1.3</v>
      </c>
      <c r="I178" s="2" t="s">
        <v>15</v>
      </c>
      <c r="J178" s="2" t="s">
        <v>16</v>
      </c>
      <c r="K178" s="2" t="s">
        <v>249</v>
      </c>
      <c r="L178" s="2"/>
      <c r="M178">
        <v>-37.503878</v>
      </c>
      <c r="N178">
        <v>146.106764</v>
      </c>
      <c r="Q178">
        <v>1951</v>
      </c>
      <c r="R178">
        <v>1960</v>
      </c>
      <c r="S178" t="s">
        <v>701</v>
      </c>
      <c r="T178" s="12">
        <v>1</v>
      </c>
    </row>
    <row r="179" spans="1:21" x14ac:dyDescent="0.35">
      <c r="A179" s="2">
        <v>136</v>
      </c>
      <c r="B179" s="2" t="s">
        <v>250</v>
      </c>
      <c r="C179" s="2">
        <v>0.34</v>
      </c>
      <c r="D179" s="2">
        <v>1500</v>
      </c>
      <c r="E179" s="2" t="s">
        <v>13</v>
      </c>
      <c r="F179" s="2" t="s">
        <v>14</v>
      </c>
      <c r="G179" s="2">
        <v>-8</v>
      </c>
      <c r="H179" s="2">
        <v>0</v>
      </c>
      <c r="I179" s="2" t="s">
        <v>15</v>
      </c>
      <c r="J179" s="2" t="s">
        <v>16</v>
      </c>
      <c r="K179" s="2" t="s">
        <v>249</v>
      </c>
      <c r="L179" s="2"/>
      <c r="M179">
        <v>-37.503878</v>
      </c>
      <c r="N179">
        <v>146.106764</v>
      </c>
      <c r="Q179">
        <v>1951</v>
      </c>
      <c r="R179">
        <v>1960</v>
      </c>
      <c r="S179" t="s">
        <v>701</v>
      </c>
      <c r="T179" s="12">
        <v>1</v>
      </c>
    </row>
    <row r="180" spans="1:21" x14ac:dyDescent="0.35">
      <c r="A180" s="2">
        <v>138</v>
      </c>
      <c r="B180" s="2" t="s">
        <v>253</v>
      </c>
      <c r="C180" s="2">
        <v>0.34</v>
      </c>
      <c r="D180" s="2">
        <v>1500</v>
      </c>
      <c r="E180" s="2" t="s">
        <v>13</v>
      </c>
      <c r="F180" s="2" t="s">
        <v>14</v>
      </c>
      <c r="G180" s="2">
        <v>-6</v>
      </c>
      <c r="H180" s="2">
        <v>0</v>
      </c>
      <c r="I180" s="2" t="s">
        <v>15</v>
      </c>
      <c r="J180" s="2" t="s">
        <v>16</v>
      </c>
      <c r="K180" s="2" t="s">
        <v>249</v>
      </c>
      <c r="L180" s="2"/>
      <c r="M180">
        <v>-37.503878</v>
      </c>
      <c r="N180">
        <v>146.106764</v>
      </c>
      <c r="Q180">
        <v>1951</v>
      </c>
      <c r="R180">
        <v>1960</v>
      </c>
      <c r="S180" t="s">
        <v>701</v>
      </c>
      <c r="T180" s="12">
        <v>1</v>
      </c>
    </row>
    <row r="181" spans="1:21" x14ac:dyDescent="0.35">
      <c r="A181" s="2">
        <v>140</v>
      </c>
      <c r="B181" s="2" t="s">
        <v>256</v>
      </c>
      <c r="C181" s="2">
        <v>0.36</v>
      </c>
      <c r="D181" s="2">
        <v>1470</v>
      </c>
      <c r="E181" s="2" t="s">
        <v>13</v>
      </c>
      <c r="F181" s="2" t="s">
        <v>14</v>
      </c>
      <c r="G181" s="2">
        <v>-14</v>
      </c>
      <c r="H181" s="2">
        <v>0</v>
      </c>
      <c r="I181" s="2" t="s">
        <v>15</v>
      </c>
      <c r="J181" s="2" t="s">
        <v>16</v>
      </c>
      <c r="K181" s="2" t="s">
        <v>249</v>
      </c>
      <c r="L181" s="2"/>
      <c r="M181">
        <v>-37.503878</v>
      </c>
      <c r="N181">
        <v>146.106764</v>
      </c>
      <c r="Q181">
        <v>1951</v>
      </c>
      <c r="R181">
        <v>1960</v>
      </c>
      <c r="S181" t="s">
        <v>701</v>
      </c>
      <c r="T181" s="12">
        <v>1</v>
      </c>
    </row>
    <row r="182" spans="1:21" x14ac:dyDescent="0.35">
      <c r="A182" s="2">
        <v>141</v>
      </c>
      <c r="B182" s="2" t="s">
        <v>257</v>
      </c>
      <c r="C182" s="2">
        <v>0.36</v>
      </c>
      <c r="D182" s="2">
        <v>1470</v>
      </c>
      <c r="E182" s="2" t="s">
        <v>13</v>
      </c>
      <c r="F182" s="2" t="s">
        <v>14</v>
      </c>
      <c r="G182" s="2">
        <v>-20</v>
      </c>
      <c r="H182" s="2">
        <v>4.7</v>
      </c>
      <c r="I182" s="2" t="s">
        <v>15</v>
      </c>
      <c r="J182" s="2" t="s">
        <v>16</v>
      </c>
      <c r="K182" s="2" t="s">
        <v>249</v>
      </c>
      <c r="L182" s="2"/>
      <c r="M182">
        <v>-37.503878</v>
      </c>
      <c r="N182">
        <v>146.106764</v>
      </c>
      <c r="Q182">
        <v>1951</v>
      </c>
      <c r="R182">
        <v>1960</v>
      </c>
      <c r="S182" t="s">
        <v>701</v>
      </c>
      <c r="T182" s="12">
        <v>1</v>
      </c>
    </row>
    <row r="183" spans="1:21" ht="20" x14ac:dyDescent="0.35">
      <c r="A183" s="2">
        <v>145</v>
      </c>
      <c r="B183" s="41" t="s">
        <v>815</v>
      </c>
      <c r="C183" s="2">
        <v>0.15</v>
      </c>
      <c r="D183" s="2">
        <v>1500</v>
      </c>
      <c r="E183" s="2" t="s">
        <v>19</v>
      </c>
      <c r="F183" s="2" t="s">
        <v>14</v>
      </c>
      <c r="G183" s="2">
        <v>-36</v>
      </c>
      <c r="H183" s="2">
        <v>9.6999999999999993</v>
      </c>
      <c r="I183" s="2" t="s">
        <v>15</v>
      </c>
      <c r="J183" s="2" t="s">
        <v>16</v>
      </c>
      <c r="K183" s="41" t="s">
        <v>820</v>
      </c>
      <c r="L183" s="2"/>
      <c r="M183">
        <v>39.054245999999999</v>
      </c>
      <c r="N183">
        <v>-79.670000999999999</v>
      </c>
      <c r="O183">
        <v>1</v>
      </c>
      <c r="P183" t="s">
        <v>868</v>
      </c>
      <c r="Q183">
        <v>1957</v>
      </c>
      <c r="R183">
        <v>1958</v>
      </c>
      <c r="S183" t="s">
        <v>701</v>
      </c>
      <c r="T183" s="12">
        <v>1</v>
      </c>
      <c r="U183">
        <v>1</v>
      </c>
    </row>
    <row r="184" spans="1:21" ht="20" x14ac:dyDescent="0.35">
      <c r="A184" s="2">
        <v>146</v>
      </c>
      <c r="B184" s="41" t="s">
        <v>816</v>
      </c>
      <c r="C184" s="2">
        <v>0.34</v>
      </c>
      <c r="D184" s="2">
        <v>1500</v>
      </c>
      <c r="E184" s="2" t="s">
        <v>19</v>
      </c>
      <c r="F184" s="2" t="s">
        <v>14</v>
      </c>
      <c r="G184" s="2">
        <v>-13</v>
      </c>
      <c r="H184" s="2">
        <v>0</v>
      </c>
      <c r="I184" s="2" t="s">
        <v>15</v>
      </c>
      <c r="J184" s="2" t="s">
        <v>16</v>
      </c>
      <c r="K184" s="41" t="s">
        <v>821</v>
      </c>
      <c r="L184" s="2"/>
      <c r="M184">
        <v>39.054245999999999</v>
      </c>
      <c r="N184">
        <v>-79.670000999999999</v>
      </c>
      <c r="P184" t="s">
        <v>868</v>
      </c>
      <c r="Q184">
        <v>1957</v>
      </c>
      <c r="R184">
        <v>1958</v>
      </c>
      <c r="S184" t="s">
        <v>701</v>
      </c>
      <c r="T184" s="12">
        <v>1</v>
      </c>
      <c r="U184">
        <v>1</v>
      </c>
    </row>
    <row r="185" spans="1:21" ht="20" x14ac:dyDescent="0.35">
      <c r="A185" s="2">
        <v>147</v>
      </c>
      <c r="B185" s="41" t="s">
        <v>817</v>
      </c>
      <c r="C185" s="2">
        <v>0.36</v>
      </c>
      <c r="D185" s="2">
        <v>1473</v>
      </c>
      <c r="E185" s="2" t="s">
        <v>19</v>
      </c>
      <c r="F185" s="2" t="s">
        <v>14</v>
      </c>
      <c r="G185" s="2">
        <v>-20</v>
      </c>
      <c r="H185" s="2">
        <v>4.7</v>
      </c>
      <c r="I185" s="2" t="s">
        <v>15</v>
      </c>
      <c r="J185" s="2" t="s">
        <v>16</v>
      </c>
      <c r="K185" s="41" t="s">
        <v>822</v>
      </c>
      <c r="L185" s="2"/>
      <c r="M185">
        <v>39.054245999999999</v>
      </c>
      <c r="N185">
        <v>-79.670000999999999</v>
      </c>
      <c r="P185" t="s">
        <v>868</v>
      </c>
      <c r="Q185">
        <v>1957</v>
      </c>
      <c r="R185">
        <v>1958</v>
      </c>
      <c r="S185" t="s">
        <v>701</v>
      </c>
      <c r="T185" s="12">
        <v>1</v>
      </c>
    </row>
    <row r="186" spans="1:21" ht="20" x14ac:dyDescent="0.35">
      <c r="A186" s="2">
        <v>148</v>
      </c>
      <c r="B186" s="41" t="s">
        <v>818</v>
      </c>
      <c r="C186" s="2">
        <v>0.22</v>
      </c>
      <c r="D186" s="2">
        <v>1440</v>
      </c>
      <c r="E186" s="2" t="s">
        <v>19</v>
      </c>
      <c r="F186" s="2" t="s">
        <v>14</v>
      </c>
      <c r="G186" s="2">
        <v>-50</v>
      </c>
      <c r="H186" s="2">
        <v>28.8</v>
      </c>
      <c r="I186" s="2" t="s">
        <v>15</v>
      </c>
      <c r="J186" s="2" t="s">
        <v>16</v>
      </c>
      <c r="K186" s="41" t="s">
        <v>823</v>
      </c>
      <c r="M186">
        <v>39.054245999999999</v>
      </c>
      <c r="N186">
        <v>-79.670000999999999</v>
      </c>
      <c r="O186">
        <v>5</v>
      </c>
      <c r="P186" t="s">
        <v>779</v>
      </c>
      <c r="Q186">
        <v>1964</v>
      </c>
      <c r="R186">
        <v>1969</v>
      </c>
      <c r="S186" t="s">
        <v>701</v>
      </c>
      <c r="T186" s="12">
        <v>1</v>
      </c>
    </row>
    <row r="187" spans="1:21" ht="20" x14ac:dyDescent="0.35">
      <c r="A187" s="2">
        <v>149</v>
      </c>
      <c r="B187" s="41" t="s">
        <v>819</v>
      </c>
      <c r="C187" s="2">
        <v>0.24</v>
      </c>
      <c r="D187" s="2">
        <v>1469</v>
      </c>
      <c r="E187" s="2" t="s">
        <v>19</v>
      </c>
      <c r="F187" s="2" t="s">
        <v>14</v>
      </c>
      <c r="G187" s="2">
        <v>-50</v>
      </c>
      <c r="H187" s="2">
        <v>19.7</v>
      </c>
      <c r="I187" s="2" t="s">
        <v>15</v>
      </c>
      <c r="J187" s="2" t="s">
        <v>16</v>
      </c>
      <c r="K187" s="41" t="s">
        <v>824</v>
      </c>
      <c r="M187">
        <v>39.054245999999999</v>
      </c>
      <c r="N187">
        <v>-79.670000999999999</v>
      </c>
      <c r="O187">
        <v>5</v>
      </c>
      <c r="P187" t="s">
        <v>780</v>
      </c>
      <c r="Q187">
        <v>1964</v>
      </c>
      <c r="R187">
        <v>1969</v>
      </c>
      <c r="S187" t="s">
        <v>701</v>
      </c>
      <c r="T187" s="12">
        <v>1</v>
      </c>
    </row>
    <row r="188" spans="1:21" x14ac:dyDescent="0.35">
      <c r="A188" s="2">
        <v>306</v>
      </c>
      <c r="B188" s="2" t="s">
        <v>513</v>
      </c>
      <c r="C188" s="2">
        <v>1</v>
      </c>
      <c r="D188" s="2">
        <v>810</v>
      </c>
      <c r="E188" s="2" t="s">
        <v>24</v>
      </c>
      <c r="F188" s="2" t="s">
        <v>25</v>
      </c>
      <c r="G188" s="2">
        <v>-1</v>
      </c>
      <c r="H188" s="2">
        <v>0</v>
      </c>
      <c r="I188" s="2" t="s">
        <v>15</v>
      </c>
      <c r="J188" s="2" t="s">
        <v>16</v>
      </c>
      <c r="K188" s="2" t="s">
        <v>514</v>
      </c>
      <c r="L188" s="2"/>
      <c r="M188">
        <v>33.788912562983</v>
      </c>
      <c r="N188">
        <v>-110.963855204659</v>
      </c>
      <c r="O188">
        <v>11</v>
      </c>
      <c r="P188" t="s">
        <v>705</v>
      </c>
      <c r="S188" t="s">
        <v>701</v>
      </c>
      <c r="T188" s="12">
        <v>1</v>
      </c>
      <c r="U188">
        <v>1</v>
      </c>
    </row>
    <row r="189" spans="1:21" ht="20" x14ac:dyDescent="0.35">
      <c r="A189" s="2">
        <v>92</v>
      </c>
      <c r="B189" s="2" t="s">
        <v>173</v>
      </c>
      <c r="C189" s="2">
        <v>3.64</v>
      </c>
      <c r="D189" s="2">
        <v>639</v>
      </c>
      <c r="E189" s="2" t="s">
        <v>24</v>
      </c>
      <c r="F189" s="2" t="s">
        <v>25</v>
      </c>
      <c r="G189" s="2">
        <v>-16.600000000000001</v>
      </c>
      <c r="H189" s="2">
        <v>50.7</v>
      </c>
      <c r="I189" s="2" t="s">
        <v>15</v>
      </c>
      <c r="J189" s="2" t="s">
        <v>16</v>
      </c>
      <c r="K189" s="2" t="s">
        <v>174</v>
      </c>
      <c r="L189" s="2"/>
      <c r="M189">
        <v>38.583333000000003</v>
      </c>
      <c r="N189">
        <v>-109.25</v>
      </c>
      <c r="O189">
        <f>R189-Q189</f>
        <v>17</v>
      </c>
      <c r="P189" t="s">
        <v>869</v>
      </c>
      <c r="Q189">
        <v>1955</v>
      </c>
      <c r="R189">
        <v>1972</v>
      </c>
      <c r="S189" t="s">
        <v>591</v>
      </c>
      <c r="T189" s="12">
        <v>1</v>
      </c>
    </row>
    <row r="190" spans="1:21" x14ac:dyDescent="0.35">
      <c r="A190" s="2">
        <v>101</v>
      </c>
      <c r="B190" s="2" t="s">
        <v>189</v>
      </c>
      <c r="C190" s="2">
        <v>1.5</v>
      </c>
      <c r="D190" s="2">
        <v>1266</v>
      </c>
      <c r="E190" s="2" t="s">
        <v>24</v>
      </c>
      <c r="F190" s="2" t="s">
        <v>14</v>
      </c>
      <c r="G190" s="2">
        <v>90</v>
      </c>
      <c r="H190" s="2">
        <v>20.3</v>
      </c>
      <c r="I190" s="2" t="s">
        <v>15</v>
      </c>
      <c r="J190" s="2" t="s">
        <v>16</v>
      </c>
      <c r="K190" s="2" t="s">
        <v>190</v>
      </c>
      <c r="L190" s="2"/>
      <c r="M190">
        <v>55.592419999999997</v>
      </c>
      <c r="N190">
        <v>-3.890822</v>
      </c>
      <c r="O190">
        <f>R190-Q190</f>
        <v>17</v>
      </c>
      <c r="Q190">
        <v>1983</v>
      </c>
      <c r="R190">
        <v>2000</v>
      </c>
      <c r="T190" s="12">
        <v>1</v>
      </c>
    </row>
    <row r="191" spans="1:21" ht="20" x14ac:dyDescent="0.35">
      <c r="A191" s="2">
        <v>166</v>
      </c>
      <c r="B191" s="2" t="s">
        <v>294</v>
      </c>
      <c r="C191" s="2">
        <v>3.67</v>
      </c>
      <c r="D191" s="2">
        <v>2500</v>
      </c>
      <c r="E191" s="2" t="s">
        <v>24</v>
      </c>
      <c r="F191" s="2" t="s">
        <v>14</v>
      </c>
      <c r="G191" s="2">
        <v>-26</v>
      </c>
      <c r="H191" s="2">
        <v>3</v>
      </c>
      <c r="I191" s="2" t="s">
        <v>15</v>
      </c>
      <c r="J191" s="2" t="s">
        <v>16</v>
      </c>
      <c r="K191" s="2" t="s">
        <v>295</v>
      </c>
      <c r="L191" s="2"/>
      <c r="M191">
        <v>52.467613</v>
      </c>
      <c r="N191">
        <v>-3.725406</v>
      </c>
      <c r="P191" t="s">
        <v>781</v>
      </c>
      <c r="Q191">
        <v>1983</v>
      </c>
      <c r="R191">
        <v>2000</v>
      </c>
      <c r="S191" t="s">
        <v>701</v>
      </c>
      <c r="T191" s="12">
        <v>1</v>
      </c>
    </row>
    <row r="192" spans="1:21" ht="20" x14ac:dyDescent="0.35">
      <c r="A192" s="2">
        <v>177</v>
      </c>
      <c r="B192" s="2" t="s">
        <v>309</v>
      </c>
      <c r="C192" s="2">
        <v>3.08</v>
      </c>
      <c r="D192" s="2">
        <v>2500</v>
      </c>
      <c r="E192" s="2" t="s">
        <v>24</v>
      </c>
      <c r="F192" s="2" t="s">
        <v>14</v>
      </c>
      <c r="G192" s="2">
        <v>-29</v>
      </c>
      <c r="H192" s="2">
        <v>11.5</v>
      </c>
      <c r="I192" s="2" t="s">
        <v>15</v>
      </c>
      <c r="J192" s="2" t="s">
        <v>16</v>
      </c>
      <c r="K192" s="2" t="s">
        <v>295</v>
      </c>
      <c r="L192" s="2"/>
      <c r="M192">
        <v>52.467613</v>
      </c>
      <c r="N192">
        <v>-3.725406</v>
      </c>
      <c r="P192" t="s">
        <v>781</v>
      </c>
      <c r="Q192">
        <v>1983</v>
      </c>
      <c r="R192">
        <v>2000</v>
      </c>
      <c r="S192" t="s">
        <v>701</v>
      </c>
      <c r="T192" s="12">
        <v>1</v>
      </c>
    </row>
    <row r="193" spans="1:21" ht="20" x14ac:dyDescent="0.35">
      <c r="A193" s="2">
        <v>258</v>
      </c>
      <c r="B193" s="2" t="s">
        <v>440</v>
      </c>
      <c r="C193" s="2">
        <v>8.6999999999999993</v>
      </c>
      <c r="D193" s="2">
        <v>2500</v>
      </c>
      <c r="E193" s="2" t="s">
        <v>24</v>
      </c>
      <c r="F193" s="2" t="s">
        <v>14</v>
      </c>
      <c r="G193" s="2">
        <v>-32</v>
      </c>
      <c r="H193" s="2">
        <v>2.5</v>
      </c>
      <c r="I193" s="2" t="s">
        <v>15</v>
      </c>
      <c r="J193" s="2" t="s">
        <v>16</v>
      </c>
      <c r="K193" s="2" t="s">
        <v>295</v>
      </c>
      <c r="L193" s="2"/>
      <c r="M193">
        <v>52.472088267260901</v>
      </c>
      <c r="N193">
        <v>-3.71674779431117</v>
      </c>
      <c r="O193">
        <v>17</v>
      </c>
      <c r="P193" t="s">
        <v>781</v>
      </c>
      <c r="Q193">
        <v>1983</v>
      </c>
      <c r="R193">
        <v>2000</v>
      </c>
      <c r="S193" t="s">
        <v>701</v>
      </c>
      <c r="T193" s="12">
        <v>1</v>
      </c>
    </row>
    <row r="194" spans="1:21" ht="20" x14ac:dyDescent="0.35">
      <c r="A194" s="2">
        <v>272</v>
      </c>
      <c r="B194" s="2" t="s">
        <v>460</v>
      </c>
      <c r="C194" s="2">
        <v>0.89</v>
      </c>
      <c r="D194" s="2">
        <v>2500</v>
      </c>
      <c r="E194" s="2" t="s">
        <v>24</v>
      </c>
      <c r="F194" s="2" t="s">
        <v>14</v>
      </c>
      <c r="G194" s="2">
        <v>-49</v>
      </c>
      <c r="H194" s="2">
        <v>3.5</v>
      </c>
      <c r="I194" s="2" t="s">
        <v>15</v>
      </c>
      <c r="J194" s="2" t="s">
        <v>16</v>
      </c>
      <c r="K194" s="2" t="s">
        <v>295</v>
      </c>
      <c r="L194" s="2"/>
      <c r="M194">
        <v>52.472088267260901</v>
      </c>
      <c r="N194">
        <v>-3.71674779431117</v>
      </c>
      <c r="O194">
        <v>17</v>
      </c>
      <c r="P194" t="s">
        <v>782</v>
      </c>
      <c r="Q194">
        <v>1983</v>
      </c>
      <c r="R194">
        <v>2000</v>
      </c>
      <c r="S194" t="s">
        <v>701</v>
      </c>
      <c r="T194" s="12">
        <v>1</v>
      </c>
    </row>
    <row r="195" spans="1:21" x14ac:dyDescent="0.35">
      <c r="A195" s="2">
        <v>86</v>
      </c>
      <c r="B195" s="2" t="s">
        <v>163</v>
      </c>
      <c r="C195" s="2">
        <v>0.03</v>
      </c>
      <c r="D195" s="2">
        <v>1410</v>
      </c>
      <c r="E195" s="2" t="s">
        <v>13</v>
      </c>
      <c r="F195" s="2" t="s">
        <v>14</v>
      </c>
      <c r="G195" s="2">
        <v>100</v>
      </c>
      <c r="H195" s="2">
        <v>-49.5</v>
      </c>
      <c r="I195" s="2" t="s">
        <v>15</v>
      </c>
      <c r="J195" s="2" t="s">
        <v>16</v>
      </c>
      <c r="K195" s="2" t="s">
        <v>164</v>
      </c>
      <c r="L195" s="29"/>
      <c r="M195">
        <v>47.8</v>
      </c>
      <c r="N195">
        <v>12.433332999999999</v>
      </c>
      <c r="O195" s="12"/>
      <c r="P195" s="12" t="s">
        <v>870</v>
      </c>
      <c r="Q195" s="12">
        <v>1970</v>
      </c>
      <c r="R195" s="12">
        <v>1985</v>
      </c>
      <c r="S195" s="12" t="s">
        <v>701</v>
      </c>
      <c r="T195" s="12">
        <v>1</v>
      </c>
    </row>
    <row r="196" spans="1:21" ht="15" thickBot="1" x14ac:dyDescent="0.4">
      <c r="A196" s="4">
        <v>87</v>
      </c>
      <c r="B196" s="4" t="s">
        <v>165</v>
      </c>
      <c r="C196" s="4">
        <v>0.03</v>
      </c>
      <c r="D196" s="4">
        <v>1410</v>
      </c>
      <c r="E196" s="4" t="s">
        <v>13</v>
      </c>
      <c r="F196" s="4" t="s">
        <v>14</v>
      </c>
      <c r="G196" s="4">
        <v>100</v>
      </c>
      <c r="H196" s="4">
        <v>-65.099999999999994</v>
      </c>
      <c r="I196" s="4" t="s">
        <v>15</v>
      </c>
      <c r="J196" s="4" t="s">
        <v>16</v>
      </c>
      <c r="K196" s="4" t="s">
        <v>166</v>
      </c>
      <c r="L196" s="29"/>
      <c r="M196">
        <v>47.8</v>
      </c>
      <c r="N196">
        <v>12.433332999999999</v>
      </c>
      <c r="O196" s="12"/>
      <c r="P196" s="12" t="s">
        <v>870</v>
      </c>
      <c r="Q196" s="12">
        <v>1970</v>
      </c>
      <c r="R196" s="12">
        <v>1985</v>
      </c>
      <c r="S196" s="12" t="s">
        <v>701</v>
      </c>
      <c r="T196" s="12">
        <v>1</v>
      </c>
    </row>
    <row r="197" spans="1:21" x14ac:dyDescent="0.35">
      <c r="A197" s="2">
        <v>206</v>
      </c>
      <c r="B197" s="2" t="s">
        <v>359</v>
      </c>
      <c r="C197" s="2">
        <v>0.1</v>
      </c>
      <c r="D197" s="2">
        <v>1490</v>
      </c>
      <c r="E197" s="2" t="s">
        <v>13</v>
      </c>
      <c r="F197" s="2" t="s">
        <v>14</v>
      </c>
      <c r="G197" s="2">
        <v>80</v>
      </c>
      <c r="H197" s="2">
        <v>-22</v>
      </c>
      <c r="I197" s="2" t="s">
        <v>15</v>
      </c>
      <c r="J197" s="2" t="s">
        <v>21</v>
      </c>
      <c r="K197" s="2" t="s">
        <v>360</v>
      </c>
      <c r="L197" s="29"/>
      <c r="M197" s="12">
        <v>8.35</v>
      </c>
      <c r="N197" s="12">
        <v>43.016666999999998</v>
      </c>
      <c r="O197" s="12"/>
      <c r="P197" s="12"/>
      <c r="Q197" s="12">
        <v>1999</v>
      </c>
      <c r="R197" s="12">
        <v>2008</v>
      </c>
      <c r="S197" s="12" t="s">
        <v>591</v>
      </c>
      <c r="T197" s="12">
        <v>1</v>
      </c>
    </row>
    <row r="198" spans="1:21" x14ac:dyDescent="0.35">
      <c r="A198" s="2">
        <v>232</v>
      </c>
      <c r="B198" s="2" t="s">
        <v>399</v>
      </c>
      <c r="C198" s="2">
        <v>5.74E-2</v>
      </c>
      <c r="D198" s="2">
        <v>1317</v>
      </c>
      <c r="E198" s="2" t="s">
        <v>24</v>
      </c>
      <c r="F198" s="2" t="s">
        <v>14</v>
      </c>
      <c r="G198" s="2">
        <v>-50</v>
      </c>
      <c r="H198" s="2">
        <v>30.9</v>
      </c>
      <c r="I198" s="2" t="s">
        <v>15</v>
      </c>
      <c r="J198" s="2" t="s">
        <v>16</v>
      </c>
      <c r="K198" s="2" t="s">
        <v>883</v>
      </c>
      <c r="L198" s="29"/>
      <c r="M198" s="12">
        <v>34.431286</v>
      </c>
      <c r="N198" s="12">
        <v>-94.552682000000004</v>
      </c>
      <c r="O198" s="12">
        <v>4</v>
      </c>
      <c r="P198" s="12" t="s">
        <v>882</v>
      </c>
      <c r="Q198" s="12">
        <v>1979</v>
      </c>
      <c r="R198" s="12">
        <v>1983</v>
      </c>
      <c r="S198" s="12" t="s">
        <v>701</v>
      </c>
      <c r="T198" s="12">
        <v>1</v>
      </c>
    </row>
    <row r="199" spans="1:21" x14ac:dyDescent="0.35">
      <c r="A199" s="2">
        <v>238</v>
      </c>
      <c r="B199" s="2" t="s">
        <v>411</v>
      </c>
      <c r="C199" s="2">
        <v>4.0800000000000003E-2</v>
      </c>
      <c r="D199" s="2">
        <v>1317</v>
      </c>
      <c r="E199" s="2" t="s">
        <v>24</v>
      </c>
      <c r="F199" s="2" t="s">
        <v>14</v>
      </c>
      <c r="G199" s="2">
        <v>-100</v>
      </c>
      <c r="H199" s="2">
        <v>18.5</v>
      </c>
      <c r="I199" s="2" t="s">
        <v>15</v>
      </c>
      <c r="J199" s="2" t="s">
        <v>16</v>
      </c>
      <c r="K199" s="2" t="s">
        <v>884</v>
      </c>
      <c r="L199" s="29"/>
      <c r="M199" s="12">
        <v>34.431286</v>
      </c>
      <c r="N199" s="12">
        <v>-94.552682000000004</v>
      </c>
      <c r="O199" s="12">
        <v>4</v>
      </c>
      <c r="P199" s="12" t="s">
        <v>881</v>
      </c>
      <c r="Q199" s="12">
        <v>1979</v>
      </c>
      <c r="R199" s="12">
        <v>1983</v>
      </c>
      <c r="S199" s="12" t="s">
        <v>701</v>
      </c>
      <c r="T199" s="12">
        <v>1</v>
      </c>
    </row>
    <row r="200" spans="1:21" ht="20" x14ac:dyDescent="0.35">
      <c r="A200" s="2">
        <v>67</v>
      </c>
      <c r="B200" s="2" t="s">
        <v>132</v>
      </c>
      <c r="C200" s="2">
        <v>2.48</v>
      </c>
      <c r="D200" s="2">
        <v>1070</v>
      </c>
      <c r="E200" s="2" t="s">
        <v>13</v>
      </c>
      <c r="F200" s="2" t="s">
        <v>14</v>
      </c>
      <c r="G200" s="2">
        <v>100</v>
      </c>
      <c r="H200" s="2">
        <v>167.7</v>
      </c>
      <c r="I200" s="2" t="s">
        <v>15</v>
      </c>
      <c r="J200" s="2" t="s">
        <v>16</v>
      </c>
      <c r="K200" s="2" t="s">
        <v>880</v>
      </c>
      <c r="L200" s="2"/>
      <c r="M200">
        <v>-33.32047</v>
      </c>
      <c r="N200">
        <v>115.78824299999999</v>
      </c>
      <c r="O200">
        <v>3</v>
      </c>
      <c r="P200" t="s">
        <v>879</v>
      </c>
      <c r="Q200">
        <v>1982</v>
      </c>
      <c r="R200">
        <v>1985</v>
      </c>
      <c r="S200" t="s">
        <v>569</v>
      </c>
      <c r="T200" s="12">
        <v>1</v>
      </c>
    </row>
    <row r="201" spans="1:21" x14ac:dyDescent="0.35">
      <c r="A201" s="2">
        <v>167</v>
      </c>
      <c r="B201" s="2" t="s">
        <v>296</v>
      </c>
      <c r="C201" s="2">
        <v>0.8</v>
      </c>
      <c r="D201" s="2">
        <v>1200</v>
      </c>
      <c r="E201" s="2" t="s">
        <v>13</v>
      </c>
      <c r="F201" s="2" t="s">
        <v>14</v>
      </c>
      <c r="G201" s="2">
        <v>-75</v>
      </c>
      <c r="H201" s="2">
        <v>71.599999999999994</v>
      </c>
      <c r="I201" s="2" t="s">
        <v>15</v>
      </c>
      <c r="J201" s="2" t="s">
        <v>16</v>
      </c>
      <c r="K201" s="2" t="s">
        <v>297</v>
      </c>
      <c r="L201">
        <v>-32.630000000000003</v>
      </c>
      <c r="M201">
        <v>-33.117401000000001</v>
      </c>
      <c r="N201">
        <v>115.92231099999999</v>
      </c>
      <c r="O201">
        <v>3</v>
      </c>
      <c r="Q201">
        <v>1986</v>
      </c>
      <c r="R201">
        <v>1988</v>
      </c>
      <c r="S201" t="s">
        <v>569</v>
      </c>
      <c r="T201" s="12">
        <v>1</v>
      </c>
    </row>
    <row r="202" spans="1:21" x14ac:dyDescent="0.35">
      <c r="A202" s="9">
        <v>228</v>
      </c>
      <c r="B202" s="9" t="s">
        <v>394</v>
      </c>
      <c r="C202" s="9">
        <v>0.318</v>
      </c>
      <c r="D202" s="9">
        <v>1535</v>
      </c>
      <c r="E202" s="9" t="s">
        <v>13</v>
      </c>
      <c r="F202" s="9" t="s">
        <v>14</v>
      </c>
      <c r="G202" s="9">
        <v>59</v>
      </c>
      <c r="H202" s="9">
        <v>-15.8</v>
      </c>
      <c r="I202" s="9" t="s">
        <v>15</v>
      </c>
      <c r="J202" s="9" t="s">
        <v>16</v>
      </c>
      <c r="K202" s="9" t="s">
        <v>770</v>
      </c>
      <c r="L202" s="9"/>
      <c r="M202">
        <v>11.373234</v>
      </c>
      <c r="N202">
        <v>76.760132999999996</v>
      </c>
      <c r="O202">
        <v>13</v>
      </c>
      <c r="Q202">
        <v>1968</v>
      </c>
      <c r="R202">
        <v>1981</v>
      </c>
      <c r="S202" t="s">
        <v>569</v>
      </c>
      <c r="T202" s="12">
        <v>1</v>
      </c>
    </row>
    <row r="203" spans="1:21" ht="20" x14ac:dyDescent="0.35">
      <c r="A203" s="2">
        <v>95</v>
      </c>
      <c r="B203" s="2" t="s">
        <v>179</v>
      </c>
      <c r="C203" s="2">
        <v>1.81</v>
      </c>
      <c r="D203" s="2">
        <v>974</v>
      </c>
      <c r="E203" s="2" t="s">
        <v>19</v>
      </c>
      <c r="F203" s="2" t="s">
        <v>14</v>
      </c>
      <c r="G203" s="2">
        <v>47</v>
      </c>
      <c r="H203" s="2">
        <v>19.8</v>
      </c>
      <c r="I203" s="2" t="s">
        <v>15</v>
      </c>
      <c r="J203" s="2" t="s">
        <v>16</v>
      </c>
      <c r="K203" s="2" t="s">
        <v>180</v>
      </c>
      <c r="M203">
        <f>42+31/60+52/3600</f>
        <v>42.531111111111109</v>
      </c>
      <c r="N203">
        <f>-(75+25/60+31/3600)</f>
        <v>-75.425277777777779</v>
      </c>
      <c r="O203">
        <v>26</v>
      </c>
      <c r="P203" t="s">
        <v>706</v>
      </c>
      <c r="Q203">
        <v>1932</v>
      </c>
      <c r="R203">
        <v>1958</v>
      </c>
      <c r="T203" s="12">
        <v>1</v>
      </c>
    </row>
    <row r="204" spans="1:21" x14ac:dyDescent="0.35">
      <c r="A204" s="2">
        <v>269</v>
      </c>
      <c r="B204" s="2" t="s">
        <v>878</v>
      </c>
      <c r="C204" s="2">
        <v>1.8</v>
      </c>
      <c r="D204" s="2">
        <v>2270</v>
      </c>
      <c r="E204" s="2" t="s">
        <v>13</v>
      </c>
      <c r="F204" s="2" t="s">
        <v>14</v>
      </c>
      <c r="G204" s="2">
        <v>-100</v>
      </c>
      <c r="H204" s="9">
        <v>15.3</v>
      </c>
      <c r="I204" s="2" t="s">
        <v>15</v>
      </c>
      <c r="J204" s="2" t="s">
        <v>16</v>
      </c>
      <c r="K204" s="2" t="s">
        <v>457</v>
      </c>
      <c r="M204">
        <f>-33-57/60</f>
        <v>-33.950000000000003</v>
      </c>
      <c r="N204">
        <f>-18-15/60</f>
        <v>-18.25</v>
      </c>
      <c r="O204">
        <v>1</v>
      </c>
      <c r="P204" s="10" t="s">
        <v>895</v>
      </c>
      <c r="Q204">
        <v>1987</v>
      </c>
      <c r="R204">
        <v>1987</v>
      </c>
      <c r="S204" t="s">
        <v>591</v>
      </c>
      <c r="T204" s="12">
        <v>1</v>
      </c>
    </row>
    <row r="205" spans="1:21" x14ac:dyDescent="0.35">
      <c r="A205" s="2">
        <v>194</v>
      </c>
      <c r="B205" s="2" t="s">
        <v>338</v>
      </c>
      <c r="C205" s="2">
        <v>0.65</v>
      </c>
      <c r="D205" s="2">
        <v>1473</v>
      </c>
      <c r="E205" s="2" t="s">
        <v>13</v>
      </c>
      <c r="F205" s="2" t="s">
        <v>14</v>
      </c>
      <c r="G205" s="2">
        <v>84</v>
      </c>
      <c r="H205" s="2">
        <v>0</v>
      </c>
      <c r="I205" s="2" t="s">
        <v>15</v>
      </c>
      <c r="J205" s="2" t="s">
        <v>16</v>
      </c>
      <c r="K205" s="2" t="s">
        <v>339</v>
      </c>
      <c r="L205" s="26"/>
      <c r="M205" s="27">
        <f>-33-58/60-5/3600</f>
        <v>-33.968055555555559</v>
      </c>
      <c r="N205" s="27">
        <f>18+56/60+29/3600</f>
        <v>18.941388888888888</v>
      </c>
      <c r="O205" s="27"/>
      <c r="P205" s="27" t="s">
        <v>743</v>
      </c>
      <c r="Q205">
        <v>1986</v>
      </c>
      <c r="R205">
        <v>1987</v>
      </c>
      <c r="S205" s="27" t="s">
        <v>569</v>
      </c>
      <c r="T205" s="12">
        <v>1</v>
      </c>
    </row>
    <row r="206" spans="1:21" x14ac:dyDescent="0.35">
      <c r="A206" s="2">
        <v>85</v>
      </c>
      <c r="B206" s="2" t="s">
        <v>161</v>
      </c>
      <c r="C206" s="2">
        <v>2.0089999999999999</v>
      </c>
      <c r="D206" s="2">
        <v>1296</v>
      </c>
      <c r="E206" s="2" t="s">
        <v>13</v>
      </c>
      <c r="F206" s="2" t="s">
        <v>14</v>
      </c>
      <c r="G206" s="2">
        <v>80</v>
      </c>
      <c r="H206" s="2">
        <v>23.6</v>
      </c>
      <c r="I206" s="2" t="s">
        <v>15</v>
      </c>
      <c r="J206" s="2" t="s">
        <v>16</v>
      </c>
      <c r="K206" s="2" t="s">
        <v>162</v>
      </c>
      <c r="L206" s="2"/>
      <c r="M206" s="27">
        <f>-33 - 57/60-44/3600</f>
        <v>-33.962222222222223</v>
      </c>
      <c r="N206" s="27">
        <f>18+55/60+52/3600</f>
        <v>18.931111111111111</v>
      </c>
      <c r="P206" t="s">
        <v>744</v>
      </c>
      <c r="Q206">
        <v>1986</v>
      </c>
      <c r="R206">
        <v>1987</v>
      </c>
      <c r="S206" t="s">
        <v>569</v>
      </c>
      <c r="T206" s="12">
        <v>1</v>
      </c>
      <c r="U206" s="12">
        <v>1</v>
      </c>
    </row>
    <row r="207" spans="1:21" x14ac:dyDescent="0.35">
      <c r="A207" s="9">
        <v>286</v>
      </c>
      <c r="B207" s="9" t="s">
        <v>480</v>
      </c>
      <c r="C207" s="9">
        <v>1.32</v>
      </c>
      <c r="D207" s="9">
        <v>838</v>
      </c>
      <c r="E207" s="9" t="s">
        <v>13</v>
      </c>
      <c r="F207" s="9" t="s">
        <v>14</v>
      </c>
      <c r="G207" s="9">
        <v>27</v>
      </c>
      <c r="H207" s="9">
        <v>-22.1</v>
      </c>
      <c r="I207" s="9" t="s">
        <v>15</v>
      </c>
      <c r="J207" s="9" t="s">
        <v>16</v>
      </c>
      <c r="K207" s="9" t="s">
        <v>162</v>
      </c>
      <c r="L207" s="26"/>
      <c r="M207" s="27">
        <f>-29-50/60</f>
        <v>-29.833333333333332</v>
      </c>
      <c r="N207" s="27">
        <f>29+50/60</f>
        <v>29.833333333333332</v>
      </c>
      <c r="O207" s="27"/>
      <c r="P207" s="27"/>
      <c r="Q207" s="27">
        <v>1986</v>
      </c>
      <c r="R207" s="27">
        <v>1987</v>
      </c>
      <c r="S207" s="27" t="s">
        <v>569</v>
      </c>
      <c r="T207" s="12">
        <v>1</v>
      </c>
    </row>
    <row r="208" spans="1:21" x14ac:dyDescent="0.35">
      <c r="A208" s="2">
        <v>299</v>
      </c>
      <c r="B208" s="2" t="s">
        <v>501</v>
      </c>
      <c r="C208" s="2">
        <v>0.77500000000000002</v>
      </c>
      <c r="D208" s="2">
        <v>1050</v>
      </c>
      <c r="E208" s="2" t="s">
        <v>13</v>
      </c>
      <c r="F208" s="2" t="s">
        <v>14</v>
      </c>
      <c r="G208" s="2">
        <v>-11</v>
      </c>
      <c r="H208" s="2">
        <v>3</v>
      </c>
      <c r="I208" s="2" t="s">
        <v>15</v>
      </c>
      <c r="J208" s="2" t="s">
        <v>16</v>
      </c>
      <c r="K208" s="2" t="s">
        <v>502</v>
      </c>
      <c r="L208" s="26"/>
      <c r="M208" s="27">
        <v>41</v>
      </c>
      <c r="N208" s="27">
        <v>28</v>
      </c>
      <c r="O208" s="27"/>
      <c r="P208" s="27"/>
      <c r="Q208" s="27">
        <v>1986</v>
      </c>
      <c r="R208" s="27">
        <v>1993</v>
      </c>
      <c r="S208" s="27" t="s">
        <v>569</v>
      </c>
      <c r="T208" s="12">
        <v>1</v>
      </c>
    </row>
    <row r="209" spans="1:21" x14ac:dyDescent="0.35">
      <c r="A209" s="2">
        <v>227</v>
      </c>
      <c r="B209" s="2" t="s">
        <v>392</v>
      </c>
      <c r="C209" s="2">
        <v>0.71</v>
      </c>
      <c r="D209" s="2">
        <v>2480</v>
      </c>
      <c r="E209" s="2" t="s">
        <v>24</v>
      </c>
      <c r="F209" s="2" t="s">
        <v>25</v>
      </c>
      <c r="G209" s="2">
        <v>-82</v>
      </c>
      <c r="H209" s="2">
        <v>32.6</v>
      </c>
      <c r="I209" s="2" t="s">
        <v>15</v>
      </c>
      <c r="J209" s="2" t="s">
        <v>16</v>
      </c>
      <c r="K209" s="2" t="s">
        <v>393</v>
      </c>
      <c r="L209" s="26"/>
      <c r="M209" s="27">
        <v>44.533332999999999</v>
      </c>
      <c r="N209" s="27">
        <v>-123.88333299999999</v>
      </c>
      <c r="O209" s="27"/>
      <c r="P209" s="27" t="s">
        <v>745</v>
      </c>
      <c r="Q209" s="27">
        <v>1950</v>
      </c>
      <c r="R209" s="27">
        <v>1973</v>
      </c>
      <c r="S209" s="27" t="s">
        <v>701</v>
      </c>
      <c r="T209" s="12">
        <v>1</v>
      </c>
      <c r="U209" s="27">
        <v>1</v>
      </c>
    </row>
    <row r="210" spans="1:21" x14ac:dyDescent="0.35">
      <c r="A210" s="2">
        <v>296</v>
      </c>
      <c r="B210" s="2" t="s">
        <v>495</v>
      </c>
      <c r="C210" s="2">
        <v>1</v>
      </c>
      <c r="D210" s="2">
        <v>550</v>
      </c>
      <c r="E210" s="2" t="s">
        <v>13</v>
      </c>
      <c r="F210" s="2" t="s">
        <v>14</v>
      </c>
      <c r="G210" s="2">
        <v>-20</v>
      </c>
      <c r="H210" s="2">
        <v>0</v>
      </c>
      <c r="I210" s="2" t="s">
        <v>15</v>
      </c>
      <c r="J210" s="2" t="s">
        <v>16</v>
      </c>
      <c r="K210" s="2" t="s">
        <v>496</v>
      </c>
      <c r="L210" s="26"/>
      <c r="M210" s="27">
        <v>34.4652018239154</v>
      </c>
      <c r="N210" s="27">
        <v>-112.558174768581</v>
      </c>
      <c r="O210" s="27"/>
      <c r="P210" s="27" t="s">
        <v>746</v>
      </c>
      <c r="Q210" s="27">
        <v>1966</v>
      </c>
      <c r="R210" s="27">
        <v>1973</v>
      </c>
      <c r="S210" s="27" t="s">
        <v>701</v>
      </c>
      <c r="T210" s="12">
        <v>1</v>
      </c>
    </row>
    <row r="211" spans="1:21" x14ac:dyDescent="0.35">
      <c r="A211" s="2">
        <v>302</v>
      </c>
      <c r="B211" s="2" t="s">
        <v>506</v>
      </c>
      <c r="C211" s="2">
        <v>1</v>
      </c>
      <c r="D211" s="2">
        <v>813</v>
      </c>
      <c r="E211" s="2" t="s">
        <v>24</v>
      </c>
      <c r="F211" s="2" t="s">
        <v>25</v>
      </c>
      <c r="G211" s="2">
        <v>-32</v>
      </c>
      <c r="H211" s="2">
        <v>37.200000000000003</v>
      </c>
      <c r="I211" s="2" t="s">
        <v>15</v>
      </c>
      <c r="J211" s="2" t="s">
        <v>16</v>
      </c>
      <c r="K211" s="2" t="s">
        <v>496</v>
      </c>
      <c r="L211" s="2"/>
      <c r="M211">
        <v>33.788912562983</v>
      </c>
      <c r="N211">
        <v>-110.963855204659</v>
      </c>
      <c r="O211">
        <v>5</v>
      </c>
      <c r="P211" t="s">
        <v>707</v>
      </c>
      <c r="S211" t="s">
        <v>701</v>
      </c>
      <c r="T211" s="12">
        <v>1</v>
      </c>
      <c r="U211">
        <v>1</v>
      </c>
    </row>
    <row r="212" spans="1:21" x14ac:dyDescent="0.35">
      <c r="A212" s="2">
        <v>125</v>
      </c>
      <c r="B212" s="2" t="s">
        <v>231</v>
      </c>
      <c r="C212" s="2">
        <v>10</v>
      </c>
      <c r="D212" s="2">
        <v>1530</v>
      </c>
      <c r="E212" s="2" t="s">
        <v>24</v>
      </c>
      <c r="F212" s="2" t="s">
        <v>14</v>
      </c>
      <c r="G212" s="2">
        <v>-19</v>
      </c>
      <c r="H212" s="2">
        <v>-22</v>
      </c>
      <c r="I212" s="2" t="s">
        <v>15</v>
      </c>
      <c r="J212" s="2" t="s">
        <v>26</v>
      </c>
      <c r="K212" s="2" t="s">
        <v>232</v>
      </c>
      <c r="L212" s="26"/>
      <c r="M212" s="27">
        <f>29+4/60</f>
        <v>29.066666666666666</v>
      </c>
      <c r="N212" s="27">
        <f>114+34/60</f>
        <v>114.56666666666666</v>
      </c>
      <c r="O212" s="27"/>
      <c r="P212" s="27"/>
      <c r="Q212" s="27">
        <v>1957</v>
      </c>
      <c r="R212" s="27">
        <v>1993</v>
      </c>
      <c r="S212" s="27" t="s">
        <v>569</v>
      </c>
      <c r="T212" s="12">
        <v>1</v>
      </c>
    </row>
    <row r="213" spans="1:21" x14ac:dyDescent="0.35">
      <c r="A213" s="2">
        <v>118</v>
      </c>
      <c r="B213" s="2" t="s">
        <v>219</v>
      </c>
      <c r="C213" s="2">
        <v>0.59</v>
      </c>
      <c r="D213" s="2">
        <v>1825</v>
      </c>
      <c r="E213" s="2" t="s">
        <v>13</v>
      </c>
      <c r="F213" s="2" t="s">
        <v>14</v>
      </c>
      <c r="G213" s="2">
        <v>-100</v>
      </c>
      <c r="H213" s="2">
        <v>22.8</v>
      </c>
      <c r="I213" s="2" t="s">
        <v>15</v>
      </c>
      <c r="J213" s="2" t="s">
        <v>16</v>
      </c>
      <c r="K213" s="2" t="s">
        <v>220</v>
      </c>
      <c r="L213" s="26"/>
      <c r="M213" s="27">
        <f t="shared" ref="M213:M218" si="1">35+4/60+40/3600</f>
        <v>35.077777777777783</v>
      </c>
      <c r="N213" s="27">
        <f t="shared" ref="N213:N218" si="2">-83-26/60</f>
        <v>-83.433333333333337</v>
      </c>
      <c r="O213" s="27"/>
      <c r="P213" s="27" t="s">
        <v>747</v>
      </c>
      <c r="Q213" s="27">
        <v>1977</v>
      </c>
      <c r="R213" s="27">
        <v>1983</v>
      </c>
      <c r="S213" s="27" t="s">
        <v>569</v>
      </c>
      <c r="T213" s="12">
        <v>1</v>
      </c>
    </row>
    <row r="214" spans="1:21" ht="20" x14ac:dyDescent="0.35">
      <c r="A214" s="2">
        <v>113</v>
      </c>
      <c r="B214" s="2" t="s">
        <v>211</v>
      </c>
      <c r="C214" s="2">
        <v>0.09</v>
      </c>
      <c r="D214" s="2">
        <v>1814</v>
      </c>
      <c r="E214" s="2" t="s">
        <v>13</v>
      </c>
      <c r="F214" s="2" t="s">
        <v>14</v>
      </c>
      <c r="G214" s="2">
        <v>-100</v>
      </c>
      <c r="H214" s="2">
        <v>20.9</v>
      </c>
      <c r="I214" s="2" t="s">
        <v>15</v>
      </c>
      <c r="J214" s="2" t="s">
        <v>16</v>
      </c>
      <c r="K214" s="2" t="s">
        <v>212</v>
      </c>
      <c r="L214" s="26"/>
      <c r="M214" s="27">
        <f t="shared" si="1"/>
        <v>35.077777777777783</v>
      </c>
      <c r="N214" s="27">
        <f t="shared" si="2"/>
        <v>-83.433333333333337</v>
      </c>
      <c r="O214" s="27"/>
      <c r="P214" s="27" t="s">
        <v>748</v>
      </c>
      <c r="Q214" s="27"/>
      <c r="R214" s="27"/>
      <c r="S214" s="27" t="s">
        <v>569</v>
      </c>
      <c r="T214" s="12">
        <v>0</v>
      </c>
    </row>
    <row r="215" spans="1:21" ht="20" x14ac:dyDescent="0.35">
      <c r="A215" s="2">
        <v>114</v>
      </c>
      <c r="B215" s="2" t="s">
        <v>213</v>
      </c>
      <c r="C215" s="2">
        <v>0.44</v>
      </c>
      <c r="D215" s="2">
        <v>2244</v>
      </c>
      <c r="E215" s="2" t="s">
        <v>13</v>
      </c>
      <c r="F215" s="2" t="s">
        <v>14</v>
      </c>
      <c r="G215" s="2">
        <v>-100</v>
      </c>
      <c r="H215" s="2">
        <v>16.100000000000001</v>
      </c>
      <c r="I215" s="2" t="s">
        <v>15</v>
      </c>
      <c r="J215" s="2" t="s">
        <v>16</v>
      </c>
      <c r="K215" s="2" t="s">
        <v>214</v>
      </c>
      <c r="L215" s="26"/>
      <c r="M215" s="27">
        <f t="shared" si="1"/>
        <v>35.077777777777783</v>
      </c>
      <c r="N215" s="27">
        <f t="shared" si="2"/>
        <v>-83.433333333333337</v>
      </c>
      <c r="O215" s="27"/>
      <c r="P215" s="27" t="s">
        <v>749</v>
      </c>
      <c r="Q215" s="27">
        <v>1964</v>
      </c>
      <c r="R215" s="27">
        <v>1984</v>
      </c>
      <c r="S215" s="27" t="s">
        <v>569</v>
      </c>
      <c r="T215" s="12">
        <v>1</v>
      </c>
    </row>
    <row r="216" spans="1:21" x14ac:dyDescent="0.35">
      <c r="A216" s="2">
        <v>109</v>
      </c>
      <c r="B216" s="2" t="s">
        <v>203</v>
      </c>
      <c r="C216" s="2">
        <v>0.14000000000000001</v>
      </c>
      <c r="D216" s="2">
        <v>1895</v>
      </c>
      <c r="E216" s="2" t="s">
        <v>13</v>
      </c>
      <c r="F216" s="2" t="s">
        <v>14</v>
      </c>
      <c r="G216" s="2">
        <v>-100</v>
      </c>
      <c r="H216" s="2">
        <v>53.4</v>
      </c>
      <c r="I216" s="2" t="s">
        <v>15</v>
      </c>
      <c r="J216" s="2" t="s">
        <v>16</v>
      </c>
      <c r="K216" s="41" t="s">
        <v>825</v>
      </c>
      <c r="L216" s="26"/>
      <c r="M216" s="27">
        <f t="shared" si="1"/>
        <v>35.077777777777783</v>
      </c>
      <c r="N216" s="27">
        <f t="shared" si="2"/>
        <v>-83.433333333333337</v>
      </c>
      <c r="O216" s="27"/>
      <c r="P216" s="27" t="s">
        <v>750</v>
      </c>
      <c r="Q216" s="27">
        <v>1956</v>
      </c>
      <c r="R216" s="27">
        <v>1967</v>
      </c>
      <c r="S216" s="27" t="s">
        <v>569</v>
      </c>
      <c r="T216" s="12">
        <v>1</v>
      </c>
    </row>
    <row r="217" spans="1:21" x14ac:dyDescent="0.35">
      <c r="A217" s="2">
        <v>106</v>
      </c>
      <c r="B217" s="2" t="s">
        <v>197</v>
      </c>
      <c r="C217" s="2">
        <v>0.16</v>
      </c>
      <c r="D217" s="2">
        <v>1725</v>
      </c>
      <c r="E217" s="2" t="s">
        <v>13</v>
      </c>
      <c r="F217" s="2" t="s">
        <v>14</v>
      </c>
      <c r="G217" s="2">
        <v>-100</v>
      </c>
      <c r="H217" s="2">
        <v>20.3</v>
      </c>
      <c r="I217" s="2" t="s">
        <v>15</v>
      </c>
      <c r="J217" s="2" t="s">
        <v>16</v>
      </c>
      <c r="K217" s="2" t="s">
        <v>198</v>
      </c>
      <c r="L217" s="26"/>
      <c r="M217" s="27">
        <f t="shared" si="1"/>
        <v>35.077777777777783</v>
      </c>
      <c r="N217" s="27">
        <f t="shared" si="2"/>
        <v>-83.433333333333337</v>
      </c>
      <c r="O217" s="27"/>
      <c r="P217" s="27" t="s">
        <v>751</v>
      </c>
      <c r="Q217" s="27">
        <v>1956</v>
      </c>
      <c r="R217" s="27">
        <v>1967</v>
      </c>
      <c r="S217" s="27" t="s">
        <v>569</v>
      </c>
      <c r="T217" s="12">
        <v>1</v>
      </c>
    </row>
    <row r="218" spans="1:21" x14ac:dyDescent="0.35">
      <c r="A218" s="2">
        <v>108</v>
      </c>
      <c r="B218" s="2" t="s">
        <v>201</v>
      </c>
      <c r="C218" s="2">
        <v>0.16</v>
      </c>
      <c r="D218" s="2">
        <v>1900</v>
      </c>
      <c r="E218" s="2" t="s">
        <v>13</v>
      </c>
      <c r="F218" s="2" t="s">
        <v>14</v>
      </c>
      <c r="G218" s="2">
        <v>-100</v>
      </c>
      <c r="H218" s="2">
        <v>40.700000000000003</v>
      </c>
      <c r="I218" s="2" t="s">
        <v>15</v>
      </c>
      <c r="J218" s="2" t="s">
        <v>16</v>
      </c>
      <c r="K218" s="41" t="s">
        <v>826</v>
      </c>
      <c r="L218" s="26"/>
      <c r="M218" s="27">
        <f t="shared" si="1"/>
        <v>35.077777777777783</v>
      </c>
      <c r="N218" s="27">
        <f t="shared" si="2"/>
        <v>-83.433333333333337</v>
      </c>
      <c r="O218" s="27"/>
      <c r="P218" s="27" t="s">
        <v>752</v>
      </c>
      <c r="Q218" s="27">
        <v>1940</v>
      </c>
      <c r="R218" s="27">
        <v>1963</v>
      </c>
      <c r="S218" s="27" t="s">
        <v>569</v>
      </c>
      <c r="T218" s="12">
        <v>1</v>
      </c>
    </row>
    <row r="219" spans="1:21" x14ac:dyDescent="0.35">
      <c r="A219" s="2">
        <v>242</v>
      </c>
      <c r="B219" s="2" t="s">
        <v>416</v>
      </c>
      <c r="C219" s="2">
        <v>0.35</v>
      </c>
      <c r="D219" s="2">
        <v>1230</v>
      </c>
      <c r="E219" s="2" t="s">
        <v>13</v>
      </c>
      <c r="F219" s="2" t="s">
        <v>25</v>
      </c>
      <c r="G219" s="2">
        <v>-75</v>
      </c>
      <c r="H219" s="2">
        <v>59.6</v>
      </c>
      <c r="I219" s="2" t="s">
        <v>15</v>
      </c>
      <c r="J219" s="2" t="s">
        <v>16</v>
      </c>
      <c r="K219" s="52" t="s">
        <v>806</v>
      </c>
      <c r="L219" s="26"/>
      <c r="M219" s="40">
        <v>35.678013</v>
      </c>
      <c r="N219" s="27">
        <v>-88.355614000000003</v>
      </c>
      <c r="O219" s="27"/>
      <c r="P219" s="27" t="s">
        <v>753</v>
      </c>
      <c r="Q219" s="27">
        <v>1941</v>
      </c>
      <c r="R219" s="27">
        <v>1961</v>
      </c>
      <c r="S219" s="27" t="s">
        <v>701</v>
      </c>
      <c r="T219" s="12">
        <v>1</v>
      </c>
    </row>
    <row r="220" spans="1:21" x14ac:dyDescent="0.35">
      <c r="A220" s="2">
        <v>294</v>
      </c>
      <c r="B220" s="2" t="s">
        <v>492</v>
      </c>
      <c r="C220" s="2">
        <v>6.94</v>
      </c>
      <c r="D220" s="2">
        <v>1184</v>
      </c>
      <c r="E220" s="2" t="s">
        <v>13</v>
      </c>
      <c r="F220" s="2" t="s">
        <v>14</v>
      </c>
      <c r="G220" s="2">
        <v>-34</v>
      </c>
      <c r="H220" s="2">
        <v>0</v>
      </c>
      <c r="I220" s="2" t="s">
        <v>15</v>
      </c>
      <c r="J220" s="2" t="s">
        <v>16</v>
      </c>
      <c r="K220" s="52" t="s">
        <v>827</v>
      </c>
      <c r="L220" s="26"/>
      <c r="M220" s="40">
        <v>36.331859000000001</v>
      </c>
      <c r="N220" s="27">
        <v>-83.920388000000003</v>
      </c>
      <c r="O220" s="27"/>
      <c r="P220" s="27" t="s">
        <v>754</v>
      </c>
      <c r="Q220" s="27">
        <v>1935</v>
      </c>
      <c r="R220" s="27">
        <v>1960</v>
      </c>
      <c r="S220" s="27" t="s">
        <v>701</v>
      </c>
      <c r="T220" s="12">
        <v>1</v>
      </c>
    </row>
    <row r="221" spans="1:21" x14ac:dyDescent="0.35">
      <c r="A221" s="2">
        <v>223</v>
      </c>
      <c r="B221" s="2" t="s">
        <v>385</v>
      </c>
      <c r="C221" s="2">
        <v>0.41</v>
      </c>
      <c r="D221" s="2">
        <v>810</v>
      </c>
      <c r="E221" s="2" t="s">
        <v>24</v>
      </c>
      <c r="F221" s="2" t="s">
        <v>25</v>
      </c>
      <c r="G221" s="2">
        <v>-40</v>
      </c>
      <c r="H221" s="2">
        <v>55.8</v>
      </c>
      <c r="I221" s="2" t="s">
        <v>15</v>
      </c>
      <c r="J221" s="2" t="s">
        <v>16</v>
      </c>
      <c r="K221" s="2" t="s">
        <v>828</v>
      </c>
      <c r="L221" s="2"/>
      <c r="M221">
        <v>39.8456849054676</v>
      </c>
      <c r="N221">
        <v>-105.92363805782</v>
      </c>
      <c r="O221">
        <v>3</v>
      </c>
      <c r="P221" t="s">
        <v>708</v>
      </c>
      <c r="Q221" s="27">
        <v>1978</v>
      </c>
      <c r="R221" s="27">
        <v>1984</v>
      </c>
      <c r="S221" s="27" t="s">
        <v>701</v>
      </c>
      <c r="T221" s="12">
        <v>1</v>
      </c>
      <c r="U221">
        <v>1</v>
      </c>
    </row>
    <row r="222" spans="1:21" x14ac:dyDescent="0.35">
      <c r="A222" s="2">
        <v>126</v>
      </c>
      <c r="B222" s="2" t="s">
        <v>233</v>
      </c>
      <c r="C222" s="2">
        <v>2.7</v>
      </c>
      <c r="D222" s="2">
        <v>762</v>
      </c>
      <c r="E222" s="2" t="s">
        <v>24</v>
      </c>
      <c r="F222" s="2" t="s">
        <v>25</v>
      </c>
      <c r="G222" s="2">
        <v>-36</v>
      </c>
      <c r="H222" s="2">
        <v>12</v>
      </c>
      <c r="I222" s="2" t="s">
        <v>15</v>
      </c>
      <c r="J222" s="2" t="s">
        <v>16</v>
      </c>
      <c r="K222" s="2" t="s">
        <v>234</v>
      </c>
      <c r="L222" s="2"/>
      <c r="M222">
        <v>39.8456849054676</v>
      </c>
      <c r="N222">
        <v>-105.92363805782</v>
      </c>
      <c r="O222">
        <v>6</v>
      </c>
      <c r="Q222" s="27">
        <v>1978</v>
      </c>
      <c r="R222" s="27">
        <v>1984</v>
      </c>
      <c r="S222" s="27" t="s">
        <v>701</v>
      </c>
      <c r="T222" s="12">
        <v>1</v>
      </c>
    </row>
    <row r="223" spans="1:21" x14ac:dyDescent="0.35">
      <c r="A223" s="2">
        <v>222</v>
      </c>
      <c r="B223" s="2" t="s">
        <v>383</v>
      </c>
      <c r="C223" s="2">
        <v>0.41</v>
      </c>
      <c r="D223" s="2">
        <v>810</v>
      </c>
      <c r="E223" s="2" t="s">
        <v>24</v>
      </c>
      <c r="F223" s="2" t="s">
        <v>25</v>
      </c>
      <c r="G223" s="2">
        <v>-36</v>
      </c>
      <c r="H223" s="2">
        <v>69.8</v>
      </c>
      <c r="I223" s="2" t="s">
        <v>15</v>
      </c>
      <c r="J223" s="2" t="s">
        <v>16</v>
      </c>
      <c r="K223" s="41" t="s">
        <v>828</v>
      </c>
      <c r="L223" s="2"/>
      <c r="M223">
        <v>39.8456849054676</v>
      </c>
      <c r="N223">
        <v>-105.92363805782</v>
      </c>
      <c r="O223">
        <v>6</v>
      </c>
      <c r="P223" t="s">
        <v>709</v>
      </c>
      <c r="Q223" s="27">
        <v>1978</v>
      </c>
      <c r="R223" s="27">
        <v>1984</v>
      </c>
      <c r="S223" s="27" t="s">
        <v>701</v>
      </c>
      <c r="T223" s="12">
        <v>1</v>
      </c>
    </row>
    <row r="224" spans="1:21" x14ac:dyDescent="0.35">
      <c r="A224" s="2">
        <v>151</v>
      </c>
      <c r="B224" s="2" t="s">
        <v>271</v>
      </c>
      <c r="C224" s="2">
        <v>2.89</v>
      </c>
      <c r="D224" s="2">
        <v>760</v>
      </c>
      <c r="E224" s="2" t="s">
        <v>24</v>
      </c>
      <c r="F224" s="2" t="s">
        <v>25</v>
      </c>
      <c r="G224" s="2">
        <v>-40</v>
      </c>
      <c r="H224" s="2">
        <v>52.5</v>
      </c>
      <c r="I224" s="2" t="s">
        <v>15</v>
      </c>
      <c r="J224" s="2" t="s">
        <v>16</v>
      </c>
      <c r="K224" s="2" t="s">
        <v>272</v>
      </c>
      <c r="L224" s="2"/>
      <c r="M224">
        <v>39.8456849054676</v>
      </c>
      <c r="N224">
        <v>-105.92363805782</v>
      </c>
      <c r="O224">
        <v>30</v>
      </c>
      <c r="P224" t="s">
        <v>710</v>
      </c>
      <c r="Q224">
        <v>1956</v>
      </c>
      <c r="R224">
        <v>1983</v>
      </c>
      <c r="S224" s="27" t="s">
        <v>701</v>
      </c>
      <c r="T224" s="12">
        <v>1</v>
      </c>
      <c r="U224">
        <v>1</v>
      </c>
    </row>
    <row r="225" spans="1:21" x14ac:dyDescent="0.35">
      <c r="A225" s="2">
        <v>152</v>
      </c>
      <c r="B225" s="2" t="s">
        <v>273</v>
      </c>
      <c r="C225" s="2">
        <v>2.89</v>
      </c>
      <c r="D225" s="2">
        <v>635</v>
      </c>
      <c r="E225" s="2" t="s">
        <v>24</v>
      </c>
      <c r="F225" s="2" t="s">
        <v>25</v>
      </c>
      <c r="G225" s="2">
        <v>-40</v>
      </c>
      <c r="H225" s="2">
        <v>42</v>
      </c>
      <c r="I225" s="2" t="s">
        <v>15</v>
      </c>
      <c r="J225" s="2" t="s">
        <v>16</v>
      </c>
      <c r="K225" s="2" t="s">
        <v>272</v>
      </c>
      <c r="L225" s="2"/>
      <c r="M225">
        <v>39.8456849054676</v>
      </c>
      <c r="N225">
        <v>-105.92363805782</v>
      </c>
      <c r="O225">
        <v>30</v>
      </c>
      <c r="P225" t="s">
        <v>710</v>
      </c>
      <c r="Q225">
        <v>1956</v>
      </c>
      <c r="R225">
        <v>1983</v>
      </c>
      <c r="S225" s="27" t="s">
        <v>701</v>
      </c>
      <c r="T225" s="12">
        <v>1</v>
      </c>
      <c r="U225">
        <v>1</v>
      </c>
    </row>
    <row r="226" spans="1:21" ht="20.5" thickBot="1" x14ac:dyDescent="0.4">
      <c r="A226" s="4">
        <v>184</v>
      </c>
      <c r="B226" s="4" t="s">
        <v>547</v>
      </c>
      <c r="C226" s="4">
        <v>2</v>
      </c>
      <c r="D226" s="4">
        <v>1390</v>
      </c>
      <c r="E226" s="4" t="s">
        <v>13</v>
      </c>
      <c r="F226" s="4" t="s">
        <v>14</v>
      </c>
      <c r="G226" s="4">
        <v>57</v>
      </c>
      <c r="H226" s="4">
        <v>-4.5999999999999996</v>
      </c>
      <c r="I226" s="4" t="s">
        <v>15</v>
      </c>
      <c r="J226" s="4" t="s">
        <v>16</v>
      </c>
      <c r="K226" s="4" t="s">
        <v>320</v>
      </c>
      <c r="L226" s="26"/>
      <c r="M226" s="27">
        <f>-33 - 57/60-44/3600</f>
        <v>-33.962222222222223</v>
      </c>
      <c r="N226" s="27">
        <f>18+55/60+52/3600</f>
        <v>18.931111111111111</v>
      </c>
      <c r="O226" s="27"/>
      <c r="P226" s="27" t="s">
        <v>755</v>
      </c>
      <c r="Q226" s="27">
        <v>1941</v>
      </c>
      <c r="R226" s="27">
        <v>1973</v>
      </c>
      <c r="S226" s="27" t="s">
        <v>591</v>
      </c>
      <c r="T226" s="12">
        <v>1</v>
      </c>
      <c r="U226" s="27">
        <v>0</v>
      </c>
    </row>
    <row r="227" spans="1:21" ht="20" x14ac:dyDescent="0.35">
      <c r="A227" s="6">
        <v>212</v>
      </c>
      <c r="B227" s="6" t="s">
        <v>370</v>
      </c>
      <c r="C227" s="6">
        <v>0.26</v>
      </c>
      <c r="D227" s="6">
        <v>1150</v>
      </c>
      <c r="E227" s="6" t="s">
        <v>13</v>
      </c>
      <c r="F227" s="6" t="s">
        <v>14</v>
      </c>
      <c r="G227" s="6">
        <v>100</v>
      </c>
      <c r="H227" s="6">
        <v>-196.5</v>
      </c>
      <c r="I227" s="6" t="s">
        <v>15</v>
      </c>
      <c r="J227" s="6" t="s">
        <v>16</v>
      </c>
      <c r="K227" s="6" t="s">
        <v>371</v>
      </c>
      <c r="L227" s="26"/>
      <c r="M227" s="27">
        <f>-25-17/60</f>
        <v>-25.283333333333335</v>
      </c>
      <c r="N227" s="27">
        <f>30+34/60</f>
        <v>30.566666666666666</v>
      </c>
      <c r="O227" s="27">
        <f>R227-Q227</f>
        <v>21</v>
      </c>
      <c r="P227" s="27"/>
      <c r="Q227" s="27">
        <v>1956</v>
      </c>
      <c r="R227" s="27">
        <v>1977</v>
      </c>
      <c r="S227" s="27" t="s">
        <v>569</v>
      </c>
      <c r="T227" s="12">
        <v>1</v>
      </c>
    </row>
    <row r="228" spans="1:21" ht="20" x14ac:dyDescent="0.35">
      <c r="A228" s="2">
        <v>291</v>
      </c>
      <c r="B228" s="2" t="s">
        <v>486</v>
      </c>
      <c r="C228" s="2">
        <v>0.81</v>
      </c>
      <c r="D228" s="2">
        <v>544</v>
      </c>
      <c r="E228" s="2" t="s">
        <v>24</v>
      </c>
      <c r="F228" s="2" t="s">
        <v>25</v>
      </c>
      <c r="G228" s="2">
        <v>-100</v>
      </c>
      <c r="H228" s="2">
        <v>15.9</v>
      </c>
      <c r="I228" s="2" t="s">
        <v>15</v>
      </c>
      <c r="J228" s="2" t="s">
        <v>16</v>
      </c>
      <c r="K228" s="2" t="s">
        <v>487</v>
      </c>
      <c r="L228" s="26"/>
      <c r="M228" s="27">
        <f>37+46/60</f>
        <v>37.766666666666666</v>
      </c>
      <c r="N228" s="27">
        <f>-100-53/60</f>
        <v>-100.88333333333334</v>
      </c>
      <c r="O228" s="27"/>
      <c r="P228" s="27" t="s">
        <v>756</v>
      </c>
      <c r="Q228" s="27">
        <v>1920</v>
      </c>
      <c r="R228" s="27">
        <v>1926</v>
      </c>
      <c r="S228" s="27" t="s">
        <v>591</v>
      </c>
      <c r="T228" s="12">
        <v>1</v>
      </c>
    </row>
    <row r="229" spans="1:21" x14ac:dyDescent="0.35">
      <c r="A229" s="2">
        <v>201</v>
      </c>
      <c r="B229" s="2" t="s">
        <v>349</v>
      </c>
      <c r="C229" s="2">
        <v>12</v>
      </c>
      <c r="D229" s="2">
        <v>570</v>
      </c>
      <c r="E229" s="2" t="s">
        <v>13</v>
      </c>
      <c r="F229" s="2" t="s">
        <v>14</v>
      </c>
      <c r="G229" s="2">
        <v>4</v>
      </c>
      <c r="H229" s="2">
        <v>0</v>
      </c>
      <c r="I229" s="2" t="s">
        <v>15</v>
      </c>
      <c r="J229" s="2" t="s">
        <v>26</v>
      </c>
      <c r="K229" s="2" t="s">
        <v>350</v>
      </c>
      <c r="L229" s="26">
        <v>836</v>
      </c>
      <c r="M229" s="27">
        <f>34+33/60+30/3600</f>
        <v>34.55833333333333</v>
      </c>
      <c r="N229" s="27">
        <f>105+43/60+30/3600</f>
        <v>105.72500000000001</v>
      </c>
      <c r="O229" s="27"/>
      <c r="P229" s="27"/>
      <c r="Q229" s="27">
        <v>1989</v>
      </c>
      <c r="R229" s="27">
        <v>2003</v>
      </c>
      <c r="S229" s="27" t="s">
        <v>591</v>
      </c>
      <c r="T229" s="12">
        <v>1</v>
      </c>
    </row>
    <row r="230" spans="1:21" x14ac:dyDescent="0.35">
      <c r="A230" s="2">
        <v>230</v>
      </c>
      <c r="B230" s="2" t="s">
        <v>396</v>
      </c>
      <c r="C230" s="2">
        <v>0.63</v>
      </c>
      <c r="D230" s="2">
        <v>1867</v>
      </c>
      <c r="E230" s="2" t="s">
        <v>24</v>
      </c>
      <c r="F230" s="2" t="s">
        <v>14</v>
      </c>
      <c r="G230" s="2">
        <v>90</v>
      </c>
      <c r="H230" s="2">
        <v>50</v>
      </c>
      <c r="I230" s="2" t="s">
        <v>15</v>
      </c>
      <c r="J230" s="2" t="s">
        <v>21</v>
      </c>
      <c r="K230" s="2" t="s">
        <v>397</v>
      </c>
      <c r="L230" s="26"/>
      <c r="M230" s="27">
        <f>18+15/3600</f>
        <v>18.004166666666666</v>
      </c>
      <c r="N230" s="27">
        <f>177+21/60+8/3600</f>
        <v>177.35222222222222</v>
      </c>
      <c r="O230" s="27"/>
      <c r="P230" s="27" t="s">
        <v>757</v>
      </c>
      <c r="Q230" s="27">
        <v>1990</v>
      </c>
      <c r="R230" s="27">
        <v>1992</v>
      </c>
      <c r="S230" s="27" t="s">
        <v>569</v>
      </c>
      <c r="T230" s="12">
        <v>1</v>
      </c>
    </row>
    <row r="231" spans="1:21" ht="20" x14ac:dyDescent="0.35">
      <c r="A231" s="2">
        <v>248</v>
      </c>
      <c r="B231" s="2" t="s">
        <v>425</v>
      </c>
      <c r="C231" s="2">
        <v>1.95</v>
      </c>
      <c r="D231" s="2">
        <v>773</v>
      </c>
      <c r="E231" s="2" t="s">
        <v>24</v>
      </c>
      <c r="F231" s="2" t="s">
        <v>14</v>
      </c>
      <c r="G231" s="2">
        <v>100</v>
      </c>
      <c r="H231" s="2">
        <v>-103.3</v>
      </c>
      <c r="I231" s="2" t="s">
        <v>15</v>
      </c>
      <c r="J231" s="2" t="s">
        <v>16</v>
      </c>
      <c r="K231" s="2" t="s">
        <v>426</v>
      </c>
      <c r="L231" s="2">
        <v>1300</v>
      </c>
      <c r="M231">
        <v>-35.011000000000003</v>
      </c>
      <c r="N231">
        <v>148.34299999999999</v>
      </c>
      <c r="O231">
        <v>20</v>
      </c>
      <c r="Q231" s="27">
        <v>1989</v>
      </c>
      <c r="R231" s="27">
        <v>2009</v>
      </c>
      <c r="S231" s="27" t="s">
        <v>591</v>
      </c>
      <c r="T231" s="12">
        <v>1</v>
      </c>
    </row>
    <row r="232" spans="1:21" x14ac:dyDescent="0.35">
      <c r="A232" s="2">
        <v>159</v>
      </c>
      <c r="B232" s="2" t="s">
        <v>285</v>
      </c>
      <c r="C232" s="2">
        <v>0.79600000000000004</v>
      </c>
      <c r="D232" s="2">
        <v>906</v>
      </c>
      <c r="E232" s="2" t="s">
        <v>13</v>
      </c>
      <c r="F232" s="2" t="s">
        <v>14</v>
      </c>
      <c r="G232" s="2">
        <v>-34</v>
      </c>
      <c r="H232" s="2">
        <v>24.7</v>
      </c>
      <c r="I232" s="2" t="s">
        <v>15</v>
      </c>
      <c r="J232" s="2" t="s">
        <v>16</v>
      </c>
      <c r="K232" s="2" t="s">
        <v>286</v>
      </c>
      <c r="L232" s="26"/>
      <c r="M232" s="27">
        <f t="shared" ref="M232:M237" si="3">-37-20/60</f>
        <v>-37.333333333333336</v>
      </c>
      <c r="N232" s="27">
        <f>N233</f>
        <v>149.58333333333334</v>
      </c>
      <c r="O232" s="27"/>
      <c r="P232" s="27" t="s">
        <v>758</v>
      </c>
      <c r="Q232" s="27">
        <v>1987</v>
      </c>
      <c r="R232" s="27">
        <v>2007</v>
      </c>
      <c r="S232" s="27" t="s">
        <v>569</v>
      </c>
      <c r="T232" s="12">
        <v>1</v>
      </c>
      <c r="U232" s="27">
        <v>1</v>
      </c>
    </row>
    <row r="233" spans="1:21" x14ac:dyDescent="0.35">
      <c r="A233" s="2">
        <v>160</v>
      </c>
      <c r="B233" s="2" t="s">
        <v>287</v>
      </c>
      <c r="C233" s="2">
        <v>2.2509999999999999</v>
      </c>
      <c r="D233" s="2">
        <v>906</v>
      </c>
      <c r="E233" s="2" t="s">
        <v>13</v>
      </c>
      <c r="F233" s="2" t="s">
        <v>14</v>
      </c>
      <c r="G233" s="2">
        <v>-80</v>
      </c>
      <c r="H233" s="2">
        <v>148.69999999999999</v>
      </c>
      <c r="I233" s="2" t="s">
        <v>15</v>
      </c>
      <c r="J233" s="2" t="s">
        <v>16</v>
      </c>
      <c r="K233" s="2" t="s">
        <v>286</v>
      </c>
      <c r="L233" s="26"/>
      <c r="M233" s="27">
        <f t="shared" si="3"/>
        <v>-37.333333333333336</v>
      </c>
      <c r="N233" s="27">
        <f>N234</f>
        <v>149.58333333333334</v>
      </c>
      <c r="O233" s="27"/>
      <c r="P233" s="27" t="s">
        <v>758</v>
      </c>
      <c r="Q233" s="27">
        <v>1979</v>
      </c>
      <c r="R233" s="27">
        <v>2008</v>
      </c>
      <c r="S233" s="27" t="s">
        <v>569</v>
      </c>
      <c r="T233" s="12">
        <v>1</v>
      </c>
      <c r="U233" s="27">
        <v>1</v>
      </c>
    </row>
    <row r="234" spans="1:21" x14ac:dyDescent="0.35">
      <c r="A234" s="2">
        <v>165</v>
      </c>
      <c r="B234" s="2" t="s">
        <v>293</v>
      </c>
      <c r="C234" s="2">
        <v>0.92500000000000004</v>
      </c>
      <c r="D234" s="2">
        <v>906</v>
      </c>
      <c r="E234" s="2" t="s">
        <v>13</v>
      </c>
      <c r="F234" s="2" t="s">
        <v>14</v>
      </c>
      <c r="G234" s="2">
        <v>-95</v>
      </c>
      <c r="H234" s="2">
        <v>350</v>
      </c>
      <c r="I234" s="2" t="s">
        <v>15</v>
      </c>
      <c r="J234" s="2" t="s">
        <v>16</v>
      </c>
      <c r="K234" s="2" t="s">
        <v>286</v>
      </c>
      <c r="L234" s="26"/>
      <c r="M234" s="27">
        <f t="shared" si="3"/>
        <v>-37.333333333333336</v>
      </c>
      <c r="N234" s="27">
        <f>N235</f>
        <v>149.58333333333334</v>
      </c>
      <c r="O234" s="27"/>
      <c r="P234" s="27" t="s">
        <v>758</v>
      </c>
      <c r="Q234" s="27">
        <v>1979</v>
      </c>
      <c r="R234" s="27">
        <v>2011</v>
      </c>
      <c r="S234" s="27" t="s">
        <v>569</v>
      </c>
      <c r="T234" s="12">
        <v>1</v>
      </c>
      <c r="U234" s="27">
        <v>1</v>
      </c>
    </row>
    <row r="235" spans="1:21" x14ac:dyDescent="0.35">
      <c r="A235" s="2">
        <v>239</v>
      </c>
      <c r="B235" s="2" t="s">
        <v>413</v>
      </c>
      <c r="C235" s="2">
        <v>1.2749999999999999</v>
      </c>
      <c r="D235" s="2">
        <v>906</v>
      </c>
      <c r="E235" s="2" t="s">
        <v>13</v>
      </c>
      <c r="F235" s="2" t="s">
        <v>14</v>
      </c>
      <c r="G235" s="2">
        <v>-20</v>
      </c>
      <c r="H235" s="2">
        <v>49.3</v>
      </c>
      <c r="I235" s="2" t="s">
        <v>15</v>
      </c>
      <c r="J235" s="2" t="s">
        <v>16</v>
      </c>
      <c r="K235" s="2" t="s">
        <v>286</v>
      </c>
      <c r="L235" s="26"/>
      <c r="M235" s="27">
        <f t="shared" si="3"/>
        <v>-37.333333333333336</v>
      </c>
      <c r="N235" s="27">
        <f>N236</f>
        <v>149.58333333333334</v>
      </c>
      <c r="O235" s="27"/>
      <c r="P235" s="27" t="s">
        <v>759</v>
      </c>
      <c r="Q235" s="27">
        <v>1979</v>
      </c>
      <c r="R235" s="27">
        <v>1986</v>
      </c>
      <c r="S235" s="27" t="s">
        <v>569</v>
      </c>
      <c r="T235" s="12">
        <v>1</v>
      </c>
      <c r="U235" s="27">
        <v>1</v>
      </c>
    </row>
    <row r="236" spans="1:21" x14ac:dyDescent="0.35">
      <c r="A236" s="2">
        <v>240</v>
      </c>
      <c r="B236" s="2" t="s">
        <v>413</v>
      </c>
      <c r="C236" s="2">
        <v>1.2849999999999999</v>
      </c>
      <c r="D236" s="2">
        <v>906</v>
      </c>
      <c r="E236" s="2" t="s">
        <v>13</v>
      </c>
      <c r="F236" s="2" t="s">
        <v>14</v>
      </c>
      <c r="G236" s="2">
        <v>-39</v>
      </c>
      <c r="H236" s="2">
        <v>49</v>
      </c>
      <c r="I236" s="2" t="s">
        <v>15</v>
      </c>
      <c r="J236" s="2" t="s">
        <v>16</v>
      </c>
      <c r="K236" s="2" t="s">
        <v>286</v>
      </c>
      <c r="L236" s="26"/>
      <c r="M236" s="27">
        <f t="shared" si="3"/>
        <v>-37.333333333333336</v>
      </c>
      <c r="N236" s="27">
        <f>N237</f>
        <v>149.58333333333334</v>
      </c>
      <c r="O236" s="27"/>
      <c r="P236" s="27" t="s">
        <v>760</v>
      </c>
      <c r="Q236" s="27">
        <v>1987</v>
      </c>
      <c r="R236" s="27">
        <v>2006</v>
      </c>
      <c r="S236" s="27" t="s">
        <v>569</v>
      </c>
      <c r="T236" s="12">
        <v>1</v>
      </c>
      <c r="U236" s="27">
        <v>1</v>
      </c>
    </row>
    <row r="237" spans="1:21" x14ac:dyDescent="0.35">
      <c r="A237" s="2">
        <v>268</v>
      </c>
      <c r="B237" s="2" t="s">
        <v>455</v>
      </c>
      <c r="C237" s="2">
        <v>1.4</v>
      </c>
      <c r="D237" s="2">
        <v>906</v>
      </c>
      <c r="E237" s="2" t="s">
        <v>13</v>
      </c>
      <c r="F237" s="2" t="s">
        <v>14</v>
      </c>
      <c r="G237" s="2">
        <v>-36</v>
      </c>
      <c r="H237" s="2">
        <v>50</v>
      </c>
      <c r="I237" s="2" t="s">
        <v>15</v>
      </c>
      <c r="J237" s="2" t="s">
        <v>16</v>
      </c>
      <c r="K237" s="2" t="s">
        <v>286</v>
      </c>
      <c r="L237" s="2"/>
      <c r="M237">
        <f t="shared" si="3"/>
        <v>-37.333333333333336</v>
      </c>
      <c r="N237">
        <f>149+35/60</f>
        <v>149.58333333333334</v>
      </c>
      <c r="O237">
        <v>8</v>
      </c>
      <c r="P237" t="s">
        <v>711</v>
      </c>
      <c r="Q237" s="27">
        <v>1979</v>
      </c>
      <c r="R237" s="27">
        <v>1987</v>
      </c>
      <c r="S237" s="27" t="s">
        <v>591</v>
      </c>
      <c r="T237" s="27">
        <v>1</v>
      </c>
    </row>
    <row r="238" spans="1:21" x14ac:dyDescent="0.35">
      <c r="A238" s="2">
        <v>99</v>
      </c>
      <c r="B238" s="2" t="s">
        <v>185</v>
      </c>
      <c r="C238" s="2">
        <v>0.55400000000000005</v>
      </c>
      <c r="D238" s="2">
        <v>500</v>
      </c>
      <c r="E238" s="2" t="s">
        <v>24</v>
      </c>
      <c r="F238" s="2" t="s">
        <v>14</v>
      </c>
      <c r="G238" s="2">
        <v>-40.299999999999997</v>
      </c>
      <c r="H238" s="2">
        <v>82.7</v>
      </c>
      <c r="I238" s="2" t="s">
        <v>15</v>
      </c>
      <c r="J238" s="2" t="s">
        <v>16</v>
      </c>
      <c r="K238" s="2" t="s">
        <v>186</v>
      </c>
      <c r="L238" s="26"/>
      <c r="M238" s="27">
        <v>-33.372397001745803</v>
      </c>
      <c r="N238" s="27">
        <v>149.00283596747201</v>
      </c>
      <c r="O238" s="27"/>
      <c r="P238" s="27"/>
      <c r="Q238" s="27">
        <v>2001</v>
      </c>
      <c r="R238" s="27">
        <v>2007</v>
      </c>
      <c r="S238" s="27" t="s">
        <v>701</v>
      </c>
      <c r="T238" s="27">
        <v>1</v>
      </c>
    </row>
    <row r="239" spans="1:21" x14ac:dyDescent="0.35">
      <c r="A239" s="2">
        <v>98</v>
      </c>
      <c r="B239" s="2" t="s">
        <v>183</v>
      </c>
      <c r="C239" s="2">
        <v>0.55300000000000005</v>
      </c>
      <c r="D239" s="2">
        <v>500</v>
      </c>
      <c r="E239" s="2" t="s">
        <v>24</v>
      </c>
      <c r="F239" s="2" t="s">
        <v>14</v>
      </c>
      <c r="G239" s="2">
        <v>-43.2</v>
      </c>
      <c r="H239" s="2">
        <v>35.299999999999997</v>
      </c>
      <c r="I239" s="2" t="s">
        <v>15</v>
      </c>
      <c r="J239" s="2" t="s">
        <v>16</v>
      </c>
      <c r="K239" s="2" t="s">
        <v>184</v>
      </c>
      <c r="L239" s="26"/>
      <c r="M239" s="27">
        <v>-33.369493981362503</v>
      </c>
      <c r="N239" s="27">
        <v>149.002449729407</v>
      </c>
      <c r="O239" s="27"/>
      <c r="P239" s="27"/>
      <c r="Q239" s="27">
        <v>1999</v>
      </c>
      <c r="R239" s="27">
        <v>2007</v>
      </c>
      <c r="S239" s="27" t="s">
        <v>701</v>
      </c>
      <c r="T239" s="27">
        <v>1</v>
      </c>
    </row>
    <row r="240" spans="1:21" x14ac:dyDescent="0.35">
      <c r="A240" s="2">
        <v>279</v>
      </c>
      <c r="B240" s="2" t="s">
        <v>471</v>
      </c>
      <c r="C240" s="2">
        <v>0.55300000000000005</v>
      </c>
      <c r="D240" s="2">
        <v>1080</v>
      </c>
      <c r="E240" s="2" t="s">
        <v>24</v>
      </c>
      <c r="F240" s="2" t="s">
        <v>14</v>
      </c>
      <c r="G240" s="2">
        <v>-43.2</v>
      </c>
      <c r="H240" s="2">
        <v>35.299999999999997</v>
      </c>
      <c r="I240" s="2" t="s">
        <v>15</v>
      </c>
      <c r="J240" s="2" t="s">
        <v>16</v>
      </c>
      <c r="K240" s="2" t="s">
        <v>184</v>
      </c>
      <c r="L240" s="2"/>
      <c r="M240">
        <v>-33.373992000000001</v>
      </c>
      <c r="N240">
        <v>148.997547</v>
      </c>
      <c r="O240">
        <v>9</v>
      </c>
      <c r="Q240" s="27">
        <v>1999</v>
      </c>
      <c r="R240" s="27">
        <v>2007</v>
      </c>
      <c r="S240" t="s">
        <v>701</v>
      </c>
      <c r="T240" s="27">
        <v>1</v>
      </c>
    </row>
    <row r="241" spans="1:20" x14ac:dyDescent="0.35">
      <c r="A241" s="2">
        <v>280</v>
      </c>
      <c r="B241" s="2" t="s">
        <v>472</v>
      </c>
      <c r="C241" s="2">
        <v>0.55400000000000005</v>
      </c>
      <c r="D241" s="2">
        <v>1080</v>
      </c>
      <c r="E241" s="2" t="s">
        <v>24</v>
      </c>
      <c r="F241" s="2" t="s">
        <v>14</v>
      </c>
      <c r="G241" s="2">
        <v>-40.299999999999997</v>
      </c>
      <c r="H241" s="2">
        <v>82.7</v>
      </c>
      <c r="I241" s="2" t="s">
        <v>15</v>
      </c>
      <c r="J241" s="2" t="s">
        <v>16</v>
      </c>
      <c r="K241" s="2" t="s">
        <v>184</v>
      </c>
      <c r="L241" s="2"/>
      <c r="M241">
        <v>-33.373992000000001</v>
      </c>
      <c r="N241">
        <v>148.997547</v>
      </c>
      <c r="O241">
        <v>7</v>
      </c>
      <c r="Q241" s="27">
        <v>2001</v>
      </c>
      <c r="R241" s="27">
        <v>2007</v>
      </c>
      <c r="S241" t="s">
        <v>701</v>
      </c>
      <c r="T241" s="27">
        <v>1</v>
      </c>
    </row>
    <row r="242" spans="1:20" x14ac:dyDescent="0.35">
      <c r="A242" s="2">
        <v>298</v>
      </c>
      <c r="B242" s="2" t="s">
        <v>499</v>
      </c>
      <c r="C242" s="2">
        <v>0.94</v>
      </c>
      <c r="D242" s="2">
        <v>1200</v>
      </c>
      <c r="E242" s="2" t="s">
        <v>13</v>
      </c>
      <c r="F242" s="2" t="s">
        <v>14</v>
      </c>
      <c r="G242" s="2">
        <v>-100</v>
      </c>
      <c r="H242" s="2">
        <v>271.60000000000002</v>
      </c>
      <c r="I242" s="2" t="s">
        <v>15</v>
      </c>
      <c r="J242" s="2" t="s">
        <v>16</v>
      </c>
      <c r="K242" s="2" t="s">
        <v>500</v>
      </c>
      <c r="L242" s="2">
        <v>1470.8</v>
      </c>
      <c r="M242">
        <v>-33.420999999999999</v>
      </c>
      <c r="N242">
        <v>115.989</v>
      </c>
      <c r="O242" s="2">
        <v>24</v>
      </c>
      <c r="P242" t="s">
        <v>549</v>
      </c>
      <c r="S242" t="s">
        <v>569</v>
      </c>
      <c r="T242" s="27">
        <v>1</v>
      </c>
    </row>
    <row r="243" spans="1:20" ht="20" x14ac:dyDescent="0.35">
      <c r="A243" s="2">
        <v>281</v>
      </c>
      <c r="B243" s="2" t="s">
        <v>473</v>
      </c>
      <c r="C243" s="2">
        <v>5</v>
      </c>
      <c r="D243" s="2">
        <v>750</v>
      </c>
      <c r="E243" s="2" t="s">
        <v>24</v>
      </c>
      <c r="F243" s="2" t="s">
        <v>25</v>
      </c>
      <c r="G243" s="2">
        <v>-50</v>
      </c>
      <c r="H243" s="2">
        <v>6</v>
      </c>
      <c r="I243" s="2" t="s">
        <v>15</v>
      </c>
      <c r="J243" s="2" t="s">
        <v>16</v>
      </c>
      <c r="K243" s="2" t="s">
        <v>474</v>
      </c>
      <c r="L243" s="2"/>
      <c r="M243">
        <f>49+39/60</f>
        <v>49.65</v>
      </c>
      <c r="N243">
        <f>119+24/60</f>
        <v>119.4</v>
      </c>
      <c r="O243">
        <v>11</v>
      </c>
      <c r="Q243" s="27">
        <v>1995</v>
      </c>
      <c r="R243" s="27">
        <v>2007</v>
      </c>
      <c r="T243" s="27">
        <v>1</v>
      </c>
    </row>
    <row r="244" spans="1:20" ht="20" x14ac:dyDescent="0.35">
      <c r="A244" s="9">
        <v>282</v>
      </c>
      <c r="B244" s="9" t="s">
        <v>475</v>
      </c>
      <c r="C244" s="9">
        <v>5</v>
      </c>
      <c r="D244" s="9">
        <v>750</v>
      </c>
      <c r="E244" s="9" t="s">
        <v>24</v>
      </c>
      <c r="F244" s="9" t="s">
        <v>25</v>
      </c>
      <c r="G244" s="9">
        <v>-50</v>
      </c>
      <c r="H244" s="9">
        <v>0</v>
      </c>
      <c r="I244" s="9" t="s">
        <v>15</v>
      </c>
      <c r="J244" s="9" t="s">
        <v>16</v>
      </c>
      <c r="K244" s="9" t="s">
        <v>474</v>
      </c>
      <c r="L244" s="9"/>
      <c r="M244">
        <f>49+39/60</f>
        <v>49.65</v>
      </c>
      <c r="N244">
        <f>119+24/60</f>
        <v>119.4</v>
      </c>
      <c r="O244">
        <v>5</v>
      </c>
      <c r="Q244">
        <v>1995</v>
      </c>
      <c r="R244">
        <v>2000</v>
      </c>
      <c r="S244" t="s">
        <v>591</v>
      </c>
      <c r="T244" s="27">
        <v>1</v>
      </c>
    </row>
    <row r="245" spans="1:20" x14ac:dyDescent="0.35">
      <c r="A245" s="2">
        <v>247</v>
      </c>
      <c r="B245" s="2" t="s">
        <v>423</v>
      </c>
      <c r="C245" s="2">
        <v>40</v>
      </c>
      <c r="D245" s="2">
        <v>2908</v>
      </c>
      <c r="E245" s="2" t="s">
        <v>13</v>
      </c>
      <c r="F245" s="2" t="s">
        <v>14</v>
      </c>
      <c r="G245" s="2">
        <v>12</v>
      </c>
      <c r="H245" s="2">
        <v>-15</v>
      </c>
      <c r="I245" s="2" t="s">
        <v>20</v>
      </c>
      <c r="J245" s="2" t="s">
        <v>21</v>
      </c>
      <c r="K245" s="2" t="s">
        <v>424</v>
      </c>
      <c r="L245" s="26"/>
      <c r="M245" s="27">
        <f>18+17/60+56.22/3600</f>
        <v>18.298950000000001</v>
      </c>
      <c r="N245" s="27">
        <f>65+41/60+37.78/3600</f>
        <v>65.693827777777784</v>
      </c>
      <c r="O245" s="27"/>
      <c r="P245" s="27" t="s">
        <v>761</v>
      </c>
      <c r="Q245" s="27">
        <v>1973</v>
      </c>
      <c r="R245" s="27">
        <v>1990</v>
      </c>
      <c r="S245" s="27" t="s">
        <v>701</v>
      </c>
      <c r="T245" s="27">
        <v>1</v>
      </c>
    </row>
    <row r="246" spans="1:20" x14ac:dyDescent="0.35">
      <c r="A246" s="2">
        <v>178</v>
      </c>
      <c r="B246" s="2" t="s">
        <v>310</v>
      </c>
      <c r="C246" s="2">
        <v>80.650000000000006</v>
      </c>
      <c r="D246" s="2">
        <v>1314.6</v>
      </c>
      <c r="E246" s="2" t="s">
        <v>13</v>
      </c>
      <c r="F246" s="2" t="s">
        <v>14</v>
      </c>
      <c r="G246" s="2">
        <v>18.899999999999999</v>
      </c>
      <c r="H246" s="2">
        <v>0</v>
      </c>
      <c r="I246" s="2" t="s">
        <v>15</v>
      </c>
      <c r="J246" s="2" t="s">
        <v>26</v>
      </c>
      <c r="K246" s="2" t="s">
        <v>311</v>
      </c>
      <c r="L246" s="26"/>
      <c r="M246" s="27">
        <f>26+14/100</f>
        <v>26.14</v>
      </c>
      <c r="N246" s="27">
        <f>105+42/60</f>
        <v>105.7</v>
      </c>
      <c r="O246" s="27"/>
      <c r="P246" s="27"/>
      <c r="Q246" s="27">
        <v>1990</v>
      </c>
      <c r="R246" s="27">
        <v>2006</v>
      </c>
      <c r="S246" s="27" t="s">
        <v>569</v>
      </c>
      <c r="T246" s="27">
        <v>1</v>
      </c>
    </row>
    <row r="247" spans="1:20" x14ac:dyDescent="0.35">
      <c r="A247" s="2">
        <v>203</v>
      </c>
      <c r="B247" s="2" t="s">
        <v>354</v>
      </c>
      <c r="C247" s="41">
        <v>293</v>
      </c>
      <c r="D247" s="2">
        <v>834.5</v>
      </c>
      <c r="E247" s="2" t="s">
        <v>19</v>
      </c>
      <c r="F247" s="2" t="s">
        <v>14</v>
      </c>
      <c r="G247" s="2">
        <v>-54</v>
      </c>
      <c r="H247" s="2">
        <v>-9.5</v>
      </c>
      <c r="I247" s="2" t="s">
        <v>15</v>
      </c>
      <c r="J247" s="2" t="s">
        <v>21</v>
      </c>
      <c r="K247" s="2" t="s">
        <v>355</v>
      </c>
      <c r="L247" s="26"/>
      <c r="M247" s="27">
        <f>12+40/60</f>
        <v>12.666666666666666</v>
      </c>
      <c r="N247" s="27">
        <f>50+3/60</f>
        <v>50.05</v>
      </c>
      <c r="O247" s="27"/>
      <c r="P247" s="27" t="s">
        <v>762</v>
      </c>
      <c r="Q247" s="27">
        <v>1984</v>
      </c>
      <c r="R247" s="27">
        <v>2012</v>
      </c>
      <c r="S247" s="27" t="s">
        <v>569</v>
      </c>
      <c r="T247" s="27">
        <v>1</v>
      </c>
    </row>
    <row r="248" spans="1:20" ht="20" x14ac:dyDescent="0.35">
      <c r="A248" s="2">
        <v>293</v>
      </c>
      <c r="B248" s="2" t="s">
        <v>490</v>
      </c>
      <c r="C248" s="2">
        <v>249</v>
      </c>
      <c r="D248" s="2">
        <v>910</v>
      </c>
      <c r="E248" s="2" t="s">
        <v>24</v>
      </c>
      <c r="F248" s="2" t="s">
        <v>14</v>
      </c>
      <c r="G248" s="2">
        <v>10</v>
      </c>
      <c r="H248" s="2">
        <v>-0.7</v>
      </c>
      <c r="I248" s="2" t="s">
        <v>15</v>
      </c>
      <c r="J248" s="2" t="s">
        <v>21</v>
      </c>
      <c r="K248" s="2" t="s">
        <v>491</v>
      </c>
      <c r="L248" s="26">
        <v>560</v>
      </c>
      <c r="M248" s="27">
        <f>31+42.5/60</f>
        <v>31.708333333333332</v>
      </c>
      <c r="N248" s="27">
        <f>105+30/60</f>
        <v>105.5</v>
      </c>
      <c r="O248" s="27">
        <v>1</v>
      </c>
      <c r="P248" s="27"/>
      <c r="Q248" s="27">
        <v>1987</v>
      </c>
      <c r="R248" s="27">
        <v>1987</v>
      </c>
      <c r="S248" s="27" t="s">
        <v>591</v>
      </c>
      <c r="T248" s="27">
        <v>1</v>
      </c>
    </row>
    <row r="249" spans="1:20" x14ac:dyDescent="0.35">
      <c r="A249" s="2">
        <v>195</v>
      </c>
      <c r="B249" s="2" t="s">
        <v>340</v>
      </c>
      <c r="C249" s="2">
        <v>292.91000000000003</v>
      </c>
      <c r="D249" s="2">
        <v>394</v>
      </c>
      <c r="E249" s="2" t="s">
        <v>130</v>
      </c>
      <c r="F249" s="2" t="s">
        <v>14</v>
      </c>
      <c r="G249" s="2">
        <v>-18.5</v>
      </c>
      <c r="H249" s="2">
        <v>26.4</v>
      </c>
      <c r="I249" s="2" t="s">
        <v>15</v>
      </c>
      <c r="J249" s="2" t="s">
        <v>16</v>
      </c>
      <c r="K249" s="2" t="s">
        <v>341</v>
      </c>
      <c r="L249">
        <v>1103</v>
      </c>
      <c r="M249">
        <v>-37.909999999999997</v>
      </c>
      <c r="N249">
        <v>146.02000000000001</v>
      </c>
      <c r="O249">
        <v>25</v>
      </c>
      <c r="P249" t="s">
        <v>877</v>
      </c>
      <c r="T249" s="27">
        <v>0</v>
      </c>
    </row>
    <row r="250" spans="1:20" x14ac:dyDescent="0.35">
      <c r="A250" s="9">
        <v>267</v>
      </c>
      <c r="B250" s="9" t="s">
        <v>454</v>
      </c>
      <c r="C250" s="9">
        <v>31.47</v>
      </c>
      <c r="D250" s="9">
        <v>1604</v>
      </c>
      <c r="E250" s="9" t="s">
        <v>13</v>
      </c>
      <c r="F250" s="9" t="s">
        <v>14</v>
      </c>
      <c r="G250" s="9">
        <v>-84.1</v>
      </c>
      <c r="H250" s="9">
        <v>32.6</v>
      </c>
      <c r="I250" s="9" t="s">
        <v>15</v>
      </c>
      <c r="J250" s="9" t="s">
        <v>16</v>
      </c>
      <c r="K250" s="9" t="s">
        <v>341</v>
      </c>
      <c r="L250" s="2">
        <v>1113</v>
      </c>
      <c r="M250">
        <v>-37.78</v>
      </c>
      <c r="N250">
        <v>145.62</v>
      </c>
      <c r="O250">
        <v>17</v>
      </c>
      <c r="P250" t="s">
        <v>877</v>
      </c>
      <c r="T250" s="27">
        <v>0</v>
      </c>
    </row>
    <row r="251" spans="1:20" x14ac:dyDescent="0.35">
      <c r="A251" s="2">
        <v>311</v>
      </c>
      <c r="B251" s="2" t="s">
        <v>517</v>
      </c>
      <c r="C251" s="2">
        <v>149.43</v>
      </c>
      <c r="D251" s="2">
        <v>1497</v>
      </c>
      <c r="E251" s="2" t="s">
        <v>130</v>
      </c>
      <c r="F251" s="2" t="s">
        <v>14</v>
      </c>
      <c r="G251" s="2">
        <v>-45.6</v>
      </c>
      <c r="H251" s="2">
        <v>9.9</v>
      </c>
      <c r="I251" s="2" t="s">
        <v>15</v>
      </c>
      <c r="J251" s="2" t="s">
        <v>16</v>
      </c>
      <c r="K251" s="2" t="s">
        <v>341</v>
      </c>
      <c r="L251" s="2"/>
      <c r="M251">
        <v>-34.1738338289274</v>
      </c>
      <c r="N251">
        <v>116.379359835201</v>
      </c>
      <c r="O251">
        <v>5</v>
      </c>
      <c r="Q251">
        <v>1971</v>
      </c>
      <c r="R251">
        <v>1985</v>
      </c>
      <c r="S251" t="s">
        <v>701</v>
      </c>
      <c r="T251" s="27">
        <v>1</v>
      </c>
    </row>
    <row r="252" spans="1:20" ht="15" thickBot="1" x14ac:dyDescent="0.4">
      <c r="A252" s="4">
        <v>312</v>
      </c>
      <c r="B252" s="4" t="s">
        <v>876</v>
      </c>
      <c r="C252" s="4">
        <v>2.7</v>
      </c>
      <c r="D252" s="4">
        <v>850</v>
      </c>
      <c r="E252" s="4" t="s">
        <v>13</v>
      </c>
      <c r="F252" s="4" t="s">
        <v>14</v>
      </c>
      <c r="G252" s="4">
        <v>60</v>
      </c>
      <c r="H252" s="4">
        <v>83.3</v>
      </c>
      <c r="I252" s="4" t="s">
        <v>15</v>
      </c>
      <c r="J252" s="4" t="s">
        <v>16</v>
      </c>
      <c r="K252" s="4" t="s">
        <v>341</v>
      </c>
      <c r="L252">
        <v>1075</v>
      </c>
      <c r="M252">
        <v>-37.76</v>
      </c>
      <c r="N252">
        <v>145.85</v>
      </c>
      <c r="O252">
        <v>4</v>
      </c>
      <c r="P252" t="s">
        <v>875</v>
      </c>
      <c r="Q252">
        <v>1982</v>
      </c>
      <c r="R252">
        <v>1985</v>
      </c>
      <c r="S252" t="s">
        <v>569</v>
      </c>
      <c r="T252" s="27">
        <v>0</v>
      </c>
    </row>
    <row r="254" spans="1:20" x14ac:dyDescent="0.35">
      <c r="T254" s="27"/>
    </row>
    <row r="256" spans="1:20" x14ac:dyDescent="0.35">
      <c r="T256" s="12">
        <f>SUM(T2:T252)</f>
        <v>223</v>
      </c>
    </row>
  </sheetData>
  <autoFilter ref="T1:T254" xr:uid="{32AFE286-8638-404F-9DBC-2F4BDB10044C}"/>
  <phoneticPr fontId="10"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T40"/>
  <sheetViews>
    <sheetView topLeftCell="A19" zoomScale="63" zoomScaleNormal="63" workbookViewId="0">
      <selection activeCell="J38" sqref="J38"/>
    </sheetView>
  </sheetViews>
  <sheetFormatPr defaultRowHeight="14.5" x14ac:dyDescent="0.35"/>
  <cols>
    <col min="11" max="11" width="14.1796875" customWidth="1"/>
    <col min="12" max="12" width="10.6328125" bestFit="1" customWidth="1"/>
  </cols>
  <sheetData>
    <row r="1" spans="1:17" x14ac:dyDescent="0.35">
      <c r="A1" s="61" t="s">
        <v>0</v>
      </c>
      <c r="B1" s="61" t="s">
        <v>1</v>
      </c>
      <c r="C1" s="61" t="s">
        <v>2</v>
      </c>
      <c r="D1" s="61" t="s">
        <v>3</v>
      </c>
      <c r="E1" s="61" t="s">
        <v>4</v>
      </c>
      <c r="F1" s="61" t="s">
        <v>5</v>
      </c>
      <c r="G1" s="59" t="s">
        <v>6</v>
      </c>
      <c r="H1" s="59" t="s">
        <v>7</v>
      </c>
      <c r="I1" s="7" t="s">
        <v>8</v>
      </c>
      <c r="J1" s="61" t="s">
        <v>10</v>
      </c>
      <c r="K1" s="61" t="s">
        <v>11</v>
      </c>
    </row>
    <row r="2" spans="1:17" ht="15" thickBot="1" x14ac:dyDescent="0.4">
      <c r="A2" s="62"/>
      <c r="B2" s="62"/>
      <c r="C2" s="62"/>
      <c r="D2" s="62"/>
      <c r="E2" s="62"/>
      <c r="F2" s="62"/>
      <c r="G2" s="60"/>
      <c r="H2" s="60"/>
      <c r="I2" s="1" t="s">
        <v>9</v>
      </c>
      <c r="J2" s="62"/>
      <c r="K2" s="62"/>
      <c r="L2" t="s">
        <v>519</v>
      </c>
      <c r="M2" t="s">
        <v>520</v>
      </c>
      <c r="N2" t="s">
        <v>522</v>
      </c>
      <c r="O2" t="s">
        <v>543</v>
      </c>
      <c r="Q2" t="s">
        <v>542</v>
      </c>
    </row>
    <row r="3" spans="1:17" x14ac:dyDescent="0.35">
      <c r="A3">
        <v>313</v>
      </c>
      <c r="B3" t="s">
        <v>521</v>
      </c>
      <c r="C3">
        <v>391</v>
      </c>
      <c r="D3">
        <v>1011</v>
      </c>
      <c r="E3" t="s">
        <v>24</v>
      </c>
      <c r="F3" t="s">
        <v>14</v>
      </c>
      <c r="G3">
        <v>30.08</v>
      </c>
      <c r="H3">
        <v>-60</v>
      </c>
      <c r="I3" t="s">
        <v>15</v>
      </c>
      <c r="J3" t="s">
        <v>40</v>
      </c>
      <c r="K3" t="s">
        <v>524</v>
      </c>
      <c r="L3">
        <v>-32.020000000000003</v>
      </c>
      <c r="M3">
        <v>148.25</v>
      </c>
      <c r="N3">
        <v>930</v>
      </c>
      <c r="O3">
        <v>14</v>
      </c>
    </row>
    <row r="4" spans="1:17" x14ac:dyDescent="0.35">
      <c r="A4">
        <v>314</v>
      </c>
      <c r="B4" t="s">
        <v>523</v>
      </c>
      <c r="C4">
        <v>16.64</v>
      </c>
      <c r="D4">
        <v>629</v>
      </c>
      <c r="E4" t="s">
        <v>24</v>
      </c>
      <c r="F4" t="s">
        <v>14</v>
      </c>
      <c r="G4">
        <v>19</v>
      </c>
      <c r="H4">
        <v>-52</v>
      </c>
      <c r="I4" t="s">
        <v>15</v>
      </c>
      <c r="J4" t="s">
        <v>40</v>
      </c>
      <c r="K4" t="s">
        <v>524</v>
      </c>
      <c r="L4">
        <v>-33.32</v>
      </c>
      <c r="M4">
        <v>116.57</v>
      </c>
      <c r="N4">
        <v>1089</v>
      </c>
      <c r="O4">
        <v>9</v>
      </c>
    </row>
    <row r="5" spans="1:17" x14ac:dyDescent="0.35">
      <c r="A5">
        <v>315</v>
      </c>
      <c r="B5" t="s">
        <v>525</v>
      </c>
      <c r="C5">
        <v>559</v>
      </c>
      <c r="D5">
        <v>783</v>
      </c>
      <c r="E5" t="s">
        <v>24</v>
      </c>
      <c r="F5" t="s">
        <v>14</v>
      </c>
      <c r="G5">
        <v>26.8</v>
      </c>
      <c r="H5">
        <v>-29</v>
      </c>
      <c r="I5" t="s">
        <v>15</v>
      </c>
      <c r="J5" t="s">
        <v>40</v>
      </c>
      <c r="K5" t="s">
        <v>524</v>
      </c>
      <c r="L5">
        <v>-37</v>
      </c>
      <c r="M5">
        <v>149.38</v>
      </c>
      <c r="N5">
        <v>779</v>
      </c>
      <c r="O5">
        <v>14</v>
      </c>
    </row>
    <row r="6" spans="1:17" x14ac:dyDescent="0.35">
      <c r="A6">
        <v>316</v>
      </c>
      <c r="B6" t="s">
        <v>526</v>
      </c>
      <c r="C6">
        <v>0.6</v>
      </c>
      <c r="D6">
        <v>806</v>
      </c>
      <c r="E6" t="s">
        <v>24</v>
      </c>
      <c r="F6" t="s">
        <v>14</v>
      </c>
      <c r="G6">
        <v>67</v>
      </c>
      <c r="H6">
        <v>-100</v>
      </c>
      <c r="I6" t="s">
        <v>15</v>
      </c>
      <c r="J6" t="s">
        <v>40</v>
      </c>
      <c r="K6" t="s">
        <v>524</v>
      </c>
      <c r="L6">
        <v>-35.130000000000003</v>
      </c>
      <c r="M6">
        <v>138.69999999999999</v>
      </c>
      <c r="N6">
        <v>1117</v>
      </c>
      <c r="O6">
        <v>5</v>
      </c>
    </row>
    <row r="7" spans="1:17" x14ac:dyDescent="0.35">
      <c r="A7">
        <v>317</v>
      </c>
      <c r="B7" t="s">
        <v>527</v>
      </c>
      <c r="C7">
        <v>606</v>
      </c>
      <c r="D7">
        <v>728</v>
      </c>
      <c r="E7" t="s">
        <v>19</v>
      </c>
      <c r="F7" t="s">
        <v>14</v>
      </c>
      <c r="G7">
        <v>24.18</v>
      </c>
      <c r="H7">
        <v>-66</v>
      </c>
      <c r="I7" t="s">
        <v>15</v>
      </c>
      <c r="J7" t="s">
        <v>40</v>
      </c>
      <c r="K7" t="s">
        <v>524</v>
      </c>
      <c r="L7">
        <v>-37.979999999999997</v>
      </c>
      <c r="M7">
        <v>141.46</v>
      </c>
      <c r="N7">
        <v>996</v>
      </c>
      <c r="O7">
        <v>5</v>
      </c>
    </row>
    <row r="8" spans="1:17" x14ac:dyDescent="0.35">
      <c r="A8">
        <v>318</v>
      </c>
      <c r="B8" t="s">
        <v>528</v>
      </c>
      <c r="C8">
        <v>760</v>
      </c>
      <c r="D8">
        <v>688</v>
      </c>
      <c r="E8" t="s">
        <v>19</v>
      </c>
      <c r="F8" t="s">
        <v>14</v>
      </c>
      <c r="G8">
        <v>13.3</v>
      </c>
      <c r="H8">
        <v>-28</v>
      </c>
      <c r="I8" t="s">
        <v>15</v>
      </c>
      <c r="J8" t="s">
        <v>40</v>
      </c>
      <c r="K8" t="s">
        <v>524</v>
      </c>
      <c r="L8">
        <v>-38.15</v>
      </c>
      <c r="M8">
        <v>141.77000000000001</v>
      </c>
      <c r="N8">
        <v>995</v>
      </c>
      <c r="O8">
        <v>5</v>
      </c>
    </row>
    <row r="9" spans="1:17" x14ac:dyDescent="0.35">
      <c r="A9">
        <v>319</v>
      </c>
      <c r="B9" t="s">
        <v>529</v>
      </c>
      <c r="C9">
        <v>1135.7</v>
      </c>
      <c r="D9">
        <v>859</v>
      </c>
      <c r="E9" t="s">
        <v>24</v>
      </c>
      <c r="F9" t="s">
        <v>14</v>
      </c>
      <c r="G9">
        <v>14</v>
      </c>
      <c r="H9">
        <v>-52</v>
      </c>
      <c r="I9" t="s">
        <v>15</v>
      </c>
      <c r="J9" t="s">
        <v>40</v>
      </c>
      <c r="K9" t="s">
        <v>524</v>
      </c>
      <c r="L9">
        <v>-36.979999999999997</v>
      </c>
      <c r="M9">
        <v>149.05000000000001</v>
      </c>
      <c r="N9">
        <v>726</v>
      </c>
      <c r="O9">
        <v>11</v>
      </c>
    </row>
    <row r="10" spans="1:17" x14ac:dyDescent="0.35">
      <c r="A10">
        <v>320</v>
      </c>
      <c r="B10" t="s">
        <v>530</v>
      </c>
      <c r="C10">
        <v>502</v>
      </c>
      <c r="D10">
        <v>725</v>
      </c>
      <c r="E10" t="s">
        <v>13</v>
      </c>
      <c r="F10" t="s">
        <v>14</v>
      </c>
      <c r="G10">
        <v>19.84</v>
      </c>
      <c r="H10">
        <v>-57</v>
      </c>
      <c r="I10" t="s">
        <v>15</v>
      </c>
      <c r="J10" t="s">
        <v>40</v>
      </c>
      <c r="K10" t="s">
        <v>524</v>
      </c>
      <c r="L10">
        <v>-38.26</v>
      </c>
      <c r="M10">
        <v>141.94</v>
      </c>
      <c r="N10">
        <v>987</v>
      </c>
      <c r="O10">
        <v>8</v>
      </c>
    </row>
    <row r="11" spans="1:17" x14ac:dyDescent="0.35">
      <c r="A11">
        <v>321</v>
      </c>
      <c r="B11" t="s">
        <v>531</v>
      </c>
      <c r="C11">
        <v>673</v>
      </c>
      <c r="D11">
        <v>1009</v>
      </c>
      <c r="E11" t="s">
        <v>24</v>
      </c>
      <c r="F11" t="s">
        <v>14</v>
      </c>
      <c r="G11">
        <v>8.32</v>
      </c>
      <c r="H11">
        <v>-35</v>
      </c>
      <c r="I11" t="s">
        <v>15</v>
      </c>
      <c r="J11" t="s">
        <v>40</v>
      </c>
      <c r="K11" t="s">
        <v>524</v>
      </c>
      <c r="L11">
        <v>-35.19</v>
      </c>
      <c r="M11">
        <v>148.19999999999999</v>
      </c>
      <c r="N11">
        <v>952</v>
      </c>
      <c r="O11">
        <v>19</v>
      </c>
    </row>
    <row r="12" spans="1:17" x14ac:dyDescent="0.35">
      <c r="A12">
        <v>322</v>
      </c>
      <c r="B12" t="s">
        <v>532</v>
      </c>
      <c r="C12">
        <v>390</v>
      </c>
      <c r="D12">
        <v>838</v>
      </c>
      <c r="E12" t="s">
        <v>24</v>
      </c>
      <c r="F12" t="s">
        <v>14</v>
      </c>
      <c r="G12">
        <v>27.5</v>
      </c>
      <c r="H12">
        <v>-37</v>
      </c>
      <c r="I12" t="s">
        <v>15</v>
      </c>
      <c r="J12" t="s">
        <v>40</v>
      </c>
      <c r="K12" t="s">
        <v>524</v>
      </c>
      <c r="L12">
        <v>-35.53</v>
      </c>
      <c r="M12">
        <v>147.41</v>
      </c>
      <c r="N12">
        <v>1018</v>
      </c>
      <c r="O12">
        <v>10</v>
      </c>
    </row>
    <row r="13" spans="1:17" x14ac:dyDescent="0.35">
      <c r="A13">
        <v>323</v>
      </c>
      <c r="B13" t="s">
        <v>533</v>
      </c>
      <c r="C13">
        <v>3.2</v>
      </c>
      <c r="D13">
        <v>629</v>
      </c>
      <c r="E13" t="s">
        <v>24</v>
      </c>
      <c r="F13" t="s">
        <v>14</v>
      </c>
      <c r="G13">
        <v>88</v>
      </c>
      <c r="H13">
        <v>-106</v>
      </c>
      <c r="I13" t="s">
        <v>15</v>
      </c>
      <c r="J13" t="s">
        <v>40</v>
      </c>
      <c r="K13" t="s">
        <v>524</v>
      </c>
      <c r="L13">
        <v>-37.29</v>
      </c>
      <c r="M13">
        <v>145.05000000000001</v>
      </c>
      <c r="N13">
        <v>953</v>
      </c>
      <c r="O13">
        <v>12</v>
      </c>
    </row>
    <row r="14" spans="1:17" x14ac:dyDescent="0.35">
      <c r="A14">
        <v>324</v>
      </c>
      <c r="B14" s="10" t="s">
        <v>425</v>
      </c>
      <c r="C14" s="10">
        <v>1.95</v>
      </c>
      <c r="D14" s="10">
        <v>760</v>
      </c>
      <c r="E14" s="10" t="s">
        <v>24</v>
      </c>
      <c r="F14" s="10" t="s">
        <v>14</v>
      </c>
      <c r="G14" s="10">
        <v>78</v>
      </c>
      <c r="H14" s="10">
        <v>-66</v>
      </c>
      <c r="I14" s="10" t="s">
        <v>15</v>
      </c>
      <c r="J14" s="10" t="s">
        <v>40</v>
      </c>
      <c r="K14" s="10" t="s">
        <v>524</v>
      </c>
      <c r="L14" s="10">
        <v>-35.119999999999997</v>
      </c>
      <c r="M14" s="10">
        <v>149.35</v>
      </c>
      <c r="N14" s="10">
        <v>900</v>
      </c>
      <c r="O14" s="10">
        <v>6</v>
      </c>
      <c r="P14" s="10" t="s">
        <v>548</v>
      </c>
      <c r="Q14" s="10" t="s">
        <v>566</v>
      </c>
    </row>
    <row r="15" spans="1:17" x14ac:dyDescent="0.35">
      <c r="A15">
        <v>325</v>
      </c>
      <c r="B15" t="s">
        <v>534</v>
      </c>
      <c r="C15">
        <v>89</v>
      </c>
      <c r="D15">
        <v>959</v>
      </c>
      <c r="E15" t="s">
        <v>13</v>
      </c>
      <c r="F15" t="s">
        <v>14</v>
      </c>
      <c r="G15">
        <v>58</v>
      </c>
      <c r="H15">
        <v>-78</v>
      </c>
      <c r="I15" t="s">
        <v>15</v>
      </c>
      <c r="J15" t="s">
        <v>40</v>
      </c>
      <c r="K15" t="s">
        <v>524</v>
      </c>
      <c r="L15">
        <v>-38.32</v>
      </c>
      <c r="M15">
        <v>146.53</v>
      </c>
      <c r="N15">
        <v>827</v>
      </c>
      <c r="O15">
        <v>7</v>
      </c>
    </row>
    <row r="16" spans="1:17" x14ac:dyDescent="0.35">
      <c r="A16">
        <v>326</v>
      </c>
      <c r="B16" t="s">
        <v>535</v>
      </c>
      <c r="C16">
        <v>243</v>
      </c>
      <c r="D16">
        <v>742</v>
      </c>
      <c r="E16" t="s">
        <v>13</v>
      </c>
      <c r="F16" t="s">
        <v>14</v>
      </c>
      <c r="G16">
        <v>15.17</v>
      </c>
      <c r="H16">
        <v>-93</v>
      </c>
      <c r="I16" t="s">
        <v>15</v>
      </c>
      <c r="J16" t="s">
        <v>40</v>
      </c>
      <c r="K16" t="s">
        <v>524</v>
      </c>
      <c r="L16">
        <v>-34.700000000000003</v>
      </c>
      <c r="M16">
        <v>117.22</v>
      </c>
      <c r="N16">
        <v>1006</v>
      </c>
      <c r="O16">
        <v>5</v>
      </c>
    </row>
    <row r="17" spans="1:20" x14ac:dyDescent="0.35">
      <c r="A17">
        <v>327</v>
      </c>
      <c r="B17" t="s">
        <v>536</v>
      </c>
      <c r="C17">
        <v>26.35</v>
      </c>
      <c r="D17">
        <v>742</v>
      </c>
      <c r="E17" t="s">
        <v>13</v>
      </c>
      <c r="F17" t="s">
        <v>14</v>
      </c>
      <c r="G17">
        <v>33.57</v>
      </c>
      <c r="H17">
        <v>-91</v>
      </c>
      <c r="I17" t="s">
        <v>15</v>
      </c>
      <c r="J17" t="s">
        <v>40</v>
      </c>
      <c r="K17" t="s">
        <v>524</v>
      </c>
      <c r="L17">
        <v>-33.700000000000003</v>
      </c>
      <c r="M17">
        <v>117.29</v>
      </c>
      <c r="N17">
        <v>1006</v>
      </c>
      <c r="O17">
        <v>5</v>
      </c>
    </row>
    <row r="18" spans="1:20" s="10" customFormat="1" x14ac:dyDescent="0.35">
      <c r="A18">
        <v>328</v>
      </c>
      <c r="B18" s="10" t="s">
        <v>538</v>
      </c>
      <c r="C18" s="10">
        <f>196.4/100</f>
        <v>1.964</v>
      </c>
      <c r="D18" s="10">
        <v>880</v>
      </c>
      <c r="E18" s="10" t="s">
        <v>19</v>
      </c>
      <c r="F18" s="10" t="s">
        <v>14</v>
      </c>
      <c r="G18" s="10">
        <v>60.9</v>
      </c>
      <c r="H18" s="10">
        <v>-92</v>
      </c>
      <c r="I18" s="10" t="s">
        <v>15</v>
      </c>
      <c r="J18" s="10" t="s">
        <v>40</v>
      </c>
      <c r="K18" s="10" t="s">
        <v>537</v>
      </c>
      <c r="L18" s="10">
        <v>-33.810141399699802</v>
      </c>
      <c r="M18" s="10">
        <v>116.003923121299</v>
      </c>
      <c r="O18" s="10">
        <v>10</v>
      </c>
      <c r="P18" s="10" t="s">
        <v>568</v>
      </c>
    </row>
    <row r="19" spans="1:20" x14ac:dyDescent="0.35">
      <c r="A19">
        <v>329</v>
      </c>
      <c r="B19" t="s">
        <v>539</v>
      </c>
      <c r="C19">
        <v>14500</v>
      </c>
      <c r="D19">
        <v>1208</v>
      </c>
      <c r="E19" t="s">
        <v>19</v>
      </c>
      <c r="F19" t="s">
        <v>14</v>
      </c>
      <c r="G19">
        <v>-50</v>
      </c>
      <c r="H19">
        <v>0</v>
      </c>
      <c r="I19" t="s">
        <v>15</v>
      </c>
      <c r="J19" t="s">
        <v>40</v>
      </c>
      <c r="K19" t="s">
        <v>540</v>
      </c>
      <c r="L19">
        <v>16.433</v>
      </c>
      <c r="M19">
        <v>101.18</v>
      </c>
      <c r="N19">
        <v>1643</v>
      </c>
      <c r="O19">
        <v>25</v>
      </c>
      <c r="Q19" t="s">
        <v>541</v>
      </c>
    </row>
    <row r="20" spans="1:20" x14ac:dyDescent="0.35">
      <c r="A20">
        <v>330</v>
      </c>
      <c r="B20" t="s">
        <v>553</v>
      </c>
      <c r="C20">
        <v>179752</v>
      </c>
      <c r="D20">
        <v>1770</v>
      </c>
      <c r="E20" t="s">
        <v>19</v>
      </c>
      <c r="F20" t="s">
        <v>14</v>
      </c>
      <c r="G20">
        <v>37</v>
      </c>
      <c r="H20">
        <v>0</v>
      </c>
      <c r="I20" t="s">
        <v>15</v>
      </c>
      <c r="J20" t="s">
        <v>26</v>
      </c>
      <c r="K20" t="s">
        <v>554</v>
      </c>
      <c r="L20">
        <v>22.88</v>
      </c>
      <c r="M20">
        <v>113.5</v>
      </c>
      <c r="N20">
        <v>1200</v>
      </c>
      <c r="O20">
        <v>50</v>
      </c>
      <c r="Q20" t="s">
        <v>555</v>
      </c>
    </row>
    <row r="21" spans="1:20" x14ac:dyDescent="0.35">
      <c r="A21">
        <v>331</v>
      </c>
      <c r="B21" t="s">
        <v>544</v>
      </c>
      <c r="C21">
        <v>3.44</v>
      </c>
      <c r="D21">
        <v>702.6</v>
      </c>
      <c r="E21" t="s">
        <v>19</v>
      </c>
      <c r="F21" t="s">
        <v>14</v>
      </c>
      <c r="G21">
        <v>-53</v>
      </c>
      <c r="H21">
        <v>100</v>
      </c>
      <c r="I21" t="s">
        <v>15</v>
      </c>
      <c r="J21" t="s">
        <v>40</v>
      </c>
      <c r="K21" t="s">
        <v>550</v>
      </c>
      <c r="L21">
        <v>-33.295999999999999</v>
      </c>
      <c r="M21">
        <v>116.41</v>
      </c>
      <c r="N21">
        <v>1436.4</v>
      </c>
      <c r="O21">
        <v>24</v>
      </c>
      <c r="Q21" t="s">
        <v>552</v>
      </c>
    </row>
    <row r="22" spans="1:20" x14ac:dyDescent="0.35">
      <c r="A22">
        <v>332</v>
      </c>
      <c r="B22" t="s">
        <v>551</v>
      </c>
      <c r="C22">
        <v>3.1</v>
      </c>
      <c r="D22">
        <v>1282.4000000000001</v>
      </c>
      <c r="E22" t="s">
        <v>24</v>
      </c>
      <c r="F22" t="s">
        <v>14</v>
      </c>
      <c r="G22">
        <v>67</v>
      </c>
      <c r="H22">
        <v>-78</v>
      </c>
      <c r="I22" t="s">
        <v>15</v>
      </c>
      <c r="J22" t="s">
        <v>40</v>
      </c>
      <c r="K22" t="s">
        <v>550</v>
      </c>
      <c r="L22">
        <v>-45.713000000000001</v>
      </c>
      <c r="M22">
        <v>169.75</v>
      </c>
      <c r="N22">
        <v>615.5</v>
      </c>
      <c r="O22">
        <v>22</v>
      </c>
      <c r="Q22" t="s">
        <v>552</v>
      </c>
    </row>
    <row r="23" spans="1:20" x14ac:dyDescent="0.35">
      <c r="A23">
        <v>333</v>
      </c>
      <c r="B23" t="s">
        <v>556</v>
      </c>
      <c r="C23">
        <v>17299</v>
      </c>
      <c r="D23">
        <v>690</v>
      </c>
      <c r="E23" t="s">
        <v>13</v>
      </c>
      <c r="F23" t="s">
        <v>14</v>
      </c>
      <c r="G23">
        <v>-25</v>
      </c>
      <c r="H23">
        <v>1</v>
      </c>
      <c r="I23" t="s">
        <v>15</v>
      </c>
      <c r="J23" t="s">
        <v>26</v>
      </c>
      <c r="K23" t="s">
        <v>558</v>
      </c>
      <c r="L23">
        <v>-19</v>
      </c>
      <c r="M23">
        <v>145</v>
      </c>
      <c r="N23">
        <v>1930</v>
      </c>
      <c r="O23">
        <v>80</v>
      </c>
    </row>
    <row r="24" spans="1:20" x14ac:dyDescent="0.35">
      <c r="A24">
        <v>334</v>
      </c>
      <c r="B24" t="s">
        <v>557</v>
      </c>
      <c r="C24">
        <v>16440</v>
      </c>
      <c r="D24">
        <v>650</v>
      </c>
      <c r="E24" t="s">
        <v>13</v>
      </c>
      <c r="F24" t="s">
        <v>14</v>
      </c>
      <c r="G24">
        <v>-45</v>
      </c>
      <c r="H24">
        <v>1</v>
      </c>
      <c r="I24" t="s">
        <v>15</v>
      </c>
      <c r="J24" t="s">
        <v>26</v>
      </c>
      <c r="K24" t="s">
        <v>558</v>
      </c>
      <c r="L24">
        <v>-24.5</v>
      </c>
      <c r="M24">
        <v>148.5</v>
      </c>
      <c r="N24">
        <v>1680</v>
      </c>
      <c r="O24">
        <v>80</v>
      </c>
      <c r="P24" t="s">
        <v>548</v>
      </c>
      <c r="Q24" t="s">
        <v>559</v>
      </c>
    </row>
    <row r="25" spans="1:20" x14ac:dyDescent="0.35">
      <c r="A25">
        <v>335</v>
      </c>
      <c r="B25" t="s">
        <v>560</v>
      </c>
      <c r="C25">
        <v>33000</v>
      </c>
      <c r="D25">
        <v>1875</v>
      </c>
      <c r="E25" t="s">
        <v>13</v>
      </c>
      <c r="F25" t="s">
        <v>14</v>
      </c>
      <c r="G25">
        <v>-50</v>
      </c>
      <c r="H25">
        <v>0</v>
      </c>
      <c r="I25" t="s">
        <v>15</v>
      </c>
      <c r="J25" t="s">
        <v>26</v>
      </c>
      <c r="K25" t="s">
        <v>562</v>
      </c>
      <c r="L25">
        <v>-10.87</v>
      </c>
      <c r="M25">
        <v>61.94</v>
      </c>
      <c r="N25">
        <v>1200</v>
      </c>
      <c r="O25">
        <v>22</v>
      </c>
      <c r="Q25" t="s">
        <v>561</v>
      </c>
    </row>
    <row r="26" spans="1:20" x14ac:dyDescent="0.35">
      <c r="A26">
        <v>336</v>
      </c>
      <c r="B26" t="s">
        <v>563</v>
      </c>
      <c r="C26">
        <f>11.7*10000/10^6</f>
        <v>0.11700000000000001</v>
      </c>
      <c r="D26">
        <v>720</v>
      </c>
      <c r="E26" t="s">
        <v>13</v>
      </c>
      <c r="F26" t="s">
        <v>14</v>
      </c>
      <c r="G26">
        <v>-100</v>
      </c>
      <c r="H26">
        <v>100</v>
      </c>
      <c r="I26" t="s">
        <v>15</v>
      </c>
      <c r="J26" t="s">
        <v>16</v>
      </c>
      <c r="K26" t="s">
        <v>564</v>
      </c>
      <c r="L26">
        <v>-24.81</v>
      </c>
      <c r="M26">
        <v>149.80000000000001</v>
      </c>
      <c r="N26">
        <v>2133</v>
      </c>
      <c r="O26">
        <v>25</v>
      </c>
      <c r="Q26" t="s">
        <v>565</v>
      </c>
    </row>
    <row r="27" spans="1:20" ht="15" thickBot="1" x14ac:dyDescent="0.4">
      <c r="A27">
        <v>337</v>
      </c>
      <c r="B27" t="s">
        <v>712</v>
      </c>
      <c r="C27">
        <v>104</v>
      </c>
      <c r="D27">
        <v>680</v>
      </c>
      <c r="E27" t="s">
        <v>19</v>
      </c>
      <c r="F27" s="4" t="s">
        <v>14</v>
      </c>
      <c r="G27" s="4">
        <v>-32</v>
      </c>
      <c r="H27" s="4">
        <v>0</v>
      </c>
      <c r="I27" s="4" t="s">
        <v>15</v>
      </c>
      <c r="J27" s="4" t="s">
        <v>16</v>
      </c>
      <c r="K27" s="4" t="s">
        <v>171</v>
      </c>
      <c r="L27">
        <f>35+53/60+48/3600</f>
        <v>35.896666666666668</v>
      </c>
      <c r="M27">
        <f>-121-5/60-14/3600</f>
        <v>-121.08722222222222</v>
      </c>
      <c r="O27">
        <v>5</v>
      </c>
      <c r="Q27" t="s">
        <v>713</v>
      </c>
    </row>
    <row r="28" spans="1:20" x14ac:dyDescent="0.35">
      <c r="A28">
        <v>204</v>
      </c>
      <c r="B28" t="s">
        <v>68</v>
      </c>
      <c r="C28" s="36">
        <v>1140</v>
      </c>
      <c r="D28">
        <v>895</v>
      </c>
      <c r="E28" t="s">
        <v>24</v>
      </c>
      <c r="F28" t="s">
        <v>25</v>
      </c>
      <c r="G28" s="37">
        <v>18.899999999999999</v>
      </c>
      <c r="H28" s="37">
        <v>0</v>
      </c>
      <c r="I28" t="s">
        <v>15</v>
      </c>
      <c r="J28" t="s">
        <v>61</v>
      </c>
      <c r="K28" t="s">
        <v>62</v>
      </c>
      <c r="M28" s="36">
        <v>49.68</v>
      </c>
      <c r="N28" s="36">
        <v>-83.65</v>
      </c>
      <c r="O28">
        <v>5</v>
      </c>
      <c r="P28" t="s">
        <v>727</v>
      </c>
      <c r="Q28">
        <v>1985</v>
      </c>
      <c r="R28">
        <v>1990</v>
      </c>
      <c r="S28" t="s">
        <v>591</v>
      </c>
    </row>
    <row r="29" spans="1:20" x14ac:dyDescent="0.35">
      <c r="K29" t="s">
        <v>771</v>
      </c>
      <c r="N29" s="36"/>
    </row>
    <row r="30" spans="1:20" s="37" customFormat="1" ht="19" customHeight="1" x14ac:dyDescent="0.35">
      <c r="A30" s="47">
        <v>205</v>
      </c>
      <c r="B30" s="47" t="s">
        <v>43</v>
      </c>
      <c r="C30" s="47">
        <v>1545</v>
      </c>
      <c r="D30" s="47">
        <v>1700</v>
      </c>
      <c r="E30" s="47" t="s">
        <v>13</v>
      </c>
      <c r="F30" s="47" t="s">
        <v>14</v>
      </c>
      <c r="G30" s="47">
        <v>15.19</v>
      </c>
      <c r="H30" s="47">
        <v>-19.5</v>
      </c>
      <c r="I30" s="47" t="s">
        <v>15</v>
      </c>
      <c r="J30" s="47" t="s">
        <v>26</v>
      </c>
      <c r="K30" s="47" t="s">
        <v>44</v>
      </c>
      <c r="L30" s="47"/>
      <c r="M30" s="37">
        <v>-37.552613000000001</v>
      </c>
      <c r="N30" s="37">
        <v>-72.010281000000006</v>
      </c>
      <c r="O30">
        <f>R30-Q30</f>
        <v>43</v>
      </c>
      <c r="P30" s="37" t="s">
        <v>769</v>
      </c>
      <c r="Q30" s="37">
        <v>1962</v>
      </c>
      <c r="R30" s="37">
        <v>2005</v>
      </c>
      <c r="S30" t="s">
        <v>701</v>
      </c>
      <c r="T30" s="12"/>
    </row>
    <row r="31" spans="1:20" x14ac:dyDescent="0.35">
      <c r="A31">
        <v>206</v>
      </c>
      <c r="B31" t="s">
        <v>889</v>
      </c>
      <c r="C31">
        <v>5800</v>
      </c>
    </row>
    <row r="32" spans="1:20" x14ac:dyDescent="0.35">
      <c r="A32">
        <v>207</v>
      </c>
      <c r="B32" t="s">
        <v>888</v>
      </c>
      <c r="C32">
        <v>7640</v>
      </c>
    </row>
    <row r="33" spans="1:3" x14ac:dyDescent="0.35">
      <c r="A33">
        <v>208</v>
      </c>
      <c r="B33" t="s">
        <v>887</v>
      </c>
      <c r="C33">
        <v>4790</v>
      </c>
    </row>
    <row r="34" spans="1:3" x14ac:dyDescent="0.35">
      <c r="A34">
        <v>209</v>
      </c>
      <c r="B34" t="s">
        <v>886</v>
      </c>
      <c r="C34">
        <v>2820</v>
      </c>
    </row>
    <row r="35" spans="1:3" x14ac:dyDescent="0.35">
      <c r="A35">
        <f>A34+1</f>
        <v>210</v>
      </c>
      <c r="B35" t="s">
        <v>885</v>
      </c>
      <c r="C35">
        <v>9195</v>
      </c>
    </row>
    <row r="36" spans="1:3" x14ac:dyDescent="0.35">
      <c r="A36">
        <f t="shared" ref="A36:A40" si="0">A35+1</f>
        <v>211</v>
      </c>
      <c r="B36" t="s">
        <v>890</v>
      </c>
      <c r="C36">
        <v>19450</v>
      </c>
    </row>
    <row r="37" spans="1:3" x14ac:dyDescent="0.35">
      <c r="A37">
        <f t="shared" si="0"/>
        <v>212</v>
      </c>
      <c r="B37" t="s">
        <v>891</v>
      </c>
      <c r="C37">
        <v>4300</v>
      </c>
    </row>
    <row r="38" spans="1:3" x14ac:dyDescent="0.35">
      <c r="A38">
        <f t="shared" si="0"/>
        <v>213</v>
      </c>
      <c r="B38" t="s">
        <v>892</v>
      </c>
      <c r="C38">
        <v>3030</v>
      </c>
    </row>
    <row r="39" spans="1:3" x14ac:dyDescent="0.35">
      <c r="A39">
        <f t="shared" si="0"/>
        <v>214</v>
      </c>
      <c r="B39" t="s">
        <v>893</v>
      </c>
      <c r="C39">
        <v>6500</v>
      </c>
    </row>
    <row r="40" spans="1:3" x14ac:dyDescent="0.35">
      <c r="A40">
        <f t="shared" si="0"/>
        <v>215</v>
      </c>
      <c r="B40" t="s">
        <v>894</v>
      </c>
      <c r="C40">
        <v>4200</v>
      </c>
    </row>
  </sheetData>
  <mergeCells count="10">
    <mergeCell ref="G1:G2"/>
    <mergeCell ref="H1:H2"/>
    <mergeCell ref="J1:J2"/>
    <mergeCell ref="K1:K2"/>
    <mergeCell ref="A1:A2"/>
    <mergeCell ref="B1:B2"/>
    <mergeCell ref="C1:C2"/>
    <mergeCell ref="D1:D2"/>
    <mergeCell ref="E1:E2"/>
    <mergeCell ref="F1:F2"/>
  </mergeCells>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5A1BE-4CBB-47D7-9BF7-1F7EE06D6B2C}">
  <dimension ref="A1:U62"/>
  <sheetViews>
    <sheetView topLeftCell="M1" workbookViewId="0">
      <selection activeCell="S4" sqref="S4"/>
    </sheetView>
  </sheetViews>
  <sheetFormatPr defaultRowHeight="10" x14ac:dyDescent="0.25"/>
  <cols>
    <col min="1" max="10" width="8.7265625" style="16"/>
    <col min="11" max="12" width="17.81640625" style="16" customWidth="1"/>
    <col min="13" max="13" width="11.36328125" style="22" bestFit="1" customWidth="1"/>
    <col min="14" max="14" width="12.36328125" style="22" customWidth="1"/>
    <col min="15" max="15" width="28.1796875" style="17" customWidth="1"/>
    <col min="16" max="16" width="21.54296875" style="16" customWidth="1"/>
    <col min="17" max="17" width="7.1796875" style="17" customWidth="1"/>
    <col min="18" max="18" width="7.453125" style="17" customWidth="1"/>
    <col min="19" max="19" width="11" style="17" customWidth="1"/>
    <col min="20" max="20" width="18.90625" style="19" customWidth="1"/>
    <col min="21" max="21" width="9.7265625" style="16" customWidth="1"/>
    <col min="22" max="16384" width="8.7265625" style="16"/>
  </cols>
  <sheetData>
    <row r="1" spans="1:21" ht="53" customHeight="1" x14ac:dyDescent="0.25">
      <c r="A1" s="18" t="s">
        <v>0</v>
      </c>
      <c r="B1" s="18" t="s">
        <v>1</v>
      </c>
      <c r="C1" s="18" t="s">
        <v>2</v>
      </c>
      <c r="D1" s="18" t="s">
        <v>3</v>
      </c>
      <c r="E1" s="18" t="s">
        <v>4</v>
      </c>
      <c r="F1" s="18" t="s">
        <v>5</v>
      </c>
      <c r="G1" s="18" t="s">
        <v>685</v>
      </c>
      <c r="H1" s="18" t="s">
        <v>686</v>
      </c>
      <c r="I1" s="57" t="s">
        <v>8</v>
      </c>
      <c r="J1" s="18" t="s">
        <v>10</v>
      </c>
      <c r="K1" s="18" t="s">
        <v>11</v>
      </c>
      <c r="L1" s="18" t="s">
        <v>522</v>
      </c>
      <c r="M1" s="18" t="s">
        <v>898</v>
      </c>
      <c r="N1" s="18" t="s">
        <v>520</v>
      </c>
      <c r="O1" s="18" t="s">
        <v>543</v>
      </c>
      <c r="P1" s="18" t="s">
        <v>542</v>
      </c>
      <c r="Q1" s="18" t="s">
        <v>688</v>
      </c>
      <c r="R1" s="18" t="s">
        <v>689</v>
      </c>
      <c r="S1" s="18" t="s">
        <v>687</v>
      </c>
      <c r="T1" s="72" t="s">
        <v>899</v>
      </c>
      <c r="U1" s="72" t="s">
        <v>631</v>
      </c>
    </row>
    <row r="2" spans="1:21" ht="40" x14ac:dyDescent="0.25">
      <c r="A2" s="2">
        <v>1</v>
      </c>
      <c r="B2" s="2" t="s">
        <v>12</v>
      </c>
      <c r="C2" s="2">
        <v>3702481</v>
      </c>
      <c r="D2" s="2">
        <v>2000</v>
      </c>
      <c r="E2" s="2" t="s">
        <v>13</v>
      </c>
      <c r="F2" s="2" t="s">
        <v>14</v>
      </c>
      <c r="G2" s="2">
        <v>-7</v>
      </c>
      <c r="H2" s="2">
        <v>2</v>
      </c>
      <c r="I2" s="2" t="s">
        <v>15</v>
      </c>
      <c r="J2" s="2" t="s">
        <v>16</v>
      </c>
      <c r="K2" s="2" t="s">
        <v>17</v>
      </c>
      <c r="L2" s="2"/>
      <c r="M2" s="13">
        <v>-14.917681</v>
      </c>
      <c r="N2" s="13">
        <v>-51.149718999999997</v>
      </c>
      <c r="O2" s="17">
        <f>R2-Q2</f>
        <v>2</v>
      </c>
      <c r="P2" s="17" t="s">
        <v>589</v>
      </c>
      <c r="Q2" s="17">
        <v>1976</v>
      </c>
      <c r="R2" s="17">
        <v>1978</v>
      </c>
      <c r="S2" s="17" t="s">
        <v>608</v>
      </c>
      <c r="T2" s="19" t="s">
        <v>590</v>
      </c>
      <c r="U2" s="16" t="s">
        <v>632</v>
      </c>
    </row>
    <row r="3" spans="1:21" ht="20" x14ac:dyDescent="0.25">
      <c r="A3" s="2">
        <v>2</v>
      </c>
      <c r="B3" s="2" t="s">
        <v>18</v>
      </c>
      <c r="C3" s="2">
        <v>82632</v>
      </c>
      <c r="D3" s="2">
        <v>1730</v>
      </c>
      <c r="E3" s="2" t="s">
        <v>19</v>
      </c>
      <c r="F3" s="2" t="s">
        <v>14</v>
      </c>
      <c r="G3" s="2">
        <v>-27</v>
      </c>
      <c r="H3" s="2">
        <v>16.5</v>
      </c>
      <c r="I3" s="2" t="s">
        <v>20</v>
      </c>
      <c r="J3" s="2" t="s">
        <v>21</v>
      </c>
      <c r="K3" s="2" t="s">
        <v>22</v>
      </c>
      <c r="L3" s="2"/>
      <c r="M3" s="13">
        <v>-15</v>
      </c>
      <c r="N3" s="13">
        <v>-35</v>
      </c>
      <c r="O3" s="17">
        <f>R3-Q3</f>
        <v>20</v>
      </c>
      <c r="P3" s="16" t="s">
        <v>578</v>
      </c>
      <c r="Q3" s="17">
        <v>1970</v>
      </c>
      <c r="R3" s="17">
        <v>1990</v>
      </c>
      <c r="S3" s="17" t="s">
        <v>569</v>
      </c>
      <c r="T3" s="20" t="s">
        <v>577</v>
      </c>
      <c r="U3" s="16" t="s">
        <v>633</v>
      </c>
    </row>
    <row r="4" spans="1:21" ht="29" customHeight="1" x14ac:dyDescent="0.25">
      <c r="A4" s="2">
        <v>3</v>
      </c>
      <c r="B4" s="2" t="s">
        <v>23</v>
      </c>
      <c r="C4" s="2">
        <v>1570</v>
      </c>
      <c r="D4" s="2">
        <v>542</v>
      </c>
      <c r="E4" s="2" t="s">
        <v>24</v>
      </c>
      <c r="F4" s="2" t="s">
        <v>25</v>
      </c>
      <c r="G4" s="2">
        <v>-42.2</v>
      </c>
      <c r="H4" s="2">
        <v>201.2</v>
      </c>
      <c r="I4" s="2" t="s">
        <v>20</v>
      </c>
      <c r="J4" s="2" t="s">
        <v>26</v>
      </c>
      <c r="K4" s="2" t="s">
        <v>27</v>
      </c>
      <c r="L4" s="2"/>
      <c r="M4" s="13">
        <v>32</v>
      </c>
      <c r="N4" s="13">
        <v>103</v>
      </c>
      <c r="O4" s="17">
        <f>R4-Q4</f>
        <v>26</v>
      </c>
      <c r="P4" s="16" t="s">
        <v>612</v>
      </c>
      <c r="Q4" s="17">
        <v>1970</v>
      </c>
      <c r="R4" s="17">
        <v>1996</v>
      </c>
      <c r="S4" s="17" t="s">
        <v>608</v>
      </c>
      <c r="T4" s="19" t="s">
        <v>611</v>
      </c>
      <c r="U4" s="16" t="s">
        <v>634</v>
      </c>
    </row>
    <row r="5" spans="1:21" ht="58.5" customHeight="1" x14ac:dyDescent="0.25">
      <c r="A5" s="2">
        <v>4</v>
      </c>
      <c r="B5" s="2" t="s">
        <v>28</v>
      </c>
      <c r="C5" s="2">
        <v>7500</v>
      </c>
      <c r="D5" s="2">
        <v>2400</v>
      </c>
      <c r="E5" s="2" t="s">
        <v>13</v>
      </c>
      <c r="F5" s="2" t="s">
        <v>14</v>
      </c>
      <c r="G5" s="2">
        <v>-16.3</v>
      </c>
      <c r="H5" s="2">
        <v>0.4</v>
      </c>
      <c r="I5" s="2" t="s">
        <v>20</v>
      </c>
      <c r="J5" s="2" t="s">
        <v>21</v>
      </c>
      <c r="K5" s="2" t="s">
        <v>29</v>
      </c>
      <c r="L5" s="2"/>
      <c r="M5" s="13">
        <v>11.002777780000001</v>
      </c>
      <c r="N5" s="13">
        <v>106.01</v>
      </c>
      <c r="O5" s="17">
        <f>R5-Q5</f>
        <v>19</v>
      </c>
      <c r="P5" s="19" t="s">
        <v>588</v>
      </c>
      <c r="Q5" s="17">
        <v>1981</v>
      </c>
      <c r="R5" s="17">
        <v>2000</v>
      </c>
      <c r="S5" s="17" t="s">
        <v>569</v>
      </c>
      <c r="U5" s="16" t="s">
        <v>635</v>
      </c>
    </row>
    <row r="6" spans="1:21" ht="29" customHeight="1" x14ac:dyDescent="0.25">
      <c r="A6" s="2">
        <v>5</v>
      </c>
      <c r="B6" s="2" t="s">
        <v>30</v>
      </c>
      <c r="C6" s="2">
        <v>3500</v>
      </c>
      <c r="D6" s="2">
        <v>920</v>
      </c>
      <c r="E6" s="2" t="s">
        <v>24</v>
      </c>
      <c r="F6" s="2" t="s">
        <v>25</v>
      </c>
      <c r="G6" s="2">
        <v>-27</v>
      </c>
      <c r="H6" s="2">
        <v>0</v>
      </c>
      <c r="I6" s="2" t="s">
        <v>15</v>
      </c>
      <c r="J6" s="2" t="s">
        <v>26</v>
      </c>
      <c r="K6" s="2" t="s">
        <v>31</v>
      </c>
      <c r="L6" s="2"/>
      <c r="M6" s="13">
        <v>53.675395000000002</v>
      </c>
      <c r="N6" s="13">
        <v>-121.74717099999999</v>
      </c>
      <c r="O6" s="17">
        <f>R6-Q6</f>
        <v>5</v>
      </c>
      <c r="P6" s="16" t="s">
        <v>605</v>
      </c>
      <c r="Q6" s="17">
        <v>1950</v>
      </c>
      <c r="R6" s="17">
        <v>1955</v>
      </c>
      <c r="S6" s="17" t="s">
        <v>569</v>
      </c>
      <c r="T6" s="19" t="s">
        <v>604</v>
      </c>
      <c r="U6" s="16" t="s">
        <v>636</v>
      </c>
    </row>
    <row r="7" spans="1:21" ht="29" customHeight="1" x14ac:dyDescent="0.25">
      <c r="A7" s="2">
        <v>6</v>
      </c>
      <c r="B7" s="2" t="s">
        <v>32</v>
      </c>
      <c r="C7" s="2">
        <v>4854</v>
      </c>
      <c r="D7" s="2">
        <v>500</v>
      </c>
      <c r="E7" s="2" t="s">
        <v>13</v>
      </c>
      <c r="F7" s="2" t="s">
        <v>14</v>
      </c>
      <c r="G7" s="2">
        <v>13.9</v>
      </c>
      <c r="H7" s="2">
        <v>-21.9</v>
      </c>
      <c r="I7" s="2" t="s">
        <v>15</v>
      </c>
      <c r="J7" s="2" t="s">
        <v>33</v>
      </c>
      <c r="K7" s="2" t="s">
        <v>34</v>
      </c>
      <c r="L7" s="2"/>
      <c r="M7" s="13">
        <v>116</v>
      </c>
      <c r="N7" s="13">
        <v>42</v>
      </c>
      <c r="O7" s="17">
        <f>R7-Q7</f>
        <v>44</v>
      </c>
      <c r="Q7" s="17">
        <v>1963</v>
      </c>
      <c r="R7" s="17">
        <v>2007</v>
      </c>
      <c r="S7" s="17" t="s">
        <v>569</v>
      </c>
      <c r="T7" s="19" t="s">
        <v>603</v>
      </c>
      <c r="U7" s="16" t="s">
        <v>637</v>
      </c>
    </row>
    <row r="8" spans="1:21" ht="29" customHeight="1" x14ac:dyDescent="0.25">
      <c r="A8" s="2">
        <v>7</v>
      </c>
      <c r="B8" s="2" t="s">
        <v>35</v>
      </c>
      <c r="C8" s="2">
        <v>567000</v>
      </c>
      <c r="D8" s="2">
        <v>1200</v>
      </c>
      <c r="E8" s="2" t="s">
        <v>24</v>
      </c>
      <c r="F8" s="2" t="s">
        <v>25</v>
      </c>
      <c r="G8" s="2">
        <v>-21</v>
      </c>
      <c r="H8" s="2">
        <v>6.5</v>
      </c>
      <c r="I8" s="2" t="s">
        <v>20</v>
      </c>
      <c r="J8" s="2" t="s">
        <v>21</v>
      </c>
      <c r="K8" s="2" t="s">
        <v>36</v>
      </c>
      <c r="L8" s="2"/>
      <c r="M8" s="13">
        <v>53.676555</v>
      </c>
      <c r="N8" s="13">
        <v>-121.783788</v>
      </c>
      <c r="O8" s="17">
        <f>R8-Q8</f>
        <v>10</v>
      </c>
      <c r="Q8" s="17">
        <v>1969</v>
      </c>
      <c r="R8" s="17">
        <v>1979</v>
      </c>
      <c r="S8" s="17" t="s">
        <v>569</v>
      </c>
      <c r="T8" s="19" t="s">
        <v>587</v>
      </c>
      <c r="U8" s="16" t="s">
        <v>638</v>
      </c>
    </row>
    <row r="9" spans="1:21" ht="29" customHeight="1" x14ac:dyDescent="0.25">
      <c r="A9" s="2">
        <v>8</v>
      </c>
      <c r="B9" s="2" t="s">
        <v>37</v>
      </c>
      <c r="C9" s="2">
        <v>16440</v>
      </c>
      <c r="D9" s="2">
        <v>660</v>
      </c>
      <c r="E9" s="2" t="s">
        <v>13</v>
      </c>
      <c r="F9" s="2" t="s">
        <v>14</v>
      </c>
      <c r="G9" s="2">
        <v>-44.8</v>
      </c>
      <c r="H9" s="2">
        <v>40</v>
      </c>
      <c r="I9" s="2" t="s">
        <v>20</v>
      </c>
      <c r="J9" s="2" t="s">
        <v>21</v>
      </c>
      <c r="K9" s="2" t="s">
        <v>38</v>
      </c>
      <c r="L9" s="2"/>
      <c r="M9" s="13">
        <v>-37.353330999999997</v>
      </c>
      <c r="N9" s="13">
        <v>145.14536200000001</v>
      </c>
      <c r="O9" s="17">
        <f>R9-Q9</f>
        <v>30</v>
      </c>
      <c r="Q9" s="17">
        <v>1970</v>
      </c>
      <c r="R9" s="17">
        <v>2000</v>
      </c>
      <c r="S9" s="17" t="s">
        <v>569</v>
      </c>
      <c r="T9" s="19" t="s">
        <v>594</v>
      </c>
      <c r="U9" s="16" t="s">
        <v>639</v>
      </c>
    </row>
    <row r="10" spans="1:21" ht="29" customHeight="1" x14ac:dyDescent="0.25">
      <c r="A10" s="2">
        <v>9</v>
      </c>
      <c r="B10" s="2" t="s">
        <v>39</v>
      </c>
      <c r="C10" s="2">
        <v>129654</v>
      </c>
      <c r="D10" s="2">
        <v>440.7</v>
      </c>
      <c r="E10" s="2" t="s">
        <v>13</v>
      </c>
      <c r="F10" s="2" t="s">
        <v>14</v>
      </c>
      <c r="G10" s="2">
        <v>30</v>
      </c>
      <c r="H10" s="2">
        <v>-21.6</v>
      </c>
      <c r="I10" s="2" t="s">
        <v>15</v>
      </c>
      <c r="J10" s="2" t="s">
        <v>40</v>
      </c>
      <c r="K10" s="2" t="s">
        <v>640</v>
      </c>
      <c r="L10" s="2"/>
      <c r="M10" s="13">
        <v>37.5</v>
      </c>
      <c r="N10" s="13">
        <v>110</v>
      </c>
      <c r="O10" s="17">
        <f>R10-Q10</f>
        <v>41</v>
      </c>
      <c r="P10" s="16" t="s">
        <v>617</v>
      </c>
      <c r="Q10" s="17">
        <v>1959</v>
      </c>
      <c r="R10" s="17">
        <v>2000</v>
      </c>
      <c r="S10" s="17" t="s">
        <v>569</v>
      </c>
      <c r="T10" s="19" t="s">
        <v>613</v>
      </c>
      <c r="U10" s="16" t="s">
        <v>641</v>
      </c>
    </row>
    <row r="11" spans="1:21" ht="29" customHeight="1" x14ac:dyDescent="0.25">
      <c r="A11" s="2">
        <v>10</v>
      </c>
      <c r="B11" s="2" t="s">
        <v>41</v>
      </c>
      <c r="C11" s="2">
        <v>1135.6500000000001</v>
      </c>
      <c r="D11" s="2">
        <v>859</v>
      </c>
      <c r="E11" s="2" t="s">
        <v>19</v>
      </c>
      <c r="F11" s="2" t="s">
        <v>14</v>
      </c>
      <c r="G11" s="2">
        <v>16</v>
      </c>
      <c r="H11" s="2">
        <v>-12.2</v>
      </c>
      <c r="I11" s="2" t="s">
        <v>20</v>
      </c>
      <c r="J11" s="2" t="s">
        <v>21</v>
      </c>
      <c r="K11" s="2" t="s">
        <v>42</v>
      </c>
      <c r="L11" s="2"/>
      <c r="M11" s="13">
        <v>-37.011122999999998</v>
      </c>
      <c r="N11" s="13">
        <v>146.38759999999999</v>
      </c>
      <c r="O11" s="17">
        <f>R11-Q11</f>
        <v>40</v>
      </c>
      <c r="Q11" s="17">
        <v>1960</v>
      </c>
      <c r="R11" s="17">
        <v>2000</v>
      </c>
      <c r="S11" s="17" t="s">
        <v>569</v>
      </c>
      <c r="T11" s="19" t="s">
        <v>595</v>
      </c>
      <c r="U11" s="16" t="s">
        <v>642</v>
      </c>
    </row>
    <row r="12" spans="1:21" ht="29" customHeight="1" x14ac:dyDescent="0.25">
      <c r="A12" s="2">
        <v>11</v>
      </c>
      <c r="B12" s="2" t="s">
        <v>43</v>
      </c>
      <c r="C12" s="2">
        <v>1545</v>
      </c>
      <c r="D12" s="2">
        <v>1687</v>
      </c>
      <c r="E12" s="2" t="s">
        <v>13</v>
      </c>
      <c r="F12" s="2" t="s">
        <v>14</v>
      </c>
      <c r="G12" s="2">
        <v>15.9</v>
      </c>
      <c r="H12" s="2">
        <v>-19.5</v>
      </c>
      <c r="I12" s="2" t="s">
        <v>15</v>
      </c>
      <c r="J12" s="2" t="s">
        <v>26</v>
      </c>
      <c r="K12" s="2" t="s">
        <v>44</v>
      </c>
      <c r="L12" s="2"/>
      <c r="M12" s="13">
        <v>-38</v>
      </c>
      <c r="N12" s="13">
        <v>-72</v>
      </c>
      <c r="O12" s="17">
        <f>R12-Q12</f>
        <v>43</v>
      </c>
      <c r="Q12" s="17">
        <v>1962</v>
      </c>
      <c r="R12" s="17">
        <v>2005</v>
      </c>
      <c r="S12" s="17" t="s">
        <v>569</v>
      </c>
      <c r="T12" s="19" t="s">
        <v>579</v>
      </c>
      <c r="U12" s="16" t="s">
        <v>643</v>
      </c>
    </row>
    <row r="13" spans="1:21" ht="29" customHeight="1" x14ac:dyDescent="0.25">
      <c r="A13" s="2">
        <v>12</v>
      </c>
      <c r="B13" s="2" t="s">
        <v>45</v>
      </c>
      <c r="C13" s="2">
        <v>13100</v>
      </c>
      <c r="D13" s="2">
        <v>2000</v>
      </c>
      <c r="E13" s="2" t="s">
        <v>13</v>
      </c>
      <c r="F13" s="2" t="s">
        <v>14</v>
      </c>
      <c r="G13" s="2">
        <v>-3</v>
      </c>
      <c r="H13" s="2">
        <v>0</v>
      </c>
      <c r="I13" s="2" t="s">
        <v>15</v>
      </c>
      <c r="J13" s="2" t="s">
        <v>26</v>
      </c>
      <c r="K13" s="2" t="s">
        <v>46</v>
      </c>
      <c r="L13" s="2"/>
      <c r="M13" s="13">
        <v>0</v>
      </c>
      <c r="N13" s="13">
        <v>102</v>
      </c>
      <c r="O13" s="17">
        <f>R13-Q13</f>
        <v>12</v>
      </c>
      <c r="Q13" s="17">
        <v>1988</v>
      </c>
      <c r="R13" s="17">
        <v>2000</v>
      </c>
      <c r="S13" s="17" t="s">
        <v>569</v>
      </c>
      <c r="T13" s="19" t="s">
        <v>570</v>
      </c>
      <c r="U13" s="16" t="s">
        <v>644</v>
      </c>
    </row>
    <row r="14" spans="1:21" s="32" customFormat="1" ht="67" customHeight="1" x14ac:dyDescent="0.25">
      <c r="A14" s="30">
        <v>13</v>
      </c>
      <c r="B14" s="30" t="s">
        <v>47</v>
      </c>
      <c r="C14" s="30">
        <v>1304</v>
      </c>
      <c r="D14" s="30">
        <v>433.1</v>
      </c>
      <c r="E14" s="30" t="s">
        <v>13</v>
      </c>
      <c r="F14" s="30" t="s">
        <v>14</v>
      </c>
      <c r="G14" s="30">
        <v>19</v>
      </c>
      <c r="H14" s="30">
        <v>-29</v>
      </c>
      <c r="I14" s="30" t="s">
        <v>15</v>
      </c>
      <c r="J14" s="30" t="s">
        <v>40</v>
      </c>
      <c r="K14" s="30" t="s">
        <v>640</v>
      </c>
      <c r="L14" s="30"/>
      <c r="M14" s="31">
        <v>38</v>
      </c>
      <c r="N14" s="31">
        <v>112</v>
      </c>
      <c r="O14" s="32">
        <f>R14-Q14</f>
        <v>41</v>
      </c>
      <c r="P14" s="32" t="s">
        <v>614</v>
      </c>
      <c r="Q14" s="32">
        <v>1959</v>
      </c>
      <c r="R14" s="32">
        <v>2000</v>
      </c>
      <c r="S14" s="32" t="s">
        <v>569</v>
      </c>
      <c r="T14" s="20" t="s">
        <v>613</v>
      </c>
      <c r="U14" s="32" t="s">
        <v>645</v>
      </c>
    </row>
    <row r="15" spans="1:21" ht="29" customHeight="1" x14ac:dyDescent="0.25">
      <c r="A15" s="2">
        <v>14</v>
      </c>
      <c r="B15" s="2" t="s">
        <v>48</v>
      </c>
      <c r="C15" s="2">
        <v>159000</v>
      </c>
      <c r="D15" s="2">
        <v>871</v>
      </c>
      <c r="E15" s="2" t="s">
        <v>19</v>
      </c>
      <c r="F15" s="2" t="s">
        <v>14</v>
      </c>
      <c r="G15" s="2">
        <v>17.399999999999999</v>
      </c>
      <c r="H15" s="2">
        <v>-4.4000000000000004</v>
      </c>
      <c r="I15" s="2" t="s">
        <v>15</v>
      </c>
      <c r="J15" s="2" t="s">
        <v>21</v>
      </c>
      <c r="K15" s="2" t="s">
        <v>49</v>
      </c>
      <c r="L15" s="2"/>
      <c r="M15" s="13">
        <v>30.784645000000001</v>
      </c>
      <c r="N15" s="13">
        <v>113.82366500000001</v>
      </c>
      <c r="O15" s="17">
        <f>R15-Q15</f>
        <v>11</v>
      </c>
      <c r="Q15" s="17">
        <v>1997</v>
      </c>
      <c r="R15" s="17">
        <v>2008</v>
      </c>
      <c r="S15" s="17" t="s">
        <v>572</v>
      </c>
      <c r="T15" s="19" t="s">
        <v>602</v>
      </c>
      <c r="U15" s="16" t="s">
        <v>646</v>
      </c>
    </row>
    <row r="16" spans="1:21" ht="58.5" customHeight="1" x14ac:dyDescent="0.25">
      <c r="A16" s="2">
        <v>15</v>
      </c>
      <c r="B16" s="2" t="s">
        <v>50</v>
      </c>
      <c r="C16" s="2">
        <v>3211</v>
      </c>
      <c r="D16" s="2">
        <v>393.6</v>
      </c>
      <c r="E16" s="2" t="s">
        <v>13</v>
      </c>
      <c r="F16" s="2" t="s">
        <v>14</v>
      </c>
      <c r="G16" s="2">
        <v>20</v>
      </c>
      <c r="H16" s="2">
        <v>-35.799999999999997</v>
      </c>
      <c r="I16" s="2" t="s">
        <v>15</v>
      </c>
      <c r="J16" s="2" t="s">
        <v>40</v>
      </c>
      <c r="K16" s="2" t="s">
        <v>640</v>
      </c>
      <c r="L16" s="2"/>
      <c r="M16" s="13">
        <v>39</v>
      </c>
      <c r="N16" s="13">
        <v>111</v>
      </c>
      <c r="O16" s="17">
        <f>R16-Q16</f>
        <v>41</v>
      </c>
      <c r="P16" s="17" t="s">
        <v>616</v>
      </c>
      <c r="Q16" s="17">
        <v>1959</v>
      </c>
      <c r="R16" s="17">
        <v>2000</v>
      </c>
      <c r="S16" s="17" t="s">
        <v>615</v>
      </c>
      <c r="T16" s="19" t="s">
        <v>613</v>
      </c>
    </row>
    <row r="17" spans="1:21" ht="29" customHeight="1" x14ac:dyDescent="0.35">
      <c r="A17" s="2">
        <v>16</v>
      </c>
      <c r="B17" s="2" t="s">
        <v>51</v>
      </c>
      <c r="C17" s="2">
        <v>217367</v>
      </c>
      <c r="D17" s="2">
        <v>2700</v>
      </c>
      <c r="E17" s="2" t="s">
        <v>13</v>
      </c>
      <c r="F17" s="2" t="s">
        <v>14</v>
      </c>
      <c r="G17" s="2">
        <v>-12</v>
      </c>
      <c r="H17" s="2">
        <v>0</v>
      </c>
      <c r="I17" s="2" t="s">
        <v>20</v>
      </c>
      <c r="J17" s="2" t="s">
        <v>21</v>
      </c>
      <c r="K17" s="2" t="s">
        <v>52</v>
      </c>
      <c r="L17" s="2"/>
      <c r="M17" s="13">
        <v>-2.0968719999999998</v>
      </c>
      <c r="N17" s="13">
        <v>-67.126231000000004</v>
      </c>
      <c r="O17" s="17">
        <v>1</v>
      </c>
      <c r="P17" s="17" t="s">
        <v>573</v>
      </c>
      <c r="Q17" s="34">
        <v>2000</v>
      </c>
      <c r="R17" s="34">
        <v>2000</v>
      </c>
      <c r="S17" s="17" t="s">
        <v>572</v>
      </c>
      <c r="T17" s="19">
        <v>2000</v>
      </c>
      <c r="U17" s="33" t="s">
        <v>647</v>
      </c>
    </row>
    <row r="18" spans="1:21" ht="69.5" customHeight="1" x14ac:dyDescent="0.25">
      <c r="A18" s="2">
        <v>17</v>
      </c>
      <c r="B18" s="2" t="s">
        <v>53</v>
      </c>
      <c r="C18" s="2">
        <v>1279</v>
      </c>
      <c r="D18" s="2">
        <v>407.4</v>
      </c>
      <c r="E18" s="2" t="s">
        <v>13</v>
      </c>
      <c r="F18" s="2" t="s">
        <v>14</v>
      </c>
      <c r="G18" s="2">
        <v>23</v>
      </c>
      <c r="H18" s="2">
        <v>-33.5</v>
      </c>
      <c r="I18" s="2" t="s">
        <v>15</v>
      </c>
      <c r="J18" s="2" t="s">
        <v>40</v>
      </c>
      <c r="K18" s="2" t="s">
        <v>640</v>
      </c>
      <c r="L18" s="2"/>
      <c r="M18" s="13">
        <v>37.5</v>
      </c>
      <c r="N18" s="13">
        <v>110</v>
      </c>
      <c r="O18" s="17">
        <f>R18-Q18</f>
        <v>43</v>
      </c>
      <c r="P18" s="17" t="s">
        <v>616</v>
      </c>
      <c r="Q18" s="17">
        <v>1957</v>
      </c>
      <c r="R18" s="17">
        <v>2000</v>
      </c>
      <c r="S18" s="17" t="s">
        <v>569</v>
      </c>
      <c r="T18" s="19" t="s">
        <v>618</v>
      </c>
    </row>
    <row r="19" spans="1:21" ht="29" customHeight="1" x14ac:dyDescent="0.25">
      <c r="A19" s="2">
        <v>18</v>
      </c>
      <c r="B19" s="2" t="s">
        <v>54</v>
      </c>
      <c r="C19" s="2">
        <v>156376</v>
      </c>
      <c r="D19" s="2">
        <v>2300</v>
      </c>
      <c r="E19" s="2" t="s">
        <v>13</v>
      </c>
      <c r="F19" s="2" t="s">
        <v>14</v>
      </c>
      <c r="G19" s="2">
        <v>-1</v>
      </c>
      <c r="H19" s="2">
        <v>0</v>
      </c>
      <c r="I19" s="2" t="s">
        <v>20</v>
      </c>
      <c r="J19" s="2" t="s">
        <v>21</v>
      </c>
      <c r="K19" s="2" t="s">
        <v>55</v>
      </c>
      <c r="L19" s="2"/>
      <c r="M19" s="13">
        <v>-6.5748249999999997</v>
      </c>
      <c r="N19" s="13">
        <v>-69.428865000000002</v>
      </c>
      <c r="O19" s="17">
        <f>R19-Q19</f>
        <v>49</v>
      </c>
      <c r="Q19" s="17">
        <v>1950</v>
      </c>
      <c r="R19" s="17">
        <v>1999</v>
      </c>
      <c r="S19" s="17" t="s">
        <v>569</v>
      </c>
      <c r="T19" s="19" t="s">
        <v>580</v>
      </c>
      <c r="U19" s="16" t="s">
        <v>648</v>
      </c>
    </row>
    <row r="20" spans="1:21" ht="29" customHeight="1" x14ac:dyDescent="0.25">
      <c r="A20" s="2">
        <v>19</v>
      </c>
      <c r="B20" s="2" t="s">
        <v>56</v>
      </c>
      <c r="C20" s="2">
        <v>1755</v>
      </c>
      <c r="D20" s="2">
        <v>966</v>
      </c>
      <c r="E20" s="2" t="s">
        <v>19</v>
      </c>
      <c r="F20" s="2" t="s">
        <v>14</v>
      </c>
      <c r="G20" s="2">
        <v>22.4</v>
      </c>
      <c r="H20" s="2">
        <v>-3.7</v>
      </c>
      <c r="I20" s="2" t="s">
        <v>15</v>
      </c>
      <c r="J20" s="2" t="s">
        <v>21</v>
      </c>
      <c r="K20" s="2" t="s">
        <v>57</v>
      </c>
      <c r="L20" s="2"/>
      <c r="M20" s="13">
        <v>25</v>
      </c>
      <c r="N20" s="13">
        <v>99.333332999999996</v>
      </c>
      <c r="O20" s="17">
        <f>R20-Q20</f>
        <v>32</v>
      </c>
      <c r="Q20" s="17">
        <v>1974</v>
      </c>
      <c r="R20" s="17">
        <v>2006</v>
      </c>
      <c r="S20" s="17" t="s">
        <v>569</v>
      </c>
      <c r="T20" s="19" t="s">
        <v>585</v>
      </c>
      <c r="U20" s="16" t="s">
        <v>649</v>
      </c>
    </row>
    <row r="21" spans="1:21" ht="29" customHeight="1" x14ac:dyDescent="0.25">
      <c r="A21" s="2">
        <v>20</v>
      </c>
      <c r="B21" s="2" t="s">
        <v>58</v>
      </c>
      <c r="C21" s="2">
        <v>13100</v>
      </c>
      <c r="D21" s="2">
        <v>2000</v>
      </c>
      <c r="E21" s="2" t="s">
        <v>13</v>
      </c>
      <c r="F21" s="2" t="s">
        <v>14</v>
      </c>
      <c r="G21" s="2">
        <v>6</v>
      </c>
      <c r="H21" s="2">
        <v>0</v>
      </c>
      <c r="I21" s="2" t="s">
        <v>15</v>
      </c>
      <c r="J21" s="2" t="s">
        <v>26</v>
      </c>
      <c r="K21" s="2" t="s">
        <v>46</v>
      </c>
      <c r="L21" s="2"/>
      <c r="M21" s="13">
        <v>5.0125000000000002</v>
      </c>
      <c r="N21" s="13">
        <v>102</v>
      </c>
      <c r="O21" s="17">
        <f>R21-Q21</f>
        <v>31</v>
      </c>
      <c r="Q21" s="17">
        <v>1975</v>
      </c>
      <c r="R21" s="17">
        <v>2006</v>
      </c>
      <c r="S21" s="17" t="s">
        <v>591</v>
      </c>
      <c r="T21" s="19" t="s">
        <v>650</v>
      </c>
      <c r="U21" s="16" t="s">
        <v>644</v>
      </c>
    </row>
    <row r="22" spans="1:21" ht="217.5" customHeight="1" x14ac:dyDescent="0.25">
      <c r="A22" s="2">
        <v>21</v>
      </c>
      <c r="B22" s="2" t="s">
        <v>59</v>
      </c>
      <c r="C22" s="2">
        <v>9289</v>
      </c>
      <c r="D22" s="2">
        <v>399.9</v>
      </c>
      <c r="E22" s="2" t="s">
        <v>13</v>
      </c>
      <c r="F22" s="2" t="s">
        <v>14</v>
      </c>
      <c r="G22" s="2">
        <v>20</v>
      </c>
      <c r="H22" s="2">
        <v>-24</v>
      </c>
      <c r="I22" s="2" t="s">
        <v>15</v>
      </c>
      <c r="J22" s="2" t="s">
        <v>40</v>
      </c>
      <c r="K22" s="2" t="s">
        <v>640</v>
      </c>
      <c r="L22" s="2"/>
      <c r="M22" s="13">
        <v>40</v>
      </c>
      <c r="N22" s="13">
        <v>110</v>
      </c>
      <c r="O22" s="17">
        <f>R22-Q22</f>
        <v>43</v>
      </c>
      <c r="P22" s="17" t="s">
        <v>619</v>
      </c>
      <c r="Q22" s="17">
        <v>1957</v>
      </c>
      <c r="R22" s="17">
        <v>2000</v>
      </c>
      <c r="S22" s="17" t="s">
        <v>569</v>
      </c>
      <c r="T22" s="19" t="s">
        <v>618</v>
      </c>
    </row>
    <row r="23" spans="1:21" ht="29" customHeight="1" x14ac:dyDescent="0.25">
      <c r="A23" s="2">
        <v>22</v>
      </c>
      <c r="B23" s="2" t="s">
        <v>60</v>
      </c>
      <c r="C23" s="2">
        <v>8940</v>
      </c>
      <c r="D23" s="2">
        <v>811</v>
      </c>
      <c r="E23" s="2" t="s">
        <v>24</v>
      </c>
      <c r="F23" s="2" t="s">
        <v>25</v>
      </c>
      <c r="G23" s="2">
        <v>-25.2</v>
      </c>
      <c r="H23" s="2">
        <v>0</v>
      </c>
      <c r="I23" s="2" t="s">
        <v>15</v>
      </c>
      <c r="J23" s="2" t="s">
        <v>61</v>
      </c>
      <c r="K23" s="2" t="s">
        <v>62</v>
      </c>
      <c r="L23" s="2"/>
      <c r="M23" s="13">
        <v>48.31</v>
      </c>
      <c r="N23" s="13">
        <v>74.569999999999993</v>
      </c>
      <c r="O23" s="17">
        <f>R23-Q23</f>
        <v>2</v>
      </c>
      <c r="P23" s="17" t="s">
        <v>652</v>
      </c>
      <c r="Q23" s="17">
        <v>1994</v>
      </c>
      <c r="R23" s="17">
        <v>1996</v>
      </c>
      <c r="S23" s="17" t="s">
        <v>591</v>
      </c>
      <c r="T23" s="19" t="s">
        <v>651</v>
      </c>
      <c r="U23" s="16" t="s">
        <v>653</v>
      </c>
    </row>
    <row r="24" spans="1:21" ht="29" customHeight="1" x14ac:dyDescent="0.25">
      <c r="A24" s="2">
        <v>23</v>
      </c>
      <c r="B24" s="2" t="s">
        <v>63</v>
      </c>
      <c r="C24" s="2">
        <v>6760</v>
      </c>
      <c r="D24" s="2">
        <v>807</v>
      </c>
      <c r="E24" s="2" t="s">
        <v>24</v>
      </c>
      <c r="F24" s="2" t="s">
        <v>25</v>
      </c>
      <c r="G24" s="2">
        <v>-12.4</v>
      </c>
      <c r="H24" s="2">
        <v>0</v>
      </c>
      <c r="I24" s="2" t="s">
        <v>15</v>
      </c>
      <c r="J24" s="2" t="s">
        <v>61</v>
      </c>
      <c r="K24" s="2" t="s">
        <v>62</v>
      </c>
      <c r="L24" s="2"/>
      <c r="M24" s="13">
        <v>48.71</v>
      </c>
      <c r="N24" s="13">
        <v>64.45</v>
      </c>
      <c r="O24" s="34">
        <f>R24-Q24</f>
        <v>1</v>
      </c>
      <c r="P24" s="17" t="s">
        <v>652</v>
      </c>
      <c r="Q24" s="34">
        <v>1995</v>
      </c>
      <c r="R24" s="34">
        <v>1996</v>
      </c>
      <c r="S24" s="17" t="s">
        <v>591</v>
      </c>
      <c r="T24" s="35" t="s">
        <v>654</v>
      </c>
      <c r="U24" s="16" t="s">
        <v>655</v>
      </c>
    </row>
    <row r="25" spans="1:21" ht="29" customHeight="1" x14ac:dyDescent="0.25">
      <c r="A25" s="2">
        <v>24</v>
      </c>
      <c r="B25" s="2" t="s">
        <v>64</v>
      </c>
      <c r="C25" s="2">
        <v>11900</v>
      </c>
      <c r="D25" s="2">
        <v>802</v>
      </c>
      <c r="E25" s="2" t="s">
        <v>24</v>
      </c>
      <c r="F25" s="2" t="s">
        <v>25</v>
      </c>
      <c r="G25" s="2">
        <v>-10.8</v>
      </c>
      <c r="H25" s="2">
        <v>0</v>
      </c>
      <c r="I25" s="2" t="s">
        <v>15</v>
      </c>
      <c r="J25" s="2" t="s">
        <v>61</v>
      </c>
      <c r="K25" s="2" t="s">
        <v>62</v>
      </c>
      <c r="L25" s="2"/>
      <c r="M25" s="13">
        <v>48.71</v>
      </c>
      <c r="N25" s="13">
        <v>-75</v>
      </c>
      <c r="O25" s="34">
        <v>1</v>
      </c>
      <c r="P25" s="17" t="s">
        <v>652</v>
      </c>
      <c r="Q25" s="34">
        <v>1996</v>
      </c>
      <c r="R25" s="34">
        <v>1996</v>
      </c>
      <c r="S25" s="17" t="s">
        <v>591</v>
      </c>
      <c r="T25" s="19" t="s">
        <v>656</v>
      </c>
      <c r="U25" s="16" t="s">
        <v>657</v>
      </c>
    </row>
    <row r="26" spans="1:21" ht="29" customHeight="1" x14ac:dyDescent="0.25">
      <c r="A26" s="2">
        <v>25</v>
      </c>
      <c r="B26" s="2" t="s">
        <v>65</v>
      </c>
      <c r="C26" s="2">
        <v>10000</v>
      </c>
      <c r="D26" s="2">
        <v>813</v>
      </c>
      <c r="E26" s="2" t="s">
        <v>24</v>
      </c>
      <c r="F26" s="2" t="s">
        <v>25</v>
      </c>
      <c r="G26" s="2">
        <v>-8.6</v>
      </c>
      <c r="H26" s="2">
        <v>0</v>
      </c>
      <c r="I26" s="2" t="s">
        <v>15</v>
      </c>
      <c r="J26" s="2" t="s">
        <v>61</v>
      </c>
      <c r="K26" s="2" t="s">
        <v>62</v>
      </c>
      <c r="L26" s="2"/>
      <c r="M26" s="13">
        <v>48.82</v>
      </c>
      <c r="N26" s="13">
        <v>74.86</v>
      </c>
      <c r="O26" s="17">
        <f>R26-Q26</f>
        <v>1</v>
      </c>
      <c r="P26" s="17" t="s">
        <v>652</v>
      </c>
      <c r="Q26" s="17">
        <v>1996</v>
      </c>
      <c r="R26" s="17">
        <v>1997</v>
      </c>
      <c r="S26" s="17" t="s">
        <v>591</v>
      </c>
      <c r="T26" s="19" t="s">
        <v>658</v>
      </c>
      <c r="U26" s="16" t="s">
        <v>659</v>
      </c>
    </row>
    <row r="27" spans="1:21" ht="29" customHeight="1" x14ac:dyDescent="0.25">
      <c r="A27" s="2">
        <v>26</v>
      </c>
      <c r="B27" s="3" t="s">
        <v>66</v>
      </c>
      <c r="C27" s="2">
        <v>8000</v>
      </c>
      <c r="D27" s="2">
        <v>767</v>
      </c>
      <c r="E27" s="2" t="s">
        <v>19</v>
      </c>
      <c r="F27" s="2" t="s">
        <v>14</v>
      </c>
      <c r="G27" s="3">
        <v>2.8</v>
      </c>
      <c r="H27" s="2">
        <v>-2.8</v>
      </c>
      <c r="I27" s="2"/>
      <c r="J27" s="2" t="s">
        <v>21</v>
      </c>
      <c r="K27" s="2" t="s">
        <v>67</v>
      </c>
      <c r="L27" s="2"/>
      <c r="M27" s="13">
        <v>-33.236139000000001</v>
      </c>
      <c r="N27" s="13">
        <v>146.41505900000001</v>
      </c>
      <c r="O27" s="17">
        <f>R27-Q27</f>
        <v>10</v>
      </c>
      <c r="Q27" s="17">
        <v>1988</v>
      </c>
      <c r="R27" s="17">
        <v>1998</v>
      </c>
      <c r="S27" s="17" t="s">
        <v>572</v>
      </c>
      <c r="T27" s="19" t="s">
        <v>596</v>
      </c>
      <c r="U27" s="16" t="s">
        <v>660</v>
      </c>
    </row>
    <row r="28" spans="1:21" ht="29" customHeight="1" x14ac:dyDescent="0.25">
      <c r="A28" s="2">
        <v>27</v>
      </c>
      <c r="B28" s="2" t="s">
        <v>68</v>
      </c>
      <c r="C28" s="2">
        <v>1140</v>
      </c>
      <c r="D28" s="2">
        <v>844</v>
      </c>
      <c r="E28" s="2" t="s">
        <v>24</v>
      </c>
      <c r="F28" s="2" t="s">
        <v>25</v>
      </c>
      <c r="G28" s="2">
        <v>-18.899999999999999</v>
      </c>
      <c r="H28" s="2">
        <v>0</v>
      </c>
      <c r="I28" s="2" t="s">
        <v>15</v>
      </c>
      <c r="J28" s="2" t="s">
        <v>61</v>
      </c>
      <c r="K28" s="2" t="s">
        <v>62</v>
      </c>
      <c r="L28" s="2"/>
      <c r="M28" s="13">
        <v>48.05</v>
      </c>
      <c r="N28" s="13">
        <v>47.95</v>
      </c>
      <c r="O28" s="17">
        <f>R28-Q28</f>
        <v>2</v>
      </c>
      <c r="P28" s="17" t="s">
        <v>652</v>
      </c>
      <c r="Q28" s="17">
        <v>1996</v>
      </c>
      <c r="R28" s="17">
        <v>1998</v>
      </c>
      <c r="S28" s="17" t="s">
        <v>591</v>
      </c>
      <c r="T28" s="19" t="s">
        <v>661</v>
      </c>
    </row>
    <row r="29" spans="1:21" ht="29.5" customHeight="1" thickBot="1" x14ac:dyDescent="0.3">
      <c r="A29" s="4">
        <v>28</v>
      </c>
      <c r="B29" s="5" t="s">
        <v>69</v>
      </c>
      <c r="C29" s="4">
        <v>1400</v>
      </c>
      <c r="D29" s="4">
        <v>764</v>
      </c>
      <c r="E29" s="4" t="s">
        <v>19</v>
      </c>
      <c r="F29" s="4" t="s">
        <v>14</v>
      </c>
      <c r="G29" s="5">
        <v>2.6</v>
      </c>
      <c r="H29" s="4">
        <v>-2.7</v>
      </c>
      <c r="I29" s="4"/>
      <c r="J29" s="4" t="s">
        <v>21</v>
      </c>
      <c r="K29" s="5" t="s">
        <v>67</v>
      </c>
      <c r="L29" s="63"/>
      <c r="M29" s="13">
        <v>-31.597829999999998</v>
      </c>
      <c r="N29" s="13">
        <v>147.78577000000001</v>
      </c>
      <c r="O29" s="17">
        <f>R29-Q29</f>
        <v>11</v>
      </c>
      <c r="Q29" s="17">
        <v>1988</v>
      </c>
      <c r="R29" s="17">
        <v>1999</v>
      </c>
      <c r="S29" s="17" t="s">
        <v>572</v>
      </c>
      <c r="T29" s="19" t="s">
        <v>597</v>
      </c>
      <c r="U29" s="16" t="s">
        <v>660</v>
      </c>
    </row>
    <row r="30" spans="1:21" ht="29" customHeight="1" x14ac:dyDescent="0.25">
      <c r="A30" s="2">
        <v>29</v>
      </c>
      <c r="B30" s="2" t="s">
        <v>70</v>
      </c>
      <c r="C30" s="2">
        <v>906552</v>
      </c>
      <c r="D30" s="2">
        <v>2000</v>
      </c>
      <c r="E30" s="2" t="s">
        <v>13</v>
      </c>
      <c r="F30" s="2" t="s">
        <v>14</v>
      </c>
      <c r="G30" s="2">
        <v>-13</v>
      </c>
      <c r="H30" s="2">
        <v>7</v>
      </c>
      <c r="I30" s="2" t="s">
        <v>20</v>
      </c>
      <c r="J30" s="2" t="s">
        <v>21</v>
      </c>
      <c r="K30" s="2" t="s">
        <v>55</v>
      </c>
      <c r="L30" s="2"/>
      <c r="M30" s="14">
        <v>-6.8399260000000002</v>
      </c>
      <c r="N30" s="14">
        <v>-62.310093999999999</v>
      </c>
      <c r="O30" s="17">
        <f>R30-Q30</f>
        <v>50</v>
      </c>
      <c r="Q30" s="17">
        <v>1950</v>
      </c>
      <c r="R30" s="17">
        <v>2000</v>
      </c>
      <c r="S30" s="17" t="s">
        <v>569</v>
      </c>
      <c r="T30" s="19" t="s">
        <v>581</v>
      </c>
      <c r="U30" s="16" t="s">
        <v>648</v>
      </c>
    </row>
    <row r="31" spans="1:21" ht="58" customHeight="1" x14ac:dyDescent="0.25">
      <c r="A31" s="2">
        <v>30</v>
      </c>
      <c r="B31" s="2" t="s">
        <v>71</v>
      </c>
      <c r="C31" s="2">
        <v>6983</v>
      </c>
      <c r="D31" s="2">
        <v>1739</v>
      </c>
      <c r="E31" s="2" t="s">
        <v>19</v>
      </c>
      <c r="F31" s="2" t="s">
        <v>14</v>
      </c>
      <c r="G31" s="2">
        <v>-11</v>
      </c>
      <c r="H31" s="2">
        <v>13</v>
      </c>
      <c r="I31" s="2" t="s">
        <v>72</v>
      </c>
      <c r="J31" s="2" t="s">
        <v>26</v>
      </c>
      <c r="K31" s="2" t="s">
        <v>73</v>
      </c>
      <c r="L31" s="2"/>
      <c r="M31" s="13">
        <v>26.5</v>
      </c>
      <c r="N31" s="13">
        <v>116</v>
      </c>
      <c r="O31" s="17">
        <f>R31-Q31</f>
        <v>16</v>
      </c>
      <c r="Q31" s="17">
        <v>1968</v>
      </c>
      <c r="R31" s="17">
        <v>1984</v>
      </c>
      <c r="S31" s="17" t="s">
        <v>569</v>
      </c>
      <c r="T31" s="19" t="s">
        <v>583</v>
      </c>
      <c r="U31" s="16" t="s">
        <v>662</v>
      </c>
    </row>
    <row r="32" spans="1:21" ht="58" customHeight="1" x14ac:dyDescent="0.25">
      <c r="A32" s="2">
        <v>31</v>
      </c>
      <c r="B32" s="2" t="s">
        <v>74</v>
      </c>
      <c r="C32" s="2">
        <v>6983</v>
      </c>
      <c r="D32" s="2">
        <v>1739</v>
      </c>
      <c r="E32" s="2" t="s">
        <v>19</v>
      </c>
      <c r="F32" s="2" t="s">
        <v>14</v>
      </c>
      <c r="G32" s="2">
        <v>46</v>
      </c>
      <c r="H32" s="2">
        <v>-6</v>
      </c>
      <c r="I32" s="2" t="s">
        <v>72</v>
      </c>
      <c r="J32" s="2" t="s">
        <v>26</v>
      </c>
      <c r="K32" s="2" t="s">
        <v>73</v>
      </c>
      <c r="L32" s="2"/>
      <c r="M32" s="13">
        <v>26.5</v>
      </c>
      <c r="N32" s="13">
        <v>116</v>
      </c>
      <c r="O32" s="17">
        <f>R32-Q32</f>
        <v>21</v>
      </c>
      <c r="Q32" s="17">
        <v>1985</v>
      </c>
      <c r="R32" s="17">
        <v>2006</v>
      </c>
      <c r="S32" s="17" t="s">
        <v>569</v>
      </c>
      <c r="T32" s="19" t="s">
        <v>584</v>
      </c>
      <c r="U32" s="21" t="s">
        <v>662</v>
      </c>
    </row>
    <row r="33" spans="1:21" ht="46.5" customHeight="1" x14ac:dyDescent="0.25">
      <c r="A33" s="2">
        <v>32</v>
      </c>
      <c r="B33" s="2" t="s">
        <v>75</v>
      </c>
      <c r="C33" s="2">
        <v>15800</v>
      </c>
      <c r="D33" s="2">
        <v>506.2</v>
      </c>
      <c r="E33" s="2" t="s">
        <v>13</v>
      </c>
      <c r="F33" s="2" t="s">
        <v>14</v>
      </c>
      <c r="G33" s="2">
        <v>16</v>
      </c>
      <c r="H33" s="2">
        <v>-9.6999999999999993</v>
      </c>
      <c r="I33" s="2" t="s">
        <v>20</v>
      </c>
      <c r="J33" s="2" t="s">
        <v>21</v>
      </c>
      <c r="K33" s="2" t="s">
        <v>76</v>
      </c>
      <c r="L33" s="2"/>
      <c r="M33" s="13">
        <v>41</v>
      </c>
      <c r="N33" s="13">
        <v>117</v>
      </c>
      <c r="O33" s="17">
        <f>R33-Q33</f>
        <v>27</v>
      </c>
      <c r="P33" s="19" t="s">
        <v>630</v>
      </c>
      <c r="Q33" s="17">
        <v>1956</v>
      </c>
      <c r="R33" s="17">
        <v>1983</v>
      </c>
      <c r="S33" s="17" t="s">
        <v>569</v>
      </c>
      <c r="T33" s="19" t="s">
        <v>586</v>
      </c>
      <c r="U33" s="16" t="s">
        <v>663</v>
      </c>
    </row>
    <row r="34" spans="1:21" ht="29" customHeight="1" x14ac:dyDescent="0.25">
      <c r="A34" s="2">
        <v>33</v>
      </c>
      <c r="B34" s="2" t="s">
        <v>77</v>
      </c>
      <c r="C34" s="2">
        <v>1033</v>
      </c>
      <c r="D34" s="2">
        <v>850</v>
      </c>
      <c r="E34" s="2" t="s">
        <v>24</v>
      </c>
      <c r="F34" s="2" t="s">
        <v>25</v>
      </c>
      <c r="G34" s="2">
        <v>-12</v>
      </c>
      <c r="H34" s="2">
        <v>6</v>
      </c>
      <c r="I34" s="2" t="s">
        <v>15</v>
      </c>
      <c r="J34" s="2" t="s">
        <v>21</v>
      </c>
      <c r="K34" s="2" t="s">
        <v>78</v>
      </c>
      <c r="L34" s="2"/>
      <c r="M34" s="13">
        <v>43</v>
      </c>
      <c r="N34" s="13">
        <v>-115</v>
      </c>
      <c r="O34" s="17">
        <f>R34-Q34</f>
        <v>7</v>
      </c>
      <c r="Q34" s="17">
        <v>1986</v>
      </c>
      <c r="R34" s="17">
        <v>1993</v>
      </c>
      <c r="S34" s="17" t="s">
        <v>572</v>
      </c>
      <c r="T34" s="19" t="s">
        <v>601</v>
      </c>
      <c r="U34" s="16" t="s">
        <v>664</v>
      </c>
    </row>
    <row r="35" spans="1:21" ht="29" customHeight="1" x14ac:dyDescent="0.25">
      <c r="A35" s="2">
        <v>34</v>
      </c>
      <c r="B35" s="3" t="s">
        <v>79</v>
      </c>
      <c r="C35" s="2">
        <v>13000</v>
      </c>
      <c r="D35" s="2">
        <v>1078</v>
      </c>
      <c r="E35" s="2" t="s">
        <v>19</v>
      </c>
      <c r="F35" s="2" t="s">
        <v>14</v>
      </c>
      <c r="G35" s="3">
        <v>1.3</v>
      </c>
      <c r="H35" s="2">
        <v>-0.9</v>
      </c>
      <c r="I35" s="2"/>
      <c r="J35" s="2" t="s">
        <v>21</v>
      </c>
      <c r="K35" s="3" t="s">
        <v>80</v>
      </c>
      <c r="L35" s="3"/>
      <c r="M35" s="13">
        <v>-35.866498999999997</v>
      </c>
      <c r="N35" s="13">
        <v>144.31499099999999</v>
      </c>
      <c r="O35" s="17">
        <f>R35-Q35</f>
        <v>12</v>
      </c>
      <c r="Q35" s="17">
        <v>1988</v>
      </c>
      <c r="R35" s="17">
        <v>2000</v>
      </c>
      <c r="S35" s="17" t="s">
        <v>572</v>
      </c>
      <c r="T35" s="19" t="s">
        <v>598</v>
      </c>
    </row>
    <row r="36" spans="1:21" ht="29" customHeight="1" x14ac:dyDescent="0.25">
      <c r="A36" s="2">
        <v>35</v>
      </c>
      <c r="B36" s="3" t="s">
        <v>81</v>
      </c>
      <c r="C36" s="2">
        <v>15000</v>
      </c>
      <c r="D36" s="2">
        <v>847</v>
      </c>
      <c r="E36" s="2" t="s">
        <v>19</v>
      </c>
      <c r="F36" s="2" t="s">
        <v>14</v>
      </c>
      <c r="G36" s="3">
        <v>2.2000000000000002</v>
      </c>
      <c r="H36" s="2">
        <v>-2.2000000000000002</v>
      </c>
      <c r="I36" s="2"/>
      <c r="J36" s="2" t="s">
        <v>21</v>
      </c>
      <c r="K36" s="3" t="s">
        <v>80</v>
      </c>
      <c r="L36" s="3"/>
      <c r="M36" s="13">
        <v>-34.888523999999997</v>
      </c>
      <c r="N36" s="13">
        <v>146.58919499999999</v>
      </c>
      <c r="O36" s="17">
        <f>R36-Q36</f>
        <v>18013</v>
      </c>
      <c r="Q36" s="17">
        <v>1988</v>
      </c>
      <c r="R36" s="17">
        <v>20001</v>
      </c>
      <c r="S36" s="17" t="s">
        <v>572</v>
      </c>
      <c r="T36" s="19" t="s">
        <v>599</v>
      </c>
    </row>
    <row r="37" spans="1:21" ht="29" customHeight="1" x14ac:dyDescent="0.25">
      <c r="A37" s="2">
        <v>36</v>
      </c>
      <c r="B37" s="2" t="s">
        <v>82</v>
      </c>
      <c r="C37" s="2">
        <v>12100</v>
      </c>
      <c r="D37" s="2">
        <v>1050</v>
      </c>
      <c r="E37" s="2" t="s">
        <v>13</v>
      </c>
      <c r="F37" s="2" t="s">
        <v>14</v>
      </c>
      <c r="G37" s="2">
        <v>-53</v>
      </c>
      <c r="H37" s="2">
        <v>0</v>
      </c>
      <c r="I37" s="2" t="s">
        <v>15</v>
      </c>
      <c r="J37" s="2" t="s">
        <v>21</v>
      </c>
      <c r="K37" s="2" t="s">
        <v>83</v>
      </c>
      <c r="L37" s="2"/>
      <c r="M37" s="13">
        <v>19.554500999999998</v>
      </c>
      <c r="N37" s="13">
        <v>105.05812</v>
      </c>
      <c r="O37" s="17">
        <f>R37-Q37</f>
        <v>18</v>
      </c>
      <c r="Q37" s="17">
        <v>1970</v>
      </c>
      <c r="R37" s="17">
        <v>1988</v>
      </c>
      <c r="S37" s="17" t="s">
        <v>572</v>
      </c>
      <c r="T37" s="19" t="s">
        <v>607</v>
      </c>
      <c r="U37" s="16" t="s">
        <v>665</v>
      </c>
    </row>
    <row r="38" spans="1:21" ht="20" customHeight="1" x14ac:dyDescent="0.25">
      <c r="A38" s="2">
        <v>37</v>
      </c>
      <c r="B38" s="2" t="s">
        <v>84</v>
      </c>
      <c r="C38" s="2">
        <v>582064</v>
      </c>
      <c r="D38" s="2">
        <v>2680</v>
      </c>
      <c r="E38" s="2" t="s">
        <v>13</v>
      </c>
      <c r="F38" s="2" t="s">
        <v>14</v>
      </c>
      <c r="G38" s="2">
        <v>-3</v>
      </c>
      <c r="H38" s="2">
        <v>0</v>
      </c>
      <c r="I38" s="2" t="s">
        <v>20</v>
      </c>
      <c r="J38" s="2" t="s">
        <v>21</v>
      </c>
      <c r="K38" s="2" t="s">
        <v>52</v>
      </c>
      <c r="L38" s="2"/>
      <c r="M38" s="13">
        <v>-8.115793</v>
      </c>
      <c r="N38" s="13">
        <v>-77.984307000000001</v>
      </c>
      <c r="O38" s="34">
        <v>1</v>
      </c>
      <c r="Q38" s="34">
        <v>2000</v>
      </c>
      <c r="R38" s="34">
        <v>2000</v>
      </c>
      <c r="S38" s="17" t="s">
        <v>572</v>
      </c>
      <c r="T38" s="35">
        <v>2000</v>
      </c>
    </row>
    <row r="39" spans="1:21" ht="29" customHeight="1" x14ac:dyDescent="0.25">
      <c r="A39" s="2">
        <v>38</v>
      </c>
      <c r="B39" s="2" t="s">
        <v>85</v>
      </c>
      <c r="C39" s="2">
        <v>30000</v>
      </c>
      <c r="D39" s="2">
        <v>1800</v>
      </c>
      <c r="E39" s="2" t="s">
        <v>19</v>
      </c>
      <c r="F39" s="2" t="s">
        <v>14</v>
      </c>
      <c r="G39" s="2">
        <v>-10</v>
      </c>
      <c r="H39" s="2">
        <v>6.8</v>
      </c>
      <c r="I39" s="2" t="s">
        <v>20</v>
      </c>
      <c r="J39" s="2" t="s">
        <v>21</v>
      </c>
      <c r="K39" s="2" t="s">
        <v>86</v>
      </c>
      <c r="L39" s="2"/>
      <c r="M39" s="13">
        <v>47.5</v>
      </c>
      <c r="N39" s="13">
        <v>-122.5</v>
      </c>
      <c r="O39" s="17">
        <f>R39-Q39</f>
        <v>119</v>
      </c>
      <c r="Q39" s="34">
        <v>1883</v>
      </c>
      <c r="R39" s="17">
        <v>2002</v>
      </c>
      <c r="S39" s="17" t="s">
        <v>569</v>
      </c>
      <c r="T39" s="19" t="s">
        <v>666</v>
      </c>
      <c r="U39" s="21" t="s">
        <v>667</v>
      </c>
    </row>
    <row r="40" spans="1:21" ht="29" customHeight="1" x14ac:dyDescent="0.25">
      <c r="A40" s="2">
        <v>39</v>
      </c>
      <c r="B40" s="2" t="s">
        <v>87</v>
      </c>
      <c r="C40" s="2">
        <v>333480</v>
      </c>
      <c r="D40" s="2">
        <v>2300</v>
      </c>
      <c r="E40" s="2" t="s">
        <v>13</v>
      </c>
      <c r="F40" s="2" t="s">
        <v>14</v>
      </c>
      <c r="G40" s="2">
        <v>-3</v>
      </c>
      <c r="H40" s="2">
        <v>1</v>
      </c>
      <c r="I40" s="2" t="s">
        <v>20</v>
      </c>
      <c r="J40" s="2" t="s">
        <v>21</v>
      </c>
      <c r="K40" s="2" t="s">
        <v>55</v>
      </c>
      <c r="L40" s="2"/>
      <c r="M40" s="13">
        <v>-7.6457350000000002</v>
      </c>
      <c r="N40" s="13">
        <v>-66.358485000000002</v>
      </c>
      <c r="O40" s="17">
        <f>R40-Q40</f>
        <v>51</v>
      </c>
      <c r="Q40" s="17">
        <v>1950</v>
      </c>
      <c r="R40" s="17">
        <v>2001</v>
      </c>
      <c r="S40" s="17" t="s">
        <v>569</v>
      </c>
      <c r="T40" s="19" t="s">
        <v>582</v>
      </c>
    </row>
    <row r="41" spans="1:21" ht="29" customHeight="1" x14ac:dyDescent="0.25">
      <c r="A41" s="2">
        <v>40</v>
      </c>
      <c r="B41" s="2" t="s">
        <v>88</v>
      </c>
      <c r="C41" s="2">
        <v>1386</v>
      </c>
      <c r="D41" s="2">
        <v>938</v>
      </c>
      <c r="E41" s="2" t="s">
        <v>13</v>
      </c>
      <c r="F41" s="2" t="s">
        <v>14</v>
      </c>
      <c r="G41" s="2">
        <v>5</v>
      </c>
      <c r="H41" s="2">
        <v>-12</v>
      </c>
      <c r="I41" s="2" t="s">
        <v>15</v>
      </c>
      <c r="J41" s="2" t="s">
        <v>21</v>
      </c>
      <c r="K41" s="2" t="s">
        <v>89</v>
      </c>
      <c r="L41" s="2"/>
      <c r="M41" s="13">
        <v>42.058096999999997</v>
      </c>
      <c r="N41" s="13">
        <v>2.9997159999999998</v>
      </c>
      <c r="O41" s="17">
        <f>R41-Q41</f>
        <v>14</v>
      </c>
      <c r="Q41" s="17">
        <v>1979</v>
      </c>
      <c r="R41" s="17">
        <v>1993</v>
      </c>
      <c r="S41" s="17" t="s">
        <v>572</v>
      </c>
      <c r="T41" s="19" t="s">
        <v>668</v>
      </c>
      <c r="U41" s="21" t="s">
        <v>669</v>
      </c>
    </row>
    <row r="42" spans="1:21" ht="71.5" customHeight="1" x14ac:dyDescent="0.25">
      <c r="A42" s="2">
        <v>41</v>
      </c>
      <c r="B42" s="2" t="s">
        <v>90</v>
      </c>
      <c r="C42" s="2">
        <v>4123</v>
      </c>
      <c r="D42" s="2">
        <v>462.8</v>
      </c>
      <c r="E42" s="2" t="s">
        <v>13</v>
      </c>
      <c r="F42" s="2" t="s">
        <v>14</v>
      </c>
      <c r="G42" s="2">
        <v>33</v>
      </c>
      <c r="H42" s="2">
        <v>-27</v>
      </c>
      <c r="I42" s="2" t="s">
        <v>15</v>
      </c>
      <c r="J42" s="2" t="s">
        <v>40</v>
      </c>
      <c r="K42" s="2" t="s">
        <v>640</v>
      </c>
      <c r="L42" s="2"/>
      <c r="M42" s="13">
        <v>37</v>
      </c>
      <c r="N42" s="13">
        <v>111</v>
      </c>
      <c r="O42" s="17">
        <f>R42-Q42</f>
        <v>43</v>
      </c>
      <c r="P42" s="17" t="s">
        <v>620</v>
      </c>
      <c r="Q42" s="17">
        <v>1957</v>
      </c>
      <c r="R42" s="17">
        <v>2000</v>
      </c>
      <c r="S42" s="17" t="s">
        <v>569</v>
      </c>
      <c r="T42" s="19" t="s">
        <v>618</v>
      </c>
    </row>
    <row r="43" spans="1:21" ht="75" customHeight="1" x14ac:dyDescent="0.25">
      <c r="A43" s="2">
        <v>42</v>
      </c>
      <c r="B43" s="2" t="s">
        <v>91</v>
      </c>
      <c r="C43" s="2">
        <v>2327</v>
      </c>
      <c r="D43" s="2">
        <v>536.6</v>
      </c>
      <c r="E43" s="2" t="s">
        <v>13</v>
      </c>
      <c r="F43" s="2" t="s">
        <v>14</v>
      </c>
      <c r="G43" s="2">
        <v>42</v>
      </c>
      <c r="H43" s="2">
        <v>-19.100000000000001</v>
      </c>
      <c r="I43" s="2" t="s">
        <v>15</v>
      </c>
      <c r="J43" s="2" t="s">
        <v>40</v>
      </c>
      <c r="K43" s="2" t="s">
        <v>640</v>
      </c>
      <c r="L43" s="2"/>
      <c r="M43" s="13">
        <v>35</v>
      </c>
      <c r="N43" s="13">
        <v>110</v>
      </c>
      <c r="O43" s="17">
        <f>R43-Q43</f>
        <v>41</v>
      </c>
      <c r="P43" s="17" t="s">
        <v>621</v>
      </c>
      <c r="Q43" s="17">
        <v>1959</v>
      </c>
      <c r="R43" s="17">
        <v>2000</v>
      </c>
      <c r="S43" s="17" t="s">
        <v>569</v>
      </c>
      <c r="T43" s="19" t="s">
        <v>613</v>
      </c>
    </row>
    <row r="44" spans="1:21" ht="45.5" customHeight="1" x14ac:dyDescent="0.25">
      <c r="A44" s="2">
        <v>43</v>
      </c>
      <c r="B44" s="2" t="s">
        <v>92</v>
      </c>
      <c r="C44" s="2">
        <v>1858883</v>
      </c>
      <c r="D44" s="2">
        <v>2200</v>
      </c>
      <c r="E44" s="2" t="s">
        <v>13</v>
      </c>
      <c r="F44" s="2" t="s">
        <v>14</v>
      </c>
      <c r="G44" s="2">
        <v>-6</v>
      </c>
      <c r="H44" s="2">
        <v>1</v>
      </c>
      <c r="I44" s="2" t="s">
        <v>20</v>
      </c>
      <c r="J44" s="2" t="s">
        <v>21</v>
      </c>
      <c r="K44" s="2" t="s">
        <v>52</v>
      </c>
      <c r="L44" s="2"/>
      <c r="M44" s="13">
        <v>-2.6398830000000002</v>
      </c>
      <c r="N44" s="13">
        <v>-66.321481000000006</v>
      </c>
      <c r="O44" s="17">
        <v>1</v>
      </c>
      <c r="P44" s="17" t="s">
        <v>574</v>
      </c>
      <c r="Q44" s="34">
        <v>2000</v>
      </c>
      <c r="R44" s="34">
        <v>2000</v>
      </c>
      <c r="S44" s="17" t="s">
        <v>572</v>
      </c>
      <c r="T44" s="35">
        <v>2000</v>
      </c>
    </row>
    <row r="45" spans="1:21" ht="50" customHeight="1" x14ac:dyDescent="0.25">
      <c r="A45" s="2">
        <v>44</v>
      </c>
      <c r="B45" s="2" t="s">
        <v>93</v>
      </c>
      <c r="C45" s="2">
        <v>867257</v>
      </c>
      <c r="D45" s="2">
        <v>2200</v>
      </c>
      <c r="E45" s="2" t="s">
        <v>13</v>
      </c>
      <c r="F45" s="2" t="s">
        <v>14</v>
      </c>
      <c r="G45" s="2">
        <v>-8</v>
      </c>
      <c r="H45" s="2">
        <v>2</v>
      </c>
      <c r="I45" s="2" t="s">
        <v>20</v>
      </c>
      <c r="J45" s="2" t="s">
        <v>21</v>
      </c>
      <c r="K45" s="2" t="s">
        <v>52</v>
      </c>
      <c r="L45" s="2"/>
      <c r="M45" s="13">
        <v>-2.6398830000000002</v>
      </c>
      <c r="N45" s="13">
        <v>-66.321481000000006</v>
      </c>
      <c r="O45" s="17">
        <v>1</v>
      </c>
      <c r="P45" s="17" t="s">
        <v>575</v>
      </c>
      <c r="Q45" s="34">
        <v>2000</v>
      </c>
      <c r="R45" s="34">
        <v>2000</v>
      </c>
      <c r="S45" s="17" t="s">
        <v>572</v>
      </c>
      <c r="T45" s="35">
        <v>2000</v>
      </c>
    </row>
    <row r="46" spans="1:21" ht="47.5" customHeight="1" x14ac:dyDescent="0.25">
      <c r="A46" s="2">
        <v>45</v>
      </c>
      <c r="B46" s="2" t="s">
        <v>94</v>
      </c>
      <c r="C46" s="2">
        <v>2536</v>
      </c>
      <c r="D46" s="2">
        <v>800</v>
      </c>
      <c r="E46" s="2" t="s">
        <v>13</v>
      </c>
      <c r="F46" s="2" t="s">
        <v>25</v>
      </c>
      <c r="G46" s="2">
        <v>-9.5</v>
      </c>
      <c r="H46" s="2">
        <v>20.8</v>
      </c>
      <c r="I46" s="2" t="s">
        <v>15</v>
      </c>
      <c r="J46" s="2" t="s">
        <v>21</v>
      </c>
      <c r="K46" s="2" t="s">
        <v>95</v>
      </c>
      <c r="L46" s="2"/>
      <c r="M46" s="13">
        <v>32.133147999999998</v>
      </c>
      <c r="N46" s="13">
        <v>102.52542200000001</v>
      </c>
      <c r="O46" s="17">
        <v>1</v>
      </c>
      <c r="Q46" s="35">
        <v>1995</v>
      </c>
      <c r="R46" s="35">
        <v>1995</v>
      </c>
      <c r="S46" s="17" t="s">
        <v>572</v>
      </c>
      <c r="T46" s="35">
        <v>1995</v>
      </c>
      <c r="U46" s="21" t="s">
        <v>670</v>
      </c>
    </row>
    <row r="47" spans="1:21" ht="29" customHeight="1" x14ac:dyDescent="0.25">
      <c r="A47" s="2">
        <v>46</v>
      </c>
      <c r="B47" s="3" t="s">
        <v>96</v>
      </c>
      <c r="C47" s="2">
        <v>1905</v>
      </c>
      <c r="D47" s="2">
        <v>1003</v>
      </c>
      <c r="E47" s="2" t="s">
        <v>19</v>
      </c>
      <c r="F47" s="2" t="s">
        <v>14</v>
      </c>
      <c r="G47" s="2">
        <v>12.6</v>
      </c>
      <c r="H47" s="2">
        <v>-25.7</v>
      </c>
      <c r="I47" s="2" t="s">
        <v>20</v>
      </c>
      <c r="J47" s="2" t="s">
        <v>40</v>
      </c>
      <c r="K47" s="2" t="s">
        <v>97</v>
      </c>
      <c r="L47" s="2"/>
      <c r="M47" s="13">
        <v>42.399205000000002</v>
      </c>
      <c r="N47" s="13">
        <v>1.1273260000000001</v>
      </c>
      <c r="O47" s="17">
        <f>R47-Q47</f>
        <v>44</v>
      </c>
      <c r="P47" s="17" t="s">
        <v>571</v>
      </c>
      <c r="Q47" s="17">
        <v>1965</v>
      </c>
      <c r="R47" s="17">
        <v>2009</v>
      </c>
      <c r="S47" s="17" t="s">
        <v>572</v>
      </c>
      <c r="T47" s="19" t="s">
        <v>671</v>
      </c>
      <c r="U47" s="16" t="s">
        <v>672</v>
      </c>
    </row>
    <row r="48" spans="1:21" ht="58" customHeight="1" x14ac:dyDescent="0.25">
      <c r="A48" s="2">
        <v>47</v>
      </c>
      <c r="B48" s="2" t="s">
        <v>98</v>
      </c>
      <c r="C48" s="2">
        <v>285072</v>
      </c>
      <c r="D48" s="2">
        <v>2100</v>
      </c>
      <c r="E48" s="2" t="s">
        <v>13</v>
      </c>
      <c r="F48" s="2" t="s">
        <v>14</v>
      </c>
      <c r="G48" s="2">
        <v>-20</v>
      </c>
      <c r="H48" s="2">
        <v>4</v>
      </c>
      <c r="I48" s="2" t="s">
        <v>20</v>
      </c>
      <c r="J48" s="2" t="s">
        <v>21</v>
      </c>
      <c r="K48" s="2" t="s">
        <v>52</v>
      </c>
      <c r="L48" s="2"/>
      <c r="M48" s="13">
        <v>-5.2927960000000001</v>
      </c>
      <c r="N48" s="13">
        <v>-56.925654999999999</v>
      </c>
      <c r="O48" s="17">
        <v>1</v>
      </c>
      <c r="P48" s="17" t="s">
        <v>576</v>
      </c>
      <c r="Q48" s="35">
        <v>2000</v>
      </c>
      <c r="R48" s="35">
        <v>2000</v>
      </c>
      <c r="S48" s="17" t="s">
        <v>572</v>
      </c>
      <c r="T48" s="35">
        <v>2000</v>
      </c>
    </row>
    <row r="49" spans="1:21" ht="87" customHeight="1" x14ac:dyDescent="0.25">
      <c r="A49" s="2">
        <v>48</v>
      </c>
      <c r="B49" s="2" t="s">
        <v>99</v>
      </c>
      <c r="C49" s="2">
        <v>106500</v>
      </c>
      <c r="D49" s="2">
        <v>591.46</v>
      </c>
      <c r="E49" s="2" t="s">
        <v>13</v>
      </c>
      <c r="F49" s="2" t="s">
        <v>14</v>
      </c>
      <c r="G49" s="2">
        <v>16.899999999999999</v>
      </c>
      <c r="H49" s="2">
        <v>-18</v>
      </c>
      <c r="I49" s="2" t="s">
        <v>15</v>
      </c>
      <c r="J49" s="2" t="s">
        <v>40</v>
      </c>
      <c r="K49" s="2" t="s">
        <v>100</v>
      </c>
      <c r="L49" s="2"/>
      <c r="M49" s="13">
        <v>34.833333333333336</v>
      </c>
      <c r="N49" s="13">
        <v>108.83333333333333</v>
      </c>
      <c r="O49" s="17">
        <f>R49-Q49</f>
        <v>50</v>
      </c>
      <c r="P49" s="17" t="s">
        <v>629</v>
      </c>
      <c r="Q49" s="17">
        <v>1958</v>
      </c>
      <c r="R49" s="17">
        <v>2008</v>
      </c>
      <c r="S49" s="17" t="s">
        <v>569</v>
      </c>
      <c r="T49" s="19" t="s">
        <v>628</v>
      </c>
      <c r="U49" s="16" t="s">
        <v>673</v>
      </c>
    </row>
    <row r="50" spans="1:21" ht="29" customHeight="1" x14ac:dyDescent="0.25">
      <c r="A50" s="2">
        <v>49</v>
      </c>
      <c r="B50" s="2" t="s">
        <v>101</v>
      </c>
      <c r="C50" s="2">
        <v>189048</v>
      </c>
      <c r="D50" s="2">
        <v>2000</v>
      </c>
      <c r="E50" s="2" t="s">
        <v>13</v>
      </c>
      <c r="F50" s="2" t="s">
        <v>14</v>
      </c>
      <c r="G50" s="2">
        <v>-58</v>
      </c>
      <c r="H50" s="2">
        <v>26</v>
      </c>
      <c r="I50" s="2" t="s">
        <v>20</v>
      </c>
      <c r="J50" s="2" t="s">
        <v>26</v>
      </c>
      <c r="K50" s="2" t="s">
        <v>102</v>
      </c>
      <c r="L50" s="2"/>
      <c r="M50" s="13">
        <v>-13</v>
      </c>
      <c r="N50" s="13">
        <v>-48</v>
      </c>
      <c r="O50" s="17">
        <f>R50-Q50</f>
        <v>35</v>
      </c>
      <c r="Q50" s="17">
        <v>1960</v>
      </c>
      <c r="R50" s="17">
        <v>1995</v>
      </c>
      <c r="S50" s="17" t="s">
        <v>569</v>
      </c>
      <c r="T50" s="19" t="s">
        <v>674</v>
      </c>
      <c r="U50" s="16" t="s">
        <v>675</v>
      </c>
    </row>
    <row r="51" spans="1:21" ht="43.5" customHeight="1" x14ac:dyDescent="0.25">
      <c r="A51" s="2">
        <v>50</v>
      </c>
      <c r="B51" s="2" t="s">
        <v>103</v>
      </c>
      <c r="C51" s="2">
        <v>2097</v>
      </c>
      <c r="D51" s="2">
        <v>1300</v>
      </c>
      <c r="E51" s="2" t="s">
        <v>19</v>
      </c>
      <c r="F51" s="2" t="s">
        <v>14</v>
      </c>
      <c r="G51" s="2">
        <v>26</v>
      </c>
      <c r="H51" s="2">
        <v>-22</v>
      </c>
      <c r="I51" s="2" t="s">
        <v>15</v>
      </c>
      <c r="J51" s="2" t="s">
        <v>26</v>
      </c>
      <c r="K51" s="2" t="s">
        <v>104</v>
      </c>
      <c r="L51" s="2"/>
      <c r="M51" s="13">
        <v>-31.533333333333335</v>
      </c>
      <c r="N51" s="13">
        <v>-55.68333333333333</v>
      </c>
      <c r="O51" s="17">
        <f>R51-Q51</f>
        <v>18</v>
      </c>
      <c r="P51" s="17" t="s">
        <v>593</v>
      </c>
      <c r="Q51" s="17">
        <v>1975</v>
      </c>
      <c r="R51" s="17">
        <v>1993</v>
      </c>
      <c r="S51" s="17" t="s">
        <v>591</v>
      </c>
      <c r="T51" s="19" t="s">
        <v>592</v>
      </c>
      <c r="U51" s="16" t="s">
        <v>676</v>
      </c>
    </row>
    <row r="52" spans="1:21" ht="116" customHeight="1" x14ac:dyDescent="0.25">
      <c r="A52" s="2">
        <v>51</v>
      </c>
      <c r="B52" s="2" t="s">
        <v>105</v>
      </c>
      <c r="C52" s="2">
        <v>2528</v>
      </c>
      <c r="D52" s="2">
        <v>1072</v>
      </c>
      <c r="E52" s="2" t="s">
        <v>24</v>
      </c>
      <c r="F52" s="2" t="s">
        <v>14</v>
      </c>
      <c r="G52" s="2">
        <v>-15.5</v>
      </c>
      <c r="H52" s="2">
        <v>5</v>
      </c>
      <c r="I52" s="2" t="s">
        <v>72</v>
      </c>
      <c r="J52" s="2" t="s">
        <v>26</v>
      </c>
      <c r="K52" s="2" t="s">
        <v>106</v>
      </c>
      <c r="L52" s="2"/>
      <c r="M52" s="13">
        <v>32</v>
      </c>
      <c r="N52" s="13">
        <v>103</v>
      </c>
      <c r="O52" s="17">
        <f>R52-Q52</f>
        <v>26</v>
      </c>
      <c r="P52" s="17" t="s">
        <v>627</v>
      </c>
      <c r="Q52" s="17">
        <v>1970</v>
      </c>
      <c r="R52" s="17">
        <v>1996</v>
      </c>
      <c r="S52" s="17" t="s">
        <v>569</v>
      </c>
      <c r="T52" s="19" t="s">
        <v>626</v>
      </c>
      <c r="U52" s="16" t="s">
        <v>677</v>
      </c>
    </row>
    <row r="53" spans="1:21" ht="30" x14ac:dyDescent="0.25">
      <c r="A53" s="2">
        <v>52</v>
      </c>
      <c r="B53" s="2" t="s">
        <v>107</v>
      </c>
      <c r="C53" s="2">
        <v>11145</v>
      </c>
      <c r="D53" s="2">
        <v>600</v>
      </c>
      <c r="E53" s="2" t="s">
        <v>24</v>
      </c>
      <c r="F53" s="2" t="s">
        <v>14</v>
      </c>
      <c r="G53" s="2">
        <v>12</v>
      </c>
      <c r="H53" s="2">
        <v>8.6</v>
      </c>
      <c r="I53" s="2" t="s">
        <v>72</v>
      </c>
      <c r="J53" s="2" t="s">
        <v>21</v>
      </c>
      <c r="K53" s="2" t="s">
        <v>108</v>
      </c>
      <c r="L53" s="2"/>
      <c r="M53" s="13">
        <v>38</v>
      </c>
      <c r="N53" s="13">
        <v>100</v>
      </c>
      <c r="O53" s="17">
        <f>R53-Q53</f>
        <v>30</v>
      </c>
      <c r="Q53" s="17">
        <v>1980</v>
      </c>
      <c r="R53" s="17">
        <v>2010</v>
      </c>
      <c r="S53" s="17" t="s">
        <v>608</v>
      </c>
      <c r="T53" s="19" t="s">
        <v>609</v>
      </c>
      <c r="U53" s="16" t="s">
        <v>678</v>
      </c>
    </row>
    <row r="54" spans="1:21" ht="29" customHeight="1" x14ac:dyDescent="0.25">
      <c r="A54" s="2">
        <v>53</v>
      </c>
      <c r="B54" s="2" t="s">
        <v>109</v>
      </c>
      <c r="C54" s="2">
        <v>16000</v>
      </c>
      <c r="D54" s="2">
        <v>829</v>
      </c>
      <c r="E54" s="2" t="s">
        <v>19</v>
      </c>
      <c r="F54" s="2" t="s">
        <v>14</v>
      </c>
      <c r="G54" s="2">
        <v>0.7</v>
      </c>
      <c r="H54" s="2">
        <v>-0.7</v>
      </c>
      <c r="I54" s="2"/>
      <c r="J54" s="2" t="s">
        <v>21</v>
      </c>
      <c r="K54" s="2" t="s">
        <v>67</v>
      </c>
      <c r="L54" s="2"/>
      <c r="M54" s="13">
        <v>-37.149262999999998</v>
      </c>
      <c r="N54" s="13">
        <v>147.299948</v>
      </c>
      <c r="O54" s="17">
        <f>R54-Q54</f>
        <v>14</v>
      </c>
      <c r="Q54" s="17">
        <v>1988</v>
      </c>
      <c r="R54" s="17">
        <v>2002</v>
      </c>
      <c r="S54" s="17" t="s">
        <v>572</v>
      </c>
      <c r="T54" s="19" t="s">
        <v>600</v>
      </c>
    </row>
    <row r="55" spans="1:21" ht="69.5" customHeight="1" x14ac:dyDescent="0.25">
      <c r="A55" s="2">
        <v>54</v>
      </c>
      <c r="B55" s="2" t="s">
        <v>110</v>
      </c>
      <c r="C55" s="2">
        <v>1548</v>
      </c>
      <c r="D55" s="2">
        <v>491.6</v>
      </c>
      <c r="E55" s="2" t="s">
        <v>13</v>
      </c>
      <c r="F55" s="2" t="s">
        <v>14</v>
      </c>
      <c r="G55" s="2">
        <v>27</v>
      </c>
      <c r="H55" s="2">
        <v>-19.8</v>
      </c>
      <c r="I55" s="2" t="s">
        <v>15</v>
      </c>
      <c r="J55" s="2" t="s">
        <v>40</v>
      </c>
      <c r="K55" s="2" t="s">
        <v>640</v>
      </c>
      <c r="L55" s="2"/>
      <c r="M55" s="13">
        <v>37.5</v>
      </c>
      <c r="N55" s="13">
        <v>111</v>
      </c>
      <c r="O55" s="17">
        <f>R55-Q55</f>
        <v>44</v>
      </c>
      <c r="P55" s="17" t="s">
        <v>623</v>
      </c>
      <c r="Q55" s="17">
        <v>1956</v>
      </c>
      <c r="R55" s="17">
        <v>2000</v>
      </c>
      <c r="S55" s="17" t="s">
        <v>569</v>
      </c>
      <c r="T55" s="19" t="s">
        <v>622</v>
      </c>
    </row>
    <row r="56" spans="1:21" ht="29" customHeight="1" x14ac:dyDescent="0.25">
      <c r="A56" s="2">
        <v>55</v>
      </c>
      <c r="B56" s="2" t="s">
        <v>111</v>
      </c>
      <c r="C56" s="2">
        <v>2860</v>
      </c>
      <c r="D56" s="2">
        <v>820</v>
      </c>
      <c r="E56" s="2" t="s">
        <v>24</v>
      </c>
      <c r="F56" s="2" t="s">
        <v>25</v>
      </c>
      <c r="G56" s="2">
        <v>-31.9</v>
      </c>
      <c r="H56" s="2">
        <v>9.8000000000000007</v>
      </c>
      <c r="I56" s="2" t="s">
        <v>15</v>
      </c>
      <c r="J56" s="2" t="s">
        <v>26</v>
      </c>
      <c r="K56" s="2" t="s">
        <v>112</v>
      </c>
      <c r="L56" s="2"/>
      <c r="M56" s="13">
        <v>122.5</v>
      </c>
      <c r="N56" s="13">
        <v>54.2</v>
      </c>
      <c r="O56" s="17">
        <f>R56-Q56</f>
        <v>50</v>
      </c>
      <c r="Q56" s="17">
        <v>1953</v>
      </c>
      <c r="R56" s="17">
        <v>2003</v>
      </c>
      <c r="S56" s="17" t="s">
        <v>591</v>
      </c>
      <c r="T56" s="19" t="s">
        <v>606</v>
      </c>
      <c r="U56" s="16" t="s">
        <v>679</v>
      </c>
    </row>
    <row r="57" spans="1:21" ht="29" customHeight="1" x14ac:dyDescent="0.25">
      <c r="A57" s="2">
        <v>56</v>
      </c>
      <c r="B57" s="2" t="s">
        <v>113</v>
      </c>
      <c r="C57" s="2">
        <v>30261</v>
      </c>
      <c r="D57" s="2">
        <v>391</v>
      </c>
      <c r="E57" s="2" t="s">
        <v>13</v>
      </c>
      <c r="F57" s="2" t="s">
        <v>14</v>
      </c>
      <c r="G57" s="2">
        <v>34</v>
      </c>
      <c r="H57" s="2">
        <v>-26.5</v>
      </c>
      <c r="I57" s="2" t="s">
        <v>15</v>
      </c>
      <c r="J57" s="2" t="s">
        <v>40</v>
      </c>
      <c r="K57" s="2" t="s">
        <v>114</v>
      </c>
      <c r="L57" s="2"/>
      <c r="M57" s="13">
        <v>37.986488999999999</v>
      </c>
      <c r="N57" s="13">
        <v>109.849656</v>
      </c>
      <c r="O57" s="17">
        <f>R57-Q57</f>
        <v>40</v>
      </c>
      <c r="Q57" s="17">
        <v>1960</v>
      </c>
      <c r="R57" s="17">
        <v>2000</v>
      </c>
      <c r="S57" s="17" t="s">
        <v>569</v>
      </c>
      <c r="T57" s="19" t="s">
        <v>680</v>
      </c>
      <c r="U57" s="16" t="s">
        <v>681</v>
      </c>
    </row>
    <row r="58" spans="1:21" ht="29" customHeight="1" x14ac:dyDescent="0.25">
      <c r="A58" s="2">
        <v>57</v>
      </c>
      <c r="B58" s="2" t="s">
        <v>115</v>
      </c>
      <c r="C58" s="2">
        <v>3200</v>
      </c>
      <c r="D58" s="2">
        <v>1000</v>
      </c>
      <c r="E58" s="2" t="s">
        <v>13</v>
      </c>
      <c r="F58" s="2" t="s">
        <v>14</v>
      </c>
      <c r="G58" s="2">
        <v>3.6</v>
      </c>
      <c r="H58" s="2">
        <v>-0.7</v>
      </c>
      <c r="I58" s="2"/>
      <c r="J58" s="2" t="s">
        <v>21</v>
      </c>
      <c r="K58" s="2" t="s">
        <v>116</v>
      </c>
      <c r="L58" s="2"/>
      <c r="M58" s="13">
        <v>31.333333333333332</v>
      </c>
      <c r="N58" s="13">
        <v>110.66666666666667</v>
      </c>
      <c r="O58" s="17">
        <f>R58-Q58</f>
        <v>20</v>
      </c>
      <c r="Q58" s="17">
        <v>1987</v>
      </c>
      <c r="R58" s="17">
        <v>2007</v>
      </c>
      <c r="S58" s="17" t="s">
        <v>569</v>
      </c>
      <c r="T58" s="19" t="s">
        <v>682</v>
      </c>
      <c r="U58" s="16" t="s">
        <v>683</v>
      </c>
    </row>
    <row r="59" spans="1:21" ht="29" customHeight="1" x14ac:dyDescent="0.25">
      <c r="A59" s="2">
        <v>58</v>
      </c>
      <c r="B59" s="2" t="s">
        <v>117</v>
      </c>
      <c r="C59" s="2">
        <v>2582</v>
      </c>
      <c r="D59" s="2">
        <v>631</v>
      </c>
      <c r="E59" s="2" t="s">
        <v>24</v>
      </c>
      <c r="F59" s="2" t="s">
        <v>14</v>
      </c>
      <c r="G59" s="2">
        <v>20</v>
      </c>
      <c r="H59" s="2">
        <v>-22</v>
      </c>
      <c r="I59" s="2" t="s">
        <v>15</v>
      </c>
      <c r="J59" s="2" t="s">
        <v>26</v>
      </c>
      <c r="K59" s="2" t="s">
        <v>118</v>
      </c>
      <c r="L59" s="2"/>
      <c r="M59" s="13">
        <v>46.966666666666669</v>
      </c>
      <c r="N59" s="13">
        <v>128.69999999999999</v>
      </c>
      <c r="O59" s="17">
        <f>R59-Q59</f>
        <v>40</v>
      </c>
      <c r="Q59" s="17">
        <v>1970</v>
      </c>
      <c r="R59" s="17">
        <v>2010</v>
      </c>
      <c r="S59" s="17" t="s">
        <v>591</v>
      </c>
      <c r="T59" s="19" t="s">
        <v>610</v>
      </c>
      <c r="U59" s="16" t="s">
        <v>684</v>
      </c>
    </row>
    <row r="60" spans="1:21" ht="20" customHeight="1" x14ac:dyDescent="0.25">
      <c r="A60" s="2">
        <v>59</v>
      </c>
      <c r="B60" s="2" t="s">
        <v>119</v>
      </c>
      <c r="C60" s="2">
        <v>377175</v>
      </c>
      <c r="D60" s="2">
        <v>2100</v>
      </c>
      <c r="E60" s="2" t="s">
        <v>13</v>
      </c>
      <c r="F60" s="2" t="s">
        <v>14</v>
      </c>
      <c r="G60" s="2">
        <v>-12</v>
      </c>
      <c r="H60" s="2">
        <v>5</v>
      </c>
      <c r="I60" s="2" t="s">
        <v>20</v>
      </c>
      <c r="J60" s="2" t="s">
        <v>21</v>
      </c>
      <c r="K60" s="2" t="s">
        <v>52</v>
      </c>
      <c r="L60" s="2"/>
      <c r="M60" s="13">
        <v>-7.4629370000000002</v>
      </c>
      <c r="N60" s="13">
        <v>-52.655372</v>
      </c>
      <c r="O60" s="17">
        <v>1</v>
      </c>
      <c r="Q60" s="35">
        <v>2000</v>
      </c>
      <c r="R60" s="35">
        <v>2000</v>
      </c>
      <c r="S60" s="17" t="s">
        <v>572</v>
      </c>
      <c r="T60" s="35">
        <v>2000</v>
      </c>
    </row>
    <row r="61" spans="1:21" ht="44.5" customHeight="1" x14ac:dyDescent="0.25">
      <c r="A61" s="2">
        <v>60</v>
      </c>
      <c r="B61" s="2" t="s">
        <v>120</v>
      </c>
      <c r="C61" s="2">
        <v>4069</v>
      </c>
      <c r="D61" s="2">
        <v>524.29999999999995</v>
      </c>
      <c r="E61" s="2" t="s">
        <v>13</v>
      </c>
      <c r="F61" s="2" t="s">
        <v>14</v>
      </c>
      <c r="G61" s="2">
        <v>15</v>
      </c>
      <c r="H61" s="2">
        <v>-22.5</v>
      </c>
      <c r="I61" s="2" t="s">
        <v>15</v>
      </c>
      <c r="J61" s="2" t="s">
        <v>40</v>
      </c>
      <c r="K61" s="2" t="s">
        <v>640</v>
      </c>
      <c r="L61" s="2"/>
      <c r="M61" s="13">
        <v>38</v>
      </c>
      <c r="N61" s="13">
        <v>111</v>
      </c>
      <c r="O61" s="17">
        <f>R61-Q61</f>
        <v>43</v>
      </c>
      <c r="P61" s="17" t="s">
        <v>624</v>
      </c>
      <c r="Q61" s="17">
        <v>1957</v>
      </c>
      <c r="R61" s="17">
        <v>2000</v>
      </c>
      <c r="S61" s="17" t="s">
        <v>569</v>
      </c>
      <c r="T61" s="19" t="s">
        <v>618</v>
      </c>
    </row>
    <row r="62" spans="1:21" ht="48.5" customHeight="1" thickBot="1" x14ac:dyDescent="0.3">
      <c r="A62" s="4">
        <v>61</v>
      </c>
      <c r="B62" s="4" t="s">
        <v>121</v>
      </c>
      <c r="C62" s="4">
        <v>2956</v>
      </c>
      <c r="D62" s="4">
        <v>450.4</v>
      </c>
      <c r="E62" s="4" t="s">
        <v>13</v>
      </c>
      <c r="F62" s="4" t="s">
        <v>14</v>
      </c>
      <c r="G62" s="4">
        <v>27</v>
      </c>
      <c r="H62" s="4">
        <v>-38.6</v>
      </c>
      <c r="I62" s="4" t="s">
        <v>15</v>
      </c>
      <c r="J62" s="4" t="s">
        <v>40</v>
      </c>
      <c r="K62" s="4" t="s">
        <v>640</v>
      </c>
      <c r="L62" s="4"/>
      <c r="M62" s="15">
        <v>36</v>
      </c>
      <c r="N62" s="15">
        <v>110</v>
      </c>
      <c r="O62" s="17">
        <f>R62-Q62</f>
        <v>41</v>
      </c>
      <c r="P62" s="17" t="s">
        <v>625</v>
      </c>
      <c r="Q62" s="17">
        <v>1959</v>
      </c>
      <c r="R62" s="17">
        <v>2000</v>
      </c>
      <c r="S62" s="17" t="s">
        <v>569</v>
      </c>
      <c r="T62" s="19" t="s">
        <v>613</v>
      </c>
    </row>
  </sheetData>
  <hyperlinks>
    <hyperlink ref="U32" r:id="rId1" xr:uid="{3232289E-4C15-4989-A6C5-4C3E37320166}"/>
    <hyperlink ref="U46" r:id="rId2" xr:uid="{3ECFDD7A-B9E3-4F81-8971-E2929AFCCFEF}"/>
    <hyperlink ref="U33" r:id="rId3" xr:uid="{1ACE9953-AECB-432F-A306-FECDA3A50B2B}"/>
    <hyperlink ref="U41" r:id="rId4" tooltip="Persistent link using digital object identifier" xr:uid="{C14BEAE5-3C26-4BDA-8AD2-5A108F3EE6D4}"/>
    <hyperlink ref="U39" r:id="rId5" xr:uid="{A3CBD5BB-AF0F-48C0-BB8E-AFE0F3F1B931}"/>
    <hyperlink ref="U17" r:id="rId6" xr:uid="{BE2A0D3A-2261-4260-B303-FFCF82E6F9B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Zhang et al. (2017) &gt;1000km2</vt:lpstr>
      <vt:lpstr>Zhang et al. (2017) &lt; 1000 km2</vt:lpstr>
      <vt:lpstr>curated data_small</vt:lpstr>
      <vt:lpstr>New data_small</vt:lpstr>
      <vt:lpstr>Zhang et al. (2017) large wcom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Eliana Nervi</cp:lastModifiedBy>
  <dcterms:created xsi:type="dcterms:W3CDTF">2021-03-16T21:32:23Z</dcterms:created>
  <dcterms:modified xsi:type="dcterms:W3CDTF">2021-09-23T23:01:37Z</dcterms:modified>
</cp:coreProperties>
</file>