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defaultThemeVersion="166925"/>
  <mc:AlternateContent xmlns:mc="http://schemas.openxmlformats.org/markup-compatibility/2006">
    <mc:Choice Requires="x15">
      <x15ac:absPath xmlns:x15ac="http://schemas.microsoft.com/office/spreadsheetml/2010/11/ac" url="C:\Users\nanin\Desktop\"/>
    </mc:Choice>
  </mc:AlternateContent>
  <xr:revisionPtr revIDLastSave="0" documentId="8_{A10C8E4D-3A32-431B-B697-147E953D308B}" xr6:coauthVersionLast="47" xr6:coauthVersionMax="47" xr10:uidLastSave="{00000000-0000-0000-0000-000000000000}"/>
  <bookViews>
    <workbookView xWindow="20" yWindow="30" windowWidth="19180" windowHeight="10170" xr2:uid="{B1C3C98C-7119-441C-AC65-FC55BF675211}"/>
  </bookViews>
  <sheets>
    <sheet name="Zhang et al. (2017) &gt;1000km2" sheetId="1" r:id="rId1"/>
    <sheet name="Zhang et al. (2017) &lt; 1000 km2" sheetId="2" r:id="rId2"/>
    <sheet name="NewData" sheetId="3" r:id="rId3"/>
  </sheets>
  <calcPr calcId="181029"/>
  <fileRecoveryPr repairLoad="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191" i="2" l="1"/>
  <c r="O190" i="2"/>
  <c r="O172" i="2"/>
  <c r="O170" i="2"/>
  <c r="O164" i="2" l="1"/>
  <c r="P151" i="2" l="1"/>
  <c r="O147" i="2"/>
  <c r="O146" i="2"/>
  <c r="O135" i="2"/>
  <c r="O131" i="2"/>
  <c r="O132" i="2"/>
  <c r="O133" i="2"/>
  <c r="O134" i="2"/>
  <c r="O130" i="2"/>
  <c r="N249" i="2" l="1"/>
  <c r="M249" i="2"/>
  <c r="N248" i="2"/>
  <c r="M248" i="2"/>
  <c r="N247" i="2"/>
  <c r="M247" i="2"/>
  <c r="N246" i="2"/>
  <c r="M246" i="2"/>
  <c r="M237" i="2"/>
  <c r="M236" i="2"/>
  <c r="M235" i="2"/>
  <c r="M234" i="2"/>
  <c r="M233" i="2"/>
  <c r="N231" i="2"/>
  <c r="M231" i="2"/>
  <c r="N230" i="2"/>
  <c r="M230" i="2"/>
  <c r="N229" i="2"/>
  <c r="M229" i="2"/>
  <c r="O228" i="2"/>
  <c r="N228" i="2"/>
  <c r="M228" i="2"/>
  <c r="N227" i="2"/>
  <c r="M227" i="2"/>
  <c r="N219" i="2"/>
  <c r="M219" i="2"/>
  <c r="N218" i="2"/>
  <c r="M218" i="2"/>
  <c r="N217" i="2"/>
  <c r="M217" i="2"/>
  <c r="N216" i="2"/>
  <c r="M216" i="2"/>
  <c r="N215" i="2"/>
  <c r="M215" i="2"/>
  <c r="N214" i="2"/>
  <c r="M214" i="2"/>
  <c r="N213" i="2"/>
  <c r="M213" i="2"/>
  <c r="N208" i="2"/>
  <c r="M208" i="2"/>
  <c r="N207" i="2"/>
  <c r="M207" i="2"/>
  <c r="N206" i="2"/>
  <c r="M206" i="2"/>
  <c r="M205" i="2"/>
  <c r="N205" i="2"/>
  <c r="N86" i="2"/>
  <c r="M86" i="2"/>
  <c r="N85" i="2"/>
  <c r="M85" i="2"/>
  <c r="N84" i="2"/>
  <c r="M84" i="2"/>
  <c r="N83" i="2"/>
  <c r="M83" i="2"/>
  <c r="N82" i="2"/>
  <c r="M82" i="2"/>
  <c r="N81" i="2"/>
  <c r="M81" i="2"/>
  <c r="N76" i="2"/>
  <c r="M76" i="2"/>
  <c r="N75" i="2"/>
  <c r="M75" i="2"/>
  <c r="N38" i="2"/>
  <c r="M38" i="2"/>
  <c r="O107" i="2"/>
  <c r="O106" i="2"/>
  <c r="O105" i="2"/>
  <c r="O104" i="2"/>
  <c r="O100" i="2"/>
  <c r="O102" i="2"/>
  <c r="O101" i="2"/>
  <c r="O88" i="2"/>
  <c r="O46" i="2"/>
  <c r="O68" i="2"/>
  <c r="Q47" i="1"/>
  <c r="Q49" i="1"/>
  <c r="Q50" i="1"/>
  <c r="Q51" i="1"/>
  <c r="Q52" i="1"/>
  <c r="Q53" i="1"/>
  <c r="Q54" i="1"/>
  <c r="Q55" i="1"/>
  <c r="Q56" i="1"/>
  <c r="Q57" i="1"/>
  <c r="Q58" i="1"/>
  <c r="Q59" i="1"/>
  <c r="Q61" i="1"/>
  <c r="Q62" i="1"/>
  <c r="Q43" i="1"/>
  <c r="Q42" i="1"/>
  <c r="Q41" i="1"/>
  <c r="Q40" i="1"/>
  <c r="Q39" i="1"/>
  <c r="Q37" i="1"/>
  <c r="Q36" i="1"/>
  <c r="Q35" i="1"/>
  <c r="Q34" i="1"/>
  <c r="Q33" i="1"/>
  <c r="Q32" i="1"/>
  <c r="Q31" i="1"/>
  <c r="Q30" i="1"/>
  <c r="Q29" i="1"/>
  <c r="Q28" i="1"/>
  <c r="Q27" i="1"/>
  <c r="Q26" i="1"/>
  <c r="Q24" i="1"/>
  <c r="Q23" i="1"/>
  <c r="Q22" i="1"/>
  <c r="Q18" i="1"/>
  <c r="Q19" i="1"/>
  <c r="Q20" i="1"/>
  <c r="Q21" i="1"/>
  <c r="Q16" i="1"/>
  <c r="Q15" i="1"/>
  <c r="Q14" i="1"/>
  <c r="Q13" i="1"/>
  <c r="Q12" i="1"/>
  <c r="Q11" i="1"/>
  <c r="Q10" i="1"/>
  <c r="Q9" i="1"/>
  <c r="Q8" i="1"/>
  <c r="Q7" i="1"/>
  <c r="Q6" i="1"/>
  <c r="Q5" i="1"/>
  <c r="Q3" i="1"/>
  <c r="Q4" i="1"/>
  <c r="Q2" i="1"/>
  <c r="M27" i="3" l="1"/>
  <c r="L27" i="3"/>
  <c r="C26" i="3"/>
  <c r="C18" i="3"/>
  <c r="N238" i="2"/>
  <c r="N237" i="2" s="1"/>
  <c r="N236" i="2" s="1"/>
  <c r="N235" i="2" s="1"/>
  <c r="N234" i="2" s="1"/>
  <c r="N233" i="2" s="1"/>
  <c r="M238" i="2"/>
  <c r="N204" i="2"/>
  <c r="M204" i="2"/>
  <c r="N141" i="2"/>
  <c r="M141" i="2"/>
  <c r="N123" i="2"/>
  <c r="M123" i="2"/>
  <c r="O49" i="2"/>
  <c r="N50" i="2"/>
  <c r="M50" i="2"/>
  <c r="N49" i="2"/>
  <c r="M49" i="2"/>
  <c r="N48" i="2"/>
  <c r="M48" i="2"/>
  <c r="N14" i="2"/>
  <c r="M14" i="2"/>
  <c r="N13" i="2"/>
  <c r="M13" i="2"/>
  <c r="N12" i="2"/>
  <c r="M12" i="2"/>
  <c r="N11" i="2"/>
  <c r="M11" i="2"/>
  <c r="N245" i="2"/>
  <c r="M245" i="2"/>
  <c r="N244" i="2"/>
  <c r="M244" i="2"/>
</calcChain>
</file>

<file path=xl/sharedStrings.xml><?xml version="1.0" encoding="utf-8"?>
<sst xmlns="http://schemas.openxmlformats.org/spreadsheetml/2006/main" count="2617" uniqueCount="842">
  <si>
    <t>Watershed #</t>
  </si>
  <si>
    <t>Watershed name</t>
  </si>
  <si>
    <r>
      <t>Area(km</t>
    </r>
    <r>
      <rPr>
        <b/>
        <vertAlign val="superscript"/>
        <sz val="7.5"/>
        <color theme="1"/>
        <rFont val="Times New Roman"/>
        <family val="1"/>
      </rPr>
      <t>2</t>
    </r>
    <r>
      <rPr>
        <b/>
        <sz val="7.5"/>
        <color theme="1"/>
        <rFont val="Times New Roman"/>
        <family val="1"/>
      </rPr>
      <t>)</t>
    </r>
  </si>
  <si>
    <t>Pa(mm)</t>
  </si>
  <si>
    <t>Forest type</t>
  </si>
  <si>
    <t>Hydrological regime</t>
  </si>
  <si>
    <r>
      <t>Δ</t>
    </r>
    <r>
      <rPr>
        <b/>
        <sz val="7.5"/>
        <color theme="1"/>
        <rFont val="Times New Roman"/>
        <family val="1"/>
      </rPr>
      <t>F%</t>
    </r>
  </si>
  <si>
    <r>
      <t>Δ</t>
    </r>
    <r>
      <rPr>
        <b/>
        <sz val="7.5"/>
        <color theme="1"/>
        <rFont val="Times New Roman"/>
        <family val="1"/>
      </rPr>
      <t>Qf(%)</t>
    </r>
  </si>
  <si>
    <t>Precipitation</t>
  </si>
  <si>
    <t>data type</t>
  </si>
  <si>
    <t>Assessment technique</t>
  </si>
  <si>
    <t>Source of info</t>
  </si>
  <si>
    <t>Amazon</t>
  </si>
  <si>
    <t>BF</t>
  </si>
  <si>
    <t>RD</t>
  </si>
  <si>
    <t>OB</t>
  </si>
  <si>
    <t>PWE</t>
  </si>
  <si>
    <t>Roche, 1981</t>
  </si>
  <si>
    <t xml:space="preserve">Araguaia River </t>
  </si>
  <si>
    <t>MF</t>
  </si>
  <si>
    <t>SG</t>
  </si>
  <si>
    <t>HM</t>
  </si>
  <si>
    <t>Coe et al., 2011</t>
  </si>
  <si>
    <t>Baker Creek</t>
  </si>
  <si>
    <t>CF</t>
  </si>
  <si>
    <t>SD</t>
  </si>
  <si>
    <t>SH</t>
  </si>
  <si>
    <t>Zhang and Wei, 2012</t>
  </si>
  <si>
    <t>Be River catchment</t>
  </si>
  <si>
    <t>Nguyen Khoi and Suetsugi,2014</t>
  </si>
  <si>
    <t>Bowron  River</t>
  </si>
  <si>
    <t>Wei and Davidson,1998</t>
  </si>
  <si>
    <t>Chaohe</t>
  </si>
  <si>
    <t>EA, HM</t>
  </si>
  <si>
    <t>Wang et al., 2013</t>
  </si>
  <si>
    <t xml:space="preserve">Columbia River </t>
  </si>
  <si>
    <t>Matheussen et al., 2000</t>
  </si>
  <si>
    <t>Comet river</t>
  </si>
  <si>
    <t>Siriwardena et al., 2006</t>
  </si>
  <si>
    <t>CSHC</t>
  </si>
  <si>
    <t>EA</t>
  </si>
  <si>
    <t>Delegate</t>
  </si>
  <si>
    <t>Tuteja et al. , 2007</t>
  </si>
  <si>
    <t>Duqueco</t>
  </si>
  <si>
    <t>Iroumé and Palacios,2013</t>
  </si>
  <si>
    <t>Galas</t>
  </si>
  <si>
    <t>Adnan and Atkinson, 2011</t>
  </si>
  <si>
    <t xml:space="preserve">Gushan </t>
  </si>
  <si>
    <t>Hanjiang</t>
  </si>
  <si>
    <t>Wang et al., 2012</t>
  </si>
  <si>
    <t xml:space="preserve">Huangfu </t>
  </si>
  <si>
    <t>Japurá River</t>
  </si>
  <si>
    <t>Coe et al., 2009</t>
  </si>
  <si>
    <t xml:space="preserve">Jialu </t>
  </si>
  <si>
    <t>Juruá River</t>
  </si>
  <si>
    <t>Lima et al, 2014</t>
  </si>
  <si>
    <t>Kejie watershed</t>
  </si>
  <si>
    <t>Ma et al., 2009</t>
  </si>
  <si>
    <t>Kelantan</t>
  </si>
  <si>
    <t xml:space="preserve">Kuye </t>
  </si>
  <si>
    <t>L1, Canada</t>
  </si>
  <si>
    <t>QPW</t>
  </si>
  <si>
    <t>Buttle and Metcalfe, 2000</t>
  </si>
  <si>
    <t>L2, Canada</t>
  </si>
  <si>
    <t>L3, Canada</t>
  </si>
  <si>
    <t>L4, Canada</t>
  </si>
  <si>
    <t>Lachlan River</t>
  </si>
  <si>
    <t>van Dijk et al., 2007</t>
  </si>
  <si>
    <t>M1, Canada</t>
  </si>
  <si>
    <t>Macquarie River</t>
  </si>
  <si>
    <t>Madeira River</t>
  </si>
  <si>
    <t>Meijiang-D</t>
  </si>
  <si>
    <t>MD</t>
  </si>
  <si>
    <t>Liu et al.,2015</t>
  </si>
  <si>
    <t>Meijiang-R</t>
  </si>
  <si>
    <t>Miyun Reservoir catchment</t>
  </si>
  <si>
    <t>Ma et al., 2010</t>
  </si>
  <si>
    <t>Mores Creek</t>
  </si>
  <si>
    <t>VanShaar et al., 2002</t>
  </si>
  <si>
    <t>Murray River</t>
  </si>
  <si>
    <t>Van Dijk et al., 2007</t>
  </si>
  <si>
    <t>Murrumbidgee</t>
  </si>
  <si>
    <t>Nam Pong catchment</t>
  </si>
  <si>
    <t>Wilk et al., 2001</t>
  </si>
  <si>
    <t>Negro River</t>
  </si>
  <si>
    <t>Puget Sound basin</t>
  </si>
  <si>
    <t>Cuo et al., 2009</t>
  </si>
  <si>
    <t>Purus River</t>
  </si>
  <si>
    <t>Roda de Ter</t>
  </si>
  <si>
    <t>Gallart et al., 2011</t>
  </si>
  <si>
    <t xml:space="preserve">Sanchuan </t>
  </si>
  <si>
    <t xml:space="preserve">Shiwang </t>
  </si>
  <si>
    <t>Solimões #10</t>
  </si>
  <si>
    <t>Solimões #5</t>
  </si>
  <si>
    <t>Suomo basin</t>
  </si>
  <si>
    <t>Chen et al., 2005</t>
  </si>
  <si>
    <t>Talarn</t>
  </si>
  <si>
    <t>Buendia et al., 2016a</t>
  </si>
  <si>
    <t>Tapajet River</t>
  </si>
  <si>
    <t xml:space="preserve">The upper reach of the Weihe River  </t>
  </si>
  <si>
    <t>Zhao et al., 2013</t>
  </si>
  <si>
    <t>Tocantins River</t>
  </si>
  <si>
    <t>Costa et al., 2003</t>
  </si>
  <si>
    <t>Upper Tacuarembo</t>
  </si>
  <si>
    <t>Silveira and Alonso,2009</t>
  </si>
  <si>
    <t xml:space="preserve">Upper Zagunao River </t>
  </si>
  <si>
    <t>Zhang et al., 2012</t>
  </si>
  <si>
    <t>Upstream Heihe river basin</t>
  </si>
  <si>
    <t>Wu et al.,2015</t>
  </si>
  <si>
    <t>Victoria River</t>
  </si>
  <si>
    <t xml:space="preserve">Weifen </t>
  </si>
  <si>
    <t>Willow  River</t>
  </si>
  <si>
    <t>Wei and Zhang, 2010</t>
  </si>
  <si>
    <t xml:space="preserve">Wuding River watershed </t>
  </si>
  <si>
    <t>Li et al. , 2007</t>
  </si>
  <si>
    <t>Xiangxi catchment</t>
  </si>
  <si>
    <t>Bieger et al., 2015</t>
  </si>
  <si>
    <t>Xinancha watershed</t>
  </si>
  <si>
    <t>Yao et al.,2015</t>
  </si>
  <si>
    <t>Xingu River</t>
  </si>
  <si>
    <t xml:space="preserve">Xinshui </t>
  </si>
  <si>
    <t xml:space="preserve">Zhujia </t>
  </si>
  <si>
    <t>Alsea, Oreg , U.S.A,Deer Creek</t>
  </si>
  <si>
    <t>Harris , 1973</t>
  </si>
  <si>
    <t>Alsea, Oreg , U.S.A,Needle Branch</t>
  </si>
  <si>
    <t>Harris , 1977</t>
  </si>
  <si>
    <t>Alum Creek, Ark., USA, WS2</t>
  </si>
  <si>
    <t>Bosch and  Hewlett, 1982</t>
  </si>
  <si>
    <t>Alum Creek, Ark., USA, WS3</t>
  </si>
  <si>
    <t>Anger Gutin settlement</t>
  </si>
  <si>
    <t xml:space="preserve">BF </t>
  </si>
  <si>
    <t>Haileyesus et al.,2011</t>
  </si>
  <si>
    <t>April Rd.</t>
  </si>
  <si>
    <t>Ruprecht and Schofield,1991</t>
  </si>
  <si>
    <t>B. Berem 1</t>
  </si>
  <si>
    <t>Bruijnzeel,1990</t>
  </si>
  <si>
    <t>B. Berem. 2</t>
  </si>
  <si>
    <t>B. Kirkton</t>
  </si>
  <si>
    <t>Blackie,1993</t>
  </si>
  <si>
    <t>Barratta</t>
  </si>
  <si>
    <t>Cornish and Vertessy, 2001</t>
  </si>
  <si>
    <t>Bauta</t>
  </si>
  <si>
    <t>Beck et al.,2013</t>
  </si>
  <si>
    <t xml:space="preserve">Beaver  Creek,  AZ  #1 </t>
  </si>
  <si>
    <t>Brown,1971</t>
  </si>
  <si>
    <t>Beaver  Creek,  AZ  #3-1</t>
  </si>
  <si>
    <t xml:space="preserve">Hibbert, 1979 </t>
  </si>
  <si>
    <t>Beaver  Creek,  AZ  #3-2</t>
  </si>
  <si>
    <t xml:space="preserve">Baker,1984 and  1986 </t>
  </si>
  <si>
    <t>Biesievlei</t>
  </si>
  <si>
    <t>Bosch  and  Hewlett ,1982</t>
  </si>
  <si>
    <t>Black spur 1</t>
  </si>
  <si>
    <t>O’Shaughnessy et al. (1979); Watson et al. (2001)</t>
  </si>
  <si>
    <t>Black spur 2</t>
  </si>
  <si>
    <t xml:space="preserve">Blue  Mts.  OR  #1 </t>
  </si>
  <si>
    <t>Fowler et al. ,1987</t>
  </si>
  <si>
    <t>Blue  Mts.  OR  #2</t>
  </si>
  <si>
    <t>Blue  Mts.  OR  #3</t>
  </si>
  <si>
    <t>Bollygum</t>
  </si>
  <si>
    <t>Boreal Plain, Alberta</t>
  </si>
  <si>
    <t>Devito et al., 2005</t>
  </si>
  <si>
    <t>Bosbouk.</t>
  </si>
  <si>
    <t>Scott,1993</t>
  </si>
  <si>
    <t>C. FM-N</t>
  </si>
  <si>
    <t>Robinson et al. ,1991</t>
  </si>
  <si>
    <t>C. FM-S</t>
  </si>
  <si>
    <t>Robinson et al., 1991</t>
  </si>
  <si>
    <t>Camp Creek</t>
  </si>
  <si>
    <t>Cheng, 1989</t>
  </si>
  <si>
    <t>Canovanas ´</t>
  </si>
  <si>
    <t>Cantua</t>
  </si>
  <si>
    <t>Bart and Hope,2010</t>
  </si>
  <si>
    <t>Caramávida</t>
  </si>
  <si>
    <t>Castle Creek, Ariz U S.A West Fork</t>
  </si>
  <si>
    <t>Rich and Thompson,1974</t>
  </si>
  <si>
    <t>Cathedral ,Peak. South Africa CII</t>
  </si>
  <si>
    <t>Nänni,1970</t>
  </si>
  <si>
    <t>Cathedral ,Peak. South Africa CIII</t>
  </si>
  <si>
    <t>Bosch,1979</t>
  </si>
  <si>
    <t>Central New York, U.S.A.: Sage Brook</t>
  </si>
  <si>
    <t>Schneider and Ayer, 1961</t>
  </si>
  <si>
    <t xml:space="preserve">Chicken Cr.  UT </t>
  </si>
  <si>
    <t>Cibuco</t>
  </si>
  <si>
    <t>CNBL05</t>
  </si>
  <si>
    <t>Webb, 2009</t>
  </si>
  <si>
    <t>CNBL07</t>
  </si>
  <si>
    <t>Webb et al., 2007</t>
  </si>
  <si>
    <t>Coachwood</t>
  </si>
  <si>
    <t>Cornish,1993</t>
  </si>
  <si>
    <t>Coalburn</t>
  </si>
  <si>
    <t>Robinson ,1993</t>
  </si>
  <si>
    <t>Cold Spring Brook</t>
  </si>
  <si>
    <t>Corkwood</t>
  </si>
  <si>
    <t>Coshocton, Ohio, U.S.A.: 172</t>
  </si>
  <si>
    <t>Harrold et al.,1962</t>
  </si>
  <si>
    <t>Coweeta Basin</t>
  </si>
  <si>
    <t>Brantley et al.,2015</t>
  </si>
  <si>
    <t>Coweeta, N.C,U.S.A,#1</t>
  </si>
  <si>
    <t>Swank and Miner ,1968</t>
  </si>
  <si>
    <t>Coweeta, N.C,U.S.A,#10</t>
  </si>
  <si>
    <t>Johnson and Kovner,1956</t>
  </si>
  <si>
    <t>Coweeta, N.C,U.S.A,#13</t>
  </si>
  <si>
    <t>Swift and Swan, 1980</t>
  </si>
  <si>
    <t>Coweeta, N.C,U.S.A,#17</t>
  </si>
  <si>
    <t>Swank and Miner , 1966</t>
  </si>
  <si>
    <t>Coweeta, N.C,U.S.A,#19</t>
  </si>
  <si>
    <t>Johnson and Kovner, 1956</t>
  </si>
  <si>
    <t>Coweeta, N.C,U.S.A,#22</t>
  </si>
  <si>
    <t>Hewlett and Hibbert,1961</t>
  </si>
  <si>
    <t>Coweeta, N.C,U.S.A,#28</t>
  </si>
  <si>
    <t>Hewlett and Douglass, 1968; Douglass and Swank, 1976</t>
  </si>
  <si>
    <t>Coweeta, N.C,U.S.A,#3</t>
  </si>
  <si>
    <t xml:space="preserve">Swank and Douglass, 1974 </t>
  </si>
  <si>
    <t>Coweeta, N.C,U.S.A,#37</t>
  </si>
  <si>
    <t>Swank and Helvey, 1970; Swift and Swank, 1980</t>
  </si>
  <si>
    <t>Coweeta, N.C,U.S.A,#40</t>
  </si>
  <si>
    <t>Coweeta, N.C,U.S.A,#41</t>
  </si>
  <si>
    <t>Coweeta, N.C,U.S.A,#6</t>
  </si>
  <si>
    <t>Bosch  and  Hewlett,1982</t>
  </si>
  <si>
    <t>Coweeta, NC #7</t>
  </si>
  <si>
    <t xml:space="preserve">Swank  et  al. , 1988 </t>
  </si>
  <si>
    <t>Coyote Creek, U S.A,#1</t>
  </si>
  <si>
    <t xml:space="preserve">Harr , 1976 </t>
  </si>
  <si>
    <t>Coyote Creek, U S.A,#2</t>
  </si>
  <si>
    <t>Miller et al. ,1988</t>
  </si>
  <si>
    <t>Coyote Creek, U S.A,#3</t>
  </si>
  <si>
    <t>Crotty Creek</t>
  </si>
  <si>
    <t>Hawthorne et al.,2013</t>
  </si>
  <si>
    <t>Culebrinas</t>
  </si>
  <si>
    <t>D3</t>
  </si>
  <si>
    <t>Amatya and Skaggs, 2008</t>
  </si>
  <si>
    <t>Dakeng</t>
  </si>
  <si>
    <t>Sun et al.,2008</t>
  </si>
  <si>
    <t xml:space="preserve">Deadhorse  Cr.  CO </t>
  </si>
  <si>
    <t>Troendle  and  King, 1987</t>
  </si>
  <si>
    <t xml:space="preserve">Deer  Creek,  OR </t>
  </si>
  <si>
    <t>Miller et al.,1988</t>
  </si>
  <si>
    <t>Dehra Dun</t>
  </si>
  <si>
    <t>Dickey Brook Basin (DBB)</t>
  </si>
  <si>
    <t>Bent, 2001</t>
  </si>
  <si>
    <t>Escaló</t>
  </si>
  <si>
    <t>Buendia et al.,2016a</t>
  </si>
  <si>
    <t>Dons</t>
  </si>
  <si>
    <t>Fajardo</t>
  </si>
  <si>
    <t>Femow,  WV #1</t>
  </si>
  <si>
    <t xml:space="preserve">Reinhart  et  al. , 1963; Kochenderfer  et al.,1983 and 1990 </t>
  </si>
  <si>
    <t>Femow,  WV #2</t>
  </si>
  <si>
    <t>Patric,1980 ; Kochenderfer  et al.,1983,1990</t>
  </si>
  <si>
    <t>Femow,  WV #3-1</t>
  </si>
  <si>
    <t xml:space="preserve">Reinhart  et  al., 1963 </t>
  </si>
  <si>
    <t>Femow,  WV #3-2</t>
  </si>
  <si>
    <t>Femow,  WV #3-3</t>
  </si>
  <si>
    <t xml:space="preserve">Patric,1971, 1980 </t>
  </si>
  <si>
    <t>Femow,  WV #3-4</t>
  </si>
  <si>
    <t>Femow,  WV #4</t>
  </si>
  <si>
    <t xml:space="preserve">Patric  and  Reinhart ,1971 </t>
  </si>
  <si>
    <t>Femow,  WV #5-1</t>
  </si>
  <si>
    <t>Femow,  WV #5-2</t>
  </si>
  <si>
    <t>Femow,  WV #6</t>
  </si>
  <si>
    <t xml:space="preserve">Kochenderfer  et al.,1983 </t>
  </si>
  <si>
    <t>Femow,  WV #7</t>
  </si>
  <si>
    <t>Kochenderfer  et al.,1983</t>
  </si>
  <si>
    <t>Fernotc It Va, USA,#1</t>
  </si>
  <si>
    <t>Patric,1980</t>
  </si>
  <si>
    <t>Fernotc It Va, USA,#2</t>
  </si>
  <si>
    <t>Reinhart,1971</t>
  </si>
  <si>
    <t>Fernotc It Va, USA,#3</t>
  </si>
  <si>
    <t>Fernotc It Va, USA,#5</t>
  </si>
  <si>
    <t>Fernotc It Va, USA,#6</t>
  </si>
  <si>
    <t>Fernotc It Va, USA,#7</t>
  </si>
  <si>
    <t>Flamisell</t>
  </si>
  <si>
    <t>Fool  Creek,  CO-1</t>
  </si>
  <si>
    <t xml:space="preserve">Troendle and  King,1985 </t>
  </si>
  <si>
    <t>Fool  Creek,  CO-2</t>
  </si>
  <si>
    <t>Fool  Creek,  CO-3</t>
  </si>
  <si>
    <t xml:space="preserve">Alexander et  al.,1985 </t>
  </si>
  <si>
    <t>Fox Creek, Oreg, USA, FC1</t>
  </si>
  <si>
    <t>Harr,1976</t>
  </si>
  <si>
    <t>Fox Creek, Oreg, USA, FC3</t>
  </si>
  <si>
    <t>Harr,1980</t>
  </si>
  <si>
    <t>Fraser  Forest,  CO-1</t>
  </si>
  <si>
    <t>Fraser  Forest,  CO-2</t>
  </si>
  <si>
    <t>Alexander et  al.,1985</t>
  </si>
  <si>
    <t>Frazer. Colo, USA, Fool Creek</t>
  </si>
  <si>
    <t>Alexander and Watkins,1977; Troendle,1980</t>
  </si>
  <si>
    <t>Geebung</t>
  </si>
  <si>
    <t>Webb and Jarrett,2013</t>
  </si>
  <si>
    <t>Germans</t>
  </si>
  <si>
    <t>Grande de Lo´ ıza</t>
  </si>
  <si>
    <t>Grande de Manat´ ı</t>
  </si>
  <si>
    <t>Grande de Patillas</t>
  </si>
  <si>
    <t>Grant Forest, Ga, USA, WS18</t>
  </si>
  <si>
    <t>Hewlett,1979</t>
  </si>
  <si>
    <t>Grevillea</t>
  </si>
  <si>
    <t xml:space="preserve">Hafren </t>
  </si>
  <si>
    <t>Robinson and Dupeyrat, 2005</t>
  </si>
  <si>
    <t>Hansen</t>
  </si>
  <si>
    <t>Ruprecht et al.,1991</t>
  </si>
  <si>
    <t>HF1</t>
  </si>
  <si>
    <t>Boggs et al.,2015</t>
  </si>
  <si>
    <t>HF2</t>
  </si>
  <si>
    <t>HFW1</t>
  </si>
  <si>
    <t>HFW2</t>
  </si>
  <si>
    <t>HJ Andrew,  OR  #1</t>
  </si>
  <si>
    <t>Harr, 1976,1979</t>
  </si>
  <si>
    <t>HJ Andrew,  OR #10</t>
  </si>
  <si>
    <t xml:space="preserve">HJ Andrew,  OR #3 </t>
  </si>
  <si>
    <t xml:space="preserve">HJ Andrew,  OR #6 </t>
  </si>
  <si>
    <t xml:space="preserve">HJ Andrew,  OR #7 </t>
  </si>
  <si>
    <t xml:space="preserve">Hore </t>
  </si>
  <si>
    <t>Houzhai karst basin</t>
  </si>
  <si>
    <t>Yan et al.,2014</t>
  </si>
  <si>
    <t>Hubbard Brook, N H, USA, WS2</t>
  </si>
  <si>
    <t xml:space="preserve">Hornbeck  et  al.,1970 </t>
  </si>
  <si>
    <t>Hubbard Brook, N H, USA, WS5</t>
  </si>
  <si>
    <t>Hornbeck,1975</t>
  </si>
  <si>
    <t>Inabon ´</t>
  </si>
  <si>
    <t>Jackwood</t>
  </si>
  <si>
    <t>Jadan</t>
  </si>
  <si>
    <t>Molina et al.,2012</t>
  </si>
  <si>
    <t>Van der Zeland Kruger,1975</t>
  </si>
  <si>
    <t>Kamabuchi No. 2</t>
  </si>
  <si>
    <t>Nakano, 1971</t>
  </si>
  <si>
    <t>Kangasvaara</t>
  </si>
  <si>
    <t>PWE, HM</t>
  </si>
  <si>
    <t>Koivusalo et al., 2006</t>
  </si>
  <si>
    <t>Kericho Sambret</t>
  </si>
  <si>
    <t>Pereira,1962</t>
  </si>
  <si>
    <t>Kimakia</t>
  </si>
  <si>
    <t>Kimakia A</t>
  </si>
  <si>
    <t>Kivipuro</t>
  </si>
  <si>
    <t>Ide et al.,2013</t>
  </si>
  <si>
    <t>Kokota</t>
  </si>
  <si>
    <t>Cornish, 1993</t>
  </si>
  <si>
    <t>La Baells in Llobregat</t>
  </si>
  <si>
    <t>Gallart et al.,2011</t>
  </si>
  <si>
    <t>Lake Baratz</t>
  </si>
  <si>
    <t>Niedda et al.,2014</t>
  </si>
  <si>
    <t>Lambreehtaboa B</t>
  </si>
  <si>
    <t>Scott, 1993</t>
  </si>
  <si>
    <t>Latrobe River</t>
  </si>
  <si>
    <t>Zhou et al., 2015</t>
  </si>
  <si>
    <t xml:space="preserve">Leading  Ridge,  PA  #2 </t>
  </si>
  <si>
    <t xml:space="preserve">Lynch et al.,1980 </t>
  </si>
  <si>
    <t>Left Fork</t>
  </si>
  <si>
    <t>Lianshui</t>
  </si>
  <si>
    <t>Li et al.,2014</t>
  </si>
  <si>
    <t>Lopez</t>
  </si>
  <si>
    <t>Luano</t>
  </si>
  <si>
    <t>LuErGou watershed</t>
  </si>
  <si>
    <t>Wang et al.,2009</t>
  </si>
  <si>
    <t>Lynx Ck</t>
  </si>
  <si>
    <t>QPW, EA</t>
  </si>
  <si>
    <t>Mahat et al.,2016</t>
  </si>
  <si>
    <t>Lysina watershed</t>
  </si>
  <si>
    <t>Yu et al.,2015</t>
  </si>
  <si>
    <t>M2, Canada</t>
  </si>
  <si>
    <t>M5</t>
  </si>
  <si>
    <t>Dung et al.,2012</t>
  </si>
  <si>
    <t>Mabegondo</t>
  </si>
  <si>
    <t>Rodriguez Suarez,2014</t>
  </si>
  <si>
    <t>Maimai, New Zealand, M7</t>
  </si>
  <si>
    <t>Pearce et al.,1976</t>
  </si>
  <si>
    <t>Maimai, New Zealand, M9</t>
  </si>
  <si>
    <t>Marcell ,MN #4</t>
  </si>
  <si>
    <t>Hornbeck et at. ,1993</t>
  </si>
  <si>
    <t>March Rd.</t>
  </si>
  <si>
    <t>Bari et al., 1996</t>
  </si>
  <si>
    <t>Mbeya</t>
  </si>
  <si>
    <t>Edwards and Blackie,1981</t>
  </si>
  <si>
    <t>Mokobuloan, South Africa:C A</t>
  </si>
  <si>
    <t>Van Lill et al., 1980</t>
  </si>
  <si>
    <t>Monda 1</t>
  </si>
  <si>
    <t>Monda 2</t>
  </si>
  <si>
    <t>Monda 3</t>
  </si>
  <si>
    <t>Buytaert et al.,2007</t>
  </si>
  <si>
    <t>Muco</t>
  </si>
  <si>
    <t>Mulchén</t>
  </si>
  <si>
    <t>Myrtle 4</t>
  </si>
  <si>
    <t xml:space="preserve">N.  Fork </t>
  </si>
  <si>
    <t xml:space="preserve">Hibbert ,1979 </t>
  </si>
  <si>
    <t>N. Creek, Babinda, Queensland</t>
  </si>
  <si>
    <t>Hibbert ,1979</t>
  </si>
  <si>
    <t>N. Fork-1</t>
  </si>
  <si>
    <t>Troendle  and  King,1988</t>
  </si>
  <si>
    <t>N. Fork-2</t>
  </si>
  <si>
    <t>Troende  and  King ,1994</t>
  </si>
  <si>
    <t>Nanxiaohe Catchment</t>
  </si>
  <si>
    <t>Bi et al,2009</t>
  </si>
  <si>
    <t>Natural DRDages, Ariz., U.S.A, A</t>
  </si>
  <si>
    <t>Hibbert,1971,1979;</t>
  </si>
  <si>
    <t>Hibbert et al.,1975</t>
  </si>
  <si>
    <t xml:space="preserve">Needle  Branch, OR </t>
  </si>
  <si>
    <t>Stednick ,1996</t>
  </si>
  <si>
    <t>Nilgiri</t>
  </si>
  <si>
    <t>North York</t>
  </si>
  <si>
    <t>Oleolega catchment</t>
  </si>
  <si>
    <t>Waterloo et al.,2007</t>
  </si>
  <si>
    <t>Olius in Cardener</t>
  </si>
  <si>
    <t>Ouachita, OK WS  #10</t>
  </si>
  <si>
    <t xml:space="preserve">Rothacher, 1970 </t>
  </si>
  <si>
    <t xml:space="preserve">Ouachita, OK WS  #12 </t>
  </si>
  <si>
    <t xml:space="preserve">Harr,1976; Harr et al. ,1979, 1982 </t>
  </si>
  <si>
    <t xml:space="preserve">Ouachita, OK WS  #14 </t>
  </si>
  <si>
    <t xml:space="preserve">Harr,1976; Harr et al.,1979, 1982 </t>
  </si>
  <si>
    <t xml:space="preserve">Ouachita, OK WS  #15 </t>
  </si>
  <si>
    <t xml:space="preserve">Harr,1976; Harr et al., 1979 </t>
  </si>
  <si>
    <t xml:space="preserve">Ouachita, OK WS  #17 </t>
  </si>
  <si>
    <t xml:space="preserve">Lewis,1968 </t>
  </si>
  <si>
    <t>Ouachita, OK WS #11</t>
  </si>
  <si>
    <t xml:space="preserve">Harr, 1976; Harr et  al. ,1979 </t>
  </si>
  <si>
    <t xml:space="preserve">Ouachita, OK WS #18 </t>
  </si>
  <si>
    <t xml:space="preserve">Rowe,1963 </t>
  </si>
  <si>
    <t>Peppermint</t>
  </si>
  <si>
    <t>Picaninny Creek</t>
  </si>
  <si>
    <t>Bren et al., 2010</t>
  </si>
  <si>
    <t>Pine Tree Branch</t>
  </si>
  <si>
    <t>T V.A, 1961</t>
  </si>
  <si>
    <t>Placer County, CA, USA,WS C</t>
  </si>
  <si>
    <t>Lewis,1968</t>
  </si>
  <si>
    <t>Portugues ´</t>
  </si>
  <si>
    <t>Quepe</t>
  </si>
  <si>
    <t>Quillén</t>
  </si>
  <si>
    <t xml:space="preserve">R´ıo Fajardo </t>
  </si>
  <si>
    <t>Wu et al.,2007</t>
  </si>
  <si>
    <t>Red Hill</t>
  </si>
  <si>
    <t>Webb and  Kathuria, 2012</t>
  </si>
  <si>
    <t>Ribera Salada</t>
  </si>
  <si>
    <t>Buendia et al.,2016b</t>
  </si>
  <si>
    <t>Rimbaud</t>
  </si>
  <si>
    <t>Lavabre et al.,1993</t>
  </si>
  <si>
    <t xml:space="preserve">S. Fork </t>
  </si>
  <si>
    <t>Bosch, 1982</t>
  </si>
  <si>
    <t>S. TekamA</t>
  </si>
  <si>
    <t>S. TekamB</t>
  </si>
  <si>
    <t>Sambret</t>
  </si>
  <si>
    <t xml:space="preserve">San Dimas,  CA </t>
  </si>
  <si>
    <t xml:space="preserve">Harris,1973, 1977 , Harr , 1976 </t>
  </si>
  <si>
    <t>Santa Paula</t>
  </si>
  <si>
    <t>Sespe</t>
  </si>
  <si>
    <t xml:space="preserve">Severn </t>
  </si>
  <si>
    <t>Shacklam Brook</t>
  </si>
  <si>
    <t>Brown et al., 2005</t>
  </si>
  <si>
    <t>Sierra Ancha, Ariz., U.S.A.:North Fork, Workman Creek</t>
  </si>
  <si>
    <t>Hibbert, 1979</t>
  </si>
  <si>
    <t>South Forks of Caspar Creek</t>
  </si>
  <si>
    <t>Keppeler and Ziemer, 1990</t>
  </si>
  <si>
    <t>South York</t>
  </si>
  <si>
    <t xml:space="preserve">Srk2 Sarukawa Experimental Watershed </t>
  </si>
  <si>
    <t>Kabeya et al.,2016</t>
  </si>
  <si>
    <t>St.  Louis  Creek,  CO-1</t>
  </si>
  <si>
    <t xml:space="preserve">Alexander et  al., 1985 </t>
  </si>
  <si>
    <t>St.  Louis  Creek,  CO-2</t>
  </si>
  <si>
    <t>Star Creek</t>
  </si>
  <si>
    <t>Starvation Creek</t>
  </si>
  <si>
    <t>Stringybark</t>
  </si>
  <si>
    <t>Swartbos.</t>
  </si>
  <si>
    <t>Scott ,1993</t>
  </si>
  <si>
    <t>Ta kaxagawa Shozawa</t>
  </si>
  <si>
    <t>Tanama ´</t>
  </si>
  <si>
    <t xml:space="preserve">Tanllwyth </t>
  </si>
  <si>
    <t>Thomas Cr. AZ</t>
  </si>
  <si>
    <t xml:space="preserve">Gottfried, 1991 </t>
  </si>
  <si>
    <t>Thomson</t>
  </si>
  <si>
    <t>Borg et at. , 1988</t>
  </si>
  <si>
    <t>Three Bar, Artz, USA, B</t>
  </si>
  <si>
    <t>Ingebo,1974; Hibbert et al,1975</t>
  </si>
  <si>
    <t>Three Bar, Artz, USA, C</t>
  </si>
  <si>
    <t>Hibbert ,1971,1979; Hibbert and Ingebo,1971;</t>
  </si>
  <si>
    <t>Three Bar, Artz, USA, F</t>
  </si>
  <si>
    <t>Hibbert,1967,1969,1971,1979; Hibbert et al., 1975</t>
  </si>
  <si>
    <t>Treated A</t>
  </si>
  <si>
    <t>Treated B</t>
  </si>
  <si>
    <t>Upper Penticton Creek - 241 creeks</t>
  </si>
  <si>
    <t>Winkler et al.,2015</t>
  </si>
  <si>
    <t>Upper Penticton Creek - 242 creeks</t>
  </si>
  <si>
    <t>Valenciano</t>
  </si>
  <si>
    <t>Välipuro</t>
  </si>
  <si>
    <t>Vez River</t>
  </si>
  <si>
    <t>Carvalho-Santos et al.,2015</t>
  </si>
  <si>
    <t>VI H020</t>
  </si>
  <si>
    <t>W2,Taxiarhis University Forest</t>
  </si>
  <si>
    <t>Ganatsios and Tsioras,2010</t>
  </si>
  <si>
    <t>W3b,Taxiarhis University Forest</t>
  </si>
  <si>
    <t>W4a,Taxiarhis University Forest</t>
  </si>
  <si>
    <t>W4b,Taxiarhis University Forest</t>
  </si>
  <si>
    <t>Wagon  Wheel Gap,  CO-1</t>
  </si>
  <si>
    <t xml:space="preserve">VanHaveren,1988 </t>
  </si>
  <si>
    <t>Wagon  Wheel Gap,  CO-2</t>
  </si>
  <si>
    <t xml:space="preserve">Bates  and  Henry ,1928 </t>
  </si>
  <si>
    <t>Weicheng River catchment</t>
  </si>
  <si>
    <t>Zhang et al.,2015</t>
  </si>
  <si>
    <t>White Hollow</t>
  </si>
  <si>
    <t>T. V.A ,1961</t>
  </si>
  <si>
    <t>White Spar, Ariz., U.S.A, B</t>
  </si>
  <si>
    <t>White Spar, AZ WS b</t>
  </si>
  <si>
    <t>Stednick,1996</t>
  </si>
  <si>
    <t>Wicksend</t>
  </si>
  <si>
    <t>Lane and Mackay, 2001</t>
  </si>
  <si>
    <t>Wights</t>
  </si>
  <si>
    <t>Williamson et al., 1987</t>
  </si>
  <si>
    <t>W-II</t>
  </si>
  <si>
    <t>Serengil et al., 2007</t>
  </si>
  <si>
    <t>Willbob</t>
  </si>
  <si>
    <t xml:space="preserve">Willow  Cr. AZ </t>
  </si>
  <si>
    <t xml:space="preserve">Miller et al.,1988 </t>
  </si>
  <si>
    <t>Workman  Cr.  AZ-1</t>
  </si>
  <si>
    <t>Workman  Cr.  AZ-2</t>
  </si>
  <si>
    <t xml:space="preserve">Hibbert  and  Gottfried,1987 </t>
  </si>
  <si>
    <t>Workman  Cr.  AZ-3</t>
  </si>
  <si>
    <t xml:space="preserve">Hibbert  and  Gottfried , 1987 </t>
  </si>
  <si>
    <t>Workman  Cr.  AZ-4</t>
  </si>
  <si>
    <t xml:space="preserve">Hibbert  and  Gottfried ,1987 </t>
  </si>
  <si>
    <t>Workman  Cr.  AZ-5</t>
  </si>
  <si>
    <t xml:space="preserve">Rich and  Gottfried, 1976 </t>
  </si>
  <si>
    <t>WS2 L.R.</t>
  </si>
  <si>
    <t>WS4 H.B.</t>
  </si>
  <si>
    <t>Yarra River</t>
  </si>
  <si>
    <t>Yerrami.  S</t>
  </si>
  <si>
    <t>Latititude</t>
  </si>
  <si>
    <t>Longitude</t>
  </si>
  <si>
    <t>Adjungbilly Creek</t>
  </si>
  <si>
    <t>E0</t>
  </si>
  <si>
    <t>Battaling Ck</t>
  </si>
  <si>
    <t>Zhang et al. 2011</t>
  </si>
  <si>
    <t>Bombala River</t>
  </si>
  <si>
    <t>Burnt Out Ck</t>
  </si>
  <si>
    <t>Crawford River</t>
  </si>
  <si>
    <t>Darlot Ck</t>
  </si>
  <si>
    <t>Delegate River</t>
  </si>
  <si>
    <t>Eumeralla River</t>
  </si>
  <si>
    <t>Goobarragandra Ck</t>
  </si>
  <si>
    <t>Jingellic Ck</t>
  </si>
  <si>
    <t>Pine Ck</t>
  </si>
  <si>
    <t>Traralgon Ck</t>
  </si>
  <si>
    <t>Upper Denmark River</t>
  </si>
  <si>
    <t>Yate Flat Ck</t>
  </si>
  <si>
    <t>Borg et al. 1988</t>
  </si>
  <si>
    <t>Padbury reservoir catchment</t>
  </si>
  <si>
    <t>Pasak River (North Thailand)</t>
  </si>
  <si>
    <t>cited in Pena-Arancibia et al. 2012, original paper inaccessible</t>
  </si>
  <si>
    <t>Lat long for Petchaboon, data also via: http://www.bom.gov.au/water/about/waterResearch/document/10_Thailand-12.pdf</t>
  </si>
  <si>
    <t>notes</t>
  </si>
  <si>
    <t>Length of study (years)</t>
  </si>
  <si>
    <t>Lemon</t>
  </si>
  <si>
    <t>latitude</t>
  </si>
  <si>
    <t>longitude</t>
  </si>
  <si>
    <t>Jonkershoek, South Africa:Bosboukloof</t>
  </si>
  <si>
    <t>duplicate</t>
  </si>
  <si>
    <t>later paper Ruprecht and Schofield (1991a). Zhao et al (2010) finds much lower deltaQ in %: 70% using EA. Data added based on  Zhao et al. 2010</t>
  </si>
  <si>
    <t>Zhao et al. 2010</t>
  </si>
  <si>
    <t>GH2/Glendhu</t>
  </si>
  <si>
    <t>data from table 6 Zhao et al. 2010 rather than original paper</t>
  </si>
  <si>
    <t>Pearl River</t>
  </si>
  <si>
    <t>Zhou et al. 2010</t>
  </si>
  <si>
    <t>Area is for the whole Guangdong province, from Pena-Arancibia et al. 2012</t>
  </si>
  <si>
    <t>Burdekin</t>
  </si>
  <si>
    <t>Comet</t>
  </si>
  <si>
    <t>Pena-Arancibia et al. 2012</t>
  </si>
  <si>
    <t>follow-up study on watershed #8 with different results</t>
  </si>
  <si>
    <t>Ji-Parana</t>
  </si>
  <si>
    <t>precipitation varies between 1250 and 2500 mm</t>
  </si>
  <si>
    <t>Rodriguez et al. 2010</t>
  </si>
  <si>
    <t>Brigalow C2</t>
  </si>
  <si>
    <t>Thornton et al. 2007</t>
  </si>
  <si>
    <t>Cropping catchment, grassland catchment is C3, runoff % change estimate based on Table 4 in Thorton et al. 2007</t>
  </si>
  <si>
    <t>Repeat of Webb and Kathuria, 2012 # 248</t>
  </si>
  <si>
    <t>Tierkloof</t>
  </si>
  <si>
    <t>unclear where this is? Not in Ruprecht and Schofield (1991)</t>
  </si>
  <si>
    <t>NA</t>
  </si>
  <si>
    <t xml:space="preserve">reference should be Bosch, J.M., Hewlett, J.D., 1982. A review of catchment experiments to determine the effect of vegetation changes on water yield and evapotranspiration. Journal of Hydrology, 55: 3-23. </t>
  </si>
  <si>
    <t>duplicate of 274</t>
  </si>
  <si>
    <t>Latitiude</t>
  </si>
  <si>
    <t>Other details</t>
  </si>
  <si>
    <t>AL</t>
  </si>
  <si>
    <t>1988 -2000</t>
  </si>
  <si>
    <t>other rivers</t>
  </si>
  <si>
    <t>GE</t>
  </si>
  <si>
    <t>in Amazon</t>
  </si>
  <si>
    <t>cound not find location differences btw #5</t>
  </si>
  <si>
    <t>cound not find location differences btw #10</t>
  </si>
  <si>
    <t>Wrong name, Tapajós river</t>
  </si>
  <si>
    <t>1970-1990</t>
  </si>
  <si>
    <t>Did not find forest variation reported value</t>
  </si>
  <si>
    <t>1962–2005</t>
  </si>
  <si>
    <t>1950-1999</t>
  </si>
  <si>
    <t>1950-2000</t>
  </si>
  <si>
    <t>1950-2001</t>
  </si>
  <si>
    <t xml:space="preserve">defforestation (1968–1984) </t>
  </si>
  <si>
    <t>reforestation (1985–2006)</t>
  </si>
  <si>
    <t>1974–2006</t>
  </si>
  <si>
    <t>1956-1983 and 1984-2005.</t>
  </si>
  <si>
    <t xml:space="preserve"> 53.676555°</t>
  </si>
  <si>
    <t>1969 - 1979</t>
  </si>
  <si>
    <t>Calibration (1981–1990),Validation (1991–2000)</t>
  </si>
  <si>
    <t xml:space="preserve">Aproximate loction defined by Roche's map in Amazon Region in French Guyana. Is is Amazon region?
</t>
  </si>
  <si>
    <t>1976 -1978</t>
  </si>
  <si>
    <t>PL</t>
  </si>
  <si>
    <t>1975-1993</t>
  </si>
  <si>
    <t>Manuel Diaz Basin</t>
  </si>
  <si>
    <t>1970/71 -1999/00.</t>
  </si>
  <si>
    <t>1960–2000</t>
  </si>
  <si>
    <t>1988-1998</t>
  </si>
  <si>
    <t>1988-1999</t>
  </si>
  <si>
    <t>1988-2000</t>
  </si>
  <si>
    <t>1988-2001</t>
  </si>
  <si>
    <t>1988-2002</t>
  </si>
  <si>
    <t>1986-1993</t>
  </si>
  <si>
    <t>1997-2008</t>
  </si>
  <si>
    <t>1963-2007</t>
  </si>
  <si>
    <t>1950-1955</t>
  </si>
  <si>
    <t>Data from plot 2</t>
  </si>
  <si>
    <t>1953-2003</t>
  </si>
  <si>
    <t>1970-1988</t>
  </si>
  <si>
    <t xml:space="preserve">AL </t>
  </si>
  <si>
    <t>1980–2010</t>
  </si>
  <si>
    <t>1970-2010</t>
  </si>
  <si>
    <t xml:space="preserve">1970-1996 </t>
  </si>
  <si>
    <t>Did not find reported values</t>
  </si>
  <si>
    <t>1959– 2000</t>
  </si>
  <si>
    <t>Approximate location from P. Rustomji et al 2008  (Catchment number) https://doi.org/10.1029/2007WR006656</t>
  </si>
  <si>
    <t xml:space="preserve">  </t>
  </si>
  <si>
    <t>Approximate location from P. Rustomji et al 2008  (Catchment number) https://doi.org/10.1029/2007WR006657</t>
  </si>
  <si>
    <t>Whole catchment studied in Zhang 2008a (repetitive?)</t>
  </si>
  <si>
    <t>1957– 2000</t>
  </si>
  <si>
    <t>Approximate location from P. Rustomji et al 2008  (Catchment number) https://doi.org/10.1029/2007WR006658</t>
  </si>
  <si>
    <t>Approximate location from P. Rustomji et al 2008  (Catchment number) https://doi.org/10.1029/2007WR006659</t>
  </si>
  <si>
    <t>Approximate location from P. Rustomji et al 2008  (Catchment number) https://doi.org/10.1029/2007WR006660</t>
  </si>
  <si>
    <t>1956– 2000</t>
  </si>
  <si>
    <t>Approximate location from P. Rustomji et al 2008  (Catchment number) https://doi.org/10.1029/2007WR006661</t>
  </si>
  <si>
    <t>Approximate location from P. Rustomji et al 2008  (Catchment number) https://doi.org/10.1029/2007WR006662</t>
  </si>
  <si>
    <t>Approximate location from P. Rustomji et al 2008  (Catchment number) https://doi.org/10.1029/2007WR006663</t>
  </si>
  <si>
    <t>1970–1996</t>
  </si>
  <si>
    <t>Situated on the Upper Minjiang River of Yangtze River basin</t>
  </si>
  <si>
    <t>1958- 2008</t>
  </si>
  <si>
    <t>Wrong spelled name, it is Wei River basin</t>
  </si>
  <si>
    <t>name not found, it is Kejie watershed
in the eastern Himalayas. Change citation to: https://doi.org/10.1016/j.jhydrol.2010.06.010</t>
  </si>
  <si>
    <t>Link DOI</t>
  </si>
  <si>
    <t>Roche, M.A., 1981. Watershed investigations for development of forest resources of
the Amazon region in French Guyana. Trop. Agric. Hydrol., 75–82</t>
  </si>
  <si>
    <t>https://link.springer.com/article/10.1007%2Fs10533-011-9582-2</t>
  </si>
  <si>
    <t>https://doi.org/10.1016/j.jhydrol.2012.05.050</t>
  </si>
  <si>
    <t>10.1002/hyp.9620</t>
  </si>
  <si>
    <t>https://www.for.gov.bc.ca/hfd/library/ffip/Wei_X1998.pdf. </t>
  </si>
  <si>
    <t>doi.org/10.1016/j.jhydrol.2013.10.018</t>
  </si>
  <si>
    <t>https://doi.org/10.1002/(SICI)1099-1085(20000415)14:5&lt;867::AID-HYP975&gt;3.0.CO;2-5</t>
  </si>
  <si>
    <t>10.1016/j.jhydrol.2005.10.030</t>
  </si>
  <si>
    <t>Zhang et al. , 2008a</t>
  </si>
  <si>
    <t xml:space="preserve"> https://doi.org/10.1029/2007WR006711</t>
  </si>
  <si>
    <t>10.1029/2006WR005016</t>
  </si>
  <si>
    <t>https://doi.org/10.1016/j.jhydrol.2013.09.031</t>
  </si>
  <si>
    <t>https://doi.org/10.1002/joc.2112</t>
  </si>
  <si>
    <t>10.1111/j.1752-1688.2008.00239.x</t>
  </si>
  <si>
    <t>10.1002/jsfa.4607</t>
  </si>
  <si>
    <t>https://doi.org/10.1016/j.jhydrol.2009.02.043</t>
  </si>
  <si>
    <t>http://dx.doi.org/10.1007/s10980-013-9962-1</t>
  </si>
  <si>
    <t>https://doi.org/10.1002/hyp.7233</t>
  </si>
  <si>
    <t>1975–2006</t>
  </si>
  <si>
    <t>1996-1994</t>
  </si>
  <si>
    <t xml:space="preserve">Median location </t>
  </si>
  <si>
    <t>10.1139/cjfas-57-S2-5</t>
  </si>
  <si>
    <t>1996-1995</t>
  </si>
  <si>
    <t>10.1139/cjfas-57-S2-6</t>
  </si>
  <si>
    <t>1996-1996</t>
  </si>
  <si>
    <t>10.1139/cjfas-57-S2-7</t>
  </si>
  <si>
    <t>1996-1997</t>
  </si>
  <si>
    <t>10.1139/cjfas-57-S2-8</t>
  </si>
  <si>
    <t>https://doi.org/10.1016/j.foreco.2007.06.012</t>
  </si>
  <si>
    <t>1996-1998</t>
  </si>
  <si>
    <t>https://doi.org/10.1002/eco.1486</t>
  </si>
  <si>
    <t>https://doi.org/10.1002/hyp.7602</t>
  </si>
  <si>
    <t>https://doi.org/10.1002/hyp.1017 </t>
  </si>
  <si>
    <t>https://doi.org/10.1002/hyp.229</t>
  </si>
  <si>
    <t>1883 and 2002</t>
  </si>
  <si>
    <t>https://doi.org/10.1002/hyp.7228</t>
  </si>
  <si>
    <t>1979-1993</t>
  </si>
  <si>
    <t>https://doi.org/10.1016/j.pce.2011.04.009</t>
  </si>
  <si>
    <t>http://10.1360/03yd0269</t>
  </si>
  <si>
    <t>1965–2009</t>
  </si>
  <si>
    <t>https://doi.org/10.1002/ldr.2384</t>
  </si>
  <si>
    <t>https://doi.org/10.1002/hyp.9504</t>
  </si>
  <si>
    <t>1960-1995</t>
  </si>
  <si>
    <t>10.1016/S0022-1694(03)00267-1</t>
  </si>
  <si>
    <t>10.1002/hyp.7156</t>
  </si>
  <si>
    <t>10.1016/j.jhydrol.2012.05.050</t>
  </si>
  <si>
    <t>https://doi.org/10.1155/2015/786764</t>
  </si>
  <si>
    <t>https://doi.org/10.1029/2010WR009250</t>
  </si>
  <si>
    <t>1960-2000</t>
  </si>
  <si>
    <t>https://doi.org/10.1002/hyp.6485</t>
  </si>
  <si>
    <t>1987-2007</t>
  </si>
  <si>
    <t>10.1007/s10113-013-0429-3</t>
  </si>
  <si>
    <t>DOI:10.1007/s11676-015-0119-8</t>
  </si>
  <si>
    <t>ΔF%</t>
  </si>
  <si>
    <t>ΔQf(%)</t>
  </si>
  <si>
    <t>Location Details AL=aprox location given by author, PL=point location given by author, GE= coordinates guessed from google maps</t>
  </si>
  <si>
    <t>From</t>
  </si>
  <si>
    <t>To</t>
  </si>
  <si>
    <t>site 12, Bukit Berembun, Malaysia</t>
  </si>
  <si>
    <t>Precipitation data type</t>
  </si>
  <si>
    <t>same experimental catchment 264 but forest area was difficult to determine exact period of time</t>
  </si>
  <si>
    <t>%Q says -157%, cound not finde 599.1. Was found in Stednick et al 1996.  https://doi.org/10.1029/WR022i001p00067 and https://doi.org/10.1029/WR020i011p01639 Correct citation missing Baker, Jr., M.B., 1984. Changes in streamflow in an herbicide treated pinyon-juniper watershed in Arizona.
Water Resour. Res., 20: 1639-1642.
Baker, Jr., M.B., 1986. Effects of ponderosa pine treatments on water yield in Arizona. Water Resour. Res.,
22: 67-73.</t>
  </si>
  <si>
    <t>2000 (1996–1998 were excluded)</t>
  </si>
  <si>
    <t xml:space="preserve">catch G </t>
  </si>
  <si>
    <t>catch D</t>
  </si>
  <si>
    <t>catch L</t>
  </si>
  <si>
    <t>catch  C</t>
  </si>
  <si>
    <t>catch  I</t>
  </si>
  <si>
    <t>catch  K</t>
  </si>
  <si>
    <t>catch  F</t>
  </si>
  <si>
    <t>catch  A</t>
  </si>
  <si>
    <t>did not find the articles. Troendle 1980 does not exist in their citation. Alexander et al have the Same name as Alexander 195 but different edition. WV duplicate? Different time period?</t>
  </si>
  <si>
    <t>same experimental catchment 265 was difficult to determine exact period of time. WV coordinates guessed from google maps, should this be Fool Creek mentioned in Troendle and Olssen 1994? This mentions CO1</t>
  </si>
  <si>
    <t>same experimental catchment 264 but forest area Was difficult to determine exact period of time. WV duplicates of Troendle and King?</t>
  </si>
  <si>
    <t>same experimental catchment 264. duplicate of 156 and 157?</t>
  </si>
  <si>
    <t>same experimental catchment 264 was difficult to determine exact period of time. WV duplicates of Troendle and King?</t>
  </si>
  <si>
    <t>usgs coordinates</t>
  </si>
  <si>
    <t>Approximate location using original report (Schneider &amp; Ayer 1961) and google maps Original report is actually Schneider &amp; Ayer (1961) location from https://waterdata.usgs.gov/</t>
  </si>
  <si>
    <t>Location from https://waterdata.usgs.gov/ Not in Brown et al. (2005), but in Bosch and Hewlett (1982). Original reference is Schneider and Ayer (1961), U.S. Geol. Surv., Water-Supply Pap. 1602.</t>
  </si>
  <si>
    <t>reference should be Bosch, J.M., Hewlett, J.D., 1982. A review of catchment experiments to determine the effect of vegetation changes on water yield and evapotranspiration. Journal of Hydrology, 55: 3-23.  https://www2.ffpri.go.jp/labs/fwdb/sites/takaragawaE.htm</t>
  </si>
  <si>
    <t>GM</t>
  </si>
  <si>
    <t>related to 260. The results seem to differ between Rich and Gottfried (1976) and Hibbert and Gottfried. This result is Hibbert and Gottfried (1987). The result also appears in Stednick (1996). This is the "dry site" for North Fork. Time period based on Hibbert and Gottfried (1987).</t>
  </si>
  <si>
    <t>these values are extracted from Hibbert and Gottfried (1987) but are summarised in the "Study area" section of the paper, suggested to be for 1967 - 1979 (13 years). This is for the "South Fork" part. This is repeated in the Stednick paper and is 62 in Bosch and Hewlett (1982). original publication is actually Rich and Gottfried (1976)</t>
  </si>
  <si>
    <t xml:space="preserve">Another related to 260, Straight from Stednick 1996 paper as this result does not appear in Hibbert and Gottfried (1987) unless it is an interpretation of the storm flow). Seems to refer to North Fork dry site as in Bosch and Hewlett (1982) where they mention "residual burned (total 73% cleared). </t>
  </si>
  <si>
    <t>duplicate of 260, one single year according to Bosch and Hewlett (1982) Not in Hibbert 1979</t>
  </si>
  <si>
    <t>not in the Hibbert reference. However, this seems to come from Bosch and Hewlett (1982) and either is a single year response or a duplicate of 304.</t>
  </si>
  <si>
    <t>Related to 260. Again in the "Study Area" of Hibbert and Gottfried (1987) but in this case for the "North Fork" dry site. Also in the Stednick 1996 paper (Table 1), and appears in Table 1 in Bosch and Hewlett (1982) "North Fork" watershed #60 but referring to the 1% riparian vegetation cut</t>
  </si>
  <si>
    <t>Data from https://waterdata.usgs.gov/</t>
  </si>
  <si>
    <t>Swartboskloof is the name in the paper, increase in flow is 15.3%? Table 4 in paper</t>
  </si>
  <si>
    <t>Related to 260 In the Stednick 1996 paper (Table 1), this result appears also Table 1 in Bosch and Hewlett (1982) and averaging the 5 years post harvesting for "North Fork" "moist site" watershed #60, but it is also in Hibbert and Gottfried (1987), who cite Rich and Gottfried (1976) for the original data, In Hibbert and Gottfried, the time period is 1959 - 1966 (7 years)</t>
  </si>
  <si>
    <t>reference should be: Troendle and King, 1987, watershed is the same as 222, just a part called "unit 8" in the paper</t>
  </si>
  <si>
    <t>reference should be: Troendle and King, 1987. coordinates guessed from google maps, struggling to find the estimated results in the actual paper</t>
  </si>
  <si>
    <t>duplicate of 156 and 157?</t>
  </si>
  <si>
    <t>time period to the first change point in Webb and Jarrett (2013)</t>
  </si>
  <si>
    <t>There is no Yerrami S in Zhou et al. This is originally from Ruprecht and Schofield (1989), but they are citing a WA water resources report</t>
  </si>
  <si>
    <t>San Antonio</t>
  </si>
  <si>
    <t>Another catchment in Bart and Hope that was for some reason not added originally. Coordinates from usgs</t>
  </si>
  <si>
    <t>catch  H ,data for 1989 were excluded</t>
  </si>
  <si>
    <t>catch  E, data prior to 1961 were excluded,</t>
  </si>
  <si>
    <t>catch  J,Inabon catchment data for 1975 were excluded.</t>
  </si>
  <si>
    <t xml:space="preserve">catc B, in Becn 2013 time was calculated considering landuse maps and data availability </t>
  </si>
  <si>
    <t>data from NOAA Belchertown (station 190562)</t>
  </si>
  <si>
    <t>Dongzhuanggou and Yangjiagou subcatchments</t>
  </si>
  <si>
    <t>coordinates addedfrom GM. They are not in tha paper and could not find them anywhere</t>
  </si>
  <si>
    <t>coordinates addedfrom GM as Umstead Research Station</t>
  </si>
  <si>
    <t>B. Monachyle</t>
  </si>
  <si>
    <t xml:space="preserve">Coordinates from GM as there is no map in the paper. </t>
  </si>
  <si>
    <t>Coordinates from GM as there is no map in the paper. Monachyle and Kirkton catchments with the reference gauge at Tulloch Farm</t>
  </si>
  <si>
    <t>need to update USGS coordinate</t>
  </si>
  <si>
    <t>Point Location from the original report Swift and Swank (1980)</t>
  </si>
  <si>
    <t>Catchment 3</t>
  </si>
  <si>
    <t>1950/51</t>
  </si>
  <si>
    <t xml:space="preserve"> to 1957/58</t>
  </si>
  <si>
    <t>Should be Bosch and Hwelett 1982? Is it South Fork, Workman Creek? Approximate location using GE as there is no reference in Bosh and Hewlett 1982</t>
  </si>
  <si>
    <t>Pre treatment 1937 - 2003 Post treatment 2004-2012</t>
  </si>
  <si>
    <t>missing From and To</t>
  </si>
  <si>
    <t>Abdul Rahuim 1986, 1989, 1990</t>
  </si>
  <si>
    <t>18 Abdul Rahim Zulkifli 1986 Zulfikly 1989, Zulkifli 1989</t>
  </si>
  <si>
    <t>12 Huttel 1975</t>
  </si>
  <si>
    <t>?</t>
  </si>
  <si>
    <t>Location determined as per map, using closer USGS station number 343428111511500 BEAVER CREEK AT MOUTH NR CAMP VERDE, AZ, Paper does not mention that is catchment #1</t>
  </si>
  <si>
    <t xml:space="preserve"> Aproximate location as gauge station http://www.saihebro.com/saihebro/index.php?url=/datos/ficha/estacion:E058</t>
  </si>
  <si>
    <t>Aproximate location as  gauge station http://www.saihebro.com/saihebro/index.php?url=/datos/ficha/estacion:A252</t>
  </si>
  <si>
    <t>Porcupine River at Hoyle. Point location M2 station 04MD004 from  https://www.r-arcticnet.sr.unh.edu/v4.0/ViewPoint.pl?View=ALL&amp;Unit=mm&amp;Point=4378</t>
  </si>
  <si>
    <t>Mattawishkwia River at Hearst Point location from  https://www.r-arcticnet.sr.unh.edu/Points/Des4371.txt</t>
  </si>
  <si>
    <t>MP1,Ecuador</t>
  </si>
  <si>
    <t>1971-1976 prelogging and 1978-1983 postlogging periods</t>
  </si>
  <si>
    <t>not in Harr 1976</t>
  </si>
  <si>
    <t>1966-1967 25% clearcut, patches roads constructed (5%)</t>
  </si>
  <si>
    <t>1966 82% clearcut burned in 1967, 5% roads</t>
  </si>
  <si>
    <t>Same time period as other catchments as assumed from the paper. 1969-1970 25% clearcut</t>
  </si>
  <si>
    <t>Aproximate location in GE. 1970-1972 25% clearcut</t>
  </si>
  <si>
    <t>not found in citation</t>
  </si>
  <si>
    <t>not found in Harr , 1973 . Found in Bosch and Hawlett as Rowe (1963)</t>
  </si>
  <si>
    <t>1938--1939, 70% reforested, mostly pine. Location as USGS 402157081481500 ARS WATERSHED 172 WEIR NR CHILI OH</t>
  </si>
  <si>
    <t>From Bosch and Hawlett et al 1982: treatment 1962--1964, 51% clearcut, 22% thinned (65% basal area). Location of station 28 from Laserat et al 2012 doi: 10.2166/nh.2012.067
Need to find original article https://agris.fao.org/agris-search/search.do?recordID=US201300317359 to check the length of the study</t>
  </si>
  <si>
    <t>From Bosch and Hawlett et al 1982: treatment 1955, 50% poisoned in
alternate 10-m strips, no removal, regrowth restricted. Aproximatex location from COWEETA EXP STATION, NC
MACON County, Coop ID: 312102</t>
  </si>
  <si>
    <t>From Bosch and Hawlett et al 1982: treatment 1974/1975 100% clearcut, roller chopped twice, and pine planted by machine
Need to find the book. https://www.vgls.vic.gov.au/client/en_AU/VGLS-public/search/detailnonmodal?qu=Water+harvesting.&amp;d=ent%3A%2F%2FSD_ILS%2F0%2FSD_ILS%3A25738%7EILS%7E0&amp;ps=300</t>
  </si>
  <si>
    <t>incorrect source</t>
  </si>
  <si>
    <t>Maybe in Brown 1917 https://cedb.asce.org/CEDBsearch/record.jsp?dockey=0018342</t>
  </si>
  <si>
    <t>not in the Hibbert reference  from Bosch and Hewlett (1982) exp number 73. Treatmment : 1968, 83% overstorey killed with herbicides
Location as USGS 350821077314903 JO-047 BEAVER CREEK RS 3</t>
  </si>
  <si>
    <t>Natural Drainages, Ariz., U.S.A, C</t>
  </si>
  <si>
    <t>1954, 100% chemically
controlled</t>
  </si>
  <si>
    <t>Location as Natural Drainage Watersheds in Central Arizona. From Bosch and Hawlett 1982, treatment: 1954, 100% chemically
controlled</t>
  </si>
  <si>
    <t>paper not found</t>
  </si>
  <si>
    <t>Hornbeck et al 1993</t>
  </si>
  <si>
    <t>coordinates using Slingsby et al. 2021, DOI: 10.1002/hyp.14101. Years based on "15 years" in Bosch and Hewlett, 1982</t>
  </si>
  <si>
    <t>Location based on statement: about 22 km northwest of Elgin and 8 km
southwest of the Spout Springs Winter Recreation Area in https://www.fs.fed.us/pnw/pubs/pnw_rn361.pdf</t>
  </si>
  <si>
    <t>Author gives only one location for 192 and 231</t>
  </si>
  <si>
    <t>Should be Lambrechtsbos B, see Slingsby et al. 2021 DOI: 10.1002/hyp.14101  The Scott paper only analyses 1 year after fire</t>
  </si>
  <si>
    <t>Bosboukloof, see also notes on 184 and Slingsby e al. 2021 DOI: 10.1002/hyp.14101  The Scott paper only analyses 1 year after fire</t>
  </si>
  <si>
    <t>Copy of #63?</t>
  </si>
  <si>
    <t>Location guessed based on description "8 mi SW of Prescott AZ": https://www.fs.fed.us/rm/boise/AWAE/labs/awae_flagstaff/highlands/watersheds/whitespar/wsdescription.html. Treatment period is also a guess based on descriptions</t>
  </si>
  <si>
    <t>The years were based on Swank et al. 1988 and the overview of the LTER dataset Miniat et al. 2021:  https://doi.org/10.1002/hyp.14302. Approximate location from this paper: Elliot and Swank (1994) Journal of Vegetation Science 5: 229-236 https://srs.fs.usda.gov/pubs/ja/ja_elliott022.pdf</t>
  </si>
  <si>
    <t xml:space="preserve">REMOVE? Swank and Douglas, 1974 does not mention watershed #3, only WS#1 and WS#17, i.e. similar to Swank and Miner. Unclear where the detail for WS#3 is. In fact, Miniat et al (2021) does not mention WS#3 as part of the paired watersheds. In addition, this website (https://coweeta.uga.edu/Watersheds.html) mention clear cut in 1940 grazing and replanting, but no actual experimental design. Approximate location from this paper: Elliot and Swank (1994) Journal of Vegetation Science 5: 229-236 https://srs.fs.usda.gov/pubs/ja/ja_elliott022.pdf. </t>
  </si>
  <si>
    <t>The years were based on Swank et al. 1988 and the overview of the LTER dataset Miniat et al. 2021:  https://doi.org/10.1002/hyp.14302 Approximate location from this paper: Elliot and Swank (1994) Journal of Vegetation Science 5: 229-236 https://srs.fs.usda.gov/pubs/ja/ja_elliott022.pdf</t>
  </si>
  <si>
    <t>There is no "Swank and Miner, 1966" in the references, assuming this is also "Swank and Miner, 1968" Approximate location from this paper: Elliot and Swank (1994) Journal of Vegetation Science 5: 229-236 https://srs.fs.usda.gov/pubs/ja/ja_elliott022.pdf</t>
  </si>
  <si>
    <t>Approximate location from this paper: Elliot and Swank (1994) Journal of Vegetation Science 5: 229-236 https://srs.fs.usda.gov/pubs/ja/ja_elliott022.pdf</t>
  </si>
  <si>
    <t>Better reference is Swift and Swank (1981) Hydrological Sciences Bulletin, 26:3, 245-256, DOI: 10.1080/02626668109490884. This is the journal paper based on the cited conference paper. Approximate location from this paper: Elliot and Swank (1994) Journal of Vegetation Science 5: 229-236 https://srs.fs.usda.gov/pubs/ja/ja_elliott022.pdf</t>
  </si>
  <si>
    <t xml:space="preserve">TVA 1961 is not in the references in Zhang et al. 2017, clearly this is from the secondary source Bosch &amp; Hewlett (1982). Original reference (Forest cover improvement influences upon hydrologic characteristics of White Hollow watershed 1935--58. ) is not accessible. Location estimated from map in: 	
Reforestation and Erosion Control Influences Upon the Hydrology of the Pine Tree Branch Watershed, 1941 to 1960. TVA 1962: https://play.google.com/store/books/details?id=5_KM3kTtlGIC&amp;rdid=book-5_KM3kTtlGIC&amp;rdot=1 </t>
  </si>
  <si>
    <t>TVA 1961 is not in the references in Zhang et al. 2017, clearly this is from the secondary source Bosch &amp; Hewlett (1982). Original reference (Forest cover improvement influences upon hydrologic characteristics of White Hollow watershed 1935--58. ) is not accessible. Location estimate is very rough, based on indication of "union county Tennessee" in https://onlinelibrary.wiley.com/doi/epdf/10.1111/j.1752-1688.1968.tb02933.x</t>
  </si>
  <si>
    <t>Same catchment as 85, but older study. Authors are "van der Zel and Kruger". Original paper not accessible. Coordinates from supplementary material S1 in Slingsby, JA, de Buys, A, Simmers, ADA, et al. Jonkershoek: Africa's oldest catchment experiment - 80 years and counting. Hydrological Processes. 2021; 35:e14101. https://doi.org/10.1002/hyp.14101. Dates guessed from description of treatments in Slingsby et al supplementary material.</t>
  </si>
  <si>
    <t>Van Haveren (1988) does not give coordinates, but one of the original Bates and Hendry (1921)papers does: https://doi.org/10.1175/1520-0493(1921)49&lt;637:SAWWGC&gt;2.0.CO;2</t>
  </si>
  <si>
    <t>The paper suggests a change in cover of 85% and also a negative value, not a positive. It also is not totally clear how the delta Q is calculated, presumably from Table 4 in the paper. Ths study period is also very short</t>
  </si>
  <si>
    <t>159, 160, 165, 239, 240 and 268 are all Yambulla state forest. The location details refer to the overall location not the individual catchments</t>
  </si>
  <si>
    <t>see 240. 159, 160, 165, 239, 240 and 268 are all Yambulla state forest. The location details refer to the overall location not the individual catchments</t>
  </si>
  <si>
    <t>This and 239 are the same catchment but two different logging events</t>
  </si>
  <si>
    <t>location data from https://waterdata.usgs.gov/nwis/inventory/?site_no=50071000&amp;agency_cd=USGS</t>
  </si>
  <si>
    <t xml:space="preserve">Area seems incorrect. Paper says 29.3 ha within a larger 610 km2 area, but all modelling is only for the 29.3 ha </t>
  </si>
  <si>
    <t>Hornbeck et al 1993
Hubbard Brook Experimental Forest, NH, Catchment 4</t>
  </si>
  <si>
    <t>Leading Ridge Watershed Research Unit, PA, treatment: Clearcut on 45ha, Location from: https://www.fs.fed.us/ne/global/ltedb/catalogs/cat80.html</t>
  </si>
  <si>
    <t>Leading Ridge Watershed Research Unit, PA, treatment: Clearcut mid-slope 11 ha 1971-1972, Herbicide lower and mid-slope areas 1974, Location from: https://www.fs.fed.us/ne/global/ltedb/catalogs/cat80.html</t>
  </si>
  <si>
    <t>Leading Ridge Watershed Research Unit, PA, treatment: Clearcut 17ha on upper slope, Location from: https://www.fs.fed.us/ne/global/ltedb/catalogs/cat80.html</t>
  </si>
  <si>
    <t>Treatment:aspen-birch upland portion (26 ha) clearcut (all trees &gt; 3 m height). Location from original source Verry, 1987 Verry, E.S., 1987. The effect of aspen harvest and growth on water yield in Minnesota. lASH AISH Publ., 167: 553-562</t>
  </si>
  <si>
    <t xml:space="preserve"> A whole-tree harvest was conducted during the dormant season of 1983-1984 resulting in the removal of 180 t/ha of biomass. Prior to treatment, the watershed was surveyed into 360 25 x 25 meter plots to be used for research. https://hubbardbrook.org/watersheds/watershed-5</t>
  </si>
  <si>
    <t>Clear-felling and herbiciding,1965-1968, Devegetated for three years, 1965-1967. In December 1965, all the trees and shrubs on Watershed 2 were felled and left in place. During the growing seasons of 1966, 1967 and 1968 the watershed herbicides were applied to prevent vegetation regrowth. https://hubbardbrook.org/watersheds/watershed-2</t>
  </si>
  <si>
    <t>not found</t>
  </si>
  <si>
    <t>added</t>
  </si>
  <si>
    <t>https://doi.org/10.1093/forestscience/2.2.82</t>
  </si>
  <si>
    <t>1949, 22% basal area cut,under storey only</t>
  </si>
  <si>
    <t>1942--1956, 30%, basal 25 mm average
area cut by uncon- increase
trolled logging</t>
  </si>
  <si>
    <t>1955, 27% basal area cut not significantly by selective logging</t>
  </si>
  <si>
    <t>1955, 53% basal area cut  by selective loggin</t>
  </si>
  <si>
    <t>incorrect source?</t>
  </si>
  <si>
    <t>Samraj et al. ,1988</t>
  </si>
  <si>
    <t>Andréassian et al 2004 doi:10.1016/j.jhydrol.2003.12.015 (Review)</t>
  </si>
  <si>
    <t>from Stednick paper or Bosch and Hawlett</t>
  </si>
  <si>
    <t>1979 and 2005</t>
  </si>
  <si>
    <t xml:space="preserve">1982 and 2007 </t>
  </si>
  <si>
    <t>only in japanese, it is in Bosch and hawlett review but cannot id catchment</t>
  </si>
  <si>
    <t>d</t>
  </si>
  <si>
    <t>In Watson et al 2001 it is Myrtle 2 not 4</t>
  </si>
  <si>
    <t>only cited in watson 2001. Area is incorrect, 0.77 km2 corresponds to Black Spur 3 not number 2 (0.96 km2)
Found in Brown 2005 cited as Nandakumar (1993) and Watson et al. (1999, 2001)
doi:10.1016/j.jhydrol.2004.12.010</t>
  </si>
  <si>
    <t>only cited in watson 2000O. Cited in Brown 2005 as ’Shaughnessy
et al. (1989), Jayasuriya and O’Shaughnessy (1988), doi:10.1016/j.jhydrol.2004.12.010</t>
  </si>
  <si>
    <t>Misspelled name, Fernow Experimental Forest, Parsons, West Virginia</t>
  </si>
  <si>
    <t>There is not watershed 2 in Patric 1980</t>
  </si>
  <si>
    <t>from Bosch and Hawlett 1982</t>
  </si>
  <si>
    <t>It should be Patric, J.H., Reinhart, K.G., 1971</t>
  </si>
  <si>
    <t>It should be Patric, J.H., Reinhart, K.G., 1972</t>
  </si>
  <si>
    <t>It should be Patric, J.H., Reinhart, K.G., 1973</t>
  </si>
  <si>
    <t>It should be Patric, J.H., Reinhart, K.G., 1974</t>
  </si>
  <si>
    <t>It should be Patric, J.H., Reinhart, K.G., 1975</t>
  </si>
  <si>
    <t>approximate location from  https://www.ceh.ac.uk/our-science/projects/plynlimon-experimental-catchments</t>
  </si>
  <si>
    <t>The tree felling is actually incremental in time, so not really a single observation. In addition, there are no clear individual coordinates for the subcatchments in Plynlimon. Approximate location from  https://www.ceh.ac.uk/our-science/projects/plynlimon-experimental-catchments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</si>
</sst>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13" x14ac:knownFonts="1">
    <font>
      <sz val="11"/>
      <color theme="1"/>
      <name val="Calibri"/>
      <family val="2"/>
      <scheme val="minor"/>
    </font>
    <font>
      <b/>
      <sz val="7.5"/>
      <color theme="1"/>
      <name val="Times New Roman"/>
      <family val="1"/>
    </font>
    <font>
      <b/>
      <vertAlign val="superscript"/>
      <sz val="7.5"/>
      <color theme="1"/>
      <name val="Times New Roman"/>
      <family val="1"/>
    </font>
    <font>
      <b/>
      <sz val="7.5"/>
      <color theme="1"/>
      <name val="Calibri"/>
      <family val="2"/>
      <scheme val="minor"/>
    </font>
    <font>
      <sz val="7.5"/>
      <color rgb="FF000000"/>
      <name val="Times New Roman"/>
      <family val="1"/>
    </font>
    <font>
      <sz val="9"/>
      <color rgb="FF222222"/>
      <name val="Segoe UI"/>
      <family val="2"/>
    </font>
    <font>
      <sz val="7.5"/>
      <color theme="1"/>
      <name val="Times New Roman"/>
      <family val="1"/>
    </font>
    <font>
      <u/>
      <sz val="11"/>
      <color theme="10"/>
      <name val="Calibri"/>
      <family val="2"/>
      <scheme val="minor"/>
    </font>
    <font>
      <u/>
      <sz val="7.5"/>
      <color theme="10"/>
      <name val="Times New Roman"/>
      <family val="1"/>
    </font>
    <font>
      <sz val="5"/>
      <color rgb="FF000000"/>
      <name val="Arial"/>
      <family val="2"/>
    </font>
    <font>
      <sz val="10"/>
      <color rgb="FF000000"/>
      <name val="Arial Unicode MS"/>
      <family val="2"/>
    </font>
    <font>
      <sz val="8"/>
      <name val="Calibri"/>
      <family val="2"/>
      <scheme val="minor"/>
    </font>
    <font>
      <b/>
      <sz val="8"/>
      <color rgb="FF000000"/>
      <name val="Roboto"/>
    </font>
  </fonts>
  <fills count="9">
    <fill>
      <patternFill patternType="none"/>
    </fill>
    <fill>
      <patternFill patternType="gray125"/>
    </fill>
    <fill>
      <patternFill patternType="solid">
        <fgColor rgb="FFFFFF00"/>
        <bgColor indexed="64"/>
      </patternFill>
    </fill>
    <fill>
      <patternFill patternType="solid">
        <fgColor theme="8" tint="0.59999389629810485"/>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2"/>
        <bgColor indexed="64"/>
      </patternFill>
    </fill>
    <fill>
      <patternFill patternType="solid">
        <fgColor theme="7" tint="0.39997558519241921"/>
        <bgColor indexed="64"/>
      </patternFill>
    </fill>
  </fills>
  <borders count="5">
    <border>
      <left/>
      <right/>
      <top/>
      <bottom/>
      <diagonal/>
    </border>
    <border>
      <left/>
      <right/>
      <top style="medium">
        <color indexed="64"/>
      </top>
      <bottom/>
      <diagonal/>
    </border>
    <border>
      <left/>
      <right/>
      <top/>
      <bottom style="medium">
        <color indexed="64"/>
      </bottom>
      <diagonal/>
    </border>
    <border>
      <left/>
      <right/>
      <top style="thin">
        <color indexed="64"/>
      </top>
      <bottom/>
      <diagonal/>
    </border>
    <border>
      <left style="medium">
        <color rgb="FF708090"/>
      </left>
      <right/>
      <top/>
      <bottom style="medium">
        <color rgb="FF708090"/>
      </bottom>
      <diagonal/>
    </border>
  </borders>
  <cellStyleXfs count="2">
    <xf numFmtId="0" fontId="0" fillId="0" borderId="0"/>
    <xf numFmtId="0" fontId="7" fillId="0" borderId="0" applyNumberFormat="0" applyFill="0" applyBorder="0" applyAlignment="0" applyProtection="0"/>
  </cellStyleXfs>
  <cellXfs count="57">
    <xf numFmtId="0" fontId="0" fillId="0" borderId="0" xfId="0"/>
    <xf numFmtId="0" fontId="1" fillId="0" borderId="0" xfId="0" applyFont="1" applyAlignment="1">
      <alignment horizontal="justify" vertical="center" wrapText="1"/>
    </xf>
    <xf numFmtId="0" fontId="4" fillId="0" borderId="0" xfId="0" applyFont="1" applyAlignment="1">
      <alignment horizontal="justify" vertical="center" wrapText="1"/>
    </xf>
    <xf numFmtId="0" fontId="4" fillId="0" borderId="0" xfId="0" applyFont="1" applyAlignment="1">
      <alignment horizontal="left" vertical="center" wrapText="1"/>
    </xf>
    <xf numFmtId="0" fontId="4" fillId="0" borderId="2" xfId="0" applyFont="1" applyBorder="1" applyAlignment="1">
      <alignment horizontal="justify" vertical="center" wrapText="1"/>
    </xf>
    <xf numFmtId="0" fontId="4" fillId="0" borderId="2" xfId="0" applyFont="1" applyBorder="1" applyAlignment="1">
      <alignment horizontal="left" vertical="center" wrapText="1"/>
    </xf>
    <xf numFmtId="0" fontId="4" fillId="0" borderId="1" xfId="0" applyFont="1" applyBorder="1" applyAlignment="1">
      <alignment horizontal="justify" vertical="center" wrapText="1"/>
    </xf>
    <xf numFmtId="0" fontId="1" fillId="0" borderId="1" xfId="0" applyFont="1" applyBorder="1" applyAlignment="1">
      <alignment horizontal="justify" vertical="center" wrapText="1"/>
    </xf>
    <xf numFmtId="0" fontId="1" fillId="0" borderId="0" xfId="0" applyFont="1" applyBorder="1" applyAlignment="1">
      <alignment horizontal="justify" vertical="center" wrapText="1"/>
    </xf>
    <xf numFmtId="0" fontId="4" fillId="0" borderId="0" xfId="0" applyFont="1" applyBorder="1" applyAlignment="1">
      <alignment horizontal="justify" vertical="center" wrapText="1"/>
    </xf>
    <xf numFmtId="0" fontId="0" fillId="2" borderId="0" xfId="0" applyFill="1"/>
    <xf numFmtId="0" fontId="5" fillId="0" borderId="0" xfId="0" applyFont="1"/>
    <xf numFmtId="0" fontId="0" fillId="0" borderId="0" xfId="0" applyFill="1"/>
    <xf numFmtId="0" fontId="1" fillId="0" borderId="1" xfId="0" applyFont="1" applyBorder="1" applyAlignment="1">
      <alignment horizontal="justify" vertical="center" wrapText="1"/>
    </xf>
    <xf numFmtId="164" fontId="4" fillId="0" borderId="0" xfId="0" applyNumberFormat="1" applyFont="1" applyAlignment="1">
      <alignment horizontal="left" vertical="center" wrapText="1"/>
    </xf>
    <xf numFmtId="164" fontId="4" fillId="0" borderId="3" xfId="0" applyNumberFormat="1" applyFont="1" applyBorder="1" applyAlignment="1">
      <alignment horizontal="left" vertical="center" wrapText="1"/>
    </xf>
    <xf numFmtId="164" fontId="4" fillId="0" borderId="2" xfId="0" applyNumberFormat="1" applyFont="1" applyBorder="1" applyAlignment="1">
      <alignment horizontal="left" vertical="center" wrapText="1"/>
    </xf>
    <xf numFmtId="0" fontId="6" fillId="0" borderId="0" xfId="0" applyFont="1"/>
    <xf numFmtId="0" fontId="6" fillId="0" borderId="0" xfId="0" applyFont="1" applyAlignment="1">
      <alignment wrapText="1"/>
    </xf>
    <xf numFmtId="0" fontId="1" fillId="0" borderId="1" xfId="0" applyFont="1" applyBorder="1" applyAlignment="1">
      <alignment vertical="center" wrapText="1"/>
    </xf>
    <xf numFmtId="0" fontId="6" fillId="0" borderId="0" xfId="0" applyFont="1" applyAlignment="1">
      <alignment horizontal="left" vertical="center" wrapText="1"/>
    </xf>
    <xf numFmtId="0" fontId="6" fillId="0" borderId="0" xfId="0" applyFont="1" applyAlignment="1">
      <alignment horizontal="left" vertical="center"/>
    </xf>
    <xf numFmtId="0" fontId="8" fillId="0" borderId="0" xfId="1" applyFont="1"/>
    <xf numFmtId="0" fontId="6" fillId="0" borderId="0" xfId="0" applyFont="1" applyAlignment="1">
      <alignment horizontal="left"/>
    </xf>
    <xf numFmtId="0" fontId="1" fillId="0" borderId="1" xfId="0" applyFont="1" applyBorder="1" applyAlignment="1">
      <alignment horizontal="justify" vertical="center" wrapText="1"/>
    </xf>
    <xf numFmtId="0" fontId="3" fillId="0" borderId="1" xfId="0" applyFont="1" applyBorder="1" applyAlignment="1">
      <alignment vertical="center" wrapText="1"/>
    </xf>
    <xf numFmtId="0" fontId="0" fillId="0" borderId="0" xfId="0" applyAlignment="1">
      <alignment wrapText="1"/>
    </xf>
    <xf numFmtId="0" fontId="4" fillId="2" borderId="0" xfId="0" applyFont="1" applyFill="1" applyAlignment="1">
      <alignment horizontal="justify" vertical="center" wrapText="1"/>
    </xf>
    <xf numFmtId="0" fontId="4" fillId="3" borderId="0" xfId="0" applyFont="1" applyFill="1" applyAlignment="1">
      <alignment horizontal="justify" vertical="center" wrapText="1"/>
    </xf>
    <xf numFmtId="0" fontId="9" fillId="3" borderId="4" xfId="0" applyFont="1" applyFill="1" applyBorder="1" applyAlignment="1">
      <alignment horizontal="left" vertical="center" wrapText="1"/>
    </xf>
    <xf numFmtId="0" fontId="0" fillId="3" borderId="0" xfId="0" applyFill="1" applyAlignment="1">
      <alignment wrapText="1"/>
    </xf>
    <xf numFmtId="0" fontId="0" fillId="3" borderId="0" xfId="0" applyFill="1"/>
    <xf numFmtId="0" fontId="4" fillId="4" borderId="0" xfId="0" applyFont="1" applyFill="1" applyAlignment="1">
      <alignment horizontal="justify" vertical="center" wrapText="1"/>
    </xf>
    <xf numFmtId="0" fontId="4" fillId="4" borderId="0" xfId="0" applyFont="1" applyFill="1" applyBorder="1" applyAlignment="1">
      <alignment horizontal="justify" vertical="center" wrapText="1"/>
    </xf>
    <xf numFmtId="0" fontId="4" fillId="0" borderId="0" xfId="0" applyFont="1" applyFill="1" applyAlignment="1">
      <alignment horizontal="justify" vertical="center" wrapText="1"/>
    </xf>
    <xf numFmtId="0" fontId="3" fillId="0" borderId="1" xfId="0" applyFont="1" applyBorder="1" applyAlignment="1">
      <alignment horizontal="justify" vertical="center" wrapText="1"/>
    </xf>
    <xf numFmtId="0" fontId="3" fillId="0" borderId="2" xfId="0" applyFont="1" applyBorder="1" applyAlignment="1">
      <alignment horizontal="justify" vertical="center" wrapText="1"/>
    </xf>
    <xf numFmtId="0" fontId="1" fillId="0" borderId="1" xfId="0" applyFont="1" applyBorder="1" applyAlignment="1">
      <alignment horizontal="justify" vertical="center" wrapText="1"/>
    </xf>
    <xf numFmtId="0" fontId="1" fillId="0" borderId="2" xfId="0" applyFont="1" applyBorder="1" applyAlignment="1">
      <alignment horizontal="justify" vertical="center" wrapText="1"/>
    </xf>
    <xf numFmtId="0" fontId="4" fillId="0" borderId="0" xfId="0" applyFont="1" applyAlignment="1">
      <alignment horizontal="justify" vertical="center"/>
    </xf>
    <xf numFmtId="164" fontId="4" fillId="0" borderId="0" xfId="0" applyNumberFormat="1" applyFont="1" applyAlignment="1">
      <alignment horizontal="left" vertical="center"/>
    </xf>
    <xf numFmtId="0" fontId="6" fillId="0" borderId="0" xfId="0" applyFont="1" applyAlignment="1"/>
    <xf numFmtId="0" fontId="7" fillId="0" borderId="0" xfId="1"/>
    <xf numFmtId="0" fontId="6" fillId="2" borderId="0" xfId="0" applyFont="1" applyFill="1" applyAlignment="1">
      <alignment wrapText="1"/>
    </xf>
    <xf numFmtId="0" fontId="6" fillId="2" borderId="0" xfId="0" applyFont="1" applyFill="1" applyAlignment="1">
      <alignment horizontal="left" vertical="center" wrapText="1"/>
    </xf>
    <xf numFmtId="0" fontId="10" fillId="0" borderId="0" xfId="0" applyFont="1" applyAlignment="1">
      <alignment vertical="center"/>
    </xf>
    <xf numFmtId="0" fontId="0" fillId="5" borderId="0" xfId="0" applyFill="1"/>
    <xf numFmtId="0" fontId="0" fillId="0" borderId="0" xfId="0" applyAlignment="1"/>
    <xf numFmtId="0" fontId="0" fillId="0" borderId="0" xfId="0" applyFill="1" applyAlignment="1"/>
    <xf numFmtId="0" fontId="12" fillId="0" borderId="0" xfId="0" applyFont="1" applyAlignment="1">
      <alignment horizontal="left" vertical="center" wrapText="1"/>
    </xf>
    <xf numFmtId="0" fontId="4" fillId="6" borderId="0" xfId="0" applyFont="1" applyFill="1" applyAlignment="1">
      <alignment horizontal="justify" vertical="center" wrapText="1"/>
    </xf>
    <xf numFmtId="0" fontId="4" fillId="6" borderId="0" xfId="0" applyFont="1" applyFill="1" applyBorder="1" applyAlignment="1">
      <alignment horizontal="justify" vertical="center" wrapText="1"/>
    </xf>
    <xf numFmtId="0" fontId="4" fillId="7" borderId="0" xfId="0" applyFont="1" applyFill="1" applyAlignment="1">
      <alignment horizontal="justify" vertical="center" wrapText="1"/>
    </xf>
    <xf numFmtId="0" fontId="0" fillId="7" borderId="0" xfId="0" applyFill="1"/>
    <xf numFmtId="0" fontId="0" fillId="7" borderId="0" xfId="0" applyFill="1" applyAlignment="1"/>
    <xf numFmtId="0" fontId="4" fillId="5" borderId="0" xfId="0" applyFont="1" applyFill="1" applyAlignment="1">
      <alignment horizontal="justify" vertical="center" wrapText="1"/>
    </xf>
    <xf numFmtId="0" fontId="4" fillId="8" borderId="0" xfId="0" applyFont="1" applyFill="1" applyAlignment="1">
      <alignment horizontal="justify"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doi.org/10.1002/hyp.7602" TargetMode="External"/><Relationship Id="rId7" Type="http://schemas.openxmlformats.org/officeDocument/2006/relationships/printerSettings" Target="../printerSettings/printerSettings1.bin"/><Relationship Id="rId2" Type="http://schemas.openxmlformats.org/officeDocument/2006/relationships/hyperlink" Target="http://10.0.5.80/03yd0269" TargetMode="External"/><Relationship Id="rId1" Type="http://schemas.openxmlformats.org/officeDocument/2006/relationships/hyperlink" Target="https://doi.org/10.1002/eco.1486" TargetMode="External"/><Relationship Id="rId6" Type="http://schemas.openxmlformats.org/officeDocument/2006/relationships/hyperlink" Target="https://doi.org/10.1016/j.jhydrol.2009.02.043" TargetMode="External"/><Relationship Id="rId5" Type="http://schemas.openxmlformats.org/officeDocument/2006/relationships/hyperlink" Target="https://doi.org/10.1002/hyp.7228" TargetMode="External"/><Relationship Id="rId4" Type="http://schemas.openxmlformats.org/officeDocument/2006/relationships/hyperlink" Target="https://doi.org/10.1016/j.pce.2011.04.009"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doi.org/10.1093/forestscience/2.2.82"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CA6CB8-28F4-480A-8011-F310B3E1710B}">
  <dimension ref="A1:T62"/>
  <sheetViews>
    <sheetView tabSelected="1" zoomScale="47" zoomScaleNormal="47" workbookViewId="0">
      <selection activeCell="O1" sqref="O1"/>
    </sheetView>
  </sheetViews>
  <sheetFormatPr defaultRowHeight="10" x14ac:dyDescent="0.25"/>
  <cols>
    <col min="1" max="10" width="8.7265625" style="17"/>
    <col min="11" max="11" width="17.81640625" style="17" customWidth="1"/>
    <col min="12" max="12" width="11.36328125" style="23" bestFit="1" customWidth="1"/>
    <col min="13" max="13" width="12.36328125" style="23" bestFit="1" customWidth="1"/>
    <col min="14" max="14" width="9.26953125" style="18" customWidth="1"/>
    <col min="15" max="15" width="7.1796875" style="18" customWidth="1"/>
    <col min="16" max="16" width="7.453125" style="18" customWidth="1"/>
    <col min="17" max="17" width="18.90625" style="18" customWidth="1"/>
    <col min="18" max="18" width="18.90625" style="20" customWidth="1"/>
    <col min="19" max="19" width="21.54296875" style="17" customWidth="1"/>
    <col min="20" max="20" width="9.7265625" style="17" customWidth="1"/>
    <col min="21" max="16384" width="8.7265625" style="17"/>
  </cols>
  <sheetData>
    <row r="1" spans="1:20" ht="53" customHeight="1" x14ac:dyDescent="0.25">
      <c r="A1" s="19" t="s">
        <v>0</v>
      </c>
      <c r="B1" s="19" t="s">
        <v>1</v>
      </c>
      <c r="C1" s="19" t="s">
        <v>2</v>
      </c>
      <c r="D1" s="19" t="s">
        <v>3</v>
      </c>
      <c r="E1" s="19" t="s">
        <v>4</v>
      </c>
      <c r="F1" s="19" t="s">
        <v>5</v>
      </c>
      <c r="G1" s="19" t="s">
        <v>691</v>
      </c>
      <c r="H1" s="19" t="s">
        <v>692</v>
      </c>
      <c r="I1" s="13" t="s">
        <v>8</v>
      </c>
      <c r="J1" s="19" t="s">
        <v>10</v>
      </c>
      <c r="K1" s="19" t="s">
        <v>11</v>
      </c>
      <c r="L1" s="19" t="s">
        <v>572</v>
      </c>
      <c r="M1" s="19" t="s">
        <v>520</v>
      </c>
      <c r="N1" s="19" t="s">
        <v>693</v>
      </c>
      <c r="O1" s="19" t="s">
        <v>694</v>
      </c>
      <c r="P1" s="19" t="s">
        <v>695</v>
      </c>
      <c r="Q1" s="19" t="s">
        <v>543</v>
      </c>
      <c r="R1" s="19" t="s">
        <v>543</v>
      </c>
      <c r="S1" s="19" t="s">
        <v>573</v>
      </c>
      <c r="T1" s="19" t="s">
        <v>637</v>
      </c>
    </row>
    <row r="2" spans="1:20" ht="20" x14ac:dyDescent="0.25">
      <c r="A2" s="2">
        <v>1</v>
      </c>
      <c r="B2" s="2" t="s">
        <v>12</v>
      </c>
      <c r="C2" s="2">
        <v>3702481</v>
      </c>
      <c r="D2" s="2">
        <v>2000</v>
      </c>
      <c r="E2" s="2" t="s">
        <v>13</v>
      </c>
      <c r="F2" s="2" t="s">
        <v>14</v>
      </c>
      <c r="G2" s="2">
        <v>-7</v>
      </c>
      <c r="H2" s="2">
        <v>2</v>
      </c>
      <c r="I2" s="2" t="s">
        <v>15</v>
      </c>
      <c r="J2" s="2" t="s">
        <v>16</v>
      </c>
      <c r="K2" s="2" t="s">
        <v>17</v>
      </c>
      <c r="L2" s="14">
        <v>-14.917681</v>
      </c>
      <c r="M2" s="14">
        <v>-51.149718999999997</v>
      </c>
      <c r="N2" s="18" t="s">
        <v>614</v>
      </c>
      <c r="O2" s="18">
        <v>1976</v>
      </c>
      <c r="P2" s="18">
        <v>1978</v>
      </c>
      <c r="Q2" s="18">
        <f>P2-O2</f>
        <v>2</v>
      </c>
      <c r="R2" s="20" t="s">
        <v>596</v>
      </c>
      <c r="S2" s="18" t="s">
        <v>595</v>
      </c>
      <c r="T2" s="17" t="s">
        <v>638</v>
      </c>
    </row>
    <row r="3" spans="1:20" ht="20" x14ac:dyDescent="0.25">
      <c r="A3" s="2">
        <v>2</v>
      </c>
      <c r="B3" s="2" t="s">
        <v>18</v>
      </c>
      <c r="C3" s="2">
        <v>82632</v>
      </c>
      <c r="D3" s="2">
        <v>1730</v>
      </c>
      <c r="E3" s="2" t="s">
        <v>19</v>
      </c>
      <c r="F3" s="2" t="s">
        <v>14</v>
      </c>
      <c r="G3" s="2">
        <v>-27</v>
      </c>
      <c r="H3" s="2">
        <v>16.5</v>
      </c>
      <c r="I3" s="2" t="s">
        <v>20</v>
      </c>
      <c r="J3" s="2" t="s">
        <v>21</v>
      </c>
      <c r="K3" s="2" t="s">
        <v>22</v>
      </c>
      <c r="L3" s="14">
        <v>-15</v>
      </c>
      <c r="M3" s="14">
        <v>-35</v>
      </c>
      <c r="N3" s="18" t="s">
        <v>574</v>
      </c>
      <c r="O3" s="18">
        <v>1970</v>
      </c>
      <c r="P3" s="18">
        <v>1990</v>
      </c>
      <c r="Q3" s="18">
        <f t="shared" ref="Q3:Q62" si="0">P3-O3</f>
        <v>20</v>
      </c>
      <c r="R3" s="21" t="s">
        <v>582</v>
      </c>
      <c r="S3" s="17" t="s">
        <v>583</v>
      </c>
      <c r="T3" s="17" t="s">
        <v>639</v>
      </c>
    </row>
    <row r="4" spans="1:20" ht="29" customHeight="1" x14ac:dyDescent="0.25">
      <c r="A4" s="2">
        <v>3</v>
      </c>
      <c r="B4" s="2" t="s">
        <v>23</v>
      </c>
      <c r="C4" s="2">
        <v>1570</v>
      </c>
      <c r="D4" s="2">
        <v>542</v>
      </c>
      <c r="E4" s="2" t="s">
        <v>24</v>
      </c>
      <c r="F4" s="2" t="s">
        <v>25</v>
      </c>
      <c r="G4" s="2">
        <v>-42.2</v>
      </c>
      <c r="H4" s="2">
        <v>201.2</v>
      </c>
      <c r="I4" s="2" t="s">
        <v>20</v>
      </c>
      <c r="J4" s="2" t="s">
        <v>26</v>
      </c>
      <c r="K4" s="2" t="s">
        <v>27</v>
      </c>
      <c r="L4" s="14">
        <v>32</v>
      </c>
      <c r="M4" s="14">
        <v>103</v>
      </c>
      <c r="N4" s="18" t="s">
        <v>614</v>
      </c>
      <c r="O4" s="18">
        <v>1970</v>
      </c>
      <c r="P4" s="18">
        <v>1996</v>
      </c>
      <c r="Q4" s="18">
        <f t="shared" si="0"/>
        <v>26</v>
      </c>
      <c r="R4" s="20" t="s">
        <v>617</v>
      </c>
      <c r="S4" s="17" t="s">
        <v>618</v>
      </c>
      <c r="T4" s="17" t="s">
        <v>640</v>
      </c>
    </row>
    <row r="5" spans="1:20" ht="101.5" customHeight="1" x14ac:dyDescent="0.25">
      <c r="A5" s="2">
        <v>4</v>
      </c>
      <c r="B5" s="2" t="s">
        <v>28</v>
      </c>
      <c r="C5" s="2">
        <v>7500</v>
      </c>
      <c r="D5" s="2">
        <v>2400</v>
      </c>
      <c r="E5" s="2" t="s">
        <v>13</v>
      </c>
      <c r="F5" s="2" t="s">
        <v>14</v>
      </c>
      <c r="G5" s="2">
        <v>-16.3</v>
      </c>
      <c r="H5" s="2">
        <v>0.4</v>
      </c>
      <c r="I5" s="2" t="s">
        <v>20</v>
      </c>
      <c r="J5" s="2" t="s">
        <v>21</v>
      </c>
      <c r="K5" s="2" t="s">
        <v>29</v>
      </c>
      <c r="L5" s="14">
        <v>11.002777780000001</v>
      </c>
      <c r="M5" s="14">
        <v>106.01</v>
      </c>
      <c r="N5" s="18" t="s">
        <v>574</v>
      </c>
      <c r="O5" s="18">
        <v>1981</v>
      </c>
      <c r="P5" s="18">
        <v>2000</v>
      </c>
      <c r="Q5" s="18">
        <f t="shared" si="0"/>
        <v>19</v>
      </c>
      <c r="S5" s="20" t="s">
        <v>594</v>
      </c>
      <c r="T5" s="17" t="s">
        <v>641</v>
      </c>
    </row>
    <row r="6" spans="1:20" ht="29" customHeight="1" x14ac:dyDescent="0.25">
      <c r="A6" s="2">
        <v>5</v>
      </c>
      <c r="B6" s="2" t="s">
        <v>30</v>
      </c>
      <c r="C6" s="2">
        <v>3500</v>
      </c>
      <c r="D6" s="2">
        <v>920</v>
      </c>
      <c r="E6" s="2" t="s">
        <v>24</v>
      </c>
      <c r="F6" s="2" t="s">
        <v>25</v>
      </c>
      <c r="G6" s="2">
        <v>-27</v>
      </c>
      <c r="H6" s="2">
        <v>0</v>
      </c>
      <c r="I6" s="2" t="s">
        <v>15</v>
      </c>
      <c r="J6" s="2" t="s">
        <v>26</v>
      </c>
      <c r="K6" s="2" t="s">
        <v>31</v>
      </c>
      <c r="L6" s="14">
        <v>53.675395000000002</v>
      </c>
      <c r="M6" s="14">
        <v>-121.74717099999999</v>
      </c>
      <c r="N6" s="18" t="s">
        <v>574</v>
      </c>
      <c r="O6" s="18">
        <v>1950</v>
      </c>
      <c r="P6" s="18">
        <v>1955</v>
      </c>
      <c r="Q6" s="18">
        <f t="shared" si="0"/>
        <v>5</v>
      </c>
      <c r="R6" s="20" t="s">
        <v>610</v>
      </c>
      <c r="S6" s="17" t="s">
        <v>611</v>
      </c>
      <c r="T6" s="17" t="s">
        <v>642</v>
      </c>
    </row>
    <row r="7" spans="1:20" ht="29" customHeight="1" x14ac:dyDescent="0.25">
      <c r="A7" s="2">
        <v>6</v>
      </c>
      <c r="B7" s="2" t="s">
        <v>32</v>
      </c>
      <c r="C7" s="2">
        <v>4854</v>
      </c>
      <c r="D7" s="2">
        <v>500</v>
      </c>
      <c r="E7" s="2" t="s">
        <v>13</v>
      </c>
      <c r="F7" s="2" t="s">
        <v>14</v>
      </c>
      <c r="G7" s="2">
        <v>13.9</v>
      </c>
      <c r="H7" s="2">
        <v>-21.9</v>
      </c>
      <c r="I7" s="2" t="s">
        <v>15</v>
      </c>
      <c r="J7" s="2" t="s">
        <v>33</v>
      </c>
      <c r="K7" s="2" t="s">
        <v>34</v>
      </c>
      <c r="L7" s="14">
        <v>116</v>
      </c>
      <c r="M7" s="14">
        <v>42</v>
      </c>
      <c r="N7" s="18" t="s">
        <v>574</v>
      </c>
      <c r="O7" s="18">
        <v>1963</v>
      </c>
      <c r="P7" s="18">
        <v>2007</v>
      </c>
      <c r="Q7" s="18">
        <f t="shared" si="0"/>
        <v>44</v>
      </c>
      <c r="R7" s="20" t="s">
        <v>609</v>
      </c>
      <c r="T7" s="17" t="s">
        <v>643</v>
      </c>
    </row>
    <row r="8" spans="1:20" ht="29" customHeight="1" x14ac:dyDescent="0.25">
      <c r="A8" s="2">
        <v>7</v>
      </c>
      <c r="B8" s="2" t="s">
        <v>35</v>
      </c>
      <c r="C8" s="2">
        <v>567000</v>
      </c>
      <c r="D8" s="2">
        <v>1200</v>
      </c>
      <c r="E8" s="2" t="s">
        <v>24</v>
      </c>
      <c r="F8" s="2" t="s">
        <v>25</v>
      </c>
      <c r="G8" s="2">
        <v>-21</v>
      </c>
      <c r="H8" s="2">
        <v>6.5</v>
      </c>
      <c r="I8" s="2" t="s">
        <v>20</v>
      </c>
      <c r="J8" s="2" t="s">
        <v>21</v>
      </c>
      <c r="K8" s="2" t="s">
        <v>36</v>
      </c>
      <c r="L8" s="14" t="s">
        <v>592</v>
      </c>
      <c r="M8" s="14">
        <v>-121.783788</v>
      </c>
      <c r="N8" s="18" t="s">
        <v>574</v>
      </c>
      <c r="O8" s="18">
        <v>1969</v>
      </c>
      <c r="P8" s="18">
        <v>1979</v>
      </c>
      <c r="Q8" s="18">
        <f t="shared" si="0"/>
        <v>10</v>
      </c>
      <c r="R8" s="20" t="s">
        <v>593</v>
      </c>
      <c r="T8" s="17" t="s">
        <v>644</v>
      </c>
    </row>
    <row r="9" spans="1:20" ht="29" customHeight="1" x14ac:dyDescent="0.25">
      <c r="A9" s="2">
        <v>8</v>
      </c>
      <c r="B9" s="2" t="s">
        <v>37</v>
      </c>
      <c r="C9" s="2">
        <v>16440</v>
      </c>
      <c r="D9" s="2">
        <v>660</v>
      </c>
      <c r="E9" s="2" t="s">
        <v>13</v>
      </c>
      <c r="F9" s="2" t="s">
        <v>14</v>
      </c>
      <c r="G9" s="2">
        <v>-44.8</v>
      </c>
      <c r="H9" s="2">
        <v>40</v>
      </c>
      <c r="I9" s="2" t="s">
        <v>20</v>
      </c>
      <c r="J9" s="2" t="s">
        <v>21</v>
      </c>
      <c r="K9" s="2" t="s">
        <v>38</v>
      </c>
      <c r="L9" s="14">
        <v>-37.353330999999997</v>
      </c>
      <c r="M9" s="14">
        <v>145.14536200000001</v>
      </c>
      <c r="N9" s="18" t="s">
        <v>574</v>
      </c>
      <c r="O9" s="18">
        <v>1970</v>
      </c>
      <c r="P9" s="18">
        <v>2000</v>
      </c>
      <c r="Q9" s="18">
        <f t="shared" si="0"/>
        <v>30</v>
      </c>
      <c r="R9" s="20" t="s">
        <v>600</v>
      </c>
      <c r="T9" s="17" t="s">
        <v>645</v>
      </c>
    </row>
    <row r="10" spans="1:20" ht="29" customHeight="1" x14ac:dyDescent="0.25">
      <c r="A10" s="2">
        <v>9</v>
      </c>
      <c r="B10" s="2" t="s">
        <v>39</v>
      </c>
      <c r="C10" s="2">
        <v>129654</v>
      </c>
      <c r="D10" s="2">
        <v>440.7</v>
      </c>
      <c r="E10" s="2" t="s">
        <v>13</v>
      </c>
      <c r="F10" s="2" t="s">
        <v>14</v>
      </c>
      <c r="G10" s="2">
        <v>30</v>
      </c>
      <c r="H10" s="2">
        <v>-21.6</v>
      </c>
      <c r="I10" s="2" t="s">
        <v>15</v>
      </c>
      <c r="J10" s="2" t="s">
        <v>40</v>
      </c>
      <c r="K10" s="2" t="s">
        <v>646</v>
      </c>
      <c r="L10" s="14">
        <v>37.5</v>
      </c>
      <c r="M10" s="14">
        <v>110</v>
      </c>
      <c r="N10" s="18" t="s">
        <v>574</v>
      </c>
      <c r="O10" s="18">
        <v>1959</v>
      </c>
      <c r="P10" s="18">
        <v>2000</v>
      </c>
      <c r="Q10" s="18">
        <f t="shared" si="0"/>
        <v>41</v>
      </c>
      <c r="R10" s="20" t="s">
        <v>619</v>
      </c>
      <c r="S10" s="17" t="s">
        <v>623</v>
      </c>
      <c r="T10" s="17" t="s">
        <v>647</v>
      </c>
    </row>
    <row r="11" spans="1:20" ht="29" customHeight="1" x14ac:dyDescent="0.25">
      <c r="A11" s="2">
        <v>10</v>
      </c>
      <c r="B11" s="2" t="s">
        <v>41</v>
      </c>
      <c r="C11" s="2">
        <v>1135.6500000000001</v>
      </c>
      <c r="D11" s="2">
        <v>859</v>
      </c>
      <c r="E11" s="2" t="s">
        <v>19</v>
      </c>
      <c r="F11" s="2" t="s">
        <v>14</v>
      </c>
      <c r="G11" s="2">
        <v>16</v>
      </c>
      <c r="H11" s="2">
        <v>-12.2</v>
      </c>
      <c r="I11" s="2" t="s">
        <v>20</v>
      </c>
      <c r="J11" s="2" t="s">
        <v>21</v>
      </c>
      <c r="K11" s="2" t="s">
        <v>42</v>
      </c>
      <c r="L11" s="14">
        <v>-37.011122999999998</v>
      </c>
      <c r="M11" s="14">
        <v>146.38759999999999</v>
      </c>
      <c r="N11" s="18" t="s">
        <v>574</v>
      </c>
      <c r="O11" s="18">
        <v>1960</v>
      </c>
      <c r="P11" s="18">
        <v>2000</v>
      </c>
      <c r="Q11" s="18">
        <f t="shared" si="0"/>
        <v>40</v>
      </c>
      <c r="R11" s="20" t="s">
        <v>601</v>
      </c>
      <c r="T11" s="17" t="s">
        <v>648</v>
      </c>
    </row>
    <row r="12" spans="1:20" ht="29" customHeight="1" x14ac:dyDescent="0.25">
      <c r="A12" s="2">
        <v>11</v>
      </c>
      <c r="B12" s="2" t="s">
        <v>43</v>
      </c>
      <c r="C12" s="2">
        <v>1545</v>
      </c>
      <c r="D12" s="2">
        <v>1687</v>
      </c>
      <c r="E12" s="2" t="s">
        <v>13</v>
      </c>
      <c r="F12" s="2" t="s">
        <v>14</v>
      </c>
      <c r="G12" s="2">
        <v>15.9</v>
      </c>
      <c r="H12" s="2">
        <v>-19.5</v>
      </c>
      <c r="I12" s="2" t="s">
        <v>15</v>
      </c>
      <c r="J12" s="2" t="s">
        <v>26</v>
      </c>
      <c r="K12" s="2" t="s">
        <v>44</v>
      </c>
      <c r="L12" s="14">
        <v>-38</v>
      </c>
      <c r="M12" s="14">
        <v>-72</v>
      </c>
      <c r="N12" s="18" t="s">
        <v>574</v>
      </c>
      <c r="O12" s="18">
        <v>1962</v>
      </c>
      <c r="P12" s="18">
        <v>2005</v>
      </c>
      <c r="Q12" s="18">
        <f t="shared" si="0"/>
        <v>43</v>
      </c>
      <c r="R12" s="20" t="s">
        <v>584</v>
      </c>
      <c r="T12" s="17" t="s">
        <v>649</v>
      </c>
    </row>
    <row r="13" spans="1:20" ht="29" customHeight="1" x14ac:dyDescent="0.25">
      <c r="A13" s="2">
        <v>12</v>
      </c>
      <c r="B13" s="2" t="s">
        <v>45</v>
      </c>
      <c r="C13" s="2">
        <v>13100</v>
      </c>
      <c r="D13" s="2">
        <v>2000</v>
      </c>
      <c r="E13" s="2" t="s">
        <v>13</v>
      </c>
      <c r="F13" s="2" t="s">
        <v>14</v>
      </c>
      <c r="G13" s="2">
        <v>-3</v>
      </c>
      <c r="H13" s="2">
        <v>0</v>
      </c>
      <c r="I13" s="2" t="s">
        <v>15</v>
      </c>
      <c r="J13" s="2" t="s">
        <v>26</v>
      </c>
      <c r="K13" s="2" t="s">
        <v>46</v>
      </c>
      <c r="L13" s="14">
        <v>0</v>
      </c>
      <c r="M13" s="14">
        <v>102</v>
      </c>
      <c r="N13" s="18" t="s">
        <v>574</v>
      </c>
      <c r="O13" s="18">
        <v>1988</v>
      </c>
      <c r="P13" s="18">
        <v>2000</v>
      </c>
      <c r="Q13" s="18">
        <f t="shared" si="0"/>
        <v>12</v>
      </c>
      <c r="R13" s="20" t="s">
        <v>575</v>
      </c>
      <c r="T13" s="17" t="s">
        <v>650</v>
      </c>
    </row>
    <row r="14" spans="1:20" s="41" customFormat="1" ht="67" customHeight="1" x14ac:dyDescent="0.25">
      <c r="A14" s="39">
        <v>13</v>
      </c>
      <c r="B14" s="39" t="s">
        <v>47</v>
      </c>
      <c r="C14" s="39">
        <v>1304</v>
      </c>
      <c r="D14" s="39">
        <v>433.1</v>
      </c>
      <c r="E14" s="39" t="s">
        <v>13</v>
      </c>
      <c r="F14" s="39" t="s">
        <v>14</v>
      </c>
      <c r="G14" s="39">
        <v>19</v>
      </c>
      <c r="H14" s="39">
        <v>-29</v>
      </c>
      <c r="I14" s="39" t="s">
        <v>15</v>
      </c>
      <c r="J14" s="39" t="s">
        <v>40</v>
      </c>
      <c r="K14" s="39" t="s">
        <v>646</v>
      </c>
      <c r="L14" s="40">
        <v>38</v>
      </c>
      <c r="M14" s="40">
        <v>112</v>
      </c>
      <c r="N14" s="41" t="s">
        <v>574</v>
      </c>
      <c r="O14" s="41">
        <v>1959</v>
      </c>
      <c r="P14" s="41">
        <v>2000</v>
      </c>
      <c r="Q14" s="41">
        <f t="shared" si="0"/>
        <v>41</v>
      </c>
      <c r="R14" s="21" t="s">
        <v>619</v>
      </c>
      <c r="S14" s="41" t="s">
        <v>620</v>
      </c>
      <c r="T14" s="41" t="s">
        <v>651</v>
      </c>
    </row>
    <row r="15" spans="1:20" ht="29" customHeight="1" x14ac:dyDescent="0.25">
      <c r="A15" s="2">
        <v>14</v>
      </c>
      <c r="B15" s="2" t="s">
        <v>48</v>
      </c>
      <c r="C15" s="2">
        <v>159000</v>
      </c>
      <c r="D15" s="2">
        <v>871</v>
      </c>
      <c r="E15" s="2" t="s">
        <v>19</v>
      </c>
      <c r="F15" s="2" t="s">
        <v>14</v>
      </c>
      <c r="G15" s="2">
        <v>17.399999999999999</v>
      </c>
      <c r="H15" s="2">
        <v>-4.4000000000000004</v>
      </c>
      <c r="I15" s="2" t="s">
        <v>15</v>
      </c>
      <c r="J15" s="2" t="s">
        <v>21</v>
      </c>
      <c r="K15" s="2" t="s">
        <v>49</v>
      </c>
      <c r="L15" s="14">
        <v>30.784645000000001</v>
      </c>
      <c r="M15" s="14">
        <v>113.82366500000001</v>
      </c>
      <c r="N15" s="18" t="s">
        <v>577</v>
      </c>
      <c r="O15" s="18">
        <v>1997</v>
      </c>
      <c r="P15" s="18">
        <v>2008</v>
      </c>
      <c r="Q15" s="18">
        <f t="shared" si="0"/>
        <v>11</v>
      </c>
      <c r="R15" s="20" t="s">
        <v>608</v>
      </c>
      <c r="T15" s="17" t="s">
        <v>652</v>
      </c>
    </row>
    <row r="16" spans="1:20" ht="58.5" customHeight="1" x14ac:dyDescent="0.25">
      <c r="A16" s="2">
        <v>15</v>
      </c>
      <c r="B16" s="2" t="s">
        <v>50</v>
      </c>
      <c r="C16" s="2">
        <v>3211</v>
      </c>
      <c r="D16" s="2">
        <v>393.6</v>
      </c>
      <c r="E16" s="2" t="s">
        <v>13</v>
      </c>
      <c r="F16" s="2" t="s">
        <v>14</v>
      </c>
      <c r="G16" s="2">
        <v>20</v>
      </c>
      <c r="H16" s="2">
        <v>-35.799999999999997</v>
      </c>
      <c r="I16" s="2" t="s">
        <v>15</v>
      </c>
      <c r="J16" s="2" t="s">
        <v>40</v>
      </c>
      <c r="K16" s="2" t="s">
        <v>646</v>
      </c>
      <c r="L16" s="14">
        <v>39</v>
      </c>
      <c r="M16" s="14">
        <v>111</v>
      </c>
      <c r="N16" s="18" t="s">
        <v>621</v>
      </c>
      <c r="O16" s="18">
        <v>1959</v>
      </c>
      <c r="P16" s="18">
        <v>2000</v>
      </c>
      <c r="Q16" s="18">
        <f t="shared" si="0"/>
        <v>41</v>
      </c>
      <c r="R16" s="20" t="s">
        <v>619</v>
      </c>
      <c r="S16" s="18" t="s">
        <v>622</v>
      </c>
    </row>
    <row r="17" spans="1:20" ht="29" customHeight="1" x14ac:dyDescent="0.35">
      <c r="A17" s="2">
        <v>16</v>
      </c>
      <c r="B17" s="2" t="s">
        <v>51</v>
      </c>
      <c r="C17" s="2">
        <v>217367</v>
      </c>
      <c r="D17" s="2">
        <v>2700</v>
      </c>
      <c r="E17" s="2" t="s">
        <v>13</v>
      </c>
      <c r="F17" s="2" t="s">
        <v>14</v>
      </c>
      <c r="G17" s="2">
        <v>-12</v>
      </c>
      <c r="H17" s="2">
        <v>0</v>
      </c>
      <c r="I17" s="2" t="s">
        <v>20</v>
      </c>
      <c r="J17" s="2" t="s">
        <v>21</v>
      </c>
      <c r="K17" s="2" t="s">
        <v>52</v>
      </c>
      <c r="L17" s="14">
        <v>-2.0968719999999998</v>
      </c>
      <c r="M17" s="14">
        <v>-67.126231000000004</v>
      </c>
      <c r="N17" s="18" t="s">
        <v>577</v>
      </c>
      <c r="O17" s="43"/>
      <c r="P17" s="43"/>
      <c r="Q17" s="18">
        <v>1</v>
      </c>
      <c r="R17" s="20">
        <v>2000</v>
      </c>
      <c r="S17" s="18" t="s">
        <v>578</v>
      </c>
      <c r="T17" s="42" t="s">
        <v>653</v>
      </c>
    </row>
    <row r="18" spans="1:20" ht="69.5" customHeight="1" x14ac:dyDescent="0.25">
      <c r="A18" s="2">
        <v>17</v>
      </c>
      <c r="B18" s="2" t="s">
        <v>53</v>
      </c>
      <c r="C18" s="2">
        <v>1279</v>
      </c>
      <c r="D18" s="2">
        <v>407.4</v>
      </c>
      <c r="E18" s="2" t="s">
        <v>13</v>
      </c>
      <c r="F18" s="2" t="s">
        <v>14</v>
      </c>
      <c r="G18" s="2">
        <v>23</v>
      </c>
      <c r="H18" s="2">
        <v>-33.5</v>
      </c>
      <c r="I18" s="2" t="s">
        <v>15</v>
      </c>
      <c r="J18" s="2" t="s">
        <v>40</v>
      </c>
      <c r="K18" s="2" t="s">
        <v>646</v>
      </c>
      <c r="L18" s="14">
        <v>37.5</v>
      </c>
      <c r="M18" s="14">
        <v>110</v>
      </c>
      <c r="N18" s="18" t="s">
        <v>574</v>
      </c>
      <c r="O18" s="18">
        <v>1957</v>
      </c>
      <c r="P18" s="18">
        <v>2000</v>
      </c>
      <c r="Q18" s="18">
        <f t="shared" si="0"/>
        <v>43</v>
      </c>
      <c r="R18" s="20" t="s">
        <v>624</v>
      </c>
      <c r="S18" s="18" t="s">
        <v>622</v>
      </c>
    </row>
    <row r="19" spans="1:20" ht="29" customHeight="1" x14ac:dyDescent="0.25">
      <c r="A19" s="2">
        <v>18</v>
      </c>
      <c r="B19" s="2" t="s">
        <v>54</v>
      </c>
      <c r="C19" s="2">
        <v>156376</v>
      </c>
      <c r="D19" s="2">
        <v>2300</v>
      </c>
      <c r="E19" s="2" t="s">
        <v>13</v>
      </c>
      <c r="F19" s="2" t="s">
        <v>14</v>
      </c>
      <c r="G19" s="2">
        <v>-1</v>
      </c>
      <c r="H19" s="2">
        <v>0</v>
      </c>
      <c r="I19" s="2" t="s">
        <v>20</v>
      </c>
      <c r="J19" s="2" t="s">
        <v>21</v>
      </c>
      <c r="K19" s="2" t="s">
        <v>55</v>
      </c>
      <c r="L19" s="14">
        <v>-6.5748249999999997</v>
      </c>
      <c r="M19" s="14">
        <v>-69.428865000000002</v>
      </c>
      <c r="N19" s="18" t="s">
        <v>574</v>
      </c>
      <c r="O19" s="18">
        <v>1950</v>
      </c>
      <c r="P19" s="18">
        <v>1999</v>
      </c>
      <c r="Q19" s="18">
        <f t="shared" si="0"/>
        <v>49</v>
      </c>
      <c r="R19" s="20" t="s">
        <v>585</v>
      </c>
      <c r="T19" s="17" t="s">
        <v>654</v>
      </c>
    </row>
    <row r="20" spans="1:20" ht="29" customHeight="1" x14ac:dyDescent="0.25">
      <c r="A20" s="2">
        <v>19</v>
      </c>
      <c r="B20" s="2" t="s">
        <v>56</v>
      </c>
      <c r="C20" s="2">
        <v>1755</v>
      </c>
      <c r="D20" s="2">
        <v>966</v>
      </c>
      <c r="E20" s="2" t="s">
        <v>19</v>
      </c>
      <c r="F20" s="2" t="s">
        <v>14</v>
      </c>
      <c r="G20" s="2">
        <v>22.4</v>
      </c>
      <c r="H20" s="2">
        <v>-3.7</v>
      </c>
      <c r="I20" s="2" t="s">
        <v>15</v>
      </c>
      <c r="J20" s="2" t="s">
        <v>21</v>
      </c>
      <c r="K20" s="2" t="s">
        <v>57</v>
      </c>
      <c r="L20" s="14">
        <v>25</v>
      </c>
      <c r="M20" s="14">
        <v>99.333332999999996</v>
      </c>
      <c r="N20" s="18" t="s">
        <v>574</v>
      </c>
      <c r="O20" s="18">
        <v>1974</v>
      </c>
      <c r="P20" s="18">
        <v>2006</v>
      </c>
      <c r="Q20" s="18">
        <f t="shared" si="0"/>
        <v>32</v>
      </c>
      <c r="R20" s="20" t="s">
        <v>590</v>
      </c>
      <c r="T20" s="17" t="s">
        <v>655</v>
      </c>
    </row>
    <row r="21" spans="1:20" ht="29" customHeight="1" x14ac:dyDescent="0.25">
      <c r="A21" s="2">
        <v>20</v>
      </c>
      <c r="B21" s="2" t="s">
        <v>58</v>
      </c>
      <c r="C21" s="2">
        <v>13100</v>
      </c>
      <c r="D21" s="2">
        <v>2000</v>
      </c>
      <c r="E21" s="2" t="s">
        <v>13</v>
      </c>
      <c r="F21" s="2" t="s">
        <v>14</v>
      </c>
      <c r="G21" s="2">
        <v>6</v>
      </c>
      <c r="H21" s="2">
        <v>0</v>
      </c>
      <c r="I21" s="2" t="s">
        <v>15</v>
      </c>
      <c r="J21" s="2" t="s">
        <v>26</v>
      </c>
      <c r="K21" s="2" t="s">
        <v>46</v>
      </c>
      <c r="L21" s="14">
        <v>5.0125000000000002</v>
      </c>
      <c r="M21" s="14">
        <v>102</v>
      </c>
      <c r="N21" s="18" t="s">
        <v>597</v>
      </c>
      <c r="O21" s="18">
        <v>1975</v>
      </c>
      <c r="P21" s="18">
        <v>2006</v>
      </c>
      <c r="Q21" s="18">
        <f t="shared" si="0"/>
        <v>31</v>
      </c>
      <c r="R21" s="20" t="s">
        <v>656</v>
      </c>
      <c r="T21" s="17" t="s">
        <v>650</v>
      </c>
    </row>
    <row r="22" spans="1:20" ht="217.5" customHeight="1" x14ac:dyDescent="0.25">
      <c r="A22" s="2">
        <v>21</v>
      </c>
      <c r="B22" s="2" t="s">
        <v>59</v>
      </c>
      <c r="C22" s="2">
        <v>9289</v>
      </c>
      <c r="D22" s="2">
        <v>399.9</v>
      </c>
      <c r="E22" s="2" t="s">
        <v>13</v>
      </c>
      <c r="F22" s="2" t="s">
        <v>14</v>
      </c>
      <c r="G22" s="2">
        <v>20</v>
      </c>
      <c r="H22" s="2">
        <v>-24</v>
      </c>
      <c r="I22" s="2" t="s">
        <v>15</v>
      </c>
      <c r="J22" s="2" t="s">
        <v>40</v>
      </c>
      <c r="K22" s="2" t="s">
        <v>646</v>
      </c>
      <c r="L22" s="14">
        <v>40</v>
      </c>
      <c r="M22" s="14">
        <v>110</v>
      </c>
      <c r="N22" s="18" t="s">
        <v>574</v>
      </c>
      <c r="O22" s="18">
        <v>1957</v>
      </c>
      <c r="P22" s="18">
        <v>2000</v>
      </c>
      <c r="Q22" s="18">
        <f t="shared" si="0"/>
        <v>43</v>
      </c>
      <c r="R22" s="20" t="s">
        <v>624</v>
      </c>
      <c r="S22" s="18" t="s">
        <v>625</v>
      </c>
    </row>
    <row r="23" spans="1:20" ht="29" customHeight="1" x14ac:dyDescent="0.25">
      <c r="A23" s="2">
        <v>22</v>
      </c>
      <c r="B23" s="2" t="s">
        <v>60</v>
      </c>
      <c r="C23" s="2">
        <v>8940</v>
      </c>
      <c r="D23" s="2">
        <v>811</v>
      </c>
      <c r="E23" s="2" t="s">
        <v>24</v>
      </c>
      <c r="F23" s="2" t="s">
        <v>25</v>
      </c>
      <c r="G23" s="2">
        <v>-25.2</v>
      </c>
      <c r="H23" s="2">
        <v>0</v>
      </c>
      <c r="I23" s="2" t="s">
        <v>15</v>
      </c>
      <c r="J23" s="2" t="s">
        <v>61</v>
      </c>
      <c r="K23" s="2" t="s">
        <v>62</v>
      </c>
      <c r="L23" s="14">
        <v>48.31</v>
      </c>
      <c r="M23" s="14">
        <v>74.569999999999993</v>
      </c>
      <c r="N23" s="18" t="s">
        <v>597</v>
      </c>
      <c r="O23" s="18">
        <v>1994</v>
      </c>
      <c r="P23" s="18">
        <v>1996</v>
      </c>
      <c r="Q23" s="18">
        <f t="shared" si="0"/>
        <v>2</v>
      </c>
      <c r="R23" s="20" t="s">
        <v>657</v>
      </c>
      <c r="S23" s="18" t="s">
        <v>658</v>
      </c>
      <c r="T23" s="17" t="s">
        <v>659</v>
      </c>
    </row>
    <row r="24" spans="1:20" ht="29" customHeight="1" x14ac:dyDescent="0.25">
      <c r="A24" s="2">
        <v>23</v>
      </c>
      <c r="B24" s="2" t="s">
        <v>63</v>
      </c>
      <c r="C24" s="2">
        <v>6760</v>
      </c>
      <c r="D24" s="2">
        <v>807</v>
      </c>
      <c r="E24" s="2" t="s">
        <v>24</v>
      </c>
      <c r="F24" s="2" t="s">
        <v>25</v>
      </c>
      <c r="G24" s="2">
        <v>-12.4</v>
      </c>
      <c r="H24" s="2">
        <v>0</v>
      </c>
      <c r="I24" s="2" t="s">
        <v>15</v>
      </c>
      <c r="J24" s="2" t="s">
        <v>61</v>
      </c>
      <c r="K24" s="2" t="s">
        <v>62</v>
      </c>
      <c r="L24" s="14">
        <v>48.71</v>
      </c>
      <c r="M24" s="14">
        <v>64.45</v>
      </c>
      <c r="N24" s="18" t="s">
        <v>597</v>
      </c>
      <c r="O24" s="43">
        <v>1995</v>
      </c>
      <c r="P24" s="43">
        <v>1996</v>
      </c>
      <c r="Q24" s="43">
        <f t="shared" si="0"/>
        <v>1</v>
      </c>
      <c r="R24" s="44" t="s">
        <v>660</v>
      </c>
      <c r="S24" s="18" t="s">
        <v>658</v>
      </c>
      <c r="T24" s="17" t="s">
        <v>661</v>
      </c>
    </row>
    <row r="25" spans="1:20" ht="29" customHeight="1" x14ac:dyDescent="0.25">
      <c r="A25" s="2">
        <v>24</v>
      </c>
      <c r="B25" s="2" t="s">
        <v>64</v>
      </c>
      <c r="C25" s="2">
        <v>11900</v>
      </c>
      <c r="D25" s="2">
        <v>802</v>
      </c>
      <c r="E25" s="2" t="s">
        <v>24</v>
      </c>
      <c r="F25" s="2" t="s">
        <v>25</v>
      </c>
      <c r="G25" s="2">
        <v>-10.8</v>
      </c>
      <c r="H25" s="2">
        <v>0</v>
      </c>
      <c r="I25" s="2" t="s">
        <v>15</v>
      </c>
      <c r="J25" s="2" t="s">
        <v>61</v>
      </c>
      <c r="K25" s="2" t="s">
        <v>62</v>
      </c>
      <c r="L25" s="14">
        <v>48.71</v>
      </c>
      <c r="M25" s="14">
        <v>-75</v>
      </c>
      <c r="N25" s="18" t="s">
        <v>597</v>
      </c>
      <c r="O25" s="43">
        <v>1996</v>
      </c>
      <c r="P25" s="43">
        <v>1996</v>
      </c>
      <c r="Q25" s="43">
        <v>1</v>
      </c>
      <c r="R25" s="20" t="s">
        <v>662</v>
      </c>
      <c r="S25" s="18" t="s">
        <v>658</v>
      </c>
      <c r="T25" s="17" t="s">
        <v>663</v>
      </c>
    </row>
    <row r="26" spans="1:20" ht="29" customHeight="1" x14ac:dyDescent="0.25">
      <c r="A26" s="2">
        <v>25</v>
      </c>
      <c r="B26" s="2" t="s">
        <v>65</v>
      </c>
      <c r="C26" s="2">
        <v>10000</v>
      </c>
      <c r="D26" s="2">
        <v>813</v>
      </c>
      <c r="E26" s="2" t="s">
        <v>24</v>
      </c>
      <c r="F26" s="2" t="s">
        <v>25</v>
      </c>
      <c r="G26" s="2">
        <v>-8.6</v>
      </c>
      <c r="H26" s="2">
        <v>0</v>
      </c>
      <c r="I26" s="2" t="s">
        <v>15</v>
      </c>
      <c r="J26" s="2" t="s">
        <v>61</v>
      </c>
      <c r="K26" s="2" t="s">
        <v>62</v>
      </c>
      <c r="L26" s="14">
        <v>48.82</v>
      </c>
      <c r="M26" s="14">
        <v>74.86</v>
      </c>
      <c r="N26" s="18" t="s">
        <v>597</v>
      </c>
      <c r="O26" s="18">
        <v>1996</v>
      </c>
      <c r="P26" s="18">
        <v>1997</v>
      </c>
      <c r="Q26" s="18">
        <f t="shared" si="0"/>
        <v>1</v>
      </c>
      <c r="R26" s="20" t="s">
        <v>664</v>
      </c>
      <c r="S26" s="18" t="s">
        <v>658</v>
      </c>
      <c r="T26" s="17" t="s">
        <v>665</v>
      </c>
    </row>
    <row r="27" spans="1:20" ht="29" customHeight="1" x14ac:dyDescent="0.25">
      <c r="A27" s="2">
        <v>26</v>
      </c>
      <c r="B27" s="3" t="s">
        <v>66</v>
      </c>
      <c r="C27" s="2">
        <v>8000</v>
      </c>
      <c r="D27" s="2">
        <v>767</v>
      </c>
      <c r="E27" s="2" t="s">
        <v>19</v>
      </c>
      <c r="F27" s="2" t="s">
        <v>14</v>
      </c>
      <c r="G27" s="3">
        <v>2.8</v>
      </c>
      <c r="H27" s="2">
        <v>-2.8</v>
      </c>
      <c r="I27" s="2"/>
      <c r="J27" s="2" t="s">
        <v>21</v>
      </c>
      <c r="K27" s="2" t="s">
        <v>67</v>
      </c>
      <c r="L27" s="14">
        <v>-33.236139000000001</v>
      </c>
      <c r="M27" s="14">
        <v>146.41505900000001</v>
      </c>
      <c r="N27" s="18" t="s">
        <v>577</v>
      </c>
      <c r="O27" s="18">
        <v>1988</v>
      </c>
      <c r="P27" s="18">
        <v>1998</v>
      </c>
      <c r="Q27" s="18">
        <f t="shared" si="0"/>
        <v>10</v>
      </c>
      <c r="R27" s="20" t="s">
        <v>602</v>
      </c>
      <c r="T27" s="17" t="s">
        <v>666</v>
      </c>
    </row>
    <row r="28" spans="1:20" ht="29" customHeight="1" x14ac:dyDescent="0.25">
      <c r="A28" s="2">
        <v>27</v>
      </c>
      <c r="B28" s="2" t="s">
        <v>68</v>
      </c>
      <c r="C28" s="2">
        <v>1140</v>
      </c>
      <c r="D28" s="2">
        <v>844</v>
      </c>
      <c r="E28" s="2" t="s">
        <v>24</v>
      </c>
      <c r="F28" s="2" t="s">
        <v>25</v>
      </c>
      <c r="G28" s="2">
        <v>-18.899999999999999</v>
      </c>
      <c r="H28" s="2">
        <v>0</v>
      </c>
      <c r="I28" s="2" t="s">
        <v>15</v>
      </c>
      <c r="J28" s="2" t="s">
        <v>61</v>
      </c>
      <c r="K28" s="2" t="s">
        <v>62</v>
      </c>
      <c r="L28" s="14">
        <v>48.05</v>
      </c>
      <c r="M28" s="14">
        <v>47.95</v>
      </c>
      <c r="N28" s="18" t="s">
        <v>597</v>
      </c>
      <c r="O28" s="18">
        <v>1996</v>
      </c>
      <c r="P28" s="18">
        <v>1998</v>
      </c>
      <c r="Q28" s="18">
        <f t="shared" si="0"/>
        <v>2</v>
      </c>
      <c r="R28" s="20" t="s">
        <v>667</v>
      </c>
      <c r="S28" s="18" t="s">
        <v>658</v>
      </c>
    </row>
    <row r="29" spans="1:20" ht="29.5" customHeight="1" thickBot="1" x14ac:dyDescent="0.3">
      <c r="A29" s="4">
        <v>28</v>
      </c>
      <c r="B29" s="5" t="s">
        <v>69</v>
      </c>
      <c r="C29" s="4">
        <v>1400</v>
      </c>
      <c r="D29" s="4">
        <v>764</v>
      </c>
      <c r="E29" s="4" t="s">
        <v>19</v>
      </c>
      <c r="F29" s="4" t="s">
        <v>14</v>
      </c>
      <c r="G29" s="5">
        <v>2.6</v>
      </c>
      <c r="H29" s="4">
        <v>-2.7</v>
      </c>
      <c r="I29" s="4"/>
      <c r="J29" s="4" t="s">
        <v>21</v>
      </c>
      <c r="K29" s="5" t="s">
        <v>67</v>
      </c>
      <c r="L29" s="14">
        <v>-31.597829999999998</v>
      </c>
      <c r="M29" s="14">
        <v>147.78577000000001</v>
      </c>
      <c r="N29" s="18" t="s">
        <v>577</v>
      </c>
      <c r="O29" s="18">
        <v>1988</v>
      </c>
      <c r="P29" s="18">
        <v>1999</v>
      </c>
      <c r="Q29" s="18">
        <f t="shared" si="0"/>
        <v>11</v>
      </c>
      <c r="R29" s="20" t="s">
        <v>603</v>
      </c>
      <c r="T29" s="17" t="s">
        <v>666</v>
      </c>
    </row>
    <row r="30" spans="1:20" ht="29" customHeight="1" x14ac:dyDescent="0.25">
      <c r="A30" s="2">
        <v>29</v>
      </c>
      <c r="B30" s="2" t="s">
        <v>70</v>
      </c>
      <c r="C30" s="2">
        <v>906552</v>
      </c>
      <c r="D30" s="2">
        <v>2000</v>
      </c>
      <c r="E30" s="2" t="s">
        <v>13</v>
      </c>
      <c r="F30" s="2" t="s">
        <v>14</v>
      </c>
      <c r="G30" s="2">
        <v>-13</v>
      </c>
      <c r="H30" s="2">
        <v>7</v>
      </c>
      <c r="I30" s="2" t="s">
        <v>20</v>
      </c>
      <c r="J30" s="2" t="s">
        <v>21</v>
      </c>
      <c r="K30" s="2" t="s">
        <v>55</v>
      </c>
      <c r="L30" s="15">
        <v>-6.8399260000000002</v>
      </c>
      <c r="M30" s="15">
        <v>-62.310093999999999</v>
      </c>
      <c r="N30" s="18" t="s">
        <v>574</v>
      </c>
      <c r="O30" s="18">
        <v>1950</v>
      </c>
      <c r="P30" s="18">
        <v>2000</v>
      </c>
      <c r="Q30" s="18">
        <f t="shared" si="0"/>
        <v>50</v>
      </c>
      <c r="R30" s="20" t="s">
        <v>586</v>
      </c>
      <c r="T30" s="17" t="s">
        <v>654</v>
      </c>
    </row>
    <row r="31" spans="1:20" ht="58" customHeight="1" x14ac:dyDescent="0.25">
      <c r="A31" s="2">
        <v>30</v>
      </c>
      <c r="B31" s="2" t="s">
        <v>71</v>
      </c>
      <c r="C31" s="2">
        <v>6983</v>
      </c>
      <c r="D31" s="2">
        <v>1739</v>
      </c>
      <c r="E31" s="2" t="s">
        <v>19</v>
      </c>
      <c r="F31" s="2" t="s">
        <v>14</v>
      </c>
      <c r="G31" s="2">
        <v>-11</v>
      </c>
      <c r="H31" s="2">
        <v>13</v>
      </c>
      <c r="I31" s="2" t="s">
        <v>72</v>
      </c>
      <c r="J31" s="2" t="s">
        <v>26</v>
      </c>
      <c r="K31" s="2" t="s">
        <v>73</v>
      </c>
      <c r="L31" s="14">
        <v>26.5</v>
      </c>
      <c r="M31" s="14">
        <v>116</v>
      </c>
      <c r="N31" s="18" t="s">
        <v>574</v>
      </c>
      <c r="O31" s="18">
        <v>1968</v>
      </c>
      <c r="P31" s="18">
        <v>1984</v>
      </c>
      <c r="Q31" s="18">
        <f t="shared" si="0"/>
        <v>16</v>
      </c>
      <c r="R31" s="20" t="s">
        <v>588</v>
      </c>
      <c r="T31" s="17" t="s">
        <v>668</v>
      </c>
    </row>
    <row r="32" spans="1:20" ht="58" customHeight="1" x14ac:dyDescent="0.25">
      <c r="A32" s="2">
        <v>31</v>
      </c>
      <c r="B32" s="2" t="s">
        <v>74</v>
      </c>
      <c r="C32" s="2">
        <v>6983</v>
      </c>
      <c r="D32" s="2">
        <v>1739</v>
      </c>
      <c r="E32" s="2" t="s">
        <v>19</v>
      </c>
      <c r="F32" s="2" t="s">
        <v>14</v>
      </c>
      <c r="G32" s="2">
        <v>46</v>
      </c>
      <c r="H32" s="2">
        <v>-6</v>
      </c>
      <c r="I32" s="2" t="s">
        <v>72</v>
      </c>
      <c r="J32" s="2" t="s">
        <v>26</v>
      </c>
      <c r="K32" s="2" t="s">
        <v>73</v>
      </c>
      <c r="L32" s="14">
        <v>26.5</v>
      </c>
      <c r="M32" s="14">
        <v>116</v>
      </c>
      <c r="N32" s="18" t="s">
        <v>574</v>
      </c>
      <c r="O32" s="18">
        <v>1985</v>
      </c>
      <c r="P32" s="18">
        <v>2006</v>
      </c>
      <c r="Q32" s="18">
        <f t="shared" si="0"/>
        <v>21</v>
      </c>
      <c r="R32" s="20" t="s">
        <v>589</v>
      </c>
      <c r="T32" s="22" t="s">
        <v>668</v>
      </c>
    </row>
    <row r="33" spans="1:20" ht="46.5" customHeight="1" x14ac:dyDescent="0.25">
      <c r="A33" s="2">
        <v>32</v>
      </c>
      <c r="B33" s="2" t="s">
        <v>75</v>
      </c>
      <c r="C33" s="2">
        <v>15800</v>
      </c>
      <c r="D33" s="2">
        <v>506.2</v>
      </c>
      <c r="E33" s="2" t="s">
        <v>13</v>
      </c>
      <c r="F33" s="2" t="s">
        <v>14</v>
      </c>
      <c r="G33" s="2">
        <v>16</v>
      </c>
      <c r="H33" s="2">
        <v>-9.6999999999999993</v>
      </c>
      <c r="I33" s="2" t="s">
        <v>20</v>
      </c>
      <c r="J33" s="2" t="s">
        <v>21</v>
      </c>
      <c r="K33" s="2" t="s">
        <v>76</v>
      </c>
      <c r="L33" s="14">
        <v>41</v>
      </c>
      <c r="M33" s="14">
        <v>117</v>
      </c>
      <c r="N33" s="18" t="s">
        <v>574</v>
      </c>
      <c r="O33" s="18">
        <v>1956</v>
      </c>
      <c r="P33" s="18">
        <v>1983</v>
      </c>
      <c r="Q33" s="18">
        <f t="shared" si="0"/>
        <v>27</v>
      </c>
      <c r="R33" s="20" t="s">
        <v>591</v>
      </c>
      <c r="S33" s="20" t="s">
        <v>636</v>
      </c>
      <c r="T33" s="17" t="s">
        <v>669</v>
      </c>
    </row>
    <row r="34" spans="1:20" ht="29" customHeight="1" x14ac:dyDescent="0.25">
      <c r="A34" s="2">
        <v>33</v>
      </c>
      <c r="B34" s="2" t="s">
        <v>77</v>
      </c>
      <c r="C34" s="2">
        <v>1033</v>
      </c>
      <c r="D34" s="2">
        <v>850</v>
      </c>
      <c r="E34" s="2" t="s">
        <v>24</v>
      </c>
      <c r="F34" s="2" t="s">
        <v>25</v>
      </c>
      <c r="G34" s="2">
        <v>-12</v>
      </c>
      <c r="H34" s="2">
        <v>6</v>
      </c>
      <c r="I34" s="2" t="s">
        <v>15</v>
      </c>
      <c r="J34" s="2" t="s">
        <v>21</v>
      </c>
      <c r="K34" s="2" t="s">
        <v>78</v>
      </c>
      <c r="L34" s="14">
        <v>43</v>
      </c>
      <c r="M34" s="14">
        <v>-115</v>
      </c>
      <c r="N34" s="18" t="s">
        <v>577</v>
      </c>
      <c r="O34" s="18">
        <v>1986</v>
      </c>
      <c r="P34" s="18">
        <v>1993</v>
      </c>
      <c r="Q34" s="18">
        <f t="shared" si="0"/>
        <v>7</v>
      </c>
      <c r="R34" s="20" t="s">
        <v>607</v>
      </c>
      <c r="T34" s="17" t="s">
        <v>670</v>
      </c>
    </row>
    <row r="35" spans="1:20" ht="29" customHeight="1" x14ac:dyDescent="0.25">
      <c r="A35" s="2">
        <v>34</v>
      </c>
      <c r="B35" s="3" t="s">
        <v>79</v>
      </c>
      <c r="C35" s="2">
        <v>13000</v>
      </c>
      <c r="D35" s="2">
        <v>1078</v>
      </c>
      <c r="E35" s="2" t="s">
        <v>19</v>
      </c>
      <c r="F35" s="2" t="s">
        <v>14</v>
      </c>
      <c r="G35" s="3">
        <v>1.3</v>
      </c>
      <c r="H35" s="2">
        <v>-0.9</v>
      </c>
      <c r="I35" s="2"/>
      <c r="J35" s="2" t="s">
        <v>21</v>
      </c>
      <c r="K35" s="3" t="s">
        <v>80</v>
      </c>
      <c r="L35" s="14">
        <v>-35.866498999999997</v>
      </c>
      <c r="M35" s="14">
        <v>144.31499099999999</v>
      </c>
      <c r="N35" s="18" t="s">
        <v>577</v>
      </c>
      <c r="O35" s="18">
        <v>1988</v>
      </c>
      <c r="P35" s="18">
        <v>2000</v>
      </c>
      <c r="Q35" s="18">
        <f t="shared" si="0"/>
        <v>12</v>
      </c>
      <c r="R35" s="20" t="s">
        <v>604</v>
      </c>
    </row>
    <row r="36" spans="1:20" ht="29" customHeight="1" x14ac:dyDescent="0.25">
      <c r="A36" s="2">
        <v>35</v>
      </c>
      <c r="B36" s="3" t="s">
        <v>81</v>
      </c>
      <c r="C36" s="2">
        <v>15000</v>
      </c>
      <c r="D36" s="2">
        <v>847</v>
      </c>
      <c r="E36" s="2" t="s">
        <v>19</v>
      </c>
      <c r="F36" s="2" t="s">
        <v>14</v>
      </c>
      <c r="G36" s="3">
        <v>2.2000000000000002</v>
      </c>
      <c r="H36" s="2">
        <v>-2.2000000000000002</v>
      </c>
      <c r="I36" s="2"/>
      <c r="J36" s="2" t="s">
        <v>21</v>
      </c>
      <c r="K36" s="3" t="s">
        <v>80</v>
      </c>
      <c r="L36" s="14">
        <v>-34.888523999999997</v>
      </c>
      <c r="M36" s="14">
        <v>146.58919499999999</v>
      </c>
      <c r="N36" s="18" t="s">
        <v>577</v>
      </c>
      <c r="O36" s="18">
        <v>1988</v>
      </c>
      <c r="P36" s="18">
        <v>20001</v>
      </c>
      <c r="Q36" s="18">
        <f t="shared" si="0"/>
        <v>18013</v>
      </c>
      <c r="R36" s="20" t="s">
        <v>605</v>
      </c>
    </row>
    <row r="37" spans="1:20" ht="29" customHeight="1" x14ac:dyDescent="0.25">
      <c r="A37" s="2">
        <v>36</v>
      </c>
      <c r="B37" s="2" t="s">
        <v>82</v>
      </c>
      <c r="C37" s="2">
        <v>12100</v>
      </c>
      <c r="D37" s="2">
        <v>1050</v>
      </c>
      <c r="E37" s="2" t="s">
        <v>13</v>
      </c>
      <c r="F37" s="2" t="s">
        <v>14</v>
      </c>
      <c r="G37" s="2">
        <v>-53</v>
      </c>
      <c r="H37" s="2">
        <v>0</v>
      </c>
      <c r="I37" s="2" t="s">
        <v>15</v>
      </c>
      <c r="J37" s="2" t="s">
        <v>21</v>
      </c>
      <c r="K37" s="2" t="s">
        <v>83</v>
      </c>
      <c r="L37" s="14">
        <v>19.554500999999998</v>
      </c>
      <c r="M37" s="14">
        <v>105.05812</v>
      </c>
      <c r="N37" s="18" t="s">
        <v>577</v>
      </c>
      <c r="O37" s="18">
        <v>1970</v>
      </c>
      <c r="P37" s="18">
        <v>1988</v>
      </c>
      <c r="Q37" s="18">
        <f t="shared" si="0"/>
        <v>18</v>
      </c>
      <c r="R37" s="20" t="s">
        <v>613</v>
      </c>
      <c r="T37" s="17" t="s">
        <v>671</v>
      </c>
    </row>
    <row r="38" spans="1:20" ht="20" customHeight="1" x14ac:dyDescent="0.25">
      <c r="A38" s="2">
        <v>37</v>
      </c>
      <c r="B38" s="2" t="s">
        <v>84</v>
      </c>
      <c r="C38" s="2">
        <v>582064</v>
      </c>
      <c r="D38" s="2">
        <v>2680</v>
      </c>
      <c r="E38" s="2" t="s">
        <v>13</v>
      </c>
      <c r="F38" s="2" t="s">
        <v>14</v>
      </c>
      <c r="G38" s="2">
        <v>-3</v>
      </c>
      <c r="H38" s="2">
        <v>0</v>
      </c>
      <c r="I38" s="2" t="s">
        <v>20</v>
      </c>
      <c r="J38" s="2" t="s">
        <v>21</v>
      </c>
      <c r="K38" s="2" t="s">
        <v>52</v>
      </c>
      <c r="L38" s="14">
        <v>-8.115793</v>
      </c>
      <c r="M38" s="14">
        <v>-77.984307000000001</v>
      </c>
      <c r="N38" s="18" t="s">
        <v>577</v>
      </c>
      <c r="O38" s="43"/>
      <c r="P38" s="43"/>
      <c r="Q38" s="43">
        <v>1</v>
      </c>
      <c r="R38" s="44">
        <v>2000</v>
      </c>
    </row>
    <row r="39" spans="1:20" ht="29" customHeight="1" x14ac:dyDescent="0.25">
      <c r="A39" s="2">
        <v>38</v>
      </c>
      <c r="B39" s="2" t="s">
        <v>85</v>
      </c>
      <c r="C39" s="2">
        <v>30000</v>
      </c>
      <c r="D39" s="2">
        <v>1800</v>
      </c>
      <c r="E39" s="2" t="s">
        <v>19</v>
      </c>
      <c r="F39" s="2" t="s">
        <v>14</v>
      </c>
      <c r="G39" s="2">
        <v>-10</v>
      </c>
      <c r="H39" s="2">
        <v>6.8</v>
      </c>
      <c r="I39" s="2" t="s">
        <v>20</v>
      </c>
      <c r="J39" s="2" t="s">
        <v>21</v>
      </c>
      <c r="K39" s="2" t="s">
        <v>86</v>
      </c>
      <c r="L39" s="14">
        <v>47.5</v>
      </c>
      <c r="M39" s="14">
        <v>-122.5</v>
      </c>
      <c r="N39" s="18" t="s">
        <v>574</v>
      </c>
      <c r="O39" s="43">
        <v>1883</v>
      </c>
      <c r="P39" s="18">
        <v>2002</v>
      </c>
      <c r="Q39" s="18">
        <f t="shared" si="0"/>
        <v>119</v>
      </c>
      <c r="R39" s="20" t="s">
        <v>672</v>
      </c>
      <c r="T39" s="22" t="s">
        <v>673</v>
      </c>
    </row>
    <row r="40" spans="1:20" ht="29" customHeight="1" x14ac:dyDescent="0.25">
      <c r="A40" s="2">
        <v>39</v>
      </c>
      <c r="B40" s="2" t="s">
        <v>87</v>
      </c>
      <c r="C40" s="2">
        <v>333480</v>
      </c>
      <c r="D40" s="2">
        <v>2300</v>
      </c>
      <c r="E40" s="2" t="s">
        <v>13</v>
      </c>
      <c r="F40" s="2" t="s">
        <v>14</v>
      </c>
      <c r="G40" s="2">
        <v>-3</v>
      </c>
      <c r="H40" s="2">
        <v>1</v>
      </c>
      <c r="I40" s="2" t="s">
        <v>20</v>
      </c>
      <c r="J40" s="2" t="s">
        <v>21</v>
      </c>
      <c r="K40" s="2" t="s">
        <v>55</v>
      </c>
      <c r="L40" s="14">
        <v>-7.6457350000000002</v>
      </c>
      <c r="M40" s="14">
        <v>-66.358485000000002</v>
      </c>
      <c r="N40" s="18" t="s">
        <v>574</v>
      </c>
      <c r="O40" s="18">
        <v>1950</v>
      </c>
      <c r="P40" s="18">
        <v>2001</v>
      </c>
      <c r="Q40" s="18">
        <f t="shared" si="0"/>
        <v>51</v>
      </c>
      <c r="R40" s="20" t="s">
        <v>587</v>
      </c>
    </row>
    <row r="41" spans="1:20" ht="29" customHeight="1" x14ac:dyDescent="0.25">
      <c r="A41" s="2">
        <v>40</v>
      </c>
      <c r="B41" s="2" t="s">
        <v>88</v>
      </c>
      <c r="C41" s="2">
        <v>1386</v>
      </c>
      <c r="D41" s="2">
        <v>938</v>
      </c>
      <c r="E41" s="2" t="s">
        <v>13</v>
      </c>
      <c r="F41" s="2" t="s">
        <v>14</v>
      </c>
      <c r="G41" s="2">
        <v>5</v>
      </c>
      <c r="H41" s="2">
        <v>-12</v>
      </c>
      <c r="I41" s="2" t="s">
        <v>15</v>
      </c>
      <c r="J41" s="2" t="s">
        <v>21</v>
      </c>
      <c r="K41" s="2" t="s">
        <v>89</v>
      </c>
      <c r="L41" s="14">
        <v>42.058096999999997</v>
      </c>
      <c r="M41" s="14">
        <v>2.9997159999999998</v>
      </c>
      <c r="N41" s="18" t="s">
        <v>577</v>
      </c>
      <c r="O41" s="18">
        <v>1979</v>
      </c>
      <c r="P41" s="18">
        <v>1993</v>
      </c>
      <c r="Q41" s="18">
        <f t="shared" si="0"/>
        <v>14</v>
      </c>
      <c r="R41" s="20" t="s">
        <v>674</v>
      </c>
      <c r="T41" s="22" t="s">
        <v>675</v>
      </c>
    </row>
    <row r="42" spans="1:20" ht="71.5" customHeight="1" x14ac:dyDescent="0.25">
      <c r="A42" s="2">
        <v>41</v>
      </c>
      <c r="B42" s="2" t="s">
        <v>90</v>
      </c>
      <c r="C42" s="2">
        <v>4123</v>
      </c>
      <c r="D42" s="2">
        <v>462.8</v>
      </c>
      <c r="E42" s="2" t="s">
        <v>13</v>
      </c>
      <c r="F42" s="2" t="s">
        <v>14</v>
      </c>
      <c r="G42" s="2">
        <v>33</v>
      </c>
      <c r="H42" s="2">
        <v>-27</v>
      </c>
      <c r="I42" s="2" t="s">
        <v>15</v>
      </c>
      <c r="J42" s="2" t="s">
        <v>40</v>
      </c>
      <c r="K42" s="2" t="s">
        <v>646</v>
      </c>
      <c r="L42" s="14">
        <v>37</v>
      </c>
      <c r="M42" s="14">
        <v>111</v>
      </c>
      <c r="N42" s="18" t="s">
        <v>574</v>
      </c>
      <c r="O42" s="18">
        <v>1957</v>
      </c>
      <c r="P42" s="18">
        <v>2000</v>
      </c>
      <c r="Q42" s="18">
        <f t="shared" si="0"/>
        <v>43</v>
      </c>
      <c r="R42" s="20" t="s">
        <v>624</v>
      </c>
      <c r="S42" s="18" t="s">
        <v>626</v>
      </c>
    </row>
    <row r="43" spans="1:20" ht="75" customHeight="1" x14ac:dyDescent="0.25">
      <c r="A43" s="2">
        <v>42</v>
      </c>
      <c r="B43" s="2" t="s">
        <v>91</v>
      </c>
      <c r="C43" s="2">
        <v>2327</v>
      </c>
      <c r="D43" s="2">
        <v>536.6</v>
      </c>
      <c r="E43" s="2" t="s">
        <v>13</v>
      </c>
      <c r="F43" s="2" t="s">
        <v>14</v>
      </c>
      <c r="G43" s="2">
        <v>42</v>
      </c>
      <c r="H43" s="2">
        <v>-19.100000000000001</v>
      </c>
      <c r="I43" s="2" t="s">
        <v>15</v>
      </c>
      <c r="J43" s="2" t="s">
        <v>40</v>
      </c>
      <c r="K43" s="2" t="s">
        <v>646</v>
      </c>
      <c r="L43" s="14">
        <v>35</v>
      </c>
      <c r="M43" s="14">
        <v>110</v>
      </c>
      <c r="N43" s="18" t="s">
        <v>574</v>
      </c>
      <c r="O43" s="18">
        <v>1959</v>
      </c>
      <c r="P43" s="18">
        <v>2000</v>
      </c>
      <c r="Q43" s="18">
        <f t="shared" si="0"/>
        <v>41</v>
      </c>
      <c r="R43" s="20" t="s">
        <v>619</v>
      </c>
      <c r="S43" s="18" t="s">
        <v>627</v>
      </c>
    </row>
    <row r="44" spans="1:20" ht="45.5" customHeight="1" x14ac:dyDescent="0.25">
      <c r="A44" s="2">
        <v>43</v>
      </c>
      <c r="B44" s="2" t="s">
        <v>92</v>
      </c>
      <c r="C44" s="2">
        <v>1858883</v>
      </c>
      <c r="D44" s="2">
        <v>2200</v>
      </c>
      <c r="E44" s="2" t="s">
        <v>13</v>
      </c>
      <c r="F44" s="2" t="s">
        <v>14</v>
      </c>
      <c r="G44" s="2">
        <v>-6</v>
      </c>
      <c r="H44" s="2">
        <v>1</v>
      </c>
      <c r="I44" s="2" t="s">
        <v>20</v>
      </c>
      <c r="J44" s="2" t="s">
        <v>21</v>
      </c>
      <c r="K44" s="2" t="s">
        <v>52</v>
      </c>
      <c r="L44" s="14">
        <v>-2.6398830000000002</v>
      </c>
      <c r="M44" s="14">
        <v>-66.321481000000006</v>
      </c>
      <c r="N44" s="18" t="s">
        <v>577</v>
      </c>
      <c r="O44" s="43"/>
      <c r="P44" s="43"/>
      <c r="Q44" s="18">
        <v>1</v>
      </c>
      <c r="R44" s="44">
        <v>2000</v>
      </c>
      <c r="S44" s="18" t="s">
        <v>579</v>
      </c>
    </row>
    <row r="45" spans="1:20" ht="50" customHeight="1" x14ac:dyDescent="0.25">
      <c r="A45" s="2">
        <v>44</v>
      </c>
      <c r="B45" s="2" t="s">
        <v>93</v>
      </c>
      <c r="C45" s="2">
        <v>867257</v>
      </c>
      <c r="D45" s="2">
        <v>2200</v>
      </c>
      <c r="E45" s="2" t="s">
        <v>13</v>
      </c>
      <c r="F45" s="2" t="s">
        <v>14</v>
      </c>
      <c r="G45" s="2">
        <v>-8</v>
      </c>
      <c r="H45" s="2">
        <v>2</v>
      </c>
      <c r="I45" s="2" t="s">
        <v>20</v>
      </c>
      <c r="J45" s="2" t="s">
        <v>21</v>
      </c>
      <c r="K45" s="2" t="s">
        <v>52</v>
      </c>
      <c r="L45" s="14">
        <v>-2.6398830000000002</v>
      </c>
      <c r="M45" s="14">
        <v>-66.321481000000006</v>
      </c>
      <c r="N45" s="18" t="s">
        <v>577</v>
      </c>
      <c r="O45" s="43"/>
      <c r="P45" s="43"/>
      <c r="Q45" s="18">
        <v>1</v>
      </c>
      <c r="R45" s="44">
        <v>2000</v>
      </c>
      <c r="S45" s="18" t="s">
        <v>580</v>
      </c>
    </row>
    <row r="46" spans="1:20" ht="47.5" customHeight="1" x14ac:dyDescent="0.25">
      <c r="A46" s="2">
        <v>45</v>
      </c>
      <c r="B46" s="2" t="s">
        <v>94</v>
      </c>
      <c r="C46" s="2">
        <v>2536</v>
      </c>
      <c r="D46" s="2">
        <v>800</v>
      </c>
      <c r="E46" s="2" t="s">
        <v>13</v>
      </c>
      <c r="F46" s="2" t="s">
        <v>25</v>
      </c>
      <c r="G46" s="2">
        <v>-9.5</v>
      </c>
      <c r="H46" s="2">
        <v>20.8</v>
      </c>
      <c r="I46" s="2" t="s">
        <v>15</v>
      </c>
      <c r="J46" s="2" t="s">
        <v>21</v>
      </c>
      <c r="K46" s="2" t="s">
        <v>95</v>
      </c>
      <c r="L46" s="14">
        <v>32.133147999999998</v>
      </c>
      <c r="M46" s="14">
        <v>102.52542200000001</v>
      </c>
      <c r="N46" s="18" t="s">
        <v>577</v>
      </c>
      <c r="O46" s="43"/>
      <c r="P46" s="43"/>
      <c r="Q46" s="18">
        <v>1</v>
      </c>
      <c r="R46" s="44">
        <v>1995</v>
      </c>
      <c r="T46" s="22" t="s">
        <v>676</v>
      </c>
    </row>
    <row r="47" spans="1:20" ht="29" customHeight="1" x14ac:dyDescent="0.25">
      <c r="A47" s="2">
        <v>46</v>
      </c>
      <c r="B47" s="3" t="s">
        <v>96</v>
      </c>
      <c r="C47" s="2">
        <v>1905</v>
      </c>
      <c r="D47" s="2">
        <v>1003</v>
      </c>
      <c r="E47" s="2" t="s">
        <v>19</v>
      </c>
      <c r="F47" s="2" t="s">
        <v>14</v>
      </c>
      <c r="G47" s="2">
        <v>12.6</v>
      </c>
      <c r="H47" s="2">
        <v>-25.7</v>
      </c>
      <c r="I47" s="2" t="s">
        <v>20</v>
      </c>
      <c r="J47" s="2" t="s">
        <v>40</v>
      </c>
      <c r="K47" s="2" t="s">
        <v>97</v>
      </c>
      <c r="L47" s="14">
        <v>42.399205000000002</v>
      </c>
      <c r="M47" s="14">
        <v>1.1273260000000001</v>
      </c>
      <c r="N47" s="18" t="s">
        <v>577</v>
      </c>
      <c r="O47" s="18">
        <v>1965</v>
      </c>
      <c r="P47" s="18">
        <v>2009</v>
      </c>
      <c r="Q47" s="18">
        <f t="shared" si="0"/>
        <v>44</v>
      </c>
      <c r="R47" s="20" t="s">
        <v>677</v>
      </c>
      <c r="S47" s="18" t="s">
        <v>576</v>
      </c>
      <c r="T47" s="17" t="s">
        <v>678</v>
      </c>
    </row>
    <row r="48" spans="1:20" ht="58" customHeight="1" x14ac:dyDescent="0.25">
      <c r="A48" s="2">
        <v>47</v>
      </c>
      <c r="B48" s="2" t="s">
        <v>98</v>
      </c>
      <c r="C48" s="2">
        <v>285072</v>
      </c>
      <c r="D48" s="2">
        <v>2100</v>
      </c>
      <c r="E48" s="2" t="s">
        <v>13</v>
      </c>
      <c r="F48" s="2" t="s">
        <v>14</v>
      </c>
      <c r="G48" s="2">
        <v>-20</v>
      </c>
      <c r="H48" s="2">
        <v>4</v>
      </c>
      <c r="I48" s="2" t="s">
        <v>20</v>
      </c>
      <c r="J48" s="2" t="s">
        <v>21</v>
      </c>
      <c r="K48" s="2" t="s">
        <v>52</v>
      </c>
      <c r="L48" s="14">
        <v>-5.2927960000000001</v>
      </c>
      <c r="M48" s="14">
        <v>-56.925654999999999</v>
      </c>
      <c r="N48" s="18" t="s">
        <v>577</v>
      </c>
      <c r="O48" s="43"/>
      <c r="P48" s="43"/>
      <c r="Q48" s="18">
        <v>1</v>
      </c>
      <c r="R48" s="44">
        <v>2000</v>
      </c>
      <c r="S48" s="18" t="s">
        <v>581</v>
      </c>
    </row>
    <row r="49" spans="1:20" ht="87" customHeight="1" x14ac:dyDescent="0.25">
      <c r="A49" s="2">
        <v>48</v>
      </c>
      <c r="B49" s="2" t="s">
        <v>99</v>
      </c>
      <c r="C49" s="2">
        <v>106500</v>
      </c>
      <c r="D49" s="2">
        <v>591.46</v>
      </c>
      <c r="E49" s="2" t="s">
        <v>13</v>
      </c>
      <c r="F49" s="2" t="s">
        <v>14</v>
      </c>
      <c r="G49" s="2">
        <v>16.899999999999999</v>
      </c>
      <c r="H49" s="2">
        <v>-18</v>
      </c>
      <c r="I49" s="2" t="s">
        <v>15</v>
      </c>
      <c r="J49" s="2" t="s">
        <v>40</v>
      </c>
      <c r="K49" s="2" t="s">
        <v>100</v>
      </c>
      <c r="L49" s="14">
        <v>34.833333333333336</v>
      </c>
      <c r="M49" s="14">
        <v>108.83333333333333</v>
      </c>
      <c r="N49" s="18" t="s">
        <v>574</v>
      </c>
      <c r="O49" s="18">
        <v>1958</v>
      </c>
      <c r="P49" s="18">
        <v>2008</v>
      </c>
      <c r="Q49" s="18">
        <f t="shared" si="0"/>
        <v>50</v>
      </c>
      <c r="R49" s="20" t="s">
        <v>634</v>
      </c>
      <c r="S49" s="18" t="s">
        <v>635</v>
      </c>
      <c r="T49" s="17" t="s">
        <v>679</v>
      </c>
    </row>
    <row r="50" spans="1:20" ht="29" customHeight="1" x14ac:dyDescent="0.25">
      <c r="A50" s="2">
        <v>49</v>
      </c>
      <c r="B50" s="2" t="s">
        <v>101</v>
      </c>
      <c r="C50" s="2">
        <v>189048</v>
      </c>
      <c r="D50" s="2">
        <v>2000</v>
      </c>
      <c r="E50" s="2" t="s">
        <v>13</v>
      </c>
      <c r="F50" s="2" t="s">
        <v>14</v>
      </c>
      <c r="G50" s="2">
        <v>-58</v>
      </c>
      <c r="H50" s="2">
        <v>26</v>
      </c>
      <c r="I50" s="2" t="s">
        <v>20</v>
      </c>
      <c r="J50" s="2" t="s">
        <v>26</v>
      </c>
      <c r="K50" s="2" t="s">
        <v>102</v>
      </c>
      <c r="L50" s="14">
        <v>-13</v>
      </c>
      <c r="M50" s="14">
        <v>-48</v>
      </c>
      <c r="N50" s="18" t="s">
        <v>574</v>
      </c>
      <c r="O50" s="18">
        <v>1960</v>
      </c>
      <c r="P50" s="18">
        <v>1995</v>
      </c>
      <c r="Q50" s="18">
        <f t="shared" si="0"/>
        <v>35</v>
      </c>
      <c r="R50" s="20" t="s">
        <v>680</v>
      </c>
      <c r="T50" s="17" t="s">
        <v>681</v>
      </c>
    </row>
    <row r="51" spans="1:20" ht="43.5" customHeight="1" x14ac:dyDescent="0.25">
      <c r="A51" s="2">
        <v>50</v>
      </c>
      <c r="B51" s="2" t="s">
        <v>103</v>
      </c>
      <c r="C51" s="2">
        <v>2097</v>
      </c>
      <c r="D51" s="2">
        <v>1300</v>
      </c>
      <c r="E51" s="2" t="s">
        <v>19</v>
      </c>
      <c r="F51" s="2" t="s">
        <v>14</v>
      </c>
      <c r="G51" s="2">
        <v>26</v>
      </c>
      <c r="H51" s="2">
        <v>-22</v>
      </c>
      <c r="I51" s="2" t="s">
        <v>15</v>
      </c>
      <c r="J51" s="2" t="s">
        <v>26</v>
      </c>
      <c r="K51" s="2" t="s">
        <v>104</v>
      </c>
      <c r="L51" s="14">
        <v>-31.533333333333335</v>
      </c>
      <c r="M51" s="14">
        <v>-55.68333333333333</v>
      </c>
      <c r="N51" s="18" t="s">
        <v>597</v>
      </c>
      <c r="O51" s="18">
        <v>1975</v>
      </c>
      <c r="P51" s="18">
        <v>1993</v>
      </c>
      <c r="Q51" s="18">
        <f t="shared" si="0"/>
        <v>18</v>
      </c>
      <c r="R51" s="20" t="s">
        <v>598</v>
      </c>
      <c r="S51" s="18" t="s">
        <v>599</v>
      </c>
      <c r="T51" s="17" t="s">
        <v>682</v>
      </c>
    </row>
    <row r="52" spans="1:20" ht="116" customHeight="1" x14ac:dyDescent="0.25">
      <c r="A52" s="2">
        <v>51</v>
      </c>
      <c r="B52" s="2" t="s">
        <v>105</v>
      </c>
      <c r="C52" s="2">
        <v>2528</v>
      </c>
      <c r="D52" s="2">
        <v>1072</v>
      </c>
      <c r="E52" s="2" t="s">
        <v>24</v>
      </c>
      <c r="F52" s="2" t="s">
        <v>14</v>
      </c>
      <c r="G52" s="2">
        <v>-15.5</v>
      </c>
      <c r="H52" s="2">
        <v>5</v>
      </c>
      <c r="I52" s="2" t="s">
        <v>72</v>
      </c>
      <c r="J52" s="2" t="s">
        <v>26</v>
      </c>
      <c r="K52" s="2" t="s">
        <v>106</v>
      </c>
      <c r="L52" s="14">
        <v>32</v>
      </c>
      <c r="M52" s="14">
        <v>103</v>
      </c>
      <c r="N52" s="18" t="s">
        <v>574</v>
      </c>
      <c r="O52" s="18">
        <v>1970</v>
      </c>
      <c r="P52" s="18">
        <v>1996</v>
      </c>
      <c r="Q52" s="18">
        <f t="shared" si="0"/>
        <v>26</v>
      </c>
      <c r="R52" s="20" t="s">
        <v>632</v>
      </c>
      <c r="S52" s="18" t="s">
        <v>633</v>
      </c>
      <c r="T52" s="17" t="s">
        <v>683</v>
      </c>
    </row>
    <row r="53" spans="1:20" ht="30" x14ac:dyDescent="0.25">
      <c r="A53" s="2">
        <v>52</v>
      </c>
      <c r="B53" s="2" t="s">
        <v>107</v>
      </c>
      <c r="C53" s="2">
        <v>11145</v>
      </c>
      <c r="D53" s="2">
        <v>600</v>
      </c>
      <c r="E53" s="2" t="s">
        <v>24</v>
      </c>
      <c r="F53" s="2" t="s">
        <v>14</v>
      </c>
      <c r="G53" s="2">
        <v>12</v>
      </c>
      <c r="H53" s="2">
        <v>8.6</v>
      </c>
      <c r="I53" s="2" t="s">
        <v>72</v>
      </c>
      <c r="J53" s="2" t="s">
        <v>21</v>
      </c>
      <c r="K53" s="2" t="s">
        <v>108</v>
      </c>
      <c r="L53" s="14">
        <v>38</v>
      </c>
      <c r="M53" s="14">
        <v>100</v>
      </c>
      <c r="N53" s="18" t="s">
        <v>614</v>
      </c>
      <c r="O53" s="18">
        <v>1980</v>
      </c>
      <c r="P53" s="18">
        <v>2010</v>
      </c>
      <c r="Q53" s="18">
        <f t="shared" si="0"/>
        <v>30</v>
      </c>
      <c r="R53" s="20" t="s">
        <v>615</v>
      </c>
      <c r="T53" s="17" t="s">
        <v>684</v>
      </c>
    </row>
    <row r="54" spans="1:20" ht="29" customHeight="1" x14ac:dyDescent="0.25">
      <c r="A54" s="2">
        <v>53</v>
      </c>
      <c r="B54" s="2" t="s">
        <v>109</v>
      </c>
      <c r="C54" s="2">
        <v>16000</v>
      </c>
      <c r="D54" s="2">
        <v>829</v>
      </c>
      <c r="E54" s="2" t="s">
        <v>19</v>
      </c>
      <c r="F54" s="2" t="s">
        <v>14</v>
      </c>
      <c r="G54" s="2">
        <v>0.7</v>
      </c>
      <c r="H54" s="2">
        <v>-0.7</v>
      </c>
      <c r="I54" s="2"/>
      <c r="J54" s="2" t="s">
        <v>21</v>
      </c>
      <c r="K54" s="2" t="s">
        <v>67</v>
      </c>
      <c r="L54" s="14">
        <v>-37.149262999999998</v>
      </c>
      <c r="M54" s="14">
        <v>147.299948</v>
      </c>
      <c r="N54" s="18" t="s">
        <v>577</v>
      </c>
      <c r="O54" s="18">
        <v>1988</v>
      </c>
      <c r="P54" s="18">
        <v>2002</v>
      </c>
      <c r="Q54" s="18">
        <f t="shared" si="0"/>
        <v>14</v>
      </c>
      <c r="R54" s="20" t="s">
        <v>606</v>
      </c>
    </row>
    <row r="55" spans="1:20" ht="69.5" customHeight="1" x14ac:dyDescent="0.25">
      <c r="A55" s="2">
        <v>54</v>
      </c>
      <c r="B55" s="2" t="s">
        <v>110</v>
      </c>
      <c r="C55" s="2">
        <v>1548</v>
      </c>
      <c r="D55" s="2">
        <v>491.6</v>
      </c>
      <c r="E55" s="2" t="s">
        <v>13</v>
      </c>
      <c r="F55" s="2" t="s">
        <v>14</v>
      </c>
      <c r="G55" s="2">
        <v>27</v>
      </c>
      <c r="H55" s="2">
        <v>-19.8</v>
      </c>
      <c r="I55" s="2" t="s">
        <v>15</v>
      </c>
      <c r="J55" s="2" t="s">
        <v>40</v>
      </c>
      <c r="K55" s="2" t="s">
        <v>646</v>
      </c>
      <c r="L55" s="14">
        <v>37.5</v>
      </c>
      <c r="M55" s="14">
        <v>111</v>
      </c>
      <c r="N55" s="18" t="s">
        <v>574</v>
      </c>
      <c r="O55" s="18">
        <v>1956</v>
      </c>
      <c r="P55" s="18">
        <v>2000</v>
      </c>
      <c r="Q55" s="18">
        <f t="shared" si="0"/>
        <v>44</v>
      </c>
      <c r="R55" s="20" t="s">
        <v>628</v>
      </c>
      <c r="S55" s="18" t="s">
        <v>629</v>
      </c>
    </row>
    <row r="56" spans="1:20" ht="29" customHeight="1" x14ac:dyDescent="0.25">
      <c r="A56" s="2">
        <v>55</v>
      </c>
      <c r="B56" s="2" t="s">
        <v>111</v>
      </c>
      <c r="C56" s="2">
        <v>2860</v>
      </c>
      <c r="D56" s="2">
        <v>820</v>
      </c>
      <c r="E56" s="2" t="s">
        <v>24</v>
      </c>
      <c r="F56" s="2" t="s">
        <v>25</v>
      </c>
      <c r="G56" s="2">
        <v>-31.9</v>
      </c>
      <c r="H56" s="2">
        <v>9.8000000000000007</v>
      </c>
      <c r="I56" s="2" t="s">
        <v>15</v>
      </c>
      <c r="J56" s="2" t="s">
        <v>26</v>
      </c>
      <c r="K56" s="2" t="s">
        <v>112</v>
      </c>
      <c r="L56" s="14">
        <v>122.5</v>
      </c>
      <c r="M56" s="14">
        <v>54.2</v>
      </c>
      <c r="N56" s="18" t="s">
        <v>597</v>
      </c>
      <c r="O56" s="18">
        <v>1953</v>
      </c>
      <c r="P56" s="18">
        <v>2003</v>
      </c>
      <c r="Q56" s="18">
        <f t="shared" si="0"/>
        <v>50</v>
      </c>
      <c r="R56" s="20" t="s">
        <v>612</v>
      </c>
      <c r="T56" s="17" t="s">
        <v>685</v>
      </c>
    </row>
    <row r="57" spans="1:20" ht="29" customHeight="1" x14ac:dyDescent="0.25">
      <c r="A57" s="2">
        <v>56</v>
      </c>
      <c r="B57" s="2" t="s">
        <v>113</v>
      </c>
      <c r="C57" s="2">
        <v>30261</v>
      </c>
      <c r="D57" s="2">
        <v>391</v>
      </c>
      <c r="E57" s="2" t="s">
        <v>13</v>
      </c>
      <c r="F57" s="2" t="s">
        <v>14</v>
      </c>
      <c r="G57" s="2">
        <v>34</v>
      </c>
      <c r="H57" s="2">
        <v>-26.5</v>
      </c>
      <c r="I57" s="2" t="s">
        <v>15</v>
      </c>
      <c r="J57" s="2" t="s">
        <v>40</v>
      </c>
      <c r="K57" s="2" t="s">
        <v>114</v>
      </c>
      <c r="L57" s="14">
        <v>37.986488999999999</v>
      </c>
      <c r="M57" s="14">
        <v>109.849656</v>
      </c>
      <c r="N57" s="18" t="s">
        <v>574</v>
      </c>
      <c r="O57" s="18">
        <v>1960</v>
      </c>
      <c r="P57" s="18">
        <v>2000</v>
      </c>
      <c r="Q57" s="18">
        <f t="shared" si="0"/>
        <v>40</v>
      </c>
      <c r="R57" s="20" t="s">
        <v>686</v>
      </c>
      <c r="T57" s="17" t="s">
        <v>687</v>
      </c>
    </row>
    <row r="58" spans="1:20" ht="29" customHeight="1" x14ac:dyDescent="0.25">
      <c r="A58" s="2">
        <v>57</v>
      </c>
      <c r="B58" s="2" t="s">
        <v>115</v>
      </c>
      <c r="C58" s="2">
        <v>3200</v>
      </c>
      <c r="D58" s="2">
        <v>1000</v>
      </c>
      <c r="E58" s="2" t="s">
        <v>13</v>
      </c>
      <c r="F58" s="2" t="s">
        <v>14</v>
      </c>
      <c r="G58" s="2">
        <v>3.6</v>
      </c>
      <c r="H58" s="2">
        <v>-0.7</v>
      </c>
      <c r="I58" s="2"/>
      <c r="J58" s="2" t="s">
        <v>21</v>
      </c>
      <c r="K58" s="2" t="s">
        <v>116</v>
      </c>
      <c r="L58" s="14">
        <v>31.333333333333332</v>
      </c>
      <c r="M58" s="14">
        <v>110.66666666666667</v>
      </c>
      <c r="N58" s="18" t="s">
        <v>574</v>
      </c>
      <c r="O58" s="18">
        <v>1987</v>
      </c>
      <c r="P58" s="18">
        <v>2007</v>
      </c>
      <c r="Q58" s="18">
        <f t="shared" si="0"/>
        <v>20</v>
      </c>
      <c r="R58" s="20" t="s">
        <v>688</v>
      </c>
      <c r="T58" s="17" t="s">
        <v>689</v>
      </c>
    </row>
    <row r="59" spans="1:20" ht="29" customHeight="1" x14ac:dyDescent="0.25">
      <c r="A59" s="2">
        <v>58</v>
      </c>
      <c r="B59" s="2" t="s">
        <v>117</v>
      </c>
      <c r="C59" s="2">
        <v>2582</v>
      </c>
      <c r="D59" s="2">
        <v>631</v>
      </c>
      <c r="E59" s="2" t="s">
        <v>24</v>
      </c>
      <c r="F59" s="2" t="s">
        <v>14</v>
      </c>
      <c r="G59" s="2">
        <v>20</v>
      </c>
      <c r="H59" s="2">
        <v>-22</v>
      </c>
      <c r="I59" s="2" t="s">
        <v>15</v>
      </c>
      <c r="J59" s="2" t="s">
        <v>26</v>
      </c>
      <c r="K59" s="2" t="s">
        <v>118</v>
      </c>
      <c r="L59" s="14">
        <v>46.966666666666669</v>
      </c>
      <c r="M59" s="14">
        <v>128.69999999999999</v>
      </c>
      <c r="N59" s="18" t="s">
        <v>597</v>
      </c>
      <c r="O59" s="18">
        <v>1970</v>
      </c>
      <c r="P59" s="18">
        <v>2010</v>
      </c>
      <c r="Q59" s="18">
        <f t="shared" si="0"/>
        <v>40</v>
      </c>
      <c r="R59" s="20" t="s">
        <v>616</v>
      </c>
      <c r="T59" s="17" t="s">
        <v>690</v>
      </c>
    </row>
    <row r="60" spans="1:20" ht="20" customHeight="1" x14ac:dyDescent="0.25">
      <c r="A60" s="2">
        <v>59</v>
      </c>
      <c r="B60" s="2" t="s">
        <v>119</v>
      </c>
      <c r="C60" s="2">
        <v>377175</v>
      </c>
      <c r="D60" s="2">
        <v>2100</v>
      </c>
      <c r="E60" s="2" t="s">
        <v>13</v>
      </c>
      <c r="F60" s="2" t="s">
        <v>14</v>
      </c>
      <c r="G60" s="2">
        <v>-12</v>
      </c>
      <c r="H60" s="2">
        <v>5</v>
      </c>
      <c r="I60" s="2" t="s">
        <v>20</v>
      </c>
      <c r="J60" s="2" t="s">
        <v>21</v>
      </c>
      <c r="K60" s="2" t="s">
        <v>52</v>
      </c>
      <c r="L60" s="14">
        <v>-7.4629370000000002</v>
      </c>
      <c r="M60" s="14">
        <v>-52.655372</v>
      </c>
      <c r="N60" s="18" t="s">
        <v>577</v>
      </c>
      <c r="O60" s="43"/>
      <c r="P60" s="43"/>
      <c r="Q60" s="18">
        <v>1</v>
      </c>
      <c r="R60" s="44">
        <v>2000</v>
      </c>
    </row>
    <row r="61" spans="1:20" ht="44.5" customHeight="1" x14ac:dyDescent="0.25">
      <c r="A61" s="2">
        <v>60</v>
      </c>
      <c r="B61" s="2" t="s">
        <v>120</v>
      </c>
      <c r="C61" s="2">
        <v>4069</v>
      </c>
      <c r="D61" s="2">
        <v>524.29999999999995</v>
      </c>
      <c r="E61" s="2" t="s">
        <v>13</v>
      </c>
      <c r="F61" s="2" t="s">
        <v>14</v>
      </c>
      <c r="G61" s="2">
        <v>15</v>
      </c>
      <c r="H61" s="2">
        <v>-22.5</v>
      </c>
      <c r="I61" s="2" t="s">
        <v>15</v>
      </c>
      <c r="J61" s="2" t="s">
        <v>40</v>
      </c>
      <c r="K61" s="2" t="s">
        <v>646</v>
      </c>
      <c r="L61" s="14">
        <v>38</v>
      </c>
      <c r="M61" s="14">
        <v>111</v>
      </c>
      <c r="N61" s="18" t="s">
        <v>574</v>
      </c>
      <c r="O61" s="18">
        <v>1957</v>
      </c>
      <c r="P61" s="18">
        <v>2000</v>
      </c>
      <c r="Q61" s="18">
        <f t="shared" si="0"/>
        <v>43</v>
      </c>
      <c r="R61" s="20" t="s">
        <v>624</v>
      </c>
      <c r="S61" s="18" t="s">
        <v>630</v>
      </c>
    </row>
    <row r="62" spans="1:20" ht="48.5" customHeight="1" thickBot="1" x14ac:dyDescent="0.3">
      <c r="A62" s="4">
        <v>61</v>
      </c>
      <c r="B62" s="4" t="s">
        <v>121</v>
      </c>
      <c r="C62" s="4">
        <v>2956</v>
      </c>
      <c r="D62" s="4">
        <v>450.4</v>
      </c>
      <c r="E62" s="4" t="s">
        <v>13</v>
      </c>
      <c r="F62" s="4" t="s">
        <v>14</v>
      </c>
      <c r="G62" s="4">
        <v>27</v>
      </c>
      <c r="H62" s="4">
        <v>-38.6</v>
      </c>
      <c r="I62" s="4" t="s">
        <v>15</v>
      </c>
      <c r="J62" s="4" t="s">
        <v>40</v>
      </c>
      <c r="K62" s="4" t="s">
        <v>646</v>
      </c>
      <c r="L62" s="16">
        <v>36</v>
      </c>
      <c r="M62" s="16">
        <v>110</v>
      </c>
      <c r="N62" s="18" t="s">
        <v>574</v>
      </c>
      <c r="O62" s="18">
        <v>1959</v>
      </c>
      <c r="P62" s="18">
        <v>2000</v>
      </c>
      <c r="Q62" s="18">
        <f t="shared" si="0"/>
        <v>41</v>
      </c>
      <c r="R62" s="20" t="s">
        <v>619</v>
      </c>
      <c r="S62" s="18" t="s">
        <v>631</v>
      </c>
    </row>
  </sheetData>
  <hyperlinks>
    <hyperlink ref="T32" r:id="rId1" xr:uid="{23DE18DC-D44C-43CC-94E5-CEE2FC90B940}"/>
    <hyperlink ref="T46" r:id="rId2" xr:uid="{C60F9A0D-0653-4D22-B710-6E6773C82E97}"/>
    <hyperlink ref="T33" r:id="rId3" xr:uid="{3861CA0F-56B3-44D5-8EFC-519024276F1F}"/>
    <hyperlink ref="T41" r:id="rId4" tooltip="Persistent link using digital object identifier" xr:uid="{7C639B5C-E93A-4968-A7C1-5C3E30330087}"/>
    <hyperlink ref="T39" r:id="rId5" xr:uid="{F87A79A6-8FDD-415F-A980-80C7620D775F}"/>
    <hyperlink ref="T17" r:id="rId6" xr:uid="{EB0BBEE7-A68B-45FE-B8FB-68534163161D}"/>
  </hyperlinks>
  <pageMargins left="0.7" right="0.7" top="0.75" bottom="0.75" header="0.3" footer="0.3"/>
  <pageSetup paperSize="9" orientation="portrait" horizontalDpi="360" verticalDpi="360"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28113C-78B0-4B5D-8B46-887DA17257C6}">
  <dimension ref="A1:T253"/>
  <sheetViews>
    <sheetView topLeftCell="B1" zoomScale="22" zoomScaleNormal="22" workbookViewId="0">
      <pane ySplit="1" topLeftCell="A2" activePane="bottomLeft" state="frozen"/>
      <selection activeCell="K1" sqref="K1"/>
      <selection pane="bottomLeft" activeCell="H194" sqref="H194"/>
    </sheetView>
  </sheetViews>
  <sheetFormatPr defaultRowHeight="14.5" x14ac:dyDescent="0.35"/>
  <cols>
    <col min="2" max="2" width="18.81640625" customWidth="1"/>
    <col min="4" max="10" width="8.7265625" customWidth="1"/>
    <col min="11" max="11" width="14.6328125" customWidth="1"/>
    <col min="13" max="13" width="12" bestFit="1" customWidth="1"/>
    <col min="14" max="14" width="14.1796875" customWidth="1"/>
    <col min="15" max="15" width="16.26953125" customWidth="1"/>
  </cols>
  <sheetData>
    <row r="1" spans="1:20" ht="21.5" customHeight="1" thickBot="1" x14ac:dyDescent="0.4">
      <c r="A1" s="19" t="s">
        <v>0</v>
      </c>
      <c r="B1" s="19" t="s">
        <v>1</v>
      </c>
      <c r="C1" s="19" t="s">
        <v>2</v>
      </c>
      <c r="D1" s="19" t="s">
        <v>3</v>
      </c>
      <c r="E1" s="19" t="s">
        <v>4</v>
      </c>
      <c r="F1" s="19" t="s">
        <v>5</v>
      </c>
      <c r="G1" s="25" t="s">
        <v>6</v>
      </c>
      <c r="H1" s="25" t="s">
        <v>7</v>
      </c>
      <c r="I1" s="24" t="s">
        <v>697</v>
      </c>
      <c r="J1" s="19" t="s">
        <v>10</v>
      </c>
      <c r="K1" s="19" t="s">
        <v>11</v>
      </c>
      <c r="L1" s="8" t="s">
        <v>522</v>
      </c>
      <c r="M1" t="s">
        <v>545</v>
      </c>
      <c r="N1" t="s">
        <v>546</v>
      </c>
      <c r="O1" t="s">
        <v>543</v>
      </c>
      <c r="P1" t="s">
        <v>542</v>
      </c>
      <c r="Q1" t="s">
        <v>694</v>
      </c>
      <c r="R1" t="s">
        <v>695</v>
      </c>
      <c r="S1" s="19" t="s">
        <v>693</v>
      </c>
    </row>
    <row r="2" spans="1:20" ht="30" x14ac:dyDescent="0.35">
      <c r="A2" s="6">
        <v>158</v>
      </c>
      <c r="B2" s="6" t="s">
        <v>283</v>
      </c>
      <c r="C2" s="2">
        <v>2.89</v>
      </c>
      <c r="D2" s="6">
        <v>762</v>
      </c>
      <c r="E2" s="6" t="s">
        <v>24</v>
      </c>
      <c r="F2" s="6" t="s">
        <v>25</v>
      </c>
      <c r="G2" s="6">
        <v>-40</v>
      </c>
      <c r="H2" s="6">
        <v>38.5</v>
      </c>
      <c r="I2" s="6" t="s">
        <v>15</v>
      </c>
      <c r="J2" s="6" t="s">
        <v>16</v>
      </c>
      <c r="K2" s="6" t="s">
        <v>284</v>
      </c>
      <c r="L2" s="2"/>
      <c r="M2">
        <v>39.8456849054676</v>
      </c>
      <c r="N2">
        <v>-105.92363805782</v>
      </c>
      <c r="O2" s="26"/>
      <c r="P2" t="s">
        <v>709</v>
      </c>
    </row>
    <row r="3" spans="1:20" x14ac:dyDescent="0.35">
      <c r="A3" s="2">
        <v>264</v>
      </c>
      <c r="B3" s="2" t="s">
        <v>450</v>
      </c>
      <c r="C3" s="2">
        <v>2.89</v>
      </c>
      <c r="D3" s="2">
        <v>712</v>
      </c>
      <c r="E3" s="2" t="s">
        <v>24</v>
      </c>
      <c r="F3" s="2" t="s">
        <v>25</v>
      </c>
      <c r="G3" s="2">
        <v>-13</v>
      </c>
      <c r="H3" s="2">
        <v>0</v>
      </c>
      <c r="I3" s="2" t="s">
        <v>15</v>
      </c>
      <c r="J3" s="2" t="s">
        <v>16</v>
      </c>
      <c r="K3" s="2" t="s">
        <v>451</v>
      </c>
      <c r="L3" s="2"/>
      <c r="M3">
        <v>39.802075000000002</v>
      </c>
      <c r="N3">
        <v>-105.73653899999999</v>
      </c>
      <c r="O3" s="26"/>
      <c r="P3" t="s">
        <v>710</v>
      </c>
      <c r="Q3">
        <v>1955</v>
      </c>
      <c r="R3">
        <v>1980</v>
      </c>
      <c r="S3" t="s">
        <v>577</v>
      </c>
    </row>
    <row r="4" spans="1:20" x14ac:dyDescent="0.35">
      <c r="A4" s="2">
        <v>265</v>
      </c>
      <c r="B4" s="2" t="s">
        <v>452</v>
      </c>
      <c r="C4" s="2">
        <v>2.89</v>
      </c>
      <c r="D4" s="2">
        <v>712</v>
      </c>
      <c r="E4" s="2" t="s">
        <v>24</v>
      </c>
      <c r="F4" s="2" t="s">
        <v>25</v>
      </c>
      <c r="G4" s="2">
        <v>-100</v>
      </c>
      <c r="H4" s="2">
        <v>31.1</v>
      </c>
      <c r="I4" s="2" t="s">
        <v>15</v>
      </c>
      <c r="J4" s="2" t="s">
        <v>16</v>
      </c>
      <c r="K4" s="2" t="s">
        <v>451</v>
      </c>
      <c r="L4" s="2"/>
      <c r="M4">
        <v>39.904361000000002</v>
      </c>
      <c r="N4">
        <v>-105.881742</v>
      </c>
      <c r="O4" s="26"/>
      <c r="P4" t="s">
        <v>698</v>
      </c>
      <c r="Q4">
        <v>1955</v>
      </c>
      <c r="R4">
        <v>1980</v>
      </c>
      <c r="S4" t="s">
        <v>577</v>
      </c>
    </row>
    <row r="5" spans="1:20" x14ac:dyDescent="0.35">
      <c r="A5" s="2">
        <v>157</v>
      </c>
      <c r="B5" s="2" t="s">
        <v>281</v>
      </c>
      <c r="C5" s="2">
        <v>2.89</v>
      </c>
      <c r="D5" s="2">
        <v>712</v>
      </c>
      <c r="E5" s="2" t="s">
        <v>24</v>
      </c>
      <c r="F5" s="2" t="s">
        <v>25</v>
      </c>
      <c r="G5" s="2">
        <v>-50</v>
      </c>
      <c r="H5" s="2">
        <v>9.9</v>
      </c>
      <c r="I5" s="2" t="s">
        <v>15</v>
      </c>
      <c r="J5" s="2" t="s">
        <v>16</v>
      </c>
      <c r="K5" s="2" t="s">
        <v>282</v>
      </c>
      <c r="L5" s="2"/>
      <c r="M5">
        <v>39.904361000000002</v>
      </c>
      <c r="N5">
        <v>-105.881742</v>
      </c>
      <c r="O5" s="26"/>
      <c r="P5" t="s">
        <v>711</v>
      </c>
      <c r="Q5">
        <v>1955</v>
      </c>
      <c r="R5">
        <v>1980</v>
      </c>
      <c r="S5" t="s">
        <v>577</v>
      </c>
    </row>
    <row r="6" spans="1:20" ht="20" customHeight="1" x14ac:dyDescent="0.35">
      <c r="A6" s="2">
        <v>153</v>
      </c>
      <c r="B6" s="2" t="s">
        <v>274</v>
      </c>
      <c r="C6" s="2">
        <v>2.89</v>
      </c>
      <c r="D6" s="2">
        <v>712</v>
      </c>
      <c r="E6" s="2" t="s">
        <v>24</v>
      </c>
      <c r="F6" s="2" t="s">
        <v>25</v>
      </c>
      <c r="G6" s="2">
        <v>-83</v>
      </c>
      <c r="H6" s="2">
        <v>18</v>
      </c>
      <c r="I6" s="2" t="s">
        <v>15</v>
      </c>
      <c r="J6" s="2" t="s">
        <v>16</v>
      </c>
      <c r="K6" s="2" t="s">
        <v>275</v>
      </c>
      <c r="L6" s="2"/>
      <c r="M6">
        <v>39.904128999999998</v>
      </c>
      <c r="N6">
        <v>-105.881969</v>
      </c>
      <c r="O6" s="26"/>
      <c r="P6" t="s">
        <v>712</v>
      </c>
      <c r="Q6">
        <v>1955</v>
      </c>
      <c r="R6">
        <v>1980</v>
      </c>
      <c r="S6" t="s">
        <v>577</v>
      </c>
    </row>
    <row r="7" spans="1:20" x14ac:dyDescent="0.35">
      <c r="A7" s="2">
        <v>156</v>
      </c>
      <c r="B7" s="2" t="s">
        <v>280</v>
      </c>
      <c r="C7" s="2">
        <v>2.89</v>
      </c>
      <c r="D7" s="2">
        <v>712</v>
      </c>
      <c r="E7" s="2" t="s">
        <v>24</v>
      </c>
      <c r="F7" s="2" t="s">
        <v>25</v>
      </c>
      <c r="G7" s="2">
        <v>-66</v>
      </c>
      <c r="H7" s="2">
        <v>19.100000000000001</v>
      </c>
      <c r="I7" s="2" t="s">
        <v>15</v>
      </c>
      <c r="J7" s="2" t="s">
        <v>16</v>
      </c>
      <c r="K7" s="2" t="s">
        <v>275</v>
      </c>
      <c r="L7" s="2"/>
      <c r="M7">
        <v>39.904361000000002</v>
      </c>
      <c r="N7">
        <v>-105.881742</v>
      </c>
      <c r="O7" s="26"/>
      <c r="P7" t="s">
        <v>713</v>
      </c>
      <c r="Q7">
        <v>1955</v>
      </c>
      <c r="R7">
        <v>1980</v>
      </c>
      <c r="S7" t="s">
        <v>577</v>
      </c>
    </row>
    <row r="8" spans="1:20" x14ac:dyDescent="0.35">
      <c r="A8" s="2">
        <v>124</v>
      </c>
      <c r="B8" s="2" t="s">
        <v>229</v>
      </c>
      <c r="C8" s="2">
        <v>0.25</v>
      </c>
      <c r="D8" s="2">
        <v>2100</v>
      </c>
      <c r="E8" s="2" t="s">
        <v>24</v>
      </c>
      <c r="F8" s="2" t="s">
        <v>14</v>
      </c>
      <c r="G8" s="2">
        <v>-50</v>
      </c>
      <c r="H8" s="2">
        <v>250</v>
      </c>
      <c r="I8" s="2" t="s">
        <v>15</v>
      </c>
      <c r="J8" s="2" t="s">
        <v>16</v>
      </c>
      <c r="K8" s="2" t="s">
        <v>230</v>
      </c>
      <c r="L8" s="2"/>
      <c r="M8">
        <v>34.799999999999997</v>
      </c>
      <c r="N8">
        <v>76.7</v>
      </c>
      <c r="O8" s="26"/>
      <c r="Q8">
        <v>2002</v>
      </c>
      <c r="R8">
        <v>2007</v>
      </c>
      <c r="S8" t="s">
        <v>597</v>
      </c>
    </row>
    <row r="9" spans="1:20" x14ac:dyDescent="0.35">
      <c r="A9" s="2">
        <v>76</v>
      </c>
      <c r="B9" s="2" t="s">
        <v>147</v>
      </c>
      <c r="C9" s="2">
        <v>1.47</v>
      </c>
      <c r="D9" s="2">
        <v>426</v>
      </c>
      <c r="E9" s="2" t="s">
        <v>24</v>
      </c>
      <c r="F9" s="2" t="s">
        <v>25</v>
      </c>
      <c r="G9" s="2">
        <v>-78</v>
      </c>
      <c r="H9" s="2">
        <v>599.1</v>
      </c>
      <c r="I9" s="2" t="s">
        <v>15</v>
      </c>
      <c r="J9" s="2" t="s">
        <v>16</v>
      </c>
      <c r="K9" s="2" t="s">
        <v>148</v>
      </c>
      <c r="L9" s="2"/>
      <c r="M9">
        <v>34.672598000000001</v>
      </c>
      <c r="N9">
        <v>-111.667858</v>
      </c>
      <c r="O9" s="26"/>
      <c r="P9" t="s">
        <v>699</v>
      </c>
      <c r="Q9">
        <v>1958</v>
      </c>
      <c r="R9">
        <v>1969</v>
      </c>
      <c r="S9" t="s">
        <v>577</v>
      </c>
    </row>
    <row r="10" spans="1:20" x14ac:dyDescent="0.35">
      <c r="A10" s="2">
        <v>210</v>
      </c>
      <c r="B10" s="2" t="s">
        <v>366</v>
      </c>
      <c r="C10" s="2">
        <v>2.48</v>
      </c>
      <c r="D10" s="2">
        <v>1070</v>
      </c>
      <c r="E10" s="2" t="s">
        <v>13</v>
      </c>
      <c r="F10" s="2" t="s">
        <v>14</v>
      </c>
      <c r="G10" s="2">
        <v>100</v>
      </c>
      <c r="H10" s="2">
        <v>147.6</v>
      </c>
      <c r="I10" s="2" t="s">
        <v>15</v>
      </c>
      <c r="J10" s="2" t="s">
        <v>16</v>
      </c>
      <c r="K10" s="2" t="s">
        <v>367</v>
      </c>
      <c r="L10" s="2"/>
      <c r="M10">
        <v>-34.485300000000002</v>
      </c>
      <c r="N10">
        <v>116.32878700000001</v>
      </c>
      <c r="O10" s="26"/>
      <c r="Q10">
        <v>1982</v>
      </c>
      <c r="R10">
        <v>1991</v>
      </c>
      <c r="S10" t="s">
        <v>577</v>
      </c>
    </row>
    <row r="11" spans="1:20" x14ac:dyDescent="0.35">
      <c r="A11" s="9">
        <v>90</v>
      </c>
      <c r="B11" s="9" t="s">
        <v>170</v>
      </c>
      <c r="C11" s="9">
        <v>119</v>
      </c>
      <c r="D11" s="9">
        <v>442</v>
      </c>
      <c r="E11" s="9" t="s">
        <v>19</v>
      </c>
      <c r="F11" s="9" t="s">
        <v>14</v>
      </c>
      <c r="G11" s="9">
        <v>-23</v>
      </c>
      <c r="H11" s="9">
        <v>0</v>
      </c>
      <c r="I11" s="9" t="s">
        <v>15</v>
      </c>
      <c r="J11" s="9" t="s">
        <v>16</v>
      </c>
      <c r="K11" s="9" t="s">
        <v>171</v>
      </c>
      <c r="L11" s="2"/>
      <c r="M11">
        <f>36+24/60+8/3600</f>
        <v>36.402222222222221</v>
      </c>
      <c r="N11">
        <f>-120-25/60-57/3600</f>
        <v>-120.4325</v>
      </c>
      <c r="O11">
        <v>5</v>
      </c>
      <c r="P11" t="s">
        <v>714</v>
      </c>
      <c r="Q11">
        <v>1980</v>
      </c>
      <c r="R11">
        <v>1984</v>
      </c>
      <c r="S11" t="s">
        <v>597</v>
      </c>
    </row>
    <row r="12" spans="1:20" x14ac:dyDescent="0.35">
      <c r="A12" s="2">
        <v>199</v>
      </c>
      <c r="B12" s="2" t="s">
        <v>347</v>
      </c>
      <c r="C12" s="2">
        <v>54</v>
      </c>
      <c r="D12" s="2">
        <v>689</v>
      </c>
      <c r="E12" s="2" t="s">
        <v>19</v>
      </c>
      <c r="F12" s="2" t="s">
        <v>14</v>
      </c>
      <c r="G12" s="2">
        <v>-100</v>
      </c>
      <c r="H12" s="2">
        <v>0</v>
      </c>
      <c r="I12" s="2" t="s">
        <v>15</v>
      </c>
      <c r="J12" s="2" t="s">
        <v>16</v>
      </c>
      <c r="K12" s="2" t="s">
        <v>171</v>
      </c>
      <c r="L12" s="2"/>
      <c r="M12">
        <f>35+14/60+8/3600</f>
        <v>35.235555555555557</v>
      </c>
      <c r="N12">
        <f>-120-28/60-17/3600</f>
        <v>-120.4713888888889</v>
      </c>
      <c r="O12">
        <v>5</v>
      </c>
      <c r="P12" t="s">
        <v>714</v>
      </c>
      <c r="Q12">
        <v>1986</v>
      </c>
      <c r="R12">
        <v>1990</v>
      </c>
      <c r="S12" t="s">
        <v>597</v>
      </c>
    </row>
    <row r="13" spans="1:20" x14ac:dyDescent="0.35">
      <c r="A13" s="9">
        <v>256</v>
      </c>
      <c r="B13" s="9" t="s">
        <v>438</v>
      </c>
      <c r="C13" s="9">
        <v>104</v>
      </c>
      <c r="D13" s="9">
        <v>680</v>
      </c>
      <c r="E13" s="9" t="s">
        <v>19</v>
      </c>
      <c r="F13" s="9" t="s">
        <v>14</v>
      </c>
      <c r="G13" s="9">
        <v>-71</v>
      </c>
      <c r="H13" s="9">
        <v>0</v>
      </c>
      <c r="I13" s="9" t="s">
        <v>15</v>
      </c>
      <c r="J13" s="9" t="s">
        <v>16</v>
      </c>
      <c r="K13" s="9" t="s">
        <v>171</v>
      </c>
      <c r="L13" s="2"/>
      <c r="M13">
        <f>34+24/60+48/3600</f>
        <v>34.413333333333334</v>
      </c>
      <c r="N13">
        <f>-119-4/60-23/3600</f>
        <v>-119.07305555555556</v>
      </c>
      <c r="O13">
        <v>5</v>
      </c>
      <c r="P13" t="s">
        <v>714</v>
      </c>
      <c r="Q13">
        <v>1986</v>
      </c>
      <c r="R13">
        <v>1990</v>
      </c>
      <c r="S13" t="s">
        <v>597</v>
      </c>
    </row>
    <row r="14" spans="1:20" x14ac:dyDescent="0.35">
      <c r="A14" s="2">
        <v>257</v>
      </c>
      <c r="B14" s="2" t="s">
        <v>439</v>
      </c>
      <c r="C14" s="2">
        <v>130</v>
      </c>
      <c r="D14" s="2">
        <v>707</v>
      </c>
      <c r="E14" s="2" t="s">
        <v>19</v>
      </c>
      <c r="F14" s="2" t="s">
        <v>14</v>
      </c>
      <c r="G14" s="2">
        <v>-40</v>
      </c>
      <c r="H14" s="2">
        <v>0</v>
      </c>
      <c r="I14" s="2" t="s">
        <v>15</v>
      </c>
      <c r="J14" s="2" t="s">
        <v>16</v>
      </c>
      <c r="K14" s="2" t="s">
        <v>171</v>
      </c>
      <c r="L14" s="2"/>
      <c r="M14">
        <f>34+34/60+10/3600</f>
        <v>34.56944444444445</v>
      </c>
      <c r="N14">
        <f>-119-15/60-23/3600</f>
        <v>-119.25638888888889</v>
      </c>
      <c r="O14">
        <v>5</v>
      </c>
      <c r="P14" t="s">
        <v>714</v>
      </c>
      <c r="Q14">
        <v>1986</v>
      </c>
      <c r="R14">
        <v>1990</v>
      </c>
      <c r="S14" t="s">
        <v>597</v>
      </c>
    </row>
    <row r="15" spans="1:20" x14ac:dyDescent="0.35">
      <c r="A15" s="2">
        <v>292</v>
      </c>
      <c r="B15" s="2" t="s">
        <v>488</v>
      </c>
      <c r="C15" s="2">
        <v>0.81</v>
      </c>
      <c r="D15" s="2">
        <v>536</v>
      </c>
      <c r="E15" s="2" t="s">
        <v>24</v>
      </c>
      <c r="F15" s="2" t="s">
        <v>25</v>
      </c>
      <c r="G15" s="2">
        <v>-100</v>
      </c>
      <c r="H15" s="2">
        <v>29.9</v>
      </c>
      <c r="I15" s="2" t="s">
        <v>15</v>
      </c>
      <c r="J15" s="2" t="s">
        <v>16</v>
      </c>
      <c r="K15" s="2" t="s">
        <v>489</v>
      </c>
      <c r="L15" s="2"/>
      <c r="M15">
        <v>37.773440999999998</v>
      </c>
      <c r="N15">
        <v>-106.830938</v>
      </c>
      <c r="O15" s="26">
        <v>7</v>
      </c>
      <c r="Q15">
        <v>1919</v>
      </c>
      <c r="R15">
        <v>1926</v>
      </c>
      <c r="S15" t="s">
        <v>577</v>
      </c>
    </row>
    <row r="16" spans="1:20" x14ac:dyDescent="0.35">
      <c r="A16" s="2">
        <v>73</v>
      </c>
      <c r="B16" s="2" t="s">
        <v>141</v>
      </c>
      <c r="C16" s="2">
        <v>43.5</v>
      </c>
      <c r="D16" s="2">
        <v>2038</v>
      </c>
      <c r="E16" s="2" t="s">
        <v>13</v>
      </c>
      <c r="F16" s="2" t="s">
        <v>14</v>
      </c>
      <c r="G16" s="2">
        <v>10.199999999999999</v>
      </c>
      <c r="H16" s="2">
        <v>-14.7</v>
      </c>
      <c r="I16" s="2" t="s">
        <v>72</v>
      </c>
      <c r="J16" s="2" t="s">
        <v>21</v>
      </c>
      <c r="K16" s="2" t="s">
        <v>142</v>
      </c>
      <c r="L16" s="2"/>
      <c r="M16">
        <v>18.033332999999999</v>
      </c>
      <c r="N16">
        <v>64.066666999999995</v>
      </c>
      <c r="O16" s="26">
        <v>28</v>
      </c>
      <c r="P16" s="10" t="s">
        <v>738</v>
      </c>
      <c r="Q16">
        <v>1970</v>
      </c>
      <c r="R16" t="s">
        <v>700</v>
      </c>
      <c r="S16" t="s">
        <v>574</v>
      </c>
      <c r="T16" t="s">
        <v>746</v>
      </c>
    </row>
    <row r="17" spans="1:20" x14ac:dyDescent="0.35">
      <c r="A17" s="2">
        <v>89</v>
      </c>
      <c r="B17" s="2" t="s">
        <v>169</v>
      </c>
      <c r="C17" s="2">
        <v>26.5</v>
      </c>
      <c r="D17" s="2">
        <v>3422</v>
      </c>
      <c r="E17" s="2" t="s">
        <v>13</v>
      </c>
      <c r="F17" s="2" t="s">
        <v>14</v>
      </c>
      <c r="G17" s="2">
        <v>26.9</v>
      </c>
      <c r="H17" s="2">
        <v>-12.8</v>
      </c>
      <c r="I17" s="2" t="s">
        <v>72</v>
      </c>
      <c r="J17" s="2" t="s">
        <v>21</v>
      </c>
      <c r="K17" s="2" t="s">
        <v>142</v>
      </c>
      <c r="L17" s="2"/>
      <c r="M17">
        <v>18.05</v>
      </c>
      <c r="N17">
        <v>65.150000000000006</v>
      </c>
      <c r="O17" s="26">
        <v>32</v>
      </c>
      <c r="P17" s="10" t="s">
        <v>701</v>
      </c>
      <c r="Q17">
        <v>1968</v>
      </c>
      <c r="R17">
        <v>2000</v>
      </c>
      <c r="S17" t="s">
        <v>574</v>
      </c>
      <c r="T17" t="s">
        <v>746</v>
      </c>
    </row>
    <row r="18" spans="1:20" x14ac:dyDescent="0.35">
      <c r="A18" s="2">
        <v>97</v>
      </c>
      <c r="B18" s="2" t="s">
        <v>182</v>
      </c>
      <c r="C18" s="2">
        <v>39.799999999999997</v>
      </c>
      <c r="D18" s="2">
        <v>1827</v>
      </c>
      <c r="E18" s="2" t="s">
        <v>13</v>
      </c>
      <c r="F18" s="2" t="s">
        <v>14</v>
      </c>
      <c r="G18" s="2">
        <v>31.4</v>
      </c>
      <c r="H18" s="2">
        <v>11.1</v>
      </c>
      <c r="I18" s="2" t="s">
        <v>72</v>
      </c>
      <c r="J18" s="2" t="s">
        <v>21</v>
      </c>
      <c r="K18" s="2" t="s">
        <v>142</v>
      </c>
      <c r="L18" s="2"/>
      <c r="M18">
        <v>18.05</v>
      </c>
      <c r="N18">
        <v>65.116667000000007</v>
      </c>
      <c r="O18" s="26">
        <v>30</v>
      </c>
      <c r="P18" s="10" t="s">
        <v>702</v>
      </c>
      <c r="Q18">
        <v>1970</v>
      </c>
      <c r="R18">
        <v>2000</v>
      </c>
      <c r="S18" t="s">
        <v>574</v>
      </c>
      <c r="T18" t="s">
        <v>746</v>
      </c>
    </row>
    <row r="19" spans="1:20" x14ac:dyDescent="0.35">
      <c r="A19" s="2">
        <v>123</v>
      </c>
      <c r="B19" s="2" t="s">
        <v>228</v>
      </c>
      <c r="C19" s="2">
        <v>177.1</v>
      </c>
      <c r="D19" s="2">
        <v>2178</v>
      </c>
      <c r="E19" s="2" t="s">
        <v>130</v>
      </c>
      <c r="F19" s="2" t="s">
        <v>14</v>
      </c>
      <c r="G19" s="2">
        <v>29.5</v>
      </c>
      <c r="H19" s="2">
        <v>9.5</v>
      </c>
      <c r="I19" s="2" t="s">
        <v>72</v>
      </c>
      <c r="J19" s="2" t="s">
        <v>21</v>
      </c>
      <c r="K19" s="2" t="s">
        <v>142</v>
      </c>
      <c r="L19" s="2"/>
      <c r="M19">
        <v>18.05</v>
      </c>
      <c r="N19">
        <v>64.05</v>
      </c>
      <c r="O19" s="26">
        <v>32</v>
      </c>
      <c r="P19" s="10" t="s">
        <v>703</v>
      </c>
      <c r="Q19">
        <v>1968</v>
      </c>
      <c r="R19">
        <v>2000</v>
      </c>
      <c r="S19" t="s">
        <v>574</v>
      </c>
      <c r="T19" t="s">
        <v>746</v>
      </c>
    </row>
    <row r="20" spans="1:20" x14ac:dyDescent="0.35">
      <c r="A20" s="2">
        <v>132</v>
      </c>
      <c r="B20" s="2" t="s">
        <v>243</v>
      </c>
      <c r="C20" s="2">
        <v>39.299999999999997</v>
      </c>
      <c r="D20" s="2">
        <v>2875</v>
      </c>
      <c r="E20" s="2" t="s">
        <v>13</v>
      </c>
      <c r="F20" s="2" t="s">
        <v>14</v>
      </c>
      <c r="G20" s="2">
        <v>19.600000000000001</v>
      </c>
      <c r="H20" s="2">
        <v>-6</v>
      </c>
      <c r="I20" s="2" t="s">
        <v>72</v>
      </c>
      <c r="J20" s="2" t="s">
        <v>21</v>
      </c>
      <c r="K20" s="2" t="s">
        <v>142</v>
      </c>
      <c r="L20" s="2"/>
      <c r="M20">
        <v>18.05</v>
      </c>
      <c r="N20">
        <v>67</v>
      </c>
      <c r="O20" s="26">
        <v>38</v>
      </c>
      <c r="P20" s="10" t="s">
        <v>735</v>
      </c>
      <c r="Q20">
        <v>1962</v>
      </c>
      <c r="R20">
        <v>2000</v>
      </c>
      <c r="S20" t="s">
        <v>574</v>
      </c>
      <c r="T20" t="s">
        <v>746</v>
      </c>
    </row>
    <row r="21" spans="1:20" x14ac:dyDescent="0.35">
      <c r="A21" s="2">
        <v>161</v>
      </c>
      <c r="B21" s="2" t="s">
        <v>288</v>
      </c>
      <c r="C21" s="2">
        <v>233</v>
      </c>
      <c r="D21" s="2">
        <v>1963</v>
      </c>
      <c r="E21" s="2" t="s">
        <v>130</v>
      </c>
      <c r="F21" s="2" t="s">
        <v>14</v>
      </c>
      <c r="G21" s="2">
        <v>28.7</v>
      </c>
      <c r="H21" s="2">
        <v>-1.1000000000000001</v>
      </c>
      <c r="I21" s="2" t="s">
        <v>72</v>
      </c>
      <c r="J21" s="2" t="s">
        <v>21</v>
      </c>
      <c r="K21" s="2" t="s">
        <v>142</v>
      </c>
      <c r="L21" s="2"/>
      <c r="M21">
        <v>18.033332999999999</v>
      </c>
      <c r="N21">
        <v>66.083332999999996</v>
      </c>
      <c r="O21" s="26">
        <v>40</v>
      </c>
      <c r="P21" s="10" t="s">
        <v>736</v>
      </c>
      <c r="Q21">
        <v>1960</v>
      </c>
      <c r="R21">
        <v>2000</v>
      </c>
      <c r="S21" t="s">
        <v>574</v>
      </c>
      <c r="T21" t="s">
        <v>746</v>
      </c>
    </row>
    <row r="22" spans="1:20" x14ac:dyDescent="0.35">
      <c r="A22" s="2">
        <v>162</v>
      </c>
      <c r="B22" s="2" t="s">
        <v>289</v>
      </c>
      <c r="C22" s="2">
        <v>345.9</v>
      </c>
      <c r="D22" s="2">
        <v>2004</v>
      </c>
      <c r="E22" s="2" t="s">
        <v>130</v>
      </c>
      <c r="F22" s="2" t="s">
        <v>14</v>
      </c>
      <c r="G22" s="2">
        <v>20.9</v>
      </c>
      <c r="H22" s="2">
        <v>-36.799999999999997</v>
      </c>
      <c r="I22" s="2" t="s">
        <v>72</v>
      </c>
      <c r="J22" s="2" t="s">
        <v>21</v>
      </c>
      <c r="K22" s="2" t="s">
        <v>142</v>
      </c>
      <c r="L22" s="2"/>
      <c r="M22">
        <v>18.033332999999999</v>
      </c>
      <c r="N22">
        <v>64.066666999999995</v>
      </c>
      <c r="O22" s="26">
        <v>43</v>
      </c>
      <c r="P22" s="10" t="s">
        <v>704</v>
      </c>
      <c r="Q22">
        <v>1957</v>
      </c>
      <c r="R22">
        <v>2000</v>
      </c>
      <c r="S22" t="s">
        <v>574</v>
      </c>
      <c r="T22" t="s">
        <v>746</v>
      </c>
    </row>
    <row r="23" spans="1:20" x14ac:dyDescent="0.35">
      <c r="A23" s="2">
        <v>163</v>
      </c>
      <c r="B23" s="2" t="s">
        <v>290</v>
      </c>
      <c r="C23" s="2">
        <v>46.3</v>
      </c>
      <c r="D23" s="2">
        <v>1720</v>
      </c>
      <c r="E23" s="2" t="s">
        <v>13</v>
      </c>
      <c r="F23" s="2" t="s">
        <v>14</v>
      </c>
      <c r="G23" s="2">
        <v>22.8</v>
      </c>
      <c r="H23" s="2">
        <v>-15.7</v>
      </c>
      <c r="I23" s="2" t="s">
        <v>72</v>
      </c>
      <c r="J23" s="2" t="s">
        <v>21</v>
      </c>
      <c r="K23" s="2" t="s">
        <v>142</v>
      </c>
      <c r="L23" s="2"/>
      <c r="M23">
        <v>18.016667000000002</v>
      </c>
      <c r="N23">
        <v>66.016666999999998</v>
      </c>
      <c r="O23" s="26">
        <v>34</v>
      </c>
      <c r="P23" s="10" t="s">
        <v>705</v>
      </c>
      <c r="Q23">
        <v>1966</v>
      </c>
      <c r="R23">
        <v>2000</v>
      </c>
      <c r="S23" t="s">
        <v>574</v>
      </c>
      <c r="T23" t="s">
        <v>746</v>
      </c>
    </row>
    <row r="24" spans="1:20" x14ac:dyDescent="0.35">
      <c r="A24" s="2">
        <v>181</v>
      </c>
      <c r="B24" s="2" t="s">
        <v>316</v>
      </c>
      <c r="C24" s="2">
        <v>24.5</v>
      </c>
      <c r="D24" s="2">
        <v>1781</v>
      </c>
      <c r="E24" s="2" t="s">
        <v>13</v>
      </c>
      <c r="F24" s="2" t="s">
        <v>14</v>
      </c>
      <c r="G24" s="2">
        <v>54.3</v>
      </c>
      <c r="H24" s="2">
        <v>-33.299999999999997</v>
      </c>
      <c r="I24" s="2" t="s">
        <v>72</v>
      </c>
      <c r="J24" s="2" t="s">
        <v>21</v>
      </c>
      <c r="K24" s="2" t="s">
        <v>142</v>
      </c>
      <c r="L24" s="2"/>
      <c r="M24">
        <v>18.016667000000002</v>
      </c>
      <c r="N24">
        <v>66.083332999999996</v>
      </c>
      <c r="O24" s="26">
        <v>35</v>
      </c>
      <c r="P24" s="10" t="s">
        <v>737</v>
      </c>
      <c r="Q24">
        <v>1965</v>
      </c>
      <c r="R24">
        <v>2000</v>
      </c>
      <c r="S24" t="s">
        <v>574</v>
      </c>
      <c r="T24" t="s">
        <v>746</v>
      </c>
    </row>
    <row r="25" spans="1:20" x14ac:dyDescent="0.35">
      <c r="A25" s="2">
        <v>244</v>
      </c>
      <c r="B25" s="2" t="s">
        <v>420</v>
      </c>
      <c r="C25" s="2">
        <v>22.9</v>
      </c>
      <c r="D25" s="2">
        <v>1875</v>
      </c>
      <c r="E25" s="2" t="s">
        <v>13</v>
      </c>
      <c r="F25" s="2" t="s">
        <v>14</v>
      </c>
      <c r="G25" s="2">
        <v>50.9</v>
      </c>
      <c r="H25" s="2">
        <v>7.7</v>
      </c>
      <c r="I25" s="2" t="s">
        <v>72</v>
      </c>
      <c r="J25" s="2" t="s">
        <v>21</v>
      </c>
      <c r="K25" s="2" t="s">
        <v>142</v>
      </c>
      <c r="L25" s="2"/>
      <c r="M25">
        <v>18.016667000000002</v>
      </c>
      <c r="N25">
        <v>66.116667000000007</v>
      </c>
      <c r="O25" s="26">
        <v>35</v>
      </c>
      <c r="P25" s="10" t="s">
        <v>706</v>
      </c>
      <c r="Q25">
        <v>1965</v>
      </c>
      <c r="R25">
        <v>2000</v>
      </c>
      <c r="S25" t="s">
        <v>574</v>
      </c>
      <c r="T25" t="s">
        <v>746</v>
      </c>
    </row>
    <row r="26" spans="1:20" x14ac:dyDescent="0.35">
      <c r="A26" s="2">
        <v>271</v>
      </c>
      <c r="B26" s="2" t="s">
        <v>459</v>
      </c>
      <c r="C26" s="2">
        <v>47.1</v>
      </c>
      <c r="D26" s="2">
        <v>2102</v>
      </c>
      <c r="E26" s="2" t="s">
        <v>13</v>
      </c>
      <c r="F26" s="2" t="s">
        <v>14</v>
      </c>
      <c r="G26" s="2">
        <v>42.7</v>
      </c>
      <c r="H26" s="2">
        <v>-4.7</v>
      </c>
      <c r="I26" s="2" t="s">
        <v>72</v>
      </c>
      <c r="J26" s="2" t="s">
        <v>21</v>
      </c>
      <c r="K26" s="2" t="s">
        <v>142</v>
      </c>
      <c r="L26" s="2"/>
      <c r="M26">
        <v>18.033332999999999</v>
      </c>
      <c r="N26">
        <v>68.133332999999993</v>
      </c>
      <c r="O26" s="26">
        <v>40</v>
      </c>
      <c r="P26" s="10" t="s">
        <v>708</v>
      </c>
      <c r="Q26">
        <v>1960</v>
      </c>
      <c r="R26">
        <v>2000</v>
      </c>
      <c r="S26" t="s">
        <v>574</v>
      </c>
      <c r="T26" t="s">
        <v>746</v>
      </c>
    </row>
    <row r="27" spans="1:20" x14ac:dyDescent="0.35">
      <c r="A27" s="2">
        <v>283</v>
      </c>
      <c r="B27" s="2" t="s">
        <v>476</v>
      </c>
      <c r="C27" s="2">
        <v>41.5</v>
      </c>
      <c r="D27" s="2">
        <v>2039</v>
      </c>
      <c r="E27" s="2" t="s">
        <v>13</v>
      </c>
      <c r="F27" s="2" t="s">
        <v>14</v>
      </c>
      <c r="G27" s="2">
        <v>16.5</v>
      </c>
      <c r="H27" s="2">
        <v>-18.3</v>
      </c>
      <c r="I27" s="2" t="s">
        <v>72</v>
      </c>
      <c r="J27" s="2" t="s">
        <v>21</v>
      </c>
      <c r="K27" s="2" t="s">
        <v>142</v>
      </c>
      <c r="L27" s="2"/>
      <c r="M27">
        <v>18.033332999999999</v>
      </c>
      <c r="N27">
        <v>65.150000000000006</v>
      </c>
      <c r="O27" s="26">
        <v>29</v>
      </c>
      <c r="P27" s="10" t="s">
        <v>707</v>
      </c>
      <c r="Q27">
        <v>1971</v>
      </c>
      <c r="R27">
        <v>2000</v>
      </c>
      <c r="S27" t="s">
        <v>574</v>
      </c>
      <c r="T27" t="s">
        <v>746</v>
      </c>
    </row>
    <row r="28" spans="1:20" ht="15" thickBot="1" x14ac:dyDescent="0.4">
      <c r="A28" s="2">
        <v>129</v>
      </c>
      <c r="B28" s="2" t="s">
        <v>238</v>
      </c>
      <c r="C28" s="2">
        <v>3.08</v>
      </c>
      <c r="D28" s="2">
        <v>1248</v>
      </c>
      <c r="E28" s="2" t="s">
        <v>13</v>
      </c>
      <c r="F28" s="2" t="s">
        <v>14</v>
      </c>
      <c r="G28" s="2">
        <v>-24</v>
      </c>
      <c r="H28" s="2">
        <v>14.4</v>
      </c>
      <c r="I28" s="2" t="s">
        <v>15</v>
      </c>
      <c r="J28" s="2" t="s">
        <v>16</v>
      </c>
      <c r="K28" s="2" t="s">
        <v>239</v>
      </c>
      <c r="L28" s="28"/>
      <c r="M28" s="29">
        <v>42.283299999999997</v>
      </c>
      <c r="N28" s="29">
        <v>-72.349999999999994</v>
      </c>
      <c r="O28" s="30">
        <v>11</v>
      </c>
      <c r="P28" s="31" t="s">
        <v>739</v>
      </c>
      <c r="Q28" s="31">
        <v>1962</v>
      </c>
      <c r="R28" s="31">
        <v>1973</v>
      </c>
      <c r="S28" s="31"/>
    </row>
    <row r="29" spans="1:20" x14ac:dyDescent="0.35">
      <c r="A29" s="2">
        <v>131</v>
      </c>
      <c r="B29" s="2" t="s">
        <v>242</v>
      </c>
      <c r="C29" s="2">
        <v>2.7</v>
      </c>
      <c r="D29" s="2">
        <v>720</v>
      </c>
      <c r="E29" s="2" t="s">
        <v>13</v>
      </c>
      <c r="F29" s="2" t="s">
        <v>14</v>
      </c>
      <c r="G29" s="2">
        <v>-38</v>
      </c>
      <c r="H29" s="2">
        <v>13</v>
      </c>
      <c r="I29" s="2" t="s">
        <v>15</v>
      </c>
      <c r="J29" s="2" t="s">
        <v>16</v>
      </c>
      <c r="K29" s="2" t="s">
        <v>239</v>
      </c>
      <c r="L29" s="28">
        <v>1299.5999999999999</v>
      </c>
      <c r="M29" s="31">
        <v>-34.290999999999997</v>
      </c>
      <c r="N29" s="31">
        <v>115.248</v>
      </c>
      <c r="O29" s="31">
        <v>24</v>
      </c>
      <c r="P29" s="31"/>
      <c r="Q29" s="31"/>
      <c r="R29" s="31"/>
      <c r="S29" s="31" t="s">
        <v>574</v>
      </c>
    </row>
    <row r="30" spans="1:20" ht="15" thickBot="1" x14ac:dyDescent="0.4">
      <c r="A30" s="4">
        <v>224</v>
      </c>
      <c r="B30" s="4" t="s">
        <v>387</v>
      </c>
      <c r="C30" s="4">
        <v>36.299999999999997</v>
      </c>
      <c r="D30" s="4">
        <v>523.38</v>
      </c>
      <c r="E30" s="4" t="s">
        <v>13</v>
      </c>
      <c r="F30" s="4" t="s">
        <v>14</v>
      </c>
      <c r="G30" s="4">
        <v>40</v>
      </c>
      <c r="H30" s="4">
        <v>-49.6</v>
      </c>
      <c r="I30" s="4" t="s">
        <v>15</v>
      </c>
      <c r="J30" s="4" t="s">
        <v>16</v>
      </c>
      <c r="K30" s="4" t="s">
        <v>388</v>
      </c>
      <c r="L30" s="2"/>
      <c r="M30">
        <v>35.683332999999998</v>
      </c>
      <c r="N30">
        <v>107.5</v>
      </c>
      <c r="O30" s="26">
        <v>54</v>
      </c>
      <c r="P30" t="s">
        <v>740</v>
      </c>
      <c r="Q30">
        <v>1954</v>
      </c>
      <c r="R30">
        <v>2008</v>
      </c>
      <c r="S30" t="s">
        <v>574</v>
      </c>
    </row>
    <row r="31" spans="1:20" x14ac:dyDescent="0.35">
      <c r="A31" s="2">
        <v>70</v>
      </c>
      <c r="B31" s="2" t="s">
        <v>137</v>
      </c>
      <c r="C31" s="2">
        <v>6.85</v>
      </c>
      <c r="D31" s="2">
        <v>2354</v>
      </c>
      <c r="E31" s="2" t="s">
        <v>13</v>
      </c>
      <c r="F31" s="2" t="s">
        <v>14</v>
      </c>
      <c r="G31" s="2">
        <v>-20</v>
      </c>
      <c r="H31" s="2">
        <v>10</v>
      </c>
      <c r="I31" s="2" t="s">
        <v>15</v>
      </c>
      <c r="J31" s="2" t="s">
        <v>16</v>
      </c>
      <c r="K31" s="2" t="s">
        <v>138</v>
      </c>
      <c r="L31" s="2"/>
      <c r="M31">
        <v>56.347392999999997</v>
      </c>
      <c r="N31">
        <v>-4.4697820000000004</v>
      </c>
      <c r="O31" s="26">
        <v>6</v>
      </c>
      <c r="P31" t="s">
        <v>745</v>
      </c>
      <c r="Q31">
        <v>1983</v>
      </c>
      <c r="R31">
        <v>1989</v>
      </c>
    </row>
    <row r="32" spans="1:20" x14ac:dyDescent="0.35">
      <c r="A32" s="2">
        <v>71</v>
      </c>
      <c r="B32" s="2" t="s">
        <v>743</v>
      </c>
      <c r="C32" s="2">
        <v>7.7</v>
      </c>
      <c r="D32" s="2">
        <v>2770</v>
      </c>
      <c r="E32" s="2" t="s">
        <v>13</v>
      </c>
      <c r="F32" s="2" t="s">
        <v>14</v>
      </c>
      <c r="G32" s="2">
        <v>14</v>
      </c>
      <c r="H32" s="2">
        <v>-2</v>
      </c>
      <c r="I32" s="2" t="s">
        <v>15</v>
      </c>
      <c r="J32" s="2" t="s">
        <v>16</v>
      </c>
      <c r="K32" s="2" t="s">
        <v>138</v>
      </c>
      <c r="L32" s="2"/>
      <c r="M32">
        <v>55.110750000000003</v>
      </c>
      <c r="N32">
        <v>-3.6294140000000001</v>
      </c>
      <c r="O32" s="26">
        <v>6</v>
      </c>
      <c r="P32" t="s">
        <v>744</v>
      </c>
      <c r="Q32">
        <v>1983</v>
      </c>
      <c r="R32">
        <v>1989</v>
      </c>
    </row>
    <row r="33" spans="1:19" x14ac:dyDescent="0.35">
      <c r="A33" s="2">
        <v>168</v>
      </c>
      <c r="B33" s="2" t="s">
        <v>298</v>
      </c>
      <c r="C33" s="2">
        <v>0.12</v>
      </c>
      <c r="D33" s="2">
        <v>1220</v>
      </c>
      <c r="E33" s="2" t="s">
        <v>13</v>
      </c>
      <c r="F33" s="2" t="s">
        <v>14</v>
      </c>
      <c r="G33" s="2">
        <v>-92</v>
      </c>
      <c r="H33" s="2">
        <v>240</v>
      </c>
      <c r="I33" s="2" t="s">
        <v>15</v>
      </c>
      <c r="J33" s="2" t="s">
        <v>16</v>
      </c>
      <c r="K33" s="2" t="s">
        <v>299</v>
      </c>
      <c r="L33" s="2"/>
      <c r="M33">
        <v>36.199168999999998</v>
      </c>
      <c r="N33">
        <v>-78.892207999999997</v>
      </c>
      <c r="O33" s="26">
        <v>7</v>
      </c>
      <c r="P33" t="s">
        <v>741</v>
      </c>
      <c r="Q33">
        <v>2007</v>
      </c>
      <c r="R33">
        <v>2013</v>
      </c>
    </row>
    <row r="34" spans="1:19" x14ac:dyDescent="0.35">
      <c r="A34" s="2">
        <v>169</v>
      </c>
      <c r="B34" s="2" t="s">
        <v>300</v>
      </c>
      <c r="C34" s="2">
        <v>0.12</v>
      </c>
      <c r="D34" s="2">
        <v>1220</v>
      </c>
      <c r="E34" s="2" t="s">
        <v>13</v>
      </c>
      <c r="F34" s="2" t="s">
        <v>14</v>
      </c>
      <c r="G34" s="2">
        <v>0</v>
      </c>
      <c r="H34" s="2">
        <v>0</v>
      </c>
      <c r="I34" s="2" t="s">
        <v>15</v>
      </c>
      <c r="J34" s="2" t="s">
        <v>16</v>
      </c>
      <c r="K34" s="2" t="s">
        <v>299</v>
      </c>
      <c r="L34" s="2"/>
      <c r="M34">
        <v>36.199168999999998</v>
      </c>
      <c r="N34">
        <v>-78.892207999999997</v>
      </c>
      <c r="O34" s="26">
        <v>7</v>
      </c>
      <c r="Q34">
        <v>2007</v>
      </c>
      <c r="R34">
        <v>2013</v>
      </c>
    </row>
    <row r="35" spans="1:19" x14ac:dyDescent="0.35">
      <c r="A35" s="2">
        <v>170</v>
      </c>
      <c r="B35" s="2" t="s">
        <v>301</v>
      </c>
      <c r="C35" s="2">
        <v>0.28999999999999998</v>
      </c>
      <c r="D35" s="2">
        <v>1220</v>
      </c>
      <c r="E35" s="2" t="s">
        <v>13</v>
      </c>
      <c r="F35" s="2" t="s">
        <v>14</v>
      </c>
      <c r="G35" s="2">
        <v>-33</v>
      </c>
      <c r="H35" s="2">
        <v>40</v>
      </c>
      <c r="I35" s="2" t="s">
        <v>15</v>
      </c>
      <c r="J35" s="2" t="s">
        <v>16</v>
      </c>
      <c r="K35" s="2" t="s">
        <v>299</v>
      </c>
      <c r="L35" s="2"/>
      <c r="M35">
        <v>36.177914999999999</v>
      </c>
      <c r="N35">
        <v>-78.808556999999993</v>
      </c>
      <c r="O35" s="26">
        <v>7</v>
      </c>
      <c r="P35" t="s">
        <v>742</v>
      </c>
      <c r="Q35">
        <v>2007</v>
      </c>
      <c r="R35">
        <v>2013</v>
      </c>
    </row>
    <row r="36" spans="1:19" x14ac:dyDescent="0.35">
      <c r="A36" s="2">
        <v>171</v>
      </c>
      <c r="B36" s="2" t="s">
        <v>302</v>
      </c>
      <c r="C36" s="2">
        <v>0.4</v>
      </c>
      <c r="D36" s="2">
        <v>1220</v>
      </c>
      <c r="E36" s="2" t="s">
        <v>13</v>
      </c>
      <c r="F36" s="2" t="s">
        <v>14</v>
      </c>
      <c r="G36" s="2">
        <v>0</v>
      </c>
      <c r="H36" s="2">
        <v>0</v>
      </c>
      <c r="I36" s="2" t="s">
        <v>15</v>
      </c>
      <c r="J36" s="2" t="s">
        <v>16</v>
      </c>
      <c r="K36" s="2" t="s">
        <v>299</v>
      </c>
      <c r="L36" s="2"/>
      <c r="M36">
        <v>36.199168999999998</v>
      </c>
      <c r="N36">
        <v>-78.808556999999993</v>
      </c>
      <c r="O36" s="26">
        <v>7</v>
      </c>
      <c r="Q36">
        <v>2007</v>
      </c>
      <c r="R36">
        <v>2013</v>
      </c>
    </row>
    <row r="37" spans="1:19" x14ac:dyDescent="0.35">
      <c r="A37" s="2">
        <v>274</v>
      </c>
      <c r="B37" s="2" t="s">
        <v>463</v>
      </c>
      <c r="C37" s="2">
        <v>1.964</v>
      </c>
      <c r="D37" s="2">
        <v>950</v>
      </c>
      <c r="E37" s="2" t="s">
        <v>13</v>
      </c>
      <c r="F37" s="2" t="s">
        <v>14</v>
      </c>
      <c r="G37" s="2">
        <v>70</v>
      </c>
      <c r="H37" s="2">
        <v>-55.3</v>
      </c>
      <c r="I37" s="2" t="s">
        <v>15</v>
      </c>
      <c r="J37" s="2" t="s">
        <v>26</v>
      </c>
      <c r="K37" s="2" t="s">
        <v>464</v>
      </c>
      <c r="L37" s="2"/>
      <c r="M37" s="12">
        <v>36.177914999999999</v>
      </c>
      <c r="N37" s="12">
        <v>116.003923121299</v>
      </c>
      <c r="O37">
        <v>10</v>
      </c>
    </row>
    <row r="38" spans="1:19" ht="20" x14ac:dyDescent="0.35">
      <c r="A38" s="2">
        <v>77</v>
      </c>
      <c r="B38" s="2" t="s">
        <v>149</v>
      </c>
      <c r="C38" s="2">
        <v>0.27</v>
      </c>
      <c r="D38" s="2">
        <v>1400</v>
      </c>
      <c r="E38" s="2" t="s">
        <v>13</v>
      </c>
      <c r="F38" s="2" t="s">
        <v>14</v>
      </c>
      <c r="G38" s="2">
        <v>98</v>
      </c>
      <c r="H38" s="2">
        <v>-47.4</v>
      </c>
      <c r="I38" s="2" t="s">
        <v>15</v>
      </c>
      <c r="J38" s="2" t="s">
        <v>16</v>
      </c>
      <c r="K38" s="2" t="s">
        <v>150</v>
      </c>
      <c r="L38" s="28"/>
      <c r="M38" s="31">
        <f>-33-58/60-21/3600</f>
        <v>-33.972500000000004</v>
      </c>
      <c r="N38" s="31">
        <f>18+56/60+56/3600</f>
        <v>18.948888888888888</v>
      </c>
      <c r="O38" s="31"/>
      <c r="P38" s="31" t="s">
        <v>784</v>
      </c>
      <c r="Q38" s="31">
        <v>1948</v>
      </c>
      <c r="R38" s="31">
        <v>1963</v>
      </c>
      <c r="S38" s="31" t="s">
        <v>574</v>
      </c>
    </row>
    <row r="39" spans="1:19" ht="20" x14ac:dyDescent="0.35">
      <c r="A39" s="2">
        <v>102</v>
      </c>
      <c r="B39" s="2" t="s">
        <v>191</v>
      </c>
      <c r="C39" s="2">
        <v>3.91</v>
      </c>
      <c r="D39" s="2">
        <v>1030</v>
      </c>
      <c r="E39" s="2" t="s">
        <v>13</v>
      </c>
      <c r="F39" s="2" t="s">
        <v>14</v>
      </c>
      <c r="G39" s="2">
        <v>35</v>
      </c>
      <c r="H39" s="2">
        <v>27.9</v>
      </c>
      <c r="I39" s="2" t="s">
        <v>15</v>
      </c>
      <c r="J39" s="2" t="s">
        <v>16</v>
      </c>
      <c r="K39" s="2" t="s">
        <v>150</v>
      </c>
      <c r="L39" s="31"/>
      <c r="M39" s="28">
        <v>42.173830140236902</v>
      </c>
      <c r="N39" s="31">
        <v>-75.409262268186097</v>
      </c>
      <c r="O39" s="31"/>
      <c r="P39" s="31" t="s">
        <v>715</v>
      </c>
      <c r="Q39" s="31"/>
      <c r="R39" s="31"/>
      <c r="S39" s="31" t="s">
        <v>718</v>
      </c>
    </row>
    <row r="40" spans="1:19" x14ac:dyDescent="0.35">
      <c r="A40" s="2">
        <v>117</v>
      </c>
      <c r="B40" s="2" t="s">
        <v>217</v>
      </c>
      <c r="C40" s="2">
        <v>0.09</v>
      </c>
      <c r="D40" s="2">
        <v>1854</v>
      </c>
      <c r="E40" s="2" t="s">
        <v>13</v>
      </c>
      <c r="F40" s="2" t="s">
        <v>14</v>
      </c>
      <c r="G40" s="2">
        <v>-80</v>
      </c>
      <c r="H40" s="2">
        <v>32.1</v>
      </c>
      <c r="I40" s="2" t="s">
        <v>15</v>
      </c>
      <c r="J40" s="2" t="s">
        <v>16</v>
      </c>
      <c r="K40" s="2" t="s">
        <v>218</v>
      </c>
      <c r="L40" s="2"/>
      <c r="M40">
        <v>35.049999999999997</v>
      </c>
      <c r="N40">
        <v>-83.583332999999996</v>
      </c>
      <c r="O40">
        <v>4</v>
      </c>
      <c r="P40" t="s">
        <v>747</v>
      </c>
      <c r="Q40">
        <v>1970</v>
      </c>
      <c r="R40">
        <v>1974</v>
      </c>
      <c r="S40" t="s">
        <v>597</v>
      </c>
    </row>
    <row r="41" spans="1:19" ht="15" x14ac:dyDescent="0.4">
      <c r="A41" s="2">
        <v>64</v>
      </c>
      <c r="B41" s="2" t="s">
        <v>126</v>
      </c>
      <c r="C41" s="2">
        <v>0.01</v>
      </c>
      <c r="D41" s="2">
        <v>1333</v>
      </c>
      <c r="E41" s="2" t="s">
        <v>24</v>
      </c>
      <c r="F41" s="2" t="s">
        <v>25</v>
      </c>
      <c r="G41" s="2">
        <v>-45</v>
      </c>
      <c r="H41" s="2">
        <v>69.900000000000006</v>
      </c>
      <c r="I41" s="2" t="s">
        <v>15</v>
      </c>
      <c r="J41" s="2" t="s">
        <v>16</v>
      </c>
      <c r="K41" s="2" t="s">
        <v>127</v>
      </c>
      <c r="M41" s="11">
        <v>34.790599999999998</v>
      </c>
      <c r="N41" s="11">
        <v>-93.024600000000007</v>
      </c>
      <c r="O41">
        <v>4</v>
      </c>
      <c r="Q41">
        <v>1970</v>
      </c>
      <c r="R41">
        <v>1974</v>
      </c>
    </row>
    <row r="42" spans="1:19" ht="15" x14ac:dyDescent="0.4">
      <c r="A42" s="2">
        <v>65</v>
      </c>
      <c r="B42" s="2" t="s">
        <v>128</v>
      </c>
      <c r="C42" s="2">
        <v>0.01</v>
      </c>
      <c r="D42" s="2">
        <v>1333</v>
      </c>
      <c r="E42" s="2" t="s">
        <v>24</v>
      </c>
      <c r="F42" s="2" t="s">
        <v>25</v>
      </c>
      <c r="G42" s="2">
        <v>-100</v>
      </c>
      <c r="H42" s="2">
        <v>147.69999999999999</v>
      </c>
      <c r="I42" s="2" t="s">
        <v>15</v>
      </c>
      <c r="J42" s="2" t="s">
        <v>16</v>
      </c>
      <c r="K42" s="2" t="s">
        <v>127</v>
      </c>
      <c r="L42" s="2"/>
      <c r="M42" s="11">
        <v>34.790599999999998</v>
      </c>
      <c r="N42" s="11">
        <v>-93.024600000000007</v>
      </c>
      <c r="O42">
        <v>4</v>
      </c>
      <c r="Q42">
        <v>1970</v>
      </c>
      <c r="R42">
        <v>1974</v>
      </c>
    </row>
    <row r="43" spans="1:19" x14ac:dyDescent="0.35">
      <c r="A43" s="2">
        <v>251</v>
      </c>
      <c r="B43" s="2" t="s">
        <v>431</v>
      </c>
      <c r="C43" s="2">
        <v>1</v>
      </c>
      <c r="D43" s="2">
        <v>813</v>
      </c>
      <c r="E43" s="2" t="s">
        <v>13</v>
      </c>
      <c r="F43" s="2" t="s">
        <v>14</v>
      </c>
      <c r="G43" s="2">
        <v>-45</v>
      </c>
      <c r="H43" s="2">
        <v>0</v>
      </c>
      <c r="I43" s="2" t="s">
        <v>15</v>
      </c>
      <c r="J43" s="2" t="s">
        <v>16</v>
      </c>
      <c r="K43" s="2" t="s">
        <v>432</v>
      </c>
      <c r="L43" s="2"/>
      <c r="M43">
        <v>-33.839837000000003</v>
      </c>
      <c r="N43">
        <v>-110.95813</v>
      </c>
      <c r="O43">
        <v>16</v>
      </c>
      <c r="P43" t="s">
        <v>751</v>
      </c>
      <c r="Q43">
        <v>1953</v>
      </c>
      <c r="R43">
        <v>1966</v>
      </c>
    </row>
    <row r="44" spans="1:19" ht="20" x14ac:dyDescent="0.35">
      <c r="A44" s="2">
        <v>94</v>
      </c>
      <c r="B44" s="2" t="s">
        <v>177</v>
      </c>
      <c r="C44" s="2">
        <v>1.42</v>
      </c>
      <c r="D44" s="2">
        <v>1400</v>
      </c>
      <c r="E44" s="2" t="s">
        <v>13</v>
      </c>
      <c r="F44" s="2" t="s">
        <v>14</v>
      </c>
      <c r="G44" s="2">
        <v>84</v>
      </c>
      <c r="H44" s="2">
        <v>-2</v>
      </c>
      <c r="I44" s="2" t="s">
        <v>15</v>
      </c>
      <c r="J44" s="2" t="s">
        <v>16</v>
      </c>
      <c r="K44" s="2" t="s">
        <v>178</v>
      </c>
      <c r="L44" s="2"/>
      <c r="M44">
        <v>-29</v>
      </c>
      <c r="N44">
        <v>-29.25</v>
      </c>
      <c r="O44">
        <v>8</v>
      </c>
      <c r="P44" t="s">
        <v>748</v>
      </c>
      <c r="Q44" t="s">
        <v>749</v>
      </c>
      <c r="R44" t="s">
        <v>750</v>
      </c>
      <c r="S44" t="s">
        <v>597</v>
      </c>
    </row>
    <row r="45" spans="1:19" x14ac:dyDescent="0.35">
      <c r="A45" s="2">
        <v>105</v>
      </c>
      <c r="B45" s="2" t="s">
        <v>195</v>
      </c>
      <c r="C45" s="2">
        <v>21.85</v>
      </c>
      <c r="D45" s="2">
        <v>1795</v>
      </c>
      <c r="E45" s="2" t="s">
        <v>13</v>
      </c>
      <c r="F45" s="2" t="s">
        <v>14</v>
      </c>
      <c r="G45" s="2">
        <v>-6</v>
      </c>
      <c r="H45" s="2">
        <v>0</v>
      </c>
      <c r="I45" s="2" t="s">
        <v>15</v>
      </c>
      <c r="J45" s="2" t="s">
        <v>16</v>
      </c>
      <c r="K45" s="2" t="s">
        <v>196</v>
      </c>
      <c r="L45" s="2"/>
      <c r="M45">
        <v>35.1</v>
      </c>
      <c r="N45">
        <v>-83.716667000000001</v>
      </c>
      <c r="O45">
        <v>9</v>
      </c>
      <c r="P45" t="s">
        <v>752</v>
      </c>
      <c r="Q45">
        <v>2003</v>
      </c>
      <c r="R45">
        <v>2012</v>
      </c>
    </row>
    <row r="46" spans="1:19" x14ac:dyDescent="0.35">
      <c r="A46" s="2">
        <v>241</v>
      </c>
      <c r="B46" s="2" t="s">
        <v>414</v>
      </c>
      <c r="C46" s="2">
        <v>0.52800000000000002</v>
      </c>
      <c r="D46" s="2">
        <v>1330</v>
      </c>
      <c r="E46" s="2" t="s">
        <v>19</v>
      </c>
      <c r="F46" s="2" t="s">
        <v>14</v>
      </c>
      <c r="G46" s="2">
        <v>-100</v>
      </c>
      <c r="H46" s="27">
        <v>36</v>
      </c>
      <c r="I46" s="2" t="s">
        <v>15</v>
      </c>
      <c r="J46" s="2" t="s">
        <v>16</v>
      </c>
      <c r="K46" s="2" t="s">
        <v>415</v>
      </c>
      <c r="L46" s="27"/>
      <c r="M46">
        <v>-37.680224000000003</v>
      </c>
      <c r="N46">
        <v>145.54478499999999</v>
      </c>
      <c r="O46">
        <f>R46-Q46</f>
        <v>28</v>
      </c>
      <c r="Q46">
        <v>1968</v>
      </c>
      <c r="R46">
        <v>1996</v>
      </c>
    </row>
    <row r="47" spans="1:19" x14ac:dyDescent="0.35">
      <c r="A47" s="2">
        <v>259</v>
      </c>
      <c r="B47" s="2" t="s">
        <v>441</v>
      </c>
      <c r="C47" s="2">
        <v>8.08</v>
      </c>
      <c r="D47" s="2">
        <v>1030</v>
      </c>
      <c r="E47" s="2" t="s">
        <v>13</v>
      </c>
      <c r="F47" s="2" t="s">
        <v>14</v>
      </c>
      <c r="G47" s="2">
        <v>58</v>
      </c>
      <c r="H47" s="2">
        <v>20.7</v>
      </c>
      <c r="I47" s="2" t="s">
        <v>15</v>
      </c>
      <c r="J47" s="2" t="s">
        <v>16</v>
      </c>
      <c r="K47" s="2" t="s">
        <v>442</v>
      </c>
      <c r="L47" s="27"/>
    </row>
    <row r="48" spans="1:19" x14ac:dyDescent="0.35">
      <c r="A48" s="2">
        <v>270</v>
      </c>
      <c r="B48" s="2" t="s">
        <v>458</v>
      </c>
      <c r="C48" s="2">
        <v>1.18</v>
      </c>
      <c r="D48" s="2">
        <v>2153</v>
      </c>
      <c r="E48" s="2" t="s">
        <v>19</v>
      </c>
      <c r="F48" s="2" t="s">
        <v>14</v>
      </c>
      <c r="G48" s="2">
        <v>-50</v>
      </c>
      <c r="H48" s="2">
        <v>11.2</v>
      </c>
      <c r="I48" s="2" t="s">
        <v>15</v>
      </c>
      <c r="J48" s="2" t="s">
        <v>16</v>
      </c>
      <c r="K48" s="2" t="s">
        <v>442</v>
      </c>
      <c r="L48" s="27"/>
      <c r="M48">
        <f>42+46/60+2/3600</f>
        <v>42.767222222222223</v>
      </c>
      <c r="N48">
        <f>-76-1/60-7/3600</f>
        <v>-76.018611111111113</v>
      </c>
      <c r="O48">
        <v>28</v>
      </c>
      <c r="P48" t="s">
        <v>716</v>
      </c>
    </row>
    <row r="49" spans="1:19" x14ac:dyDescent="0.35">
      <c r="A49" s="2">
        <v>278</v>
      </c>
      <c r="B49" s="2" t="s">
        <v>567</v>
      </c>
      <c r="C49" s="2">
        <v>1.57</v>
      </c>
      <c r="D49" s="2">
        <v>1809</v>
      </c>
      <c r="E49" s="2" t="s">
        <v>13</v>
      </c>
      <c r="F49" s="2" t="s">
        <v>14</v>
      </c>
      <c r="G49" s="2">
        <v>36</v>
      </c>
      <c r="H49" s="2">
        <v>-11.8</v>
      </c>
      <c r="I49" s="2" t="s">
        <v>15</v>
      </c>
      <c r="J49" s="2" t="s">
        <v>16</v>
      </c>
      <c r="K49" s="2" t="s">
        <v>442</v>
      </c>
      <c r="L49" s="10" t="s">
        <v>753</v>
      </c>
      <c r="M49">
        <f>36+51/60</f>
        <v>36.85</v>
      </c>
      <c r="N49">
        <f>139+1/60</f>
        <v>139.01666666666668</v>
      </c>
      <c r="O49">
        <f>1981-1957</f>
        <v>24</v>
      </c>
      <c r="P49" t="s">
        <v>717</v>
      </c>
    </row>
    <row r="50" spans="1:19" x14ac:dyDescent="0.35">
      <c r="A50" s="2">
        <v>295</v>
      </c>
      <c r="B50" s="2" t="s">
        <v>494</v>
      </c>
      <c r="C50" s="2">
        <v>1</v>
      </c>
      <c r="D50" s="2">
        <v>549</v>
      </c>
      <c r="E50" s="2" t="s">
        <v>13</v>
      </c>
      <c r="F50" s="2" t="s">
        <v>14</v>
      </c>
      <c r="G50" s="2">
        <v>-15</v>
      </c>
      <c r="H50" s="2">
        <v>38.200000000000003</v>
      </c>
      <c r="I50" s="2" t="s">
        <v>15</v>
      </c>
      <c r="J50" s="2" t="s">
        <v>16</v>
      </c>
      <c r="K50" s="2" t="s">
        <v>442</v>
      </c>
      <c r="L50" s="27"/>
      <c r="M50">
        <f>-33-57/60</f>
        <v>-33.950000000000003</v>
      </c>
      <c r="N50">
        <f>-18-15/60</f>
        <v>-18.25</v>
      </c>
      <c r="O50">
        <v>8</v>
      </c>
      <c r="P50" t="s">
        <v>570</v>
      </c>
    </row>
    <row r="51" spans="1:19" x14ac:dyDescent="0.35">
      <c r="A51" s="2">
        <v>74</v>
      </c>
      <c r="B51" s="2" t="s">
        <v>143</v>
      </c>
      <c r="C51" s="2">
        <v>1.24</v>
      </c>
      <c r="D51" s="2">
        <v>457</v>
      </c>
      <c r="E51" s="2" t="s">
        <v>24</v>
      </c>
      <c r="F51" s="2" t="s">
        <v>25</v>
      </c>
      <c r="G51" s="2">
        <v>-100</v>
      </c>
      <c r="H51" s="2">
        <v>0</v>
      </c>
      <c r="I51" s="2" t="s">
        <v>15</v>
      </c>
      <c r="J51" s="2" t="s">
        <v>16</v>
      </c>
      <c r="K51" s="2" t="s">
        <v>144</v>
      </c>
      <c r="L51" s="34"/>
      <c r="M51">
        <v>34.574444</v>
      </c>
      <c r="N51">
        <v>111.873611</v>
      </c>
      <c r="P51" t="s">
        <v>758</v>
      </c>
      <c r="Q51">
        <v>1963</v>
      </c>
      <c r="R51" s="10">
        <v>1969</v>
      </c>
      <c r="S51" t="s">
        <v>597</v>
      </c>
    </row>
    <row r="52" spans="1:19" ht="33" customHeight="1" x14ac:dyDescent="0.35">
      <c r="A52" s="2">
        <v>68</v>
      </c>
      <c r="B52" s="2" t="s">
        <v>134</v>
      </c>
      <c r="C52" s="2">
        <v>0.13300000000000001</v>
      </c>
      <c r="D52" s="2">
        <v>1900</v>
      </c>
      <c r="E52" s="2" t="s">
        <v>13</v>
      </c>
      <c r="F52" s="2" t="s">
        <v>14</v>
      </c>
      <c r="G52" s="2">
        <v>-40</v>
      </c>
      <c r="H52" s="2">
        <v>70.2</v>
      </c>
      <c r="I52" s="2" t="s">
        <v>15</v>
      </c>
      <c r="J52" s="2" t="s">
        <v>16</v>
      </c>
      <c r="K52" s="32" t="s">
        <v>135</v>
      </c>
      <c r="L52" s="32" t="s">
        <v>754</v>
      </c>
      <c r="P52" t="s">
        <v>696</v>
      </c>
      <c r="Q52">
        <v>2005</v>
      </c>
      <c r="R52">
        <v>2000</v>
      </c>
    </row>
    <row r="53" spans="1:19" ht="20.5" customHeight="1" x14ac:dyDescent="0.35">
      <c r="A53" s="2">
        <v>69</v>
      </c>
      <c r="B53" s="2" t="s">
        <v>136</v>
      </c>
      <c r="C53" s="2">
        <v>0.308</v>
      </c>
      <c r="D53" s="2">
        <v>1900</v>
      </c>
      <c r="E53" s="2" t="s">
        <v>13</v>
      </c>
      <c r="F53" s="2" t="s">
        <v>14</v>
      </c>
      <c r="G53" s="2">
        <v>-33</v>
      </c>
      <c r="H53" s="2">
        <v>37</v>
      </c>
      <c r="I53" s="2" t="s">
        <v>15</v>
      </c>
      <c r="J53" s="2" t="s">
        <v>16</v>
      </c>
      <c r="K53" s="2" t="s">
        <v>135</v>
      </c>
      <c r="L53" s="32"/>
    </row>
    <row r="54" spans="1:19" ht="50" x14ac:dyDescent="0.35">
      <c r="A54" s="2">
        <v>128</v>
      </c>
      <c r="B54" s="2" t="s">
        <v>237</v>
      </c>
      <c r="C54" s="2">
        <v>1.4999999999999999E-2</v>
      </c>
      <c r="D54" s="2">
        <v>1430</v>
      </c>
      <c r="E54" s="2" t="s">
        <v>13</v>
      </c>
      <c r="F54" s="2" t="s">
        <v>14</v>
      </c>
      <c r="G54" s="2">
        <v>100</v>
      </c>
      <c r="H54" s="2">
        <v>-27.8</v>
      </c>
      <c r="I54" s="2" t="s">
        <v>15</v>
      </c>
      <c r="J54" s="2" t="s">
        <v>16</v>
      </c>
      <c r="K54" s="2" t="s">
        <v>135</v>
      </c>
      <c r="L54" s="32" t="s">
        <v>755</v>
      </c>
      <c r="M54">
        <v>2.6</v>
      </c>
      <c r="N54">
        <v>102.1</v>
      </c>
      <c r="Q54">
        <v>1980</v>
      </c>
      <c r="R54">
        <v>1983</v>
      </c>
      <c r="S54" t="s">
        <v>597</v>
      </c>
    </row>
    <row r="55" spans="1:19" x14ac:dyDescent="0.35">
      <c r="A55" s="2">
        <v>188</v>
      </c>
      <c r="B55" s="2" t="s">
        <v>328</v>
      </c>
      <c r="C55" s="2">
        <v>0.36399999999999999</v>
      </c>
      <c r="D55" s="2">
        <v>2307</v>
      </c>
      <c r="E55" s="2" t="s">
        <v>24</v>
      </c>
      <c r="F55" s="2" t="s">
        <v>14</v>
      </c>
      <c r="G55" s="2">
        <v>100</v>
      </c>
      <c r="H55" s="2">
        <v>10.9</v>
      </c>
      <c r="I55" s="2" t="s">
        <v>15</v>
      </c>
      <c r="J55" s="2" t="s">
        <v>16</v>
      </c>
      <c r="K55" s="2" t="s">
        <v>135</v>
      </c>
      <c r="L55" s="32">
        <v>14</v>
      </c>
    </row>
    <row r="56" spans="1:19" ht="15" thickBot="1" x14ac:dyDescent="0.4">
      <c r="A56" s="4">
        <v>189</v>
      </c>
      <c r="B56" s="4" t="s">
        <v>329</v>
      </c>
      <c r="C56" s="4">
        <v>0.35</v>
      </c>
      <c r="D56" s="4">
        <v>2014</v>
      </c>
      <c r="E56" s="4" t="s">
        <v>13</v>
      </c>
      <c r="F56" s="4" t="s">
        <v>14</v>
      </c>
      <c r="G56" s="4">
        <v>-100</v>
      </c>
      <c r="H56" s="4">
        <v>80.5</v>
      </c>
      <c r="I56" s="4" t="s">
        <v>15</v>
      </c>
      <c r="J56" s="4" t="s">
        <v>16</v>
      </c>
      <c r="K56" s="4" t="s">
        <v>135</v>
      </c>
      <c r="L56" s="32" t="s">
        <v>757</v>
      </c>
    </row>
    <row r="57" spans="1:19" x14ac:dyDescent="0.35">
      <c r="A57" s="2">
        <v>197</v>
      </c>
      <c r="B57" s="2" t="s">
        <v>344</v>
      </c>
      <c r="C57" s="2">
        <v>0.01</v>
      </c>
      <c r="D57" s="2">
        <v>3170</v>
      </c>
      <c r="E57" s="2" t="s">
        <v>13</v>
      </c>
      <c r="F57" s="2" t="s">
        <v>14</v>
      </c>
      <c r="G57" s="2">
        <v>-100</v>
      </c>
      <c r="H57" s="2">
        <v>9.5</v>
      </c>
      <c r="I57" s="2" t="s">
        <v>15</v>
      </c>
      <c r="J57" s="2" t="s">
        <v>16</v>
      </c>
      <c r="K57" s="2" t="s">
        <v>135</v>
      </c>
      <c r="L57" s="32" t="s">
        <v>757</v>
      </c>
    </row>
    <row r="58" spans="1:19" x14ac:dyDescent="0.35">
      <c r="A58" s="9">
        <v>200</v>
      </c>
      <c r="B58" s="9" t="s">
        <v>348</v>
      </c>
      <c r="C58" s="9">
        <v>1.2</v>
      </c>
      <c r="D58" s="9">
        <v>1400</v>
      </c>
      <c r="E58" s="9" t="s">
        <v>13</v>
      </c>
      <c r="F58" s="9" t="s">
        <v>14</v>
      </c>
      <c r="G58" s="9">
        <v>-100</v>
      </c>
      <c r="H58" s="9">
        <v>56</v>
      </c>
      <c r="I58" s="9" t="s">
        <v>15</v>
      </c>
      <c r="J58" s="9" t="s">
        <v>16</v>
      </c>
      <c r="K58" s="9" t="s">
        <v>135</v>
      </c>
      <c r="L58" s="33" t="s">
        <v>756</v>
      </c>
    </row>
    <row r="59" spans="1:19" x14ac:dyDescent="0.35">
      <c r="A59" s="2">
        <v>252</v>
      </c>
      <c r="B59" s="2" t="s">
        <v>433</v>
      </c>
      <c r="C59" s="2">
        <v>0.377</v>
      </c>
      <c r="D59" s="2">
        <v>1880</v>
      </c>
      <c r="E59" s="2" t="s">
        <v>13</v>
      </c>
      <c r="F59" s="2" t="s">
        <v>14</v>
      </c>
      <c r="G59" s="2">
        <v>-100</v>
      </c>
      <c r="H59" s="2">
        <v>117</v>
      </c>
      <c r="I59" s="2" t="s">
        <v>15</v>
      </c>
      <c r="J59" s="2" t="s">
        <v>16</v>
      </c>
      <c r="K59" s="2" t="s">
        <v>135</v>
      </c>
      <c r="L59" s="32" t="s">
        <v>757</v>
      </c>
    </row>
    <row r="60" spans="1:19" x14ac:dyDescent="0.35">
      <c r="A60" s="2">
        <v>253</v>
      </c>
      <c r="B60" s="2" t="s">
        <v>434</v>
      </c>
      <c r="C60" s="2">
        <v>0.59199999999999997</v>
      </c>
      <c r="D60" s="2">
        <v>1880</v>
      </c>
      <c r="E60" s="2" t="s">
        <v>13</v>
      </c>
      <c r="F60" s="2" t="s">
        <v>14</v>
      </c>
      <c r="G60" s="2">
        <v>-60</v>
      </c>
      <c r="H60" s="2">
        <v>85.3</v>
      </c>
      <c r="I60" s="2" t="s">
        <v>15</v>
      </c>
      <c r="J60" s="2" t="s">
        <v>16</v>
      </c>
      <c r="K60" s="2" t="s">
        <v>135</v>
      </c>
      <c r="L60" s="32" t="s">
        <v>757</v>
      </c>
    </row>
    <row r="61" spans="1:19" x14ac:dyDescent="0.35">
      <c r="A61" s="2">
        <v>254</v>
      </c>
      <c r="B61" s="2" t="s">
        <v>435</v>
      </c>
      <c r="C61" s="2">
        <v>7</v>
      </c>
      <c r="D61" s="2">
        <v>2130</v>
      </c>
      <c r="E61" s="2" t="s">
        <v>13</v>
      </c>
      <c r="F61" s="2" t="s">
        <v>14</v>
      </c>
      <c r="G61" s="2">
        <v>54</v>
      </c>
      <c r="H61" s="2">
        <v>27.7</v>
      </c>
      <c r="I61" s="2" t="s">
        <v>15</v>
      </c>
      <c r="J61" s="2" t="s">
        <v>16</v>
      </c>
      <c r="K61" s="2" t="s">
        <v>135</v>
      </c>
      <c r="L61" s="32" t="s">
        <v>757</v>
      </c>
    </row>
    <row r="62" spans="1:19" x14ac:dyDescent="0.35">
      <c r="A62" s="2">
        <v>130</v>
      </c>
      <c r="B62" s="2" t="s">
        <v>240</v>
      </c>
      <c r="C62" s="2">
        <v>438</v>
      </c>
      <c r="D62" s="2">
        <v>1123</v>
      </c>
      <c r="E62" s="2" t="s">
        <v>19</v>
      </c>
      <c r="F62" s="2" t="s">
        <v>14</v>
      </c>
      <c r="G62" s="2">
        <v>5.6</v>
      </c>
      <c r="H62" s="2">
        <v>-6.3</v>
      </c>
      <c r="I62" s="2" t="s">
        <v>20</v>
      </c>
      <c r="J62" s="2" t="s">
        <v>40</v>
      </c>
      <c r="K62" s="2" t="s">
        <v>241</v>
      </c>
      <c r="L62" s="2"/>
      <c r="M62">
        <v>42.548178</v>
      </c>
      <c r="N62">
        <v>1.1582349999999999</v>
      </c>
      <c r="O62">
        <v>44</v>
      </c>
      <c r="P62" t="s">
        <v>760</v>
      </c>
      <c r="Q62">
        <v>1965</v>
      </c>
      <c r="R62">
        <v>2009</v>
      </c>
      <c r="S62" t="s">
        <v>597</v>
      </c>
    </row>
    <row r="63" spans="1:19" x14ac:dyDescent="0.35">
      <c r="A63" s="2">
        <v>150</v>
      </c>
      <c r="B63" s="2" t="s">
        <v>270</v>
      </c>
      <c r="C63" s="2">
        <v>345</v>
      </c>
      <c r="D63" s="2">
        <v>1050</v>
      </c>
      <c r="E63" s="2" t="s">
        <v>19</v>
      </c>
      <c r="F63" s="2" t="s">
        <v>14</v>
      </c>
      <c r="G63" s="2">
        <v>15</v>
      </c>
      <c r="H63" s="2">
        <v>-23.8</v>
      </c>
      <c r="I63" s="2" t="s">
        <v>20</v>
      </c>
      <c r="J63" s="2" t="s">
        <v>40</v>
      </c>
      <c r="K63" s="2" t="s">
        <v>241</v>
      </c>
      <c r="L63" s="2"/>
      <c r="M63">
        <v>42.254702999999999</v>
      </c>
      <c r="N63">
        <v>0.97585999999999995</v>
      </c>
      <c r="O63">
        <v>44</v>
      </c>
      <c r="P63" t="s">
        <v>759</v>
      </c>
      <c r="Q63">
        <v>1965</v>
      </c>
      <c r="R63">
        <v>2009</v>
      </c>
      <c r="S63" t="s">
        <v>597</v>
      </c>
    </row>
    <row r="64" spans="1:19" x14ac:dyDescent="0.35">
      <c r="A64" s="2">
        <v>249</v>
      </c>
      <c r="B64" s="2" t="s">
        <v>427</v>
      </c>
      <c r="C64" s="2">
        <v>65</v>
      </c>
      <c r="D64" s="2">
        <v>620</v>
      </c>
      <c r="E64" s="2" t="s">
        <v>19</v>
      </c>
      <c r="F64" s="2" t="s">
        <v>14</v>
      </c>
      <c r="G64" s="2">
        <v>18.46153846</v>
      </c>
      <c r="H64" s="2">
        <v>-24</v>
      </c>
      <c r="I64" s="2" t="s">
        <v>15</v>
      </c>
      <c r="J64" s="2" t="s">
        <v>21</v>
      </c>
      <c r="K64" s="2" t="s">
        <v>428</v>
      </c>
      <c r="L64" s="2"/>
      <c r="M64">
        <v>42.025086999999999</v>
      </c>
      <c r="N64">
        <v>1.3818509999999999</v>
      </c>
      <c r="O64">
        <v>12</v>
      </c>
      <c r="Q64">
        <v>2009</v>
      </c>
      <c r="R64">
        <v>2013</v>
      </c>
      <c r="S64" t="s">
        <v>577</v>
      </c>
    </row>
    <row r="65" spans="1:19" x14ac:dyDescent="0.35">
      <c r="A65" s="2">
        <v>204</v>
      </c>
      <c r="B65" s="2" t="s">
        <v>356</v>
      </c>
      <c r="C65" s="2">
        <v>401</v>
      </c>
      <c r="D65" s="2">
        <v>895</v>
      </c>
      <c r="E65" s="2" t="s">
        <v>24</v>
      </c>
      <c r="F65" s="2" t="s">
        <v>25</v>
      </c>
      <c r="G65" s="2">
        <v>-4.9000000000000004</v>
      </c>
      <c r="H65" s="2">
        <v>0</v>
      </c>
      <c r="I65" s="2" t="s">
        <v>15</v>
      </c>
      <c r="J65" s="2" t="s">
        <v>61</v>
      </c>
      <c r="K65" s="2" t="s">
        <v>62</v>
      </c>
      <c r="L65" s="2"/>
      <c r="M65">
        <v>48.55</v>
      </c>
      <c r="N65">
        <v>-81.05</v>
      </c>
      <c r="O65">
        <v>5</v>
      </c>
      <c r="P65" t="s">
        <v>761</v>
      </c>
      <c r="Q65">
        <v>1985</v>
      </c>
      <c r="R65">
        <v>1990</v>
      </c>
      <c r="S65" t="s">
        <v>597</v>
      </c>
    </row>
    <row r="66" spans="1:19" x14ac:dyDescent="0.35">
      <c r="A66" s="2">
        <v>216</v>
      </c>
      <c r="B66" s="2" t="s">
        <v>763</v>
      </c>
      <c r="C66" s="2">
        <v>0.63</v>
      </c>
      <c r="D66" s="2">
        <v>939</v>
      </c>
      <c r="E66" s="2" t="s">
        <v>24</v>
      </c>
      <c r="F66" s="2" t="s">
        <v>14</v>
      </c>
      <c r="G66" s="2">
        <v>90</v>
      </c>
      <c r="H66" s="2">
        <v>-50</v>
      </c>
      <c r="I66" s="2" t="s">
        <v>15</v>
      </c>
      <c r="J66" s="2" t="s">
        <v>16</v>
      </c>
      <c r="K66" s="2" t="s">
        <v>375</v>
      </c>
      <c r="L66" s="2"/>
      <c r="M66">
        <v>-3.0296210000000001</v>
      </c>
      <c r="N66">
        <v>-78.442110999999997</v>
      </c>
      <c r="O66">
        <v>1</v>
      </c>
      <c r="Q66">
        <v>2004</v>
      </c>
      <c r="R66">
        <v>2005</v>
      </c>
      <c r="S66" t="s">
        <v>577</v>
      </c>
    </row>
    <row r="67" spans="1:19" ht="20" x14ac:dyDescent="0.35">
      <c r="A67" s="2">
        <v>285</v>
      </c>
      <c r="B67" s="2" t="s">
        <v>478</v>
      </c>
      <c r="C67" s="2">
        <v>252</v>
      </c>
      <c r="D67" s="2">
        <v>1500</v>
      </c>
      <c r="E67" s="2" t="s">
        <v>19</v>
      </c>
      <c r="F67" s="2" t="s">
        <v>14</v>
      </c>
      <c r="G67" s="2">
        <v>55.5</v>
      </c>
      <c r="H67" s="2">
        <v>-7</v>
      </c>
      <c r="I67" s="2" t="s">
        <v>15</v>
      </c>
      <c r="J67" s="2" t="s">
        <v>21</v>
      </c>
      <c r="K67" s="2" t="s">
        <v>479</v>
      </c>
      <c r="L67" s="2"/>
      <c r="M67">
        <v>41.857247000000001</v>
      </c>
      <c r="N67">
        <v>-8.4242260000000009</v>
      </c>
      <c r="O67">
        <v>5</v>
      </c>
      <c r="Q67">
        <v>2003</v>
      </c>
      <c r="R67">
        <v>2008</v>
      </c>
    </row>
    <row r="68" spans="1:19" x14ac:dyDescent="0.35">
      <c r="A68" s="2">
        <v>88</v>
      </c>
      <c r="B68" s="2" t="s">
        <v>167</v>
      </c>
      <c r="C68" s="2">
        <v>33.9</v>
      </c>
      <c r="D68" s="2">
        <v>600</v>
      </c>
      <c r="E68" s="2" t="s">
        <v>24</v>
      </c>
      <c r="F68" s="2" t="s">
        <v>25</v>
      </c>
      <c r="G68" s="2">
        <v>-30</v>
      </c>
      <c r="H68" s="2">
        <v>21</v>
      </c>
      <c r="I68" s="2" t="s">
        <v>15</v>
      </c>
      <c r="J68" s="2" t="s">
        <v>16</v>
      </c>
      <c r="K68" s="2" t="s">
        <v>168</v>
      </c>
      <c r="L68" s="2"/>
      <c r="M68">
        <v>49.692988999999997</v>
      </c>
      <c r="N68">
        <v>-120.011314</v>
      </c>
      <c r="O68">
        <f>R68-Q68</f>
        <v>12</v>
      </c>
      <c r="P68" t="s">
        <v>764</v>
      </c>
      <c r="Q68">
        <v>1971</v>
      </c>
      <c r="R68">
        <v>1983</v>
      </c>
      <c r="S68" t="s">
        <v>577</v>
      </c>
    </row>
    <row r="69" spans="1:19" ht="20" x14ac:dyDescent="0.35">
      <c r="A69" s="2">
        <v>72</v>
      </c>
      <c r="B69" s="2" t="s">
        <v>139</v>
      </c>
      <c r="C69" s="2">
        <v>0.36399999999999999</v>
      </c>
      <c r="D69" s="2">
        <v>1705</v>
      </c>
      <c r="E69" s="2" t="s">
        <v>13</v>
      </c>
      <c r="F69" s="2" t="s">
        <v>14</v>
      </c>
      <c r="G69" s="2">
        <v>25</v>
      </c>
      <c r="H69" s="2">
        <v>10.8</v>
      </c>
      <c r="I69" s="2" t="s">
        <v>15</v>
      </c>
      <c r="J69" s="2" t="s">
        <v>16</v>
      </c>
      <c r="K69" s="2" t="s">
        <v>140</v>
      </c>
      <c r="L69" s="28"/>
      <c r="M69" s="31">
        <v>-32.211528164020798</v>
      </c>
      <c r="N69" s="31">
        <v>151.72778823315099</v>
      </c>
      <c r="O69" s="31"/>
      <c r="P69" s="31"/>
      <c r="Q69" s="31">
        <v>1983</v>
      </c>
      <c r="R69" s="31">
        <v>1999</v>
      </c>
      <c r="S69" s="31" t="s">
        <v>718</v>
      </c>
    </row>
    <row r="70" spans="1:19" ht="20" x14ac:dyDescent="0.35">
      <c r="A70" s="2">
        <v>83</v>
      </c>
      <c r="B70" s="2" t="s">
        <v>158</v>
      </c>
      <c r="C70" s="2">
        <v>0.151</v>
      </c>
      <c r="D70" s="2">
        <v>1617</v>
      </c>
      <c r="E70" s="2" t="s">
        <v>13</v>
      </c>
      <c r="F70" s="2" t="s">
        <v>14</v>
      </c>
      <c r="G70" s="2">
        <v>32</v>
      </c>
      <c r="H70" s="2">
        <v>48.3</v>
      </c>
      <c r="I70" s="2" t="s">
        <v>15</v>
      </c>
      <c r="J70" s="2" t="s">
        <v>16</v>
      </c>
      <c r="K70" s="2" t="s">
        <v>140</v>
      </c>
      <c r="L70" s="28"/>
      <c r="M70" s="31">
        <v>-32.211528164020798</v>
      </c>
      <c r="N70" s="31">
        <v>151.72778823315099</v>
      </c>
      <c r="O70" s="31"/>
      <c r="P70" s="31"/>
      <c r="Q70" s="31">
        <v>1983</v>
      </c>
      <c r="R70" s="31">
        <v>1999</v>
      </c>
      <c r="S70" s="31" t="s">
        <v>718</v>
      </c>
    </row>
    <row r="71" spans="1:19" ht="20" x14ac:dyDescent="0.35">
      <c r="A71" s="2">
        <v>103</v>
      </c>
      <c r="B71" s="2" t="s">
        <v>192</v>
      </c>
      <c r="C71" s="2">
        <v>0.41099999999999998</v>
      </c>
      <c r="D71" s="2">
        <v>1758</v>
      </c>
      <c r="E71" s="2" t="s">
        <v>13</v>
      </c>
      <c r="F71" s="2" t="s">
        <v>14</v>
      </c>
      <c r="G71" s="2">
        <v>40</v>
      </c>
      <c r="H71" s="2">
        <v>38.6</v>
      </c>
      <c r="I71" s="2" t="s">
        <v>15</v>
      </c>
      <c r="J71" s="2" t="s">
        <v>16</v>
      </c>
      <c r="K71" s="2" t="s">
        <v>140</v>
      </c>
      <c r="L71" s="28"/>
      <c r="M71" s="31">
        <v>-32.211528164020798</v>
      </c>
      <c r="N71" s="31">
        <v>151.72778823315099</v>
      </c>
      <c r="O71" s="31"/>
      <c r="P71" s="31"/>
      <c r="Q71" s="31">
        <v>1983</v>
      </c>
      <c r="R71" s="31">
        <v>1999</v>
      </c>
      <c r="S71" s="31" t="s">
        <v>718</v>
      </c>
    </row>
    <row r="72" spans="1:19" ht="20" x14ac:dyDescent="0.35">
      <c r="A72" s="2">
        <v>182</v>
      </c>
      <c r="B72" s="2" t="s">
        <v>317</v>
      </c>
      <c r="C72" s="2">
        <v>0.125</v>
      </c>
      <c r="D72" s="2">
        <v>1485</v>
      </c>
      <c r="E72" s="2" t="s">
        <v>13</v>
      </c>
      <c r="F72" s="2" t="s">
        <v>14</v>
      </c>
      <c r="G72" s="2">
        <v>-79</v>
      </c>
      <c r="H72" s="2">
        <v>69.099999999999994</v>
      </c>
      <c r="I72" s="2" t="s">
        <v>15</v>
      </c>
      <c r="J72" s="2" t="s">
        <v>16</v>
      </c>
      <c r="K72" s="2" t="s">
        <v>140</v>
      </c>
      <c r="L72" s="28"/>
      <c r="M72" s="31">
        <v>-32.211528164020798</v>
      </c>
      <c r="N72" s="31">
        <v>151.72778823315099</v>
      </c>
      <c r="O72" s="31"/>
      <c r="P72" s="31"/>
      <c r="Q72" s="31">
        <v>1983</v>
      </c>
      <c r="R72" s="31">
        <v>1999</v>
      </c>
      <c r="S72" s="31" t="s">
        <v>718</v>
      </c>
    </row>
    <row r="73" spans="1:19" x14ac:dyDescent="0.35">
      <c r="A73" s="2">
        <v>191</v>
      </c>
      <c r="B73" s="2" t="s">
        <v>332</v>
      </c>
      <c r="C73" s="2">
        <v>0.97399999999999998</v>
      </c>
      <c r="D73" s="2">
        <v>1669</v>
      </c>
      <c r="E73" s="2" t="s">
        <v>13</v>
      </c>
      <c r="F73" s="2" t="s">
        <v>14</v>
      </c>
      <c r="G73" s="2">
        <v>29</v>
      </c>
      <c r="H73" s="2">
        <v>35.4</v>
      </c>
      <c r="I73" s="2" t="s">
        <v>15</v>
      </c>
      <c r="J73" s="2" t="s">
        <v>16</v>
      </c>
      <c r="K73" s="2" t="s">
        <v>333</v>
      </c>
      <c r="L73" s="28"/>
      <c r="M73" s="31">
        <v>-32.211528164020798</v>
      </c>
      <c r="N73" s="31">
        <v>151.72778823315099</v>
      </c>
      <c r="O73" s="31"/>
      <c r="P73" s="31"/>
      <c r="Q73" s="31">
        <v>1983</v>
      </c>
      <c r="R73" s="31">
        <v>1990</v>
      </c>
      <c r="S73" s="31" t="s">
        <v>718</v>
      </c>
    </row>
    <row r="74" spans="1:19" x14ac:dyDescent="0.35">
      <c r="A74" s="2">
        <v>100</v>
      </c>
      <c r="B74" s="2" t="s">
        <v>187</v>
      </c>
      <c r="C74" s="2">
        <v>0.375</v>
      </c>
      <c r="D74" s="2">
        <v>1549</v>
      </c>
      <c r="E74" s="2" t="s">
        <v>13</v>
      </c>
      <c r="F74" s="2" t="s">
        <v>14</v>
      </c>
      <c r="G74" s="2">
        <v>61</v>
      </c>
      <c r="H74" s="2">
        <v>33.1</v>
      </c>
      <c r="I74" s="2" t="s">
        <v>15</v>
      </c>
      <c r="J74" s="2" t="s">
        <v>16</v>
      </c>
      <c r="K74" s="2" t="s">
        <v>188</v>
      </c>
      <c r="L74" s="28"/>
      <c r="M74" s="31">
        <v>-32.211528164020798</v>
      </c>
      <c r="N74" s="31">
        <v>151.72778823315099</v>
      </c>
      <c r="O74" s="31"/>
      <c r="P74" s="31"/>
      <c r="Q74" s="31">
        <v>1983</v>
      </c>
      <c r="R74" s="31">
        <v>1990</v>
      </c>
      <c r="S74" s="31" t="s">
        <v>718</v>
      </c>
    </row>
    <row r="75" spans="1:19" x14ac:dyDescent="0.35">
      <c r="A75" s="2">
        <v>84</v>
      </c>
      <c r="B75" s="2" t="s">
        <v>159</v>
      </c>
      <c r="C75" s="2">
        <v>0.52400000000000002</v>
      </c>
      <c r="D75" s="2">
        <v>486</v>
      </c>
      <c r="E75" s="2" t="s">
        <v>24</v>
      </c>
      <c r="F75" s="2" t="s">
        <v>25</v>
      </c>
      <c r="G75" s="2">
        <v>-51</v>
      </c>
      <c r="H75" s="2">
        <v>0</v>
      </c>
      <c r="I75" s="2" t="s">
        <v>15</v>
      </c>
      <c r="J75" s="2" t="s">
        <v>16</v>
      </c>
      <c r="K75" s="2" t="s">
        <v>160</v>
      </c>
      <c r="L75" s="28"/>
      <c r="M75" s="31">
        <f>55+97/60+58/3600</f>
        <v>56.632777777777775</v>
      </c>
      <c r="N75" s="31">
        <f>111+46/60+17/3600</f>
        <v>111.77138888888889</v>
      </c>
      <c r="O75" s="31"/>
      <c r="P75" s="31"/>
      <c r="Q75" s="31">
        <v>1997</v>
      </c>
      <c r="R75" s="31">
        <v>2001</v>
      </c>
      <c r="S75" s="31" t="s">
        <v>597</v>
      </c>
    </row>
    <row r="76" spans="1:19" x14ac:dyDescent="0.35">
      <c r="A76" s="2">
        <v>205</v>
      </c>
      <c r="B76" s="2" t="s">
        <v>357</v>
      </c>
      <c r="C76" s="2">
        <v>3.5000000000000001E-3</v>
      </c>
      <c r="D76" s="2">
        <v>1987</v>
      </c>
      <c r="E76" s="2" t="s">
        <v>24</v>
      </c>
      <c r="F76" s="2" t="s">
        <v>14</v>
      </c>
      <c r="G76" s="2">
        <v>-43.2</v>
      </c>
      <c r="H76" s="2">
        <v>35.200000000000003</v>
      </c>
      <c r="I76" s="2" t="s">
        <v>15</v>
      </c>
      <c r="J76" s="2" t="s">
        <v>16</v>
      </c>
      <c r="K76" s="2" t="s">
        <v>358</v>
      </c>
      <c r="L76" s="28"/>
      <c r="M76" s="31">
        <f>34+21/60</f>
        <v>34.35</v>
      </c>
      <c r="N76" s="31">
        <f>136+25/60</f>
        <v>136.41666666666666</v>
      </c>
      <c r="O76" s="31"/>
      <c r="P76" s="31"/>
      <c r="Q76" s="31">
        <v>2007</v>
      </c>
      <c r="R76" s="31">
        <v>2009</v>
      </c>
      <c r="S76" s="31" t="s">
        <v>574</v>
      </c>
    </row>
    <row r="77" spans="1:19" ht="20" x14ac:dyDescent="0.35">
      <c r="A77" s="2">
        <v>211</v>
      </c>
      <c r="B77" s="2" t="s">
        <v>368</v>
      </c>
      <c r="C77" s="2">
        <v>0.20200000000000001</v>
      </c>
      <c r="D77" s="2">
        <v>1658</v>
      </c>
      <c r="E77" s="2" t="s">
        <v>13</v>
      </c>
      <c r="F77" s="2" t="s">
        <v>14</v>
      </c>
      <c r="G77" s="2">
        <v>-50</v>
      </c>
      <c r="H77" s="2">
        <v>33</v>
      </c>
      <c r="I77" s="2" t="s">
        <v>15</v>
      </c>
      <c r="J77" s="2" t="s">
        <v>16</v>
      </c>
      <c r="K77" s="2" t="s">
        <v>369</v>
      </c>
      <c r="L77" s="27"/>
      <c r="M77" s="10"/>
      <c r="N77" s="10"/>
      <c r="O77" s="10"/>
      <c r="P77" s="10"/>
      <c r="Q77" s="10"/>
      <c r="R77" s="10"/>
      <c r="S77" s="10"/>
    </row>
    <row r="78" spans="1:19" x14ac:dyDescent="0.35">
      <c r="A78" s="2">
        <v>80</v>
      </c>
      <c r="B78" s="2" t="s">
        <v>154</v>
      </c>
      <c r="C78" s="2">
        <v>0.14000000000000001</v>
      </c>
      <c r="D78" s="2">
        <v>1355</v>
      </c>
      <c r="E78" s="2" t="s">
        <v>24</v>
      </c>
      <c r="F78" s="2" t="s">
        <v>25</v>
      </c>
      <c r="G78" s="2">
        <v>-30</v>
      </c>
      <c r="H78" s="2">
        <v>0</v>
      </c>
      <c r="I78" s="2" t="s">
        <v>15</v>
      </c>
      <c r="J78" s="2" t="s">
        <v>16</v>
      </c>
      <c r="K78" s="2" t="s">
        <v>155</v>
      </c>
      <c r="L78" s="28"/>
      <c r="M78" s="31">
        <v>45.716851865987302</v>
      </c>
      <c r="N78" s="31">
        <v>-118.155303331478</v>
      </c>
      <c r="O78" s="31"/>
      <c r="P78" s="31" t="s">
        <v>785</v>
      </c>
      <c r="Q78" s="31">
        <v>1976</v>
      </c>
      <c r="R78" s="31">
        <v>1982</v>
      </c>
      <c r="S78" s="31" t="s">
        <v>718</v>
      </c>
    </row>
    <row r="79" spans="1:19" x14ac:dyDescent="0.35">
      <c r="A79" s="2">
        <v>81</v>
      </c>
      <c r="B79" s="2" t="s">
        <v>156</v>
      </c>
      <c r="C79" s="2">
        <v>0.14000000000000001</v>
      </c>
      <c r="D79" s="2">
        <v>1355</v>
      </c>
      <c r="E79" s="2" t="s">
        <v>24</v>
      </c>
      <c r="F79" s="2" t="s">
        <v>25</v>
      </c>
      <c r="G79" s="2">
        <v>-50</v>
      </c>
      <c r="H79" s="2">
        <v>0</v>
      </c>
      <c r="I79" s="2" t="s">
        <v>15</v>
      </c>
      <c r="J79" s="2" t="s">
        <v>16</v>
      </c>
      <c r="K79" s="2" t="s">
        <v>155</v>
      </c>
      <c r="L79" s="28"/>
      <c r="M79" s="31">
        <v>45.716851865987302</v>
      </c>
      <c r="N79" s="31">
        <v>-118.155303331478</v>
      </c>
      <c r="O79" s="31"/>
      <c r="P79" s="31" t="s">
        <v>785</v>
      </c>
      <c r="Q79" s="31">
        <v>1976</v>
      </c>
      <c r="R79" s="31">
        <v>1982</v>
      </c>
      <c r="S79" s="31" t="s">
        <v>718</v>
      </c>
    </row>
    <row r="80" spans="1:19" x14ac:dyDescent="0.35">
      <c r="A80" s="2">
        <v>82</v>
      </c>
      <c r="B80" s="2" t="s">
        <v>157</v>
      </c>
      <c r="C80" s="2">
        <v>0.14000000000000001</v>
      </c>
      <c r="D80" s="2">
        <v>1355</v>
      </c>
      <c r="E80" s="2" t="s">
        <v>24</v>
      </c>
      <c r="F80" s="2" t="s">
        <v>25</v>
      </c>
      <c r="G80" s="2">
        <v>-100</v>
      </c>
      <c r="H80" s="2">
        <v>0</v>
      </c>
      <c r="I80" s="2" t="s">
        <v>15</v>
      </c>
      <c r="J80" s="2" t="s">
        <v>16</v>
      </c>
      <c r="K80" s="2" t="s">
        <v>155</v>
      </c>
      <c r="L80" s="28"/>
      <c r="M80" s="31">
        <v>45.716851865987302</v>
      </c>
      <c r="N80" s="31">
        <v>-118.155303331478</v>
      </c>
      <c r="O80" s="31"/>
      <c r="P80" s="31" t="s">
        <v>785</v>
      </c>
      <c r="Q80" s="31">
        <v>1976</v>
      </c>
      <c r="R80" s="31">
        <v>1982</v>
      </c>
      <c r="S80" s="31" t="s">
        <v>718</v>
      </c>
    </row>
    <row r="81" spans="1:19" x14ac:dyDescent="0.35">
      <c r="A81" s="2">
        <v>192</v>
      </c>
      <c r="B81" s="2" t="s">
        <v>334</v>
      </c>
      <c r="C81" s="2">
        <v>504</v>
      </c>
      <c r="D81" s="2">
        <v>905</v>
      </c>
      <c r="E81" s="2" t="s">
        <v>130</v>
      </c>
      <c r="F81" s="2" t="s">
        <v>14</v>
      </c>
      <c r="G81" s="2">
        <v>14</v>
      </c>
      <c r="H81" s="2">
        <v>-15</v>
      </c>
      <c r="I81" s="2" t="s">
        <v>15</v>
      </c>
      <c r="J81" s="2" t="s">
        <v>21</v>
      </c>
      <c r="K81" s="2" t="s">
        <v>335</v>
      </c>
      <c r="L81" s="28"/>
      <c r="M81" s="31">
        <f>42+20/60+20/3600</f>
        <v>42.338888888888889</v>
      </c>
      <c r="N81" s="31">
        <f>1+41/60+7/3600</f>
        <v>1.6852777777777779</v>
      </c>
      <c r="O81" s="31"/>
      <c r="P81" s="31" t="s">
        <v>786</v>
      </c>
      <c r="Q81" s="31">
        <v>1957</v>
      </c>
      <c r="R81" s="31">
        <v>1993</v>
      </c>
      <c r="S81" s="31"/>
    </row>
    <row r="82" spans="1:19" x14ac:dyDescent="0.35">
      <c r="A82" s="2">
        <v>231</v>
      </c>
      <c r="B82" s="2" t="s">
        <v>398</v>
      </c>
      <c r="C82" s="2">
        <v>256</v>
      </c>
      <c r="D82" s="2">
        <v>839</v>
      </c>
      <c r="E82" s="2" t="s">
        <v>130</v>
      </c>
      <c r="F82" s="2" t="s">
        <v>14</v>
      </c>
      <c r="G82" s="2">
        <v>22</v>
      </c>
      <c r="H82" s="2">
        <v>-21</v>
      </c>
      <c r="I82" s="2" t="s">
        <v>15</v>
      </c>
      <c r="J82" s="2" t="s">
        <v>21</v>
      </c>
      <c r="K82" s="2" t="s">
        <v>335</v>
      </c>
      <c r="L82" s="28"/>
      <c r="M82" s="31">
        <f>42+20/60+20/3600</f>
        <v>42.338888888888889</v>
      </c>
      <c r="N82" s="31">
        <f>1+41/60+7/3600</f>
        <v>1.6852777777777779</v>
      </c>
      <c r="O82" s="31"/>
      <c r="P82" s="31" t="s">
        <v>786</v>
      </c>
      <c r="Q82" s="31">
        <v>1957</v>
      </c>
      <c r="R82" s="31">
        <v>1993</v>
      </c>
      <c r="S82" s="31" t="s">
        <v>574</v>
      </c>
    </row>
    <row r="83" spans="1:19" ht="20" x14ac:dyDescent="0.35">
      <c r="A83" s="9">
        <v>287</v>
      </c>
      <c r="B83" s="9" t="s">
        <v>481</v>
      </c>
      <c r="C83" s="9">
        <v>19.46</v>
      </c>
      <c r="D83" s="9">
        <v>756</v>
      </c>
      <c r="E83" s="9" t="s">
        <v>13</v>
      </c>
      <c r="F83" s="9" t="s">
        <v>14</v>
      </c>
      <c r="G83" s="9">
        <v>-50</v>
      </c>
      <c r="H83" s="9">
        <v>4.5999999999999996</v>
      </c>
      <c r="I83" s="9" t="s">
        <v>15</v>
      </c>
      <c r="J83" s="9" t="s">
        <v>16</v>
      </c>
      <c r="K83" s="9" t="s">
        <v>482</v>
      </c>
      <c r="L83" s="28"/>
      <c r="M83" s="31">
        <f>40+24/60</f>
        <v>40.4</v>
      </c>
      <c r="N83" s="31">
        <f>23+30/60</f>
        <v>23.5</v>
      </c>
      <c r="O83" s="31"/>
      <c r="P83" s="31"/>
      <c r="Q83" s="31">
        <v>2002</v>
      </c>
      <c r="R83" s="31">
        <v>2003</v>
      </c>
      <c r="S83" s="31" t="s">
        <v>574</v>
      </c>
    </row>
    <row r="84" spans="1:19" ht="20.5" thickBot="1" x14ac:dyDescent="0.4">
      <c r="A84" s="4">
        <v>288</v>
      </c>
      <c r="B84" s="4" t="s">
        <v>483</v>
      </c>
      <c r="C84" s="4">
        <v>8.25</v>
      </c>
      <c r="D84" s="4">
        <v>756</v>
      </c>
      <c r="E84" s="4" t="s">
        <v>13</v>
      </c>
      <c r="F84" s="4" t="s">
        <v>14</v>
      </c>
      <c r="G84" s="4">
        <v>-100</v>
      </c>
      <c r="H84" s="4">
        <v>9.6999999999999993</v>
      </c>
      <c r="I84" s="4" t="s">
        <v>15</v>
      </c>
      <c r="J84" s="4" t="s">
        <v>16</v>
      </c>
      <c r="K84" s="4" t="s">
        <v>482</v>
      </c>
      <c r="L84" s="28"/>
      <c r="M84" s="31">
        <f>40+24/60</f>
        <v>40.4</v>
      </c>
      <c r="N84" s="31">
        <f t="shared" ref="N84:N86" si="0">23+30/60</f>
        <v>23.5</v>
      </c>
      <c r="O84" s="31"/>
      <c r="P84" s="31"/>
      <c r="Q84" s="31">
        <v>2002</v>
      </c>
      <c r="R84" s="31">
        <v>2003</v>
      </c>
      <c r="S84" s="31" t="s">
        <v>574</v>
      </c>
    </row>
    <row r="85" spans="1:19" ht="20" x14ac:dyDescent="0.35">
      <c r="A85" s="2">
        <v>289</v>
      </c>
      <c r="B85" s="2" t="s">
        <v>484</v>
      </c>
      <c r="C85" s="2">
        <v>7.7</v>
      </c>
      <c r="D85" s="2">
        <v>756</v>
      </c>
      <c r="E85" s="2" t="s">
        <v>13</v>
      </c>
      <c r="F85" s="2" t="s">
        <v>14</v>
      </c>
      <c r="G85" s="2">
        <v>-100</v>
      </c>
      <c r="H85" s="2">
        <v>9.6999999999999993</v>
      </c>
      <c r="I85" s="2" t="s">
        <v>15</v>
      </c>
      <c r="J85" s="2" t="s">
        <v>16</v>
      </c>
      <c r="K85" s="2" t="s">
        <v>482</v>
      </c>
      <c r="L85" s="28"/>
      <c r="M85" s="31">
        <f>40+24/60</f>
        <v>40.4</v>
      </c>
      <c r="N85" s="31">
        <f t="shared" si="0"/>
        <v>23.5</v>
      </c>
      <c r="O85" s="31"/>
      <c r="P85" s="31"/>
      <c r="Q85" s="31">
        <v>2002</v>
      </c>
      <c r="R85" s="31">
        <v>2003</v>
      </c>
      <c r="S85" s="31" t="s">
        <v>574</v>
      </c>
    </row>
    <row r="86" spans="1:19" ht="20" x14ac:dyDescent="0.35">
      <c r="A86" s="2">
        <v>290</v>
      </c>
      <c r="B86" s="2" t="s">
        <v>485</v>
      </c>
      <c r="C86" s="2">
        <v>8.64</v>
      </c>
      <c r="D86" s="2">
        <v>756</v>
      </c>
      <c r="E86" s="2" t="s">
        <v>13</v>
      </c>
      <c r="F86" s="2" t="s">
        <v>14</v>
      </c>
      <c r="G86" s="2">
        <v>-50</v>
      </c>
      <c r="H86" s="2">
        <v>4.5999999999999996</v>
      </c>
      <c r="I86" s="2" t="s">
        <v>15</v>
      </c>
      <c r="J86" s="2" t="s">
        <v>16</v>
      </c>
      <c r="K86" s="2" t="s">
        <v>482</v>
      </c>
      <c r="L86" s="28"/>
      <c r="M86" s="31">
        <f>40+24/60</f>
        <v>40.4</v>
      </c>
      <c r="N86" s="31">
        <f t="shared" si="0"/>
        <v>23.5</v>
      </c>
      <c r="O86" s="31"/>
      <c r="P86" s="31"/>
      <c r="Q86" s="31">
        <v>2002</v>
      </c>
      <c r="R86" s="31">
        <v>2003</v>
      </c>
      <c r="S86" s="31" t="s">
        <v>574</v>
      </c>
    </row>
    <row r="87" spans="1:19" x14ac:dyDescent="0.35">
      <c r="A87" s="2">
        <v>273</v>
      </c>
      <c r="B87" s="2" t="s">
        <v>461</v>
      </c>
      <c r="C87" s="2">
        <v>2.27</v>
      </c>
      <c r="D87" s="2">
        <v>768</v>
      </c>
      <c r="E87" s="2" t="s">
        <v>24</v>
      </c>
      <c r="F87" s="2" t="s">
        <v>25</v>
      </c>
      <c r="G87" s="2">
        <v>-34</v>
      </c>
      <c r="H87" s="2">
        <v>14</v>
      </c>
      <c r="I87" s="2" t="s">
        <v>15</v>
      </c>
      <c r="J87" s="2" t="s">
        <v>16</v>
      </c>
      <c r="K87" s="2" t="s">
        <v>462</v>
      </c>
      <c r="L87" s="27"/>
      <c r="M87">
        <v>33.708252528911899</v>
      </c>
      <c r="N87">
        <v>-109.24261142068301</v>
      </c>
      <c r="O87">
        <v>8</v>
      </c>
      <c r="S87" t="s">
        <v>577</v>
      </c>
    </row>
    <row r="88" spans="1:19" x14ac:dyDescent="0.35">
      <c r="A88" s="2">
        <v>66</v>
      </c>
      <c r="B88" s="2" t="s">
        <v>129</v>
      </c>
      <c r="C88" s="2">
        <v>109.5</v>
      </c>
      <c r="D88" s="2">
        <v>1305</v>
      </c>
      <c r="E88" s="2" t="s">
        <v>130</v>
      </c>
      <c r="F88" s="2" t="s">
        <v>14</v>
      </c>
      <c r="G88" s="2">
        <v>-41</v>
      </c>
      <c r="H88" s="2">
        <v>9</v>
      </c>
      <c r="I88" s="2" t="s">
        <v>15</v>
      </c>
      <c r="J88" s="2" t="s">
        <v>21</v>
      </c>
      <c r="K88" s="2" t="s">
        <v>131</v>
      </c>
      <c r="M88">
        <v>9.5754000000000001</v>
      </c>
      <c r="N88">
        <v>36.623100000000001</v>
      </c>
      <c r="O88">
        <f>R88-Q88</f>
        <v>35</v>
      </c>
      <c r="Q88">
        <v>1972</v>
      </c>
      <c r="R88">
        <v>2007</v>
      </c>
      <c r="S88" t="s">
        <v>577</v>
      </c>
    </row>
    <row r="89" spans="1:19" x14ac:dyDescent="0.35">
      <c r="A89" s="2">
        <v>119</v>
      </c>
      <c r="B89" s="2" t="s">
        <v>221</v>
      </c>
      <c r="C89" s="2">
        <v>0.69</v>
      </c>
      <c r="D89" s="2">
        <v>1230</v>
      </c>
      <c r="E89" s="2" t="s">
        <v>24</v>
      </c>
      <c r="F89" s="2" t="s">
        <v>25</v>
      </c>
      <c r="G89" s="2">
        <v>-50</v>
      </c>
      <c r="H89" s="27">
        <v>9.6</v>
      </c>
      <c r="I89" s="2" t="s">
        <v>15</v>
      </c>
      <c r="J89" s="2" t="s">
        <v>16</v>
      </c>
      <c r="K89" s="2" t="s">
        <v>222</v>
      </c>
      <c r="L89" s="2"/>
      <c r="M89">
        <v>44.053947999999998</v>
      </c>
      <c r="N89">
        <v>-123.269766</v>
      </c>
      <c r="O89">
        <v>5</v>
      </c>
      <c r="Q89">
        <v>1971</v>
      </c>
      <c r="R89">
        <v>1976</v>
      </c>
      <c r="S89" t="s">
        <v>577</v>
      </c>
    </row>
    <row r="90" spans="1:19" x14ac:dyDescent="0.35">
      <c r="A90" s="9">
        <v>172</v>
      </c>
      <c r="B90" s="51" t="s">
        <v>303</v>
      </c>
      <c r="C90" s="9">
        <v>0.96</v>
      </c>
      <c r="D90" s="9">
        <v>2388</v>
      </c>
      <c r="E90" s="9" t="s">
        <v>24</v>
      </c>
      <c r="F90" s="9" t="s">
        <v>25</v>
      </c>
      <c r="G90" s="9">
        <v>-100</v>
      </c>
      <c r="H90" s="9">
        <v>33.6</v>
      </c>
      <c r="I90" s="9" t="s">
        <v>15</v>
      </c>
      <c r="J90" s="9" t="s">
        <v>16</v>
      </c>
      <c r="K90" s="9" t="s">
        <v>304</v>
      </c>
      <c r="L90" s="9"/>
      <c r="M90" s="9">
        <v>44.231366999999999</v>
      </c>
      <c r="N90">
        <v>-122.17666800000001</v>
      </c>
      <c r="O90">
        <v>20</v>
      </c>
      <c r="Q90">
        <v>1953</v>
      </c>
      <c r="R90">
        <v>1973</v>
      </c>
    </row>
    <row r="91" spans="1:19" ht="20" customHeight="1" x14ac:dyDescent="0.35">
      <c r="A91" s="2">
        <v>173</v>
      </c>
      <c r="B91" s="2" t="s">
        <v>305</v>
      </c>
      <c r="C91" s="2">
        <v>0.09</v>
      </c>
      <c r="D91" s="2">
        <v>2320</v>
      </c>
      <c r="E91" s="2" t="s">
        <v>24</v>
      </c>
      <c r="F91" s="2" t="s">
        <v>25</v>
      </c>
      <c r="G91" s="2">
        <v>-100</v>
      </c>
      <c r="H91" s="2">
        <v>24.2</v>
      </c>
      <c r="I91" s="2" t="s">
        <v>15</v>
      </c>
      <c r="J91" s="2" t="s">
        <v>16</v>
      </c>
      <c r="K91" s="2" t="s">
        <v>304</v>
      </c>
      <c r="L91" s="2"/>
      <c r="M91" s="27" t="s">
        <v>770</v>
      </c>
      <c r="P91" t="s">
        <v>765</v>
      </c>
    </row>
    <row r="92" spans="1:19" x14ac:dyDescent="0.35">
      <c r="A92" s="2">
        <v>174</v>
      </c>
      <c r="B92" s="50" t="s">
        <v>306</v>
      </c>
      <c r="C92" s="2">
        <v>1.01</v>
      </c>
      <c r="D92" s="2">
        <v>2388</v>
      </c>
      <c r="E92" s="2" t="s">
        <v>24</v>
      </c>
      <c r="F92" s="2" t="s">
        <v>25</v>
      </c>
      <c r="G92" s="2">
        <v>-30</v>
      </c>
      <c r="H92" s="2">
        <v>22.1</v>
      </c>
      <c r="I92" s="2" t="s">
        <v>15</v>
      </c>
      <c r="J92" s="2" t="s">
        <v>16</v>
      </c>
      <c r="K92" s="2" t="s">
        <v>304</v>
      </c>
      <c r="L92" s="2"/>
      <c r="M92" s="9">
        <v>44.231366999999999</v>
      </c>
      <c r="N92">
        <v>-122.17666800000001</v>
      </c>
      <c r="O92">
        <v>20</v>
      </c>
      <c r="Q92">
        <v>1953</v>
      </c>
      <c r="R92">
        <v>1973</v>
      </c>
      <c r="S92" t="s">
        <v>577</v>
      </c>
    </row>
    <row r="93" spans="1:19" x14ac:dyDescent="0.35">
      <c r="A93" s="2">
        <v>175</v>
      </c>
      <c r="B93" s="2" t="s">
        <v>307</v>
      </c>
      <c r="C93" s="2">
        <v>0.13</v>
      </c>
      <c r="D93" s="2">
        <v>2150</v>
      </c>
      <c r="E93" s="2" t="s">
        <v>24</v>
      </c>
      <c r="F93" s="2" t="s">
        <v>25</v>
      </c>
      <c r="G93" s="2">
        <v>-100</v>
      </c>
      <c r="H93" s="2">
        <v>32.9</v>
      </c>
      <c r="I93" s="2" t="s">
        <v>15</v>
      </c>
      <c r="J93" s="2" t="s">
        <v>16</v>
      </c>
      <c r="K93" s="2" t="s">
        <v>304</v>
      </c>
      <c r="L93" s="2"/>
      <c r="M93" s="27" t="s">
        <v>770</v>
      </c>
    </row>
    <row r="94" spans="1:19" x14ac:dyDescent="0.35">
      <c r="A94" s="2">
        <v>176</v>
      </c>
      <c r="B94" s="2" t="s">
        <v>308</v>
      </c>
      <c r="C94" s="2">
        <v>0.21</v>
      </c>
      <c r="D94" s="2">
        <v>2150</v>
      </c>
      <c r="E94" s="2" t="s">
        <v>24</v>
      </c>
      <c r="F94" s="2" t="s">
        <v>25</v>
      </c>
      <c r="G94" s="2">
        <v>-60</v>
      </c>
      <c r="H94" s="2">
        <v>18.600000000000001</v>
      </c>
      <c r="I94" s="2" t="s">
        <v>15</v>
      </c>
      <c r="J94" s="2" t="s">
        <v>16</v>
      </c>
      <c r="K94" s="2" t="s">
        <v>304</v>
      </c>
      <c r="L94" s="2"/>
      <c r="M94" s="27" t="s">
        <v>770</v>
      </c>
    </row>
    <row r="95" spans="1:19" ht="20" x14ac:dyDescent="0.35">
      <c r="A95" s="56">
        <v>237</v>
      </c>
      <c r="B95" s="56" t="s">
        <v>409</v>
      </c>
      <c r="C95" s="56">
        <v>4.9299999999999997E-2</v>
      </c>
      <c r="D95" s="56">
        <v>1317</v>
      </c>
      <c r="E95" s="56" t="s">
        <v>24</v>
      </c>
      <c r="F95" s="56" t="s">
        <v>14</v>
      </c>
      <c r="G95" s="56">
        <v>0</v>
      </c>
      <c r="H95" s="56">
        <v>0</v>
      </c>
      <c r="I95" s="56" t="s">
        <v>15</v>
      </c>
      <c r="J95" s="56" t="s">
        <v>16</v>
      </c>
      <c r="K95" s="56" t="s">
        <v>410</v>
      </c>
      <c r="L95" s="56"/>
      <c r="M95" s="56" t="s">
        <v>770</v>
      </c>
    </row>
    <row r="96" spans="1:19" x14ac:dyDescent="0.35">
      <c r="A96" s="2">
        <v>154</v>
      </c>
      <c r="B96" s="2" t="s">
        <v>276</v>
      </c>
      <c r="C96" s="2">
        <v>0.59</v>
      </c>
      <c r="D96" s="2">
        <v>2730</v>
      </c>
      <c r="E96" s="2" t="s">
        <v>24</v>
      </c>
      <c r="F96" s="2" t="s">
        <v>25</v>
      </c>
      <c r="G96" s="2">
        <v>-25</v>
      </c>
      <c r="H96" s="2">
        <v>0</v>
      </c>
      <c r="I96" s="2" t="s">
        <v>15</v>
      </c>
      <c r="J96" s="2" t="s">
        <v>16</v>
      </c>
      <c r="K96" s="2" t="s">
        <v>277</v>
      </c>
      <c r="L96" s="2"/>
      <c r="M96">
        <v>44.294972999999999</v>
      </c>
      <c r="N96">
        <v>-122.636921</v>
      </c>
      <c r="P96" t="s">
        <v>768</v>
      </c>
      <c r="Q96">
        <v>1953</v>
      </c>
      <c r="R96">
        <v>1973</v>
      </c>
      <c r="S96" t="s">
        <v>577</v>
      </c>
    </row>
    <row r="97" spans="1:19" ht="20" x14ac:dyDescent="0.35">
      <c r="A97" s="2">
        <v>233</v>
      </c>
      <c r="B97" s="2" t="s">
        <v>401</v>
      </c>
      <c r="C97" s="2">
        <v>5.91E-2</v>
      </c>
      <c r="D97" s="2">
        <v>1317</v>
      </c>
      <c r="E97" s="2" t="s">
        <v>24</v>
      </c>
      <c r="F97" s="2" t="s">
        <v>14</v>
      </c>
      <c r="G97" s="2">
        <v>-100</v>
      </c>
      <c r="H97" s="2">
        <v>45.5</v>
      </c>
      <c r="I97" s="2" t="s">
        <v>15</v>
      </c>
      <c r="J97" s="2" t="s">
        <v>16</v>
      </c>
      <c r="K97" s="2" t="s">
        <v>402</v>
      </c>
      <c r="L97" s="27"/>
      <c r="M97" s="2" t="s">
        <v>770</v>
      </c>
    </row>
    <row r="98" spans="1:19" ht="20" x14ac:dyDescent="0.35">
      <c r="A98" s="2">
        <v>235</v>
      </c>
      <c r="B98" s="2" t="s">
        <v>405</v>
      </c>
      <c r="C98" s="2">
        <v>5.11E-2</v>
      </c>
      <c r="D98" s="2">
        <v>1317</v>
      </c>
      <c r="E98" s="2" t="s">
        <v>24</v>
      </c>
      <c r="F98" s="2" t="s">
        <v>14</v>
      </c>
      <c r="G98" s="2">
        <v>-100</v>
      </c>
      <c r="H98" s="2">
        <v>31.7</v>
      </c>
      <c r="I98" s="2" t="s">
        <v>15</v>
      </c>
      <c r="J98" s="2" t="s">
        <v>16</v>
      </c>
      <c r="K98" s="2" t="s">
        <v>406</v>
      </c>
      <c r="L98" s="27"/>
      <c r="M98" s="2" t="s">
        <v>770</v>
      </c>
    </row>
    <row r="99" spans="1:19" ht="20" x14ac:dyDescent="0.35">
      <c r="A99" s="2">
        <v>234</v>
      </c>
      <c r="B99" s="2" t="s">
        <v>403</v>
      </c>
      <c r="C99" s="2">
        <v>4.3499999999999997E-2</v>
      </c>
      <c r="D99" s="2">
        <v>1317</v>
      </c>
      <c r="E99" s="2" t="s">
        <v>24</v>
      </c>
      <c r="F99" s="2" t="s">
        <v>14</v>
      </c>
      <c r="G99" s="2">
        <v>-50</v>
      </c>
      <c r="H99" s="2">
        <v>33.799999999999997</v>
      </c>
      <c r="I99" s="2" t="s">
        <v>15</v>
      </c>
      <c r="J99" s="2" t="s">
        <v>16</v>
      </c>
      <c r="K99" s="2" t="s">
        <v>404</v>
      </c>
      <c r="L99" s="27"/>
      <c r="M99" s="2" t="s">
        <v>770</v>
      </c>
    </row>
    <row r="100" spans="1:19" x14ac:dyDescent="0.35">
      <c r="A100" s="2">
        <v>155</v>
      </c>
      <c r="B100" s="2" t="s">
        <v>278</v>
      </c>
      <c r="C100" s="2">
        <v>0.71</v>
      </c>
      <c r="D100" s="2">
        <v>2730</v>
      </c>
      <c r="E100" s="2" t="s">
        <v>24</v>
      </c>
      <c r="F100" s="2" t="s">
        <v>25</v>
      </c>
      <c r="G100" s="2">
        <v>-25</v>
      </c>
      <c r="H100" s="2">
        <v>0</v>
      </c>
      <c r="I100" s="2" t="s">
        <v>15</v>
      </c>
      <c r="J100" s="2" t="s">
        <v>16</v>
      </c>
      <c r="K100" s="2" t="s">
        <v>279</v>
      </c>
      <c r="L100" s="2"/>
      <c r="M100">
        <v>44.294972999999999</v>
      </c>
      <c r="N100">
        <v>-122.636921</v>
      </c>
      <c r="O100">
        <f>R100-Q100</f>
        <v>15</v>
      </c>
      <c r="P100" t="s">
        <v>769</v>
      </c>
      <c r="Q100">
        <v>1960</v>
      </c>
      <c r="R100">
        <v>1975</v>
      </c>
      <c r="S100" t="s">
        <v>577</v>
      </c>
    </row>
    <row r="101" spans="1:19" ht="23" customHeight="1" x14ac:dyDescent="0.35">
      <c r="A101" s="9">
        <v>62</v>
      </c>
      <c r="B101" s="9" t="s">
        <v>122</v>
      </c>
      <c r="C101" s="2">
        <v>3.03</v>
      </c>
      <c r="D101" s="9">
        <v>2474</v>
      </c>
      <c r="E101" s="9" t="s">
        <v>24</v>
      </c>
      <c r="F101" s="9" t="s">
        <v>25</v>
      </c>
      <c r="G101" s="9">
        <v>-25</v>
      </c>
      <c r="H101" s="9">
        <v>7.9</v>
      </c>
      <c r="I101" s="9" t="s">
        <v>15</v>
      </c>
      <c r="J101" s="9" t="s">
        <v>16</v>
      </c>
      <c r="K101" s="9" t="s">
        <v>123</v>
      </c>
      <c r="L101" s="9"/>
      <c r="M101">
        <v>44.55</v>
      </c>
      <c r="N101">
        <v>-123.85</v>
      </c>
      <c r="O101">
        <f>R101-Q101</f>
        <v>11</v>
      </c>
      <c r="P101" s="26" t="s">
        <v>766</v>
      </c>
      <c r="Q101">
        <v>1959</v>
      </c>
      <c r="R101">
        <v>1970</v>
      </c>
      <c r="S101" t="s">
        <v>574</v>
      </c>
    </row>
    <row r="102" spans="1:19" ht="20" x14ac:dyDescent="0.35">
      <c r="A102" s="2">
        <v>63</v>
      </c>
      <c r="B102" s="2" t="s">
        <v>124</v>
      </c>
      <c r="C102" s="2">
        <v>0.71</v>
      </c>
      <c r="D102" s="2">
        <v>2483</v>
      </c>
      <c r="E102" s="2" t="s">
        <v>24</v>
      </c>
      <c r="F102" s="2" t="s">
        <v>25</v>
      </c>
      <c r="G102" s="2">
        <v>-82</v>
      </c>
      <c r="H102" s="2">
        <v>32.6</v>
      </c>
      <c r="I102" s="2" t="s">
        <v>15</v>
      </c>
      <c r="J102" s="2" t="s">
        <v>16</v>
      </c>
      <c r="K102" s="2" t="s">
        <v>125</v>
      </c>
      <c r="L102" s="2"/>
      <c r="M102">
        <v>44.533332999999999</v>
      </c>
      <c r="N102">
        <v>-123.88333299999999</v>
      </c>
      <c r="O102">
        <f>R102-Q102</f>
        <v>23</v>
      </c>
      <c r="P102" t="s">
        <v>767</v>
      </c>
      <c r="Q102">
        <v>1950</v>
      </c>
      <c r="R102">
        <v>1973</v>
      </c>
      <c r="S102" t="s">
        <v>574</v>
      </c>
    </row>
    <row r="103" spans="1:19" ht="20" x14ac:dyDescent="0.35">
      <c r="A103" s="2">
        <v>255</v>
      </c>
      <c r="B103" s="2" t="s">
        <v>436</v>
      </c>
      <c r="C103" s="2">
        <v>3.54</v>
      </c>
      <c r="D103" s="2">
        <v>650</v>
      </c>
      <c r="E103" s="2" t="s">
        <v>13</v>
      </c>
      <c r="F103" s="2" t="s">
        <v>14</v>
      </c>
      <c r="G103" s="2">
        <v>-1.7</v>
      </c>
      <c r="H103" s="2">
        <v>9.4</v>
      </c>
      <c r="I103" s="2" t="s">
        <v>15</v>
      </c>
      <c r="J103" s="2" t="s">
        <v>16</v>
      </c>
      <c r="K103" s="2" t="s">
        <v>437</v>
      </c>
      <c r="L103" s="2"/>
      <c r="O103" s="10" t="s">
        <v>771</v>
      </c>
    </row>
    <row r="104" spans="1:19" x14ac:dyDescent="0.35">
      <c r="A104" s="2">
        <v>104</v>
      </c>
      <c r="B104" s="2" t="s">
        <v>193</v>
      </c>
      <c r="C104" s="2">
        <v>0.18</v>
      </c>
      <c r="D104" s="2">
        <v>970</v>
      </c>
      <c r="E104" s="2" t="s">
        <v>13</v>
      </c>
      <c r="F104" s="2" t="s">
        <v>14</v>
      </c>
      <c r="G104" s="2">
        <v>70</v>
      </c>
      <c r="H104" s="2">
        <v>45</v>
      </c>
      <c r="I104" s="2" t="s">
        <v>15</v>
      </c>
      <c r="J104" s="2" t="s">
        <v>16</v>
      </c>
      <c r="K104" s="2" t="s">
        <v>194</v>
      </c>
      <c r="L104" s="2"/>
      <c r="M104">
        <v>40.365833000000002</v>
      </c>
      <c r="N104">
        <v>81.804167000000007</v>
      </c>
      <c r="O104">
        <f>R104-Q104</f>
        <v>19</v>
      </c>
      <c r="P104" t="s">
        <v>772</v>
      </c>
      <c r="Q104">
        <v>1938</v>
      </c>
      <c r="R104">
        <v>1957</v>
      </c>
      <c r="S104" t="s">
        <v>597</v>
      </c>
    </row>
    <row r="105" spans="1:19" x14ac:dyDescent="0.35">
      <c r="A105" s="2">
        <v>122</v>
      </c>
      <c r="B105" s="2" t="s">
        <v>226</v>
      </c>
      <c r="C105" s="2">
        <v>1.2210000000000001</v>
      </c>
      <c r="D105" s="2">
        <v>1580</v>
      </c>
      <c r="E105" s="2" t="s">
        <v>13</v>
      </c>
      <c r="F105" s="2" t="s">
        <v>14</v>
      </c>
      <c r="G105" s="2">
        <v>-50</v>
      </c>
      <c r="H105" s="2">
        <v>36</v>
      </c>
      <c r="I105" s="2" t="s">
        <v>15</v>
      </c>
      <c r="J105" s="2" t="s">
        <v>16</v>
      </c>
      <c r="K105" s="2" t="s">
        <v>227</v>
      </c>
      <c r="L105" s="2"/>
      <c r="M105">
        <v>-37.575575000000001</v>
      </c>
      <c r="N105">
        <v>145.63027500000001</v>
      </c>
      <c r="O105">
        <f>R105-Q105</f>
        <v>38</v>
      </c>
      <c r="Q105">
        <v>1970</v>
      </c>
      <c r="R105">
        <v>2008</v>
      </c>
      <c r="S105" t="s">
        <v>577</v>
      </c>
    </row>
    <row r="106" spans="1:19" ht="30" x14ac:dyDescent="0.35">
      <c r="A106" s="2">
        <v>112</v>
      </c>
      <c r="B106" s="2" t="s">
        <v>209</v>
      </c>
      <c r="C106" s="2">
        <v>1.44</v>
      </c>
      <c r="D106" s="2">
        <v>2270</v>
      </c>
      <c r="E106" s="2" t="s">
        <v>13</v>
      </c>
      <c r="F106" s="2" t="s">
        <v>14</v>
      </c>
      <c r="G106" s="2">
        <v>-65</v>
      </c>
      <c r="H106" s="2">
        <v>14.4</v>
      </c>
      <c r="I106" s="2" t="s">
        <v>15</v>
      </c>
      <c r="J106" s="2" t="s">
        <v>16</v>
      </c>
      <c r="K106" s="2" t="s">
        <v>210</v>
      </c>
      <c r="L106" s="2"/>
      <c r="M106">
        <v>35.046388999999998</v>
      </c>
      <c r="N106">
        <v>83.465000000000003</v>
      </c>
      <c r="O106">
        <f>R106-Q106</f>
        <v>2</v>
      </c>
      <c r="P106" s="47" t="s">
        <v>773</v>
      </c>
      <c r="Q106" s="10">
        <v>1962</v>
      </c>
      <c r="R106" s="10">
        <v>1964</v>
      </c>
    </row>
    <row r="107" spans="1:19" ht="39.5" customHeight="1" x14ac:dyDescent="0.35">
      <c r="A107" s="2">
        <v>111</v>
      </c>
      <c r="B107" s="2" t="s">
        <v>207</v>
      </c>
      <c r="C107" s="2">
        <v>0.34</v>
      </c>
      <c r="D107" s="2">
        <v>2068</v>
      </c>
      <c r="E107" s="2" t="s">
        <v>13</v>
      </c>
      <c r="F107" s="2" t="s">
        <v>14</v>
      </c>
      <c r="G107" s="2">
        <v>-50</v>
      </c>
      <c r="H107" s="2">
        <v>14.8</v>
      </c>
      <c r="I107" s="2" t="s">
        <v>15</v>
      </c>
      <c r="J107" s="2" t="s">
        <v>16</v>
      </c>
      <c r="K107" s="2" t="s">
        <v>208</v>
      </c>
      <c r="L107" s="2"/>
      <c r="M107">
        <v>35.049999999999997</v>
      </c>
      <c r="N107">
        <v>86.416667000000004</v>
      </c>
      <c r="O107">
        <f>R107-Q107</f>
        <v>12</v>
      </c>
      <c r="P107" s="26" t="s">
        <v>774</v>
      </c>
      <c r="Q107">
        <v>1955</v>
      </c>
      <c r="R107">
        <v>1967</v>
      </c>
      <c r="S107" t="s">
        <v>574</v>
      </c>
    </row>
    <row r="108" spans="1:19" ht="22" customHeight="1" x14ac:dyDescent="0.35">
      <c r="A108" s="2">
        <v>164</v>
      </c>
      <c r="B108" s="2" t="s">
        <v>291</v>
      </c>
      <c r="C108" s="2">
        <v>0.33</v>
      </c>
      <c r="D108" s="2">
        <v>1219</v>
      </c>
      <c r="E108" s="2" t="s">
        <v>13</v>
      </c>
      <c r="F108" s="2" t="s">
        <v>25</v>
      </c>
      <c r="G108" s="2">
        <v>-100</v>
      </c>
      <c r="H108" s="2">
        <v>54.4</v>
      </c>
      <c r="I108" s="2" t="s">
        <v>15</v>
      </c>
      <c r="J108" s="2" t="s">
        <v>16</v>
      </c>
      <c r="K108" s="27" t="s">
        <v>292</v>
      </c>
      <c r="L108" s="2"/>
      <c r="P108" s="26" t="s">
        <v>775</v>
      </c>
    </row>
    <row r="109" spans="1:19" ht="20" x14ac:dyDescent="0.35">
      <c r="A109" s="2">
        <v>304</v>
      </c>
      <c r="B109" s="2" t="s">
        <v>509</v>
      </c>
      <c r="C109" s="2">
        <v>1</v>
      </c>
      <c r="D109" s="2">
        <v>813</v>
      </c>
      <c r="E109" s="2" t="s">
        <v>24</v>
      </c>
      <c r="F109" s="2" t="s">
        <v>25</v>
      </c>
      <c r="G109" s="2">
        <v>-40</v>
      </c>
      <c r="H109" s="2">
        <v>52.3</v>
      </c>
      <c r="I109" s="2" t="s">
        <v>15</v>
      </c>
      <c r="J109" s="2" t="s">
        <v>16</v>
      </c>
      <c r="K109" s="2" t="s">
        <v>510</v>
      </c>
      <c r="L109" s="27"/>
      <c r="M109">
        <v>33.788912562983</v>
      </c>
      <c r="N109">
        <v>-110.963855204659</v>
      </c>
      <c r="O109">
        <v>11</v>
      </c>
      <c r="P109" t="s">
        <v>719</v>
      </c>
      <c r="S109" t="s">
        <v>577</v>
      </c>
    </row>
    <row r="110" spans="1:19" ht="20" x14ac:dyDescent="0.35">
      <c r="A110" s="2">
        <v>305</v>
      </c>
      <c r="B110" s="2" t="s">
        <v>511</v>
      </c>
      <c r="C110" s="2">
        <v>1</v>
      </c>
      <c r="D110" s="2">
        <v>813</v>
      </c>
      <c r="E110" s="2" t="s">
        <v>24</v>
      </c>
      <c r="F110" s="2" t="s">
        <v>25</v>
      </c>
      <c r="G110" s="2">
        <v>-83</v>
      </c>
      <c r="H110" s="2">
        <v>124.4</v>
      </c>
      <c r="I110" s="2" t="s">
        <v>15</v>
      </c>
      <c r="J110" s="2" t="s">
        <v>16</v>
      </c>
      <c r="K110" s="2" t="s">
        <v>512</v>
      </c>
      <c r="L110" s="27"/>
      <c r="M110">
        <v>33.788912562983</v>
      </c>
      <c r="N110">
        <v>-110.963855204659</v>
      </c>
      <c r="O110">
        <v>13</v>
      </c>
      <c r="P110" t="s">
        <v>720</v>
      </c>
      <c r="S110" t="s">
        <v>577</v>
      </c>
    </row>
    <row r="111" spans="1:19" ht="20" x14ac:dyDescent="0.35">
      <c r="A111" s="2">
        <v>303</v>
      </c>
      <c r="B111" s="2" t="s">
        <v>507</v>
      </c>
      <c r="C111" s="2">
        <v>1</v>
      </c>
      <c r="D111" s="2">
        <v>813</v>
      </c>
      <c r="E111" s="2" t="s">
        <v>24</v>
      </c>
      <c r="F111" s="2" t="s">
        <v>25</v>
      </c>
      <c r="G111" s="2">
        <v>-73</v>
      </c>
      <c r="H111" s="2">
        <v>77.900000000000006</v>
      </c>
      <c r="I111" s="2" t="s">
        <v>15</v>
      </c>
      <c r="J111" s="2" t="s">
        <v>16</v>
      </c>
      <c r="K111" s="2" t="s">
        <v>508</v>
      </c>
      <c r="L111" s="27"/>
      <c r="M111">
        <v>33.788912562983</v>
      </c>
      <c r="N111">
        <v>-110.963855204659</v>
      </c>
      <c r="P111" t="s">
        <v>721</v>
      </c>
      <c r="S111" t="s">
        <v>577</v>
      </c>
    </row>
    <row r="112" spans="1:19" ht="20.5" thickBot="1" x14ac:dyDescent="0.4">
      <c r="A112" s="4">
        <v>276</v>
      </c>
      <c r="B112" s="4" t="s">
        <v>467</v>
      </c>
      <c r="C112" s="4">
        <v>0.39</v>
      </c>
      <c r="D112" s="4">
        <v>638</v>
      </c>
      <c r="E112" s="4" t="s">
        <v>13</v>
      </c>
      <c r="F112" s="4" t="s">
        <v>14</v>
      </c>
      <c r="G112" s="4">
        <v>-100</v>
      </c>
      <c r="H112" s="4">
        <v>227.6</v>
      </c>
      <c r="I112" s="4" t="s">
        <v>15</v>
      </c>
      <c r="J112" s="4" t="s">
        <v>16</v>
      </c>
      <c r="K112" s="4" t="s">
        <v>468</v>
      </c>
      <c r="L112" s="27"/>
      <c r="M112">
        <v>33.828561360954403</v>
      </c>
      <c r="N112">
        <v>-111.1483972069</v>
      </c>
      <c r="O112">
        <v>10</v>
      </c>
      <c r="S112" t="s">
        <v>577</v>
      </c>
    </row>
    <row r="113" spans="1:19" ht="24" customHeight="1" x14ac:dyDescent="0.35">
      <c r="A113" s="2">
        <v>221</v>
      </c>
      <c r="B113" s="2" t="s">
        <v>381</v>
      </c>
      <c r="C113" s="2">
        <v>0.183</v>
      </c>
      <c r="D113" s="2">
        <v>4239</v>
      </c>
      <c r="E113" s="2" t="s">
        <v>13</v>
      </c>
      <c r="F113" s="2" t="s">
        <v>14</v>
      </c>
      <c r="G113" s="2">
        <v>-67</v>
      </c>
      <c r="H113" s="2">
        <v>10.199999999999999</v>
      </c>
      <c r="I113" s="2" t="s">
        <v>15</v>
      </c>
      <c r="J113" s="2" t="s">
        <v>16</v>
      </c>
      <c r="K113" s="27" t="s">
        <v>382</v>
      </c>
      <c r="L113" s="2" t="s">
        <v>776</v>
      </c>
      <c r="M113" s="10"/>
      <c r="N113" s="10"/>
    </row>
    <row r="114" spans="1:19" ht="30" customHeight="1" x14ac:dyDescent="0.35">
      <c r="A114" s="2">
        <v>220</v>
      </c>
      <c r="B114" s="2" t="s">
        <v>379</v>
      </c>
      <c r="C114" s="2">
        <v>1</v>
      </c>
      <c r="D114" s="2">
        <v>810</v>
      </c>
      <c r="E114" s="2" t="s">
        <v>24</v>
      </c>
      <c r="F114" s="2" t="s">
        <v>25</v>
      </c>
      <c r="G114" s="2">
        <v>-32</v>
      </c>
      <c r="H114" s="2">
        <v>59.3</v>
      </c>
      <c r="I114" s="2" t="s">
        <v>15</v>
      </c>
      <c r="J114" s="2" t="s">
        <v>16</v>
      </c>
      <c r="K114" s="2" t="s">
        <v>380</v>
      </c>
      <c r="L114" s="2"/>
      <c r="M114">
        <v>33.788912562983</v>
      </c>
      <c r="N114">
        <v>-110.963855204659</v>
      </c>
      <c r="O114">
        <v>1</v>
      </c>
      <c r="P114" t="s">
        <v>722</v>
      </c>
      <c r="S114" t="s">
        <v>577</v>
      </c>
    </row>
    <row r="115" spans="1:19" ht="28.5" customHeight="1" x14ac:dyDescent="0.35">
      <c r="A115" s="2">
        <v>226</v>
      </c>
      <c r="B115" s="2" t="s">
        <v>779</v>
      </c>
      <c r="C115" s="2">
        <v>0.05</v>
      </c>
      <c r="D115" s="2">
        <v>452</v>
      </c>
      <c r="E115" s="2" t="s">
        <v>13</v>
      </c>
      <c r="F115" s="2" t="s">
        <v>14</v>
      </c>
      <c r="G115" s="2">
        <v>-100</v>
      </c>
      <c r="H115" s="2">
        <v>30.2</v>
      </c>
      <c r="I115" s="2" t="s">
        <v>15</v>
      </c>
      <c r="J115" s="2" t="s">
        <v>16</v>
      </c>
      <c r="K115" s="2" t="s">
        <v>391</v>
      </c>
      <c r="L115" s="2"/>
      <c r="P115" s="26" t="s">
        <v>780</v>
      </c>
    </row>
    <row r="116" spans="1:19" ht="30" x14ac:dyDescent="0.35">
      <c r="A116" s="2">
        <v>260</v>
      </c>
      <c r="B116" s="2" t="s">
        <v>443</v>
      </c>
      <c r="C116" s="2">
        <v>1</v>
      </c>
      <c r="D116" s="2">
        <v>813</v>
      </c>
      <c r="E116" s="2" t="s">
        <v>24</v>
      </c>
      <c r="F116" s="2" t="s">
        <v>25</v>
      </c>
      <c r="G116" s="2">
        <v>-32</v>
      </c>
      <c r="H116" s="2">
        <v>59.3</v>
      </c>
      <c r="I116" s="2" t="s">
        <v>15</v>
      </c>
      <c r="J116" s="2" t="s">
        <v>16</v>
      </c>
      <c r="K116" s="2" t="s">
        <v>444</v>
      </c>
      <c r="L116" s="2"/>
      <c r="M116">
        <v>33.788912562983</v>
      </c>
      <c r="N116">
        <v>-110.963855204659</v>
      </c>
      <c r="O116">
        <v>1</v>
      </c>
      <c r="P116" t="s">
        <v>723</v>
      </c>
      <c r="S116" t="s">
        <v>577</v>
      </c>
    </row>
    <row r="117" spans="1:19" ht="31.5" customHeight="1" x14ac:dyDescent="0.35">
      <c r="A117" s="2">
        <v>75</v>
      </c>
      <c r="B117" s="2" t="s">
        <v>145</v>
      </c>
      <c r="C117" s="2">
        <v>1.46</v>
      </c>
      <c r="D117" s="2">
        <v>451</v>
      </c>
      <c r="E117" s="2" t="s">
        <v>24</v>
      </c>
      <c r="F117" s="2" t="s">
        <v>25</v>
      </c>
      <c r="G117" s="2">
        <v>-83</v>
      </c>
      <c r="H117" s="2">
        <v>166.7</v>
      </c>
      <c r="I117" s="2" t="s">
        <v>15</v>
      </c>
      <c r="J117" s="2" t="s">
        <v>16</v>
      </c>
      <c r="K117" s="27" t="s">
        <v>146</v>
      </c>
      <c r="L117" s="2" t="s">
        <v>782</v>
      </c>
      <c r="M117">
        <v>35.139167</v>
      </c>
      <c r="N117">
        <v>77.530277999999996</v>
      </c>
      <c r="O117" t="s">
        <v>777</v>
      </c>
      <c r="P117" s="26" t="s">
        <v>778</v>
      </c>
    </row>
    <row r="118" spans="1:19" ht="20" x14ac:dyDescent="0.35">
      <c r="A118" s="2">
        <v>277</v>
      </c>
      <c r="B118" s="2" t="s">
        <v>469</v>
      </c>
      <c r="C118" s="2">
        <v>0.28000000000000003</v>
      </c>
      <c r="D118" s="2">
        <v>681</v>
      </c>
      <c r="E118" s="2" t="s">
        <v>13</v>
      </c>
      <c r="F118" s="2" t="s">
        <v>14</v>
      </c>
      <c r="G118" s="2">
        <v>-100</v>
      </c>
      <c r="H118" s="2">
        <v>225</v>
      </c>
      <c r="I118" s="2" t="s">
        <v>15</v>
      </c>
      <c r="J118" s="2" t="s">
        <v>16</v>
      </c>
      <c r="K118" s="27" t="s">
        <v>470</v>
      </c>
      <c r="L118" s="2" t="s">
        <v>782</v>
      </c>
      <c r="M118">
        <v>33.828561360954403</v>
      </c>
      <c r="N118">
        <v>-111.1483972069</v>
      </c>
      <c r="O118">
        <v>10</v>
      </c>
      <c r="S118" t="s">
        <v>577</v>
      </c>
    </row>
    <row r="119" spans="1:19" ht="20" x14ac:dyDescent="0.35">
      <c r="A119" s="2">
        <v>225</v>
      </c>
      <c r="B119" s="2" t="s">
        <v>389</v>
      </c>
      <c r="C119" s="2">
        <v>0.05</v>
      </c>
      <c r="D119" s="2">
        <v>452</v>
      </c>
      <c r="E119" s="2" t="s">
        <v>13</v>
      </c>
      <c r="F119" s="2" t="s">
        <v>14</v>
      </c>
      <c r="G119" s="2">
        <v>-100</v>
      </c>
      <c r="H119" s="2">
        <v>0</v>
      </c>
      <c r="I119" s="2" t="s">
        <v>15</v>
      </c>
      <c r="J119" s="2" t="s">
        <v>16</v>
      </c>
      <c r="K119" s="27" t="s">
        <v>390</v>
      </c>
      <c r="L119" s="2" t="s">
        <v>782</v>
      </c>
      <c r="M119">
        <v>32.740980999999998</v>
      </c>
      <c r="N119">
        <v>-111.548249</v>
      </c>
      <c r="O119" s="10"/>
      <c r="P119" s="48" t="s">
        <v>781</v>
      </c>
      <c r="S119" t="s">
        <v>577</v>
      </c>
    </row>
    <row r="120" spans="1:19" x14ac:dyDescent="0.35">
      <c r="A120" s="2">
        <v>307</v>
      </c>
      <c r="B120" s="2" t="s">
        <v>515</v>
      </c>
      <c r="C120" s="2">
        <v>0.43</v>
      </c>
      <c r="D120" s="2">
        <v>1060</v>
      </c>
      <c r="E120" s="2" t="s">
        <v>13</v>
      </c>
      <c r="F120" s="2" t="s">
        <v>14</v>
      </c>
      <c r="G120" s="2">
        <v>-43</v>
      </c>
      <c r="H120" s="2">
        <v>22</v>
      </c>
      <c r="I120" s="2" t="s">
        <v>15</v>
      </c>
      <c r="J120" s="2" t="s">
        <v>16</v>
      </c>
      <c r="K120" s="2" t="s">
        <v>783</v>
      </c>
      <c r="L120" s="2"/>
      <c r="M120">
        <v>40.666666999999997</v>
      </c>
      <c r="N120">
        <v>-77.933333000000005</v>
      </c>
      <c r="O120">
        <v>1</v>
      </c>
      <c r="P120" s="48" t="s">
        <v>808</v>
      </c>
      <c r="Q120">
        <v>1976</v>
      </c>
      <c r="R120">
        <v>1977</v>
      </c>
      <c r="S120" t="s">
        <v>597</v>
      </c>
    </row>
    <row r="121" spans="1:19" x14ac:dyDescent="0.35">
      <c r="A121" s="2">
        <v>308</v>
      </c>
      <c r="B121" s="2" t="s">
        <v>515</v>
      </c>
      <c r="C121" s="2">
        <v>0.43</v>
      </c>
      <c r="D121" s="2">
        <v>1060</v>
      </c>
      <c r="E121" s="2" t="s">
        <v>13</v>
      </c>
      <c r="F121" s="2" t="s">
        <v>14</v>
      </c>
      <c r="G121" s="2">
        <v>-27</v>
      </c>
      <c r="H121" s="2">
        <v>13.9</v>
      </c>
      <c r="I121" s="2" t="s">
        <v>15</v>
      </c>
      <c r="J121" s="2" t="s">
        <v>16</v>
      </c>
      <c r="K121" s="2" t="s">
        <v>783</v>
      </c>
      <c r="L121" s="2"/>
      <c r="M121">
        <v>40.666666999999997</v>
      </c>
      <c r="N121">
        <v>-77.933333000000005</v>
      </c>
      <c r="O121">
        <v>3</v>
      </c>
      <c r="P121" s="48" t="s">
        <v>809</v>
      </c>
      <c r="Q121">
        <v>1971</v>
      </c>
      <c r="R121">
        <v>1974</v>
      </c>
      <c r="S121" t="s">
        <v>597</v>
      </c>
    </row>
    <row r="122" spans="1:19" x14ac:dyDescent="0.35">
      <c r="A122" s="2">
        <v>309</v>
      </c>
      <c r="B122" s="2" t="s">
        <v>515</v>
      </c>
      <c r="C122" s="2">
        <v>0.43</v>
      </c>
      <c r="D122" s="2">
        <v>1060</v>
      </c>
      <c r="E122" s="2" t="s">
        <v>13</v>
      </c>
      <c r="F122" s="2" t="s">
        <v>14</v>
      </c>
      <c r="G122" s="2">
        <v>-40</v>
      </c>
      <c r="H122" s="2">
        <v>18.899999999999999</v>
      </c>
      <c r="I122" s="2" t="s">
        <v>15</v>
      </c>
      <c r="J122" s="2" t="s">
        <v>16</v>
      </c>
      <c r="K122" s="2" t="s">
        <v>783</v>
      </c>
      <c r="L122" s="2"/>
      <c r="M122">
        <v>40.666666999999997</v>
      </c>
      <c r="N122">
        <v>-77.933333000000005</v>
      </c>
      <c r="O122">
        <v>1</v>
      </c>
      <c r="P122" s="48" t="s">
        <v>810</v>
      </c>
      <c r="Q122">
        <v>1975</v>
      </c>
      <c r="R122">
        <v>1976</v>
      </c>
      <c r="S122" t="s">
        <v>597</v>
      </c>
    </row>
    <row r="123" spans="1:19" x14ac:dyDescent="0.35">
      <c r="A123" s="2">
        <v>310</v>
      </c>
      <c r="B123" s="2" t="s">
        <v>516</v>
      </c>
      <c r="C123" s="2">
        <v>0.36</v>
      </c>
      <c r="D123" s="2">
        <v>1340</v>
      </c>
      <c r="E123" s="2" t="s">
        <v>13</v>
      </c>
      <c r="F123" s="2" t="s">
        <v>14</v>
      </c>
      <c r="G123" s="2">
        <v>-33</v>
      </c>
      <c r="H123" s="2">
        <v>40.700000000000003</v>
      </c>
      <c r="I123" s="2" t="s">
        <v>15</v>
      </c>
      <c r="J123" s="2" t="s">
        <v>16</v>
      </c>
      <c r="K123" s="2" t="s">
        <v>783</v>
      </c>
      <c r="L123" s="2"/>
      <c r="M123">
        <f>43+57/60+17.45/3600</f>
        <v>43.954847222222227</v>
      </c>
      <c r="N123">
        <f>-71-43/60-22.21/3600</f>
        <v>-71.722836111111107</v>
      </c>
      <c r="O123" s="53">
        <v>4</v>
      </c>
      <c r="P123" s="54" t="s">
        <v>807</v>
      </c>
      <c r="Q123" s="53">
        <v>1971</v>
      </c>
      <c r="R123" s="53">
        <v>1974</v>
      </c>
      <c r="S123" s="53" t="s">
        <v>577</v>
      </c>
    </row>
    <row r="124" spans="1:19" s="53" customFormat="1" ht="20" x14ac:dyDescent="0.35">
      <c r="A124" s="52">
        <v>179</v>
      </c>
      <c r="B124" s="52" t="s">
        <v>312</v>
      </c>
      <c r="C124" s="52">
        <v>0.16</v>
      </c>
      <c r="D124" s="52">
        <v>1219</v>
      </c>
      <c r="E124" s="52" t="s">
        <v>13</v>
      </c>
      <c r="F124" s="52" t="s">
        <v>14</v>
      </c>
      <c r="G124" s="52">
        <v>-100</v>
      </c>
      <c r="H124" s="52">
        <v>48.3</v>
      </c>
      <c r="I124" s="52" t="s">
        <v>15</v>
      </c>
      <c r="J124" s="52" t="s">
        <v>16</v>
      </c>
      <c r="K124" s="52" t="s">
        <v>313</v>
      </c>
      <c r="L124" s="52"/>
      <c r="M124">
        <v>43.859166000000002</v>
      </c>
      <c r="N124">
        <v>-71.731251999999998</v>
      </c>
      <c r="O124" s="53">
        <v>1</v>
      </c>
      <c r="P124" s="54" t="s">
        <v>813</v>
      </c>
      <c r="Q124" s="53">
        <v>1966</v>
      </c>
      <c r="R124" s="53">
        <v>1967</v>
      </c>
      <c r="S124" s="53" t="s">
        <v>574</v>
      </c>
    </row>
    <row r="125" spans="1:19" x14ac:dyDescent="0.35">
      <c r="A125" s="2">
        <v>209</v>
      </c>
      <c r="B125" s="2" t="s">
        <v>364</v>
      </c>
      <c r="C125" s="2">
        <v>0.34</v>
      </c>
      <c r="D125" s="2">
        <v>760</v>
      </c>
      <c r="E125" s="2" t="s">
        <v>13</v>
      </c>
      <c r="F125" s="2" t="s">
        <v>14</v>
      </c>
      <c r="G125" s="2">
        <v>-100</v>
      </c>
      <c r="H125" s="2">
        <v>27.3</v>
      </c>
      <c r="I125" s="2" t="s">
        <v>15</v>
      </c>
      <c r="J125" s="2" t="s">
        <v>16</v>
      </c>
      <c r="K125" s="2" t="s">
        <v>365</v>
      </c>
      <c r="L125" s="2"/>
      <c r="M125">
        <v>47.533332999999999</v>
      </c>
      <c r="N125">
        <v>-93.466667000000001</v>
      </c>
      <c r="O125">
        <v>1</v>
      </c>
      <c r="P125" s="48" t="s">
        <v>811</v>
      </c>
      <c r="Q125">
        <v>1970</v>
      </c>
      <c r="R125">
        <v>1971</v>
      </c>
      <c r="S125" t="s">
        <v>597</v>
      </c>
    </row>
    <row r="126" spans="1:19" ht="29" customHeight="1" x14ac:dyDescent="0.35">
      <c r="A126" s="2">
        <v>180</v>
      </c>
      <c r="B126" s="2" t="s">
        <v>314</v>
      </c>
      <c r="C126" s="2">
        <v>0.35</v>
      </c>
      <c r="D126" s="2">
        <v>1219</v>
      </c>
      <c r="E126" s="2" t="s">
        <v>13</v>
      </c>
      <c r="F126" s="2" t="s">
        <v>14</v>
      </c>
      <c r="G126" s="2">
        <v>-30</v>
      </c>
      <c r="H126" s="2">
        <v>70.400000000000006</v>
      </c>
      <c r="I126" s="2" t="s">
        <v>15</v>
      </c>
      <c r="J126" s="2" t="s">
        <v>16</v>
      </c>
      <c r="K126" s="2" t="s">
        <v>315</v>
      </c>
      <c r="L126" s="2"/>
      <c r="M126">
        <v>43.859166000000002</v>
      </c>
      <c r="N126">
        <v>-71.731251999999998</v>
      </c>
      <c r="O126" s="10" t="s">
        <v>814</v>
      </c>
      <c r="P126" s="53" t="s">
        <v>812</v>
      </c>
      <c r="S126" t="s">
        <v>574</v>
      </c>
    </row>
    <row r="127" spans="1:19" x14ac:dyDescent="0.35">
      <c r="A127" s="2">
        <v>190</v>
      </c>
      <c r="B127" s="2" t="s">
        <v>330</v>
      </c>
      <c r="C127" s="2">
        <v>0.86</v>
      </c>
      <c r="D127" s="2">
        <v>564</v>
      </c>
      <c r="E127" s="2" t="s">
        <v>24</v>
      </c>
      <c r="F127" s="2" t="s">
        <v>25</v>
      </c>
      <c r="G127" s="2">
        <v>-56</v>
      </c>
      <c r="H127" s="2">
        <v>4</v>
      </c>
      <c r="I127" s="2" t="s">
        <v>15</v>
      </c>
      <c r="J127" s="2" t="s">
        <v>16</v>
      </c>
      <c r="K127" s="2" t="s">
        <v>331</v>
      </c>
      <c r="L127" s="2"/>
      <c r="M127">
        <v>63.866667</v>
      </c>
      <c r="N127">
        <v>28.65</v>
      </c>
      <c r="P127">
        <v>4</v>
      </c>
      <c r="Q127">
        <v>1982</v>
      </c>
      <c r="R127">
        <v>1985</v>
      </c>
      <c r="S127" t="s">
        <v>574</v>
      </c>
    </row>
    <row r="128" spans="1:19" x14ac:dyDescent="0.35">
      <c r="A128" s="2">
        <v>284</v>
      </c>
      <c r="B128" s="2" t="s">
        <v>477</v>
      </c>
      <c r="C128" s="2">
        <v>0.54</v>
      </c>
      <c r="D128" s="2">
        <v>564</v>
      </c>
      <c r="E128" s="2" t="s">
        <v>24</v>
      </c>
      <c r="F128" s="2" t="s">
        <v>25</v>
      </c>
      <c r="G128" s="2">
        <v>-9</v>
      </c>
      <c r="H128" s="2">
        <v>0</v>
      </c>
      <c r="I128" s="2" t="s">
        <v>15</v>
      </c>
      <c r="J128" s="2" t="s">
        <v>16</v>
      </c>
      <c r="K128" s="2" t="s">
        <v>331</v>
      </c>
      <c r="L128" s="2"/>
      <c r="M128">
        <v>63.866667</v>
      </c>
      <c r="N128">
        <v>28.65</v>
      </c>
      <c r="P128">
        <v>4</v>
      </c>
      <c r="Q128">
        <v>1982</v>
      </c>
      <c r="R128">
        <v>1985</v>
      </c>
      <c r="S128" t="s">
        <v>574</v>
      </c>
    </row>
    <row r="129" spans="1:19" ht="20" x14ac:dyDescent="0.35">
      <c r="A129" s="2">
        <v>275</v>
      </c>
      <c r="B129" s="2" t="s">
        <v>465</v>
      </c>
      <c r="C129" s="2">
        <v>0.19</v>
      </c>
      <c r="D129" s="2">
        <v>582</v>
      </c>
      <c r="E129" s="2" t="s">
        <v>13</v>
      </c>
      <c r="F129" s="2" t="s">
        <v>14</v>
      </c>
      <c r="G129" s="2">
        <v>-100</v>
      </c>
      <c r="H129" s="2">
        <v>272.7</v>
      </c>
      <c r="I129" s="2" t="s">
        <v>15</v>
      </c>
      <c r="J129" s="2" t="s">
        <v>16</v>
      </c>
      <c r="K129" s="27" t="s">
        <v>466</v>
      </c>
      <c r="L129" s="2"/>
      <c r="M129">
        <v>33.828561360954403</v>
      </c>
      <c r="N129">
        <v>-111.1483972069</v>
      </c>
      <c r="O129">
        <v>10</v>
      </c>
      <c r="S129" t="s">
        <v>577</v>
      </c>
    </row>
    <row r="130" spans="1:19" x14ac:dyDescent="0.35">
      <c r="A130" s="2">
        <v>91</v>
      </c>
      <c r="B130" s="2" t="s">
        <v>172</v>
      </c>
      <c r="C130" s="2">
        <v>94</v>
      </c>
      <c r="D130" s="2">
        <v>1532</v>
      </c>
      <c r="E130" s="2" t="s">
        <v>13</v>
      </c>
      <c r="F130" s="2" t="s">
        <v>14</v>
      </c>
      <c r="G130" s="2">
        <v>18.7</v>
      </c>
      <c r="H130" s="2">
        <v>-6.9</v>
      </c>
      <c r="I130" s="2" t="s">
        <v>15</v>
      </c>
      <c r="J130" s="2" t="s">
        <v>26</v>
      </c>
      <c r="K130" s="2" t="s">
        <v>44</v>
      </c>
      <c r="L130" s="2"/>
      <c r="M130">
        <v>-37.918453</v>
      </c>
      <c r="N130">
        <v>-73.072946999999999</v>
      </c>
      <c r="O130">
        <f>R130-Q130</f>
        <v>30</v>
      </c>
      <c r="Q130">
        <v>1962</v>
      </c>
      <c r="R130">
        <v>1992</v>
      </c>
      <c r="S130" t="s">
        <v>577</v>
      </c>
    </row>
    <row r="131" spans="1:19" x14ac:dyDescent="0.35">
      <c r="A131" s="2">
        <v>217</v>
      </c>
      <c r="B131" s="2" t="s">
        <v>376</v>
      </c>
      <c r="C131" s="2">
        <v>650</v>
      </c>
      <c r="D131" s="2">
        <v>1700</v>
      </c>
      <c r="E131" s="2" t="s">
        <v>130</v>
      </c>
      <c r="F131" s="2" t="s">
        <v>14</v>
      </c>
      <c r="G131" s="2">
        <v>9</v>
      </c>
      <c r="H131" s="2">
        <v>0</v>
      </c>
      <c r="I131" s="2" t="s">
        <v>15</v>
      </c>
      <c r="J131" s="2" t="s">
        <v>26</v>
      </c>
      <c r="K131" s="2" t="s">
        <v>44</v>
      </c>
      <c r="L131" s="2"/>
      <c r="M131">
        <v>-38.614683999999997</v>
      </c>
      <c r="N131">
        <v>-72.230714000000006</v>
      </c>
      <c r="O131">
        <f t="shared" ref="O131:O135" si="1">R131-Q131</f>
        <v>43</v>
      </c>
      <c r="Q131">
        <v>1962</v>
      </c>
      <c r="R131">
        <v>2005</v>
      </c>
      <c r="S131" t="s">
        <v>577</v>
      </c>
    </row>
    <row r="132" spans="1:19" x14ac:dyDescent="0.35">
      <c r="A132" s="2">
        <v>218</v>
      </c>
      <c r="B132" s="2" t="s">
        <v>377</v>
      </c>
      <c r="C132" s="2">
        <v>434</v>
      </c>
      <c r="D132" s="2">
        <v>1597</v>
      </c>
      <c r="E132" s="2" t="s">
        <v>130</v>
      </c>
      <c r="F132" s="2" t="s">
        <v>14</v>
      </c>
      <c r="G132" s="2">
        <v>50</v>
      </c>
      <c r="H132" s="2">
        <v>-25.5</v>
      </c>
      <c r="I132" s="2" t="s">
        <v>15</v>
      </c>
      <c r="J132" s="2" t="s">
        <v>26</v>
      </c>
      <c r="K132" s="2" t="s">
        <v>44</v>
      </c>
      <c r="L132" s="2"/>
      <c r="M132">
        <v>-37.763142999999999</v>
      </c>
      <c r="N132">
        <v>-72.233637999999999</v>
      </c>
      <c r="O132">
        <f t="shared" si="1"/>
        <v>43</v>
      </c>
      <c r="Q132">
        <v>1962</v>
      </c>
      <c r="R132">
        <v>2005</v>
      </c>
      <c r="S132" t="s">
        <v>577</v>
      </c>
    </row>
    <row r="133" spans="1:19" ht="20" x14ac:dyDescent="0.35">
      <c r="A133" s="2">
        <v>245</v>
      </c>
      <c r="B133" s="2" t="s">
        <v>421</v>
      </c>
      <c r="C133" s="2">
        <v>386</v>
      </c>
      <c r="D133" s="2">
        <v>1700</v>
      </c>
      <c r="E133" s="2" t="s">
        <v>130</v>
      </c>
      <c r="F133" s="2" t="s">
        <v>14</v>
      </c>
      <c r="G133" s="2">
        <v>1.6</v>
      </c>
      <c r="H133" s="2">
        <v>0</v>
      </c>
      <c r="I133" s="2" t="s">
        <v>15</v>
      </c>
      <c r="J133" s="2" t="s">
        <v>26</v>
      </c>
      <c r="K133" s="2" t="s">
        <v>44</v>
      </c>
      <c r="L133" s="2"/>
      <c r="M133">
        <v>-38.918081999999998</v>
      </c>
      <c r="N133">
        <v>-72.620907000000003</v>
      </c>
      <c r="O133">
        <f t="shared" si="1"/>
        <v>43</v>
      </c>
      <c r="Q133">
        <v>1962</v>
      </c>
      <c r="R133">
        <v>2005</v>
      </c>
      <c r="S133" t="s">
        <v>577</v>
      </c>
    </row>
    <row r="134" spans="1:19" s="46" customFormat="1" ht="19" customHeight="1" x14ac:dyDescent="0.35">
      <c r="A134" s="55"/>
      <c r="B134" s="55" t="s">
        <v>43</v>
      </c>
      <c r="C134" s="55">
        <v>1545</v>
      </c>
      <c r="D134" s="55">
        <v>1700</v>
      </c>
      <c r="E134" s="55" t="s">
        <v>13</v>
      </c>
      <c r="F134" s="55" t="s">
        <v>14</v>
      </c>
      <c r="G134" s="55">
        <v>15.19</v>
      </c>
      <c r="H134" s="55">
        <v>-19.5</v>
      </c>
      <c r="I134" s="55" t="s">
        <v>15</v>
      </c>
      <c r="J134" s="55" t="s">
        <v>26</v>
      </c>
      <c r="K134" s="55" t="s">
        <v>44</v>
      </c>
      <c r="L134" s="55"/>
      <c r="M134" s="46">
        <v>-37.552613000000001</v>
      </c>
      <c r="N134" s="46">
        <v>-72.010281000000006</v>
      </c>
      <c r="O134">
        <f t="shared" si="1"/>
        <v>43</v>
      </c>
      <c r="P134" s="46" t="s">
        <v>815</v>
      </c>
      <c r="Q134" s="46">
        <v>1962</v>
      </c>
      <c r="R134" s="46">
        <v>2005</v>
      </c>
      <c r="S134" t="s">
        <v>577</v>
      </c>
    </row>
    <row r="135" spans="1:19" ht="20" x14ac:dyDescent="0.35">
      <c r="A135" s="2">
        <v>246</v>
      </c>
      <c r="B135" s="2" t="s">
        <v>422</v>
      </c>
      <c r="C135" s="2">
        <v>734</v>
      </c>
      <c r="D135" s="2">
        <v>1700</v>
      </c>
      <c r="E135" s="2" t="s">
        <v>130</v>
      </c>
      <c r="F135" s="2" t="s">
        <v>14</v>
      </c>
      <c r="G135" s="2">
        <v>11.1</v>
      </c>
      <c r="H135" s="2">
        <v>0</v>
      </c>
      <c r="I135" s="2" t="s">
        <v>15</v>
      </c>
      <c r="J135" s="2" t="s">
        <v>26</v>
      </c>
      <c r="K135" s="2" t="s">
        <v>44</v>
      </c>
      <c r="L135" s="2"/>
      <c r="M135">
        <v>-38.485889999999998</v>
      </c>
      <c r="N135">
        <v>-72.400445000000005</v>
      </c>
      <c r="O135">
        <f t="shared" si="1"/>
        <v>43</v>
      </c>
      <c r="Q135">
        <v>1962</v>
      </c>
      <c r="R135">
        <v>2005</v>
      </c>
      <c r="S135" t="s">
        <v>577</v>
      </c>
    </row>
    <row r="136" spans="1:19" ht="20" x14ac:dyDescent="0.35">
      <c r="A136" s="2">
        <v>110</v>
      </c>
      <c r="B136" s="2" t="s">
        <v>205</v>
      </c>
      <c r="C136" s="2">
        <v>0.28000000000000003</v>
      </c>
      <c r="D136" s="2">
        <v>2001</v>
      </c>
      <c r="E136" s="2" t="s">
        <v>13</v>
      </c>
      <c r="F136" s="2" t="s">
        <v>14</v>
      </c>
      <c r="G136" s="2">
        <v>-22</v>
      </c>
      <c r="H136" s="2">
        <v>5.8</v>
      </c>
      <c r="I136" s="2" t="s">
        <v>15</v>
      </c>
      <c r="J136" s="2" t="s">
        <v>16</v>
      </c>
      <c r="K136" s="2" t="s">
        <v>206</v>
      </c>
      <c r="L136" s="2"/>
      <c r="M136">
        <v>35.059789000000002</v>
      </c>
      <c r="N136">
        <v>-83.430554000000001</v>
      </c>
      <c r="O136" s="10"/>
      <c r="P136" t="s">
        <v>817</v>
      </c>
    </row>
    <row r="137" spans="1:19" ht="20" x14ac:dyDescent="0.35">
      <c r="A137" s="2">
        <v>115</v>
      </c>
      <c r="B137" s="2" t="s">
        <v>215</v>
      </c>
      <c r="C137" s="2">
        <v>0.2</v>
      </c>
      <c r="D137" s="2">
        <v>1946</v>
      </c>
      <c r="E137" s="2" t="s">
        <v>13</v>
      </c>
      <c r="F137" s="2" t="s">
        <v>14</v>
      </c>
      <c r="G137" s="2">
        <v>-27</v>
      </c>
      <c r="H137" s="2">
        <v>0</v>
      </c>
      <c r="I137" s="2" t="s">
        <v>15</v>
      </c>
      <c r="J137" s="2" t="s">
        <v>16</v>
      </c>
      <c r="K137" s="2" t="s">
        <v>206</v>
      </c>
      <c r="L137" s="2"/>
      <c r="M137">
        <v>35.059789000000002</v>
      </c>
      <c r="N137">
        <v>-83.430554000000001</v>
      </c>
      <c r="O137" s="42" t="s">
        <v>816</v>
      </c>
      <c r="P137" s="47" t="s">
        <v>819</v>
      </c>
    </row>
    <row r="138" spans="1:19" ht="20" x14ac:dyDescent="0.35">
      <c r="A138" s="9">
        <v>116</v>
      </c>
      <c r="B138" s="9" t="s">
        <v>216</v>
      </c>
      <c r="C138" s="9">
        <v>0.28999999999999998</v>
      </c>
      <c r="D138" s="9">
        <v>2029</v>
      </c>
      <c r="E138" s="9" t="s">
        <v>13</v>
      </c>
      <c r="F138" s="9" t="s">
        <v>14</v>
      </c>
      <c r="G138" s="9">
        <v>-53</v>
      </c>
      <c r="H138" s="9">
        <v>4.3</v>
      </c>
      <c r="I138" s="9" t="s">
        <v>15</v>
      </c>
      <c r="J138" s="9" t="s">
        <v>16</v>
      </c>
      <c r="K138" s="9" t="s">
        <v>206</v>
      </c>
      <c r="L138" s="2"/>
      <c r="M138">
        <v>35.059789000000002</v>
      </c>
      <c r="N138">
        <v>-83.430554000000001</v>
      </c>
      <c r="O138" s="10"/>
      <c r="P138" s="47" t="s">
        <v>820</v>
      </c>
    </row>
    <row r="139" spans="1:19" x14ac:dyDescent="0.35">
      <c r="A139" s="2">
        <v>107</v>
      </c>
      <c r="B139" s="2" t="s">
        <v>199</v>
      </c>
      <c r="C139" s="2">
        <v>0.86</v>
      </c>
      <c r="D139" s="2">
        <v>1854</v>
      </c>
      <c r="E139" s="2" t="s">
        <v>13</v>
      </c>
      <c r="F139" s="2" t="s">
        <v>14</v>
      </c>
      <c r="G139" s="2">
        <v>-30</v>
      </c>
      <c r="H139" s="2">
        <v>2.2999999999999998</v>
      </c>
      <c r="I139" s="2" t="s">
        <v>15</v>
      </c>
      <c r="J139" s="2" t="s">
        <v>16</v>
      </c>
      <c r="K139" s="2" t="s">
        <v>200</v>
      </c>
      <c r="L139" s="2"/>
      <c r="M139">
        <v>35.059789000000002</v>
      </c>
      <c r="N139">
        <v>-83.430554000000001</v>
      </c>
      <c r="P139" s="47" t="s">
        <v>818</v>
      </c>
    </row>
    <row r="140" spans="1:19" x14ac:dyDescent="0.35">
      <c r="A140" s="2">
        <v>96</v>
      </c>
      <c r="B140" s="2" t="s">
        <v>181</v>
      </c>
      <c r="C140" s="2">
        <v>0.06</v>
      </c>
      <c r="D140" s="2">
        <v>1900</v>
      </c>
      <c r="E140" s="2" t="s">
        <v>13</v>
      </c>
      <c r="F140" s="2" t="s">
        <v>14</v>
      </c>
      <c r="G140" s="2">
        <v>-100</v>
      </c>
      <c r="H140" s="2">
        <v>24.5</v>
      </c>
      <c r="I140" s="2" t="s">
        <v>15</v>
      </c>
      <c r="J140" s="2" t="s">
        <v>16</v>
      </c>
      <c r="K140" s="2" t="s">
        <v>828</v>
      </c>
      <c r="L140" s="2"/>
      <c r="M140">
        <v>39.478938999999997</v>
      </c>
      <c r="N140">
        <v>-111.991207</v>
      </c>
      <c r="O140">
        <v>4</v>
      </c>
      <c r="Q140">
        <v>1975</v>
      </c>
      <c r="R140">
        <v>1978</v>
      </c>
    </row>
    <row r="141" spans="1:19" ht="20.5" thickBot="1" x14ac:dyDescent="0.4">
      <c r="A141" s="4">
        <v>263</v>
      </c>
      <c r="B141" s="4" t="s">
        <v>448</v>
      </c>
      <c r="C141" s="4">
        <v>9.1999999999999993</v>
      </c>
      <c r="D141" s="4">
        <v>3046</v>
      </c>
      <c r="E141" s="4" t="s">
        <v>13</v>
      </c>
      <c r="F141" s="4" t="s">
        <v>14</v>
      </c>
      <c r="G141" s="4">
        <v>-43</v>
      </c>
      <c r="H141" s="4">
        <v>19.5</v>
      </c>
      <c r="I141" s="4" t="s">
        <v>15</v>
      </c>
      <c r="J141" s="4" t="s">
        <v>16</v>
      </c>
      <c r="K141" s="4" t="s">
        <v>449</v>
      </c>
      <c r="L141" s="2"/>
      <c r="M141">
        <f>31+51/60</f>
        <v>31.85</v>
      </c>
      <c r="N141">
        <f>131+13/60</f>
        <v>131.21666666666667</v>
      </c>
      <c r="O141">
        <v>39</v>
      </c>
      <c r="Q141" s="10"/>
      <c r="R141" s="10"/>
      <c r="S141" t="s">
        <v>577</v>
      </c>
    </row>
    <row r="142" spans="1:19" ht="20" x14ac:dyDescent="0.35">
      <c r="A142" s="2">
        <v>261</v>
      </c>
      <c r="B142" s="2" t="s">
        <v>445</v>
      </c>
      <c r="C142" s="2">
        <v>4.24</v>
      </c>
      <c r="D142" s="2">
        <v>813</v>
      </c>
      <c r="E142" s="2" t="s">
        <v>19</v>
      </c>
      <c r="F142" s="2" t="s">
        <v>14</v>
      </c>
      <c r="G142" s="2">
        <v>-67</v>
      </c>
      <c r="H142" s="2">
        <v>15</v>
      </c>
      <c r="I142" s="2" t="s">
        <v>15</v>
      </c>
      <c r="J142" s="2" t="s">
        <v>16</v>
      </c>
      <c r="K142" s="2" t="s">
        <v>446</v>
      </c>
      <c r="L142" s="2"/>
      <c r="M142">
        <v>39.344346642072701</v>
      </c>
      <c r="N142">
        <v>-123.740656376505</v>
      </c>
      <c r="O142">
        <v>21</v>
      </c>
      <c r="Q142" s="10"/>
      <c r="R142" s="10"/>
      <c r="S142" t="s">
        <v>577</v>
      </c>
    </row>
    <row r="143" spans="1:19" x14ac:dyDescent="0.35">
      <c r="A143" s="2">
        <v>143</v>
      </c>
      <c r="B143" s="2" t="s">
        <v>260</v>
      </c>
      <c r="C143" s="2">
        <v>0.24</v>
      </c>
      <c r="D143" s="2">
        <v>1470</v>
      </c>
      <c r="E143" s="2" t="s">
        <v>13</v>
      </c>
      <c r="F143" s="2" t="s">
        <v>14</v>
      </c>
      <c r="G143" s="2">
        <v>-50</v>
      </c>
      <c r="H143" s="2">
        <v>19.600000000000001</v>
      </c>
      <c r="I143" s="2" t="s">
        <v>15</v>
      </c>
      <c r="J143" s="2" t="s">
        <v>16</v>
      </c>
      <c r="K143" s="2" t="s">
        <v>261</v>
      </c>
      <c r="L143" s="27"/>
    </row>
    <row r="144" spans="1:19" x14ac:dyDescent="0.35">
      <c r="A144" s="2">
        <v>142</v>
      </c>
      <c r="B144" s="2" t="s">
        <v>258</v>
      </c>
      <c r="C144" s="2">
        <v>0.22</v>
      </c>
      <c r="D144" s="2">
        <v>1440</v>
      </c>
      <c r="E144" s="2" t="s">
        <v>13</v>
      </c>
      <c r="F144" s="2" t="s">
        <v>14</v>
      </c>
      <c r="G144" s="2">
        <v>-50</v>
      </c>
      <c r="H144" s="2">
        <v>54.9</v>
      </c>
      <c r="I144" s="2" t="s">
        <v>15</v>
      </c>
      <c r="J144" s="2" t="s">
        <v>16</v>
      </c>
      <c r="K144" s="2" t="s">
        <v>259</v>
      </c>
      <c r="L144" s="27"/>
    </row>
    <row r="145" spans="1:19" x14ac:dyDescent="0.35">
      <c r="A145" s="2">
        <v>186</v>
      </c>
      <c r="B145" s="2" t="s">
        <v>323</v>
      </c>
      <c r="C145" s="2">
        <v>0.56000000000000005</v>
      </c>
      <c r="D145" s="2">
        <v>700</v>
      </c>
      <c r="E145" s="2" t="s">
        <v>24</v>
      </c>
      <c r="F145" s="2" t="s">
        <v>14</v>
      </c>
      <c r="G145" s="2">
        <v>-35</v>
      </c>
      <c r="H145" s="2">
        <v>5.8</v>
      </c>
      <c r="I145" s="2" t="s">
        <v>15</v>
      </c>
      <c r="J145" s="2" t="s">
        <v>324</v>
      </c>
      <c r="K145" s="2" t="s">
        <v>325</v>
      </c>
      <c r="L145" s="27"/>
    </row>
    <row r="146" spans="1:19" x14ac:dyDescent="0.35">
      <c r="A146" s="2">
        <v>297</v>
      </c>
      <c r="B146" s="2" t="s">
        <v>497</v>
      </c>
      <c r="C146" s="2">
        <v>0.68200000000000005</v>
      </c>
      <c r="D146" s="2">
        <v>1100</v>
      </c>
      <c r="E146" s="2" t="s">
        <v>13</v>
      </c>
      <c r="F146" s="2" t="s">
        <v>14</v>
      </c>
      <c r="G146" s="2">
        <v>-38</v>
      </c>
      <c r="H146" s="2">
        <v>10</v>
      </c>
      <c r="I146" s="2" t="s">
        <v>15</v>
      </c>
      <c r="J146" s="2" t="s">
        <v>16</v>
      </c>
      <c r="K146" s="2" t="s">
        <v>498</v>
      </c>
      <c r="L146" s="2"/>
      <c r="M146">
        <v>-36.751291000000002</v>
      </c>
      <c r="N146">
        <v>149.62716800000001</v>
      </c>
      <c r="O146">
        <f>R146-Q146</f>
        <v>11</v>
      </c>
      <c r="Q146">
        <v>1986</v>
      </c>
      <c r="R146">
        <v>1997</v>
      </c>
      <c r="S146" t="s">
        <v>574</v>
      </c>
    </row>
    <row r="147" spans="1:19" x14ac:dyDescent="0.35">
      <c r="A147" s="2">
        <v>300</v>
      </c>
      <c r="B147" s="2" t="s">
        <v>503</v>
      </c>
      <c r="C147" s="2">
        <v>0.85599999999999998</v>
      </c>
      <c r="D147" s="2">
        <v>1100</v>
      </c>
      <c r="E147" s="2" t="s">
        <v>13</v>
      </c>
      <c r="F147" s="2" t="s">
        <v>14</v>
      </c>
      <c r="G147" s="2">
        <v>-30</v>
      </c>
      <c r="H147" s="2">
        <v>31</v>
      </c>
      <c r="I147" s="2" t="s">
        <v>15</v>
      </c>
      <c r="J147" s="2" t="s">
        <v>16</v>
      </c>
      <c r="K147" s="2" t="s">
        <v>498</v>
      </c>
      <c r="L147" s="2"/>
      <c r="M147">
        <v>-36.751291000000002</v>
      </c>
      <c r="N147">
        <v>149.62716800000001</v>
      </c>
      <c r="O147">
        <f>R147-Q147</f>
        <v>11</v>
      </c>
      <c r="Q147">
        <v>1986</v>
      </c>
      <c r="R147">
        <v>1997</v>
      </c>
      <c r="S147" t="s">
        <v>574</v>
      </c>
    </row>
    <row r="148" spans="1:19" x14ac:dyDescent="0.35">
      <c r="A148" s="2">
        <v>250</v>
      </c>
      <c r="B148" s="2" t="s">
        <v>429</v>
      </c>
      <c r="C148" s="2">
        <v>1.4</v>
      </c>
      <c r="D148" s="2">
        <v>1164</v>
      </c>
      <c r="E148" s="2" t="s">
        <v>13</v>
      </c>
      <c r="F148" s="2" t="s">
        <v>14</v>
      </c>
      <c r="G148" s="2">
        <v>-85</v>
      </c>
      <c r="H148" s="2">
        <v>23.6</v>
      </c>
      <c r="I148" s="2" t="s">
        <v>15</v>
      </c>
      <c r="J148" s="2" t="s">
        <v>16</v>
      </c>
      <c r="K148" s="2" t="s">
        <v>430</v>
      </c>
      <c r="L148" s="2"/>
      <c r="M148">
        <v>43.066667000000002</v>
      </c>
      <c r="N148">
        <v>6.05</v>
      </c>
      <c r="O148">
        <v>1</v>
      </c>
      <c r="Q148">
        <v>1990</v>
      </c>
      <c r="R148">
        <v>1991</v>
      </c>
      <c r="S148" t="s">
        <v>574</v>
      </c>
    </row>
    <row r="149" spans="1:19" x14ac:dyDescent="0.35">
      <c r="A149" s="2">
        <v>243</v>
      </c>
      <c r="B149" s="2" t="s">
        <v>418</v>
      </c>
      <c r="C149" s="2">
        <v>0.05</v>
      </c>
      <c r="D149" s="2">
        <v>635</v>
      </c>
      <c r="E149" s="2" t="s">
        <v>13</v>
      </c>
      <c r="F149" s="2" t="s">
        <v>14</v>
      </c>
      <c r="G149" s="2">
        <v>-99</v>
      </c>
      <c r="H149" s="2">
        <v>106.2</v>
      </c>
      <c r="I149" s="2" t="s">
        <v>15</v>
      </c>
      <c r="J149" s="2" t="s">
        <v>16</v>
      </c>
      <c r="K149" s="2" t="s">
        <v>419</v>
      </c>
      <c r="L149" s="2"/>
      <c r="M149">
        <v>38.983333000000002</v>
      </c>
      <c r="N149">
        <v>121.233333</v>
      </c>
      <c r="O149">
        <v>6</v>
      </c>
      <c r="Q149">
        <v>1956</v>
      </c>
      <c r="R149">
        <v>1962</v>
      </c>
      <c r="S149" t="s">
        <v>574</v>
      </c>
    </row>
    <row r="150" spans="1:19" x14ac:dyDescent="0.35">
      <c r="A150" s="2">
        <v>236</v>
      </c>
      <c r="B150" s="2" t="s">
        <v>407</v>
      </c>
      <c r="C150" s="2">
        <v>4.1500000000000002E-2</v>
      </c>
      <c r="D150" s="2">
        <v>1317</v>
      </c>
      <c r="E150" s="2" t="s">
        <v>24</v>
      </c>
      <c r="F150" s="2" t="s">
        <v>14</v>
      </c>
      <c r="G150" s="2">
        <v>-50</v>
      </c>
      <c r="H150" s="2">
        <v>23.1</v>
      </c>
      <c r="I150" s="2" t="s">
        <v>15</v>
      </c>
      <c r="J150" s="2" t="s">
        <v>16</v>
      </c>
      <c r="K150" s="2" t="s">
        <v>408</v>
      </c>
      <c r="L150" s="2"/>
      <c r="M150">
        <v>38.983333000000002</v>
      </c>
      <c r="N150">
        <v>121.233333</v>
      </c>
      <c r="O150">
        <v>6</v>
      </c>
      <c r="Q150">
        <v>1956</v>
      </c>
      <c r="R150">
        <v>1962</v>
      </c>
      <c r="S150" t="s">
        <v>574</v>
      </c>
    </row>
    <row r="151" spans="1:19" x14ac:dyDescent="0.35">
      <c r="A151" s="2">
        <v>198</v>
      </c>
      <c r="B151" s="2" t="s">
        <v>345</v>
      </c>
      <c r="C151" s="2">
        <v>579</v>
      </c>
      <c r="D151" s="2">
        <v>1600</v>
      </c>
      <c r="E151" s="2" t="s">
        <v>19</v>
      </c>
      <c r="F151" s="2" t="s">
        <v>14</v>
      </c>
      <c r="G151" s="2">
        <v>23</v>
      </c>
      <c r="H151" s="2">
        <v>-7.7</v>
      </c>
      <c r="I151" s="2" t="s">
        <v>15</v>
      </c>
      <c r="J151" s="2" t="s">
        <v>21</v>
      </c>
      <c r="K151" s="2" t="s">
        <v>346</v>
      </c>
      <c r="L151" s="2"/>
      <c r="M151">
        <v>15.516667</v>
      </c>
      <c r="N151">
        <v>26.316666999999999</v>
      </c>
      <c r="P151">
        <f>R151-Q151</f>
        <v>12</v>
      </c>
      <c r="Q151">
        <v>1971</v>
      </c>
      <c r="R151">
        <v>1983</v>
      </c>
      <c r="S151" t="s">
        <v>574</v>
      </c>
    </row>
    <row r="152" spans="1:19" x14ac:dyDescent="0.35">
      <c r="A152" s="2">
        <v>196</v>
      </c>
      <c r="B152" s="2" t="s">
        <v>342</v>
      </c>
      <c r="C152" s="2">
        <v>0.43</v>
      </c>
      <c r="D152" s="2">
        <v>1000</v>
      </c>
      <c r="E152" s="2" t="s">
        <v>13</v>
      </c>
      <c r="F152" s="2" t="s">
        <v>14</v>
      </c>
      <c r="G152" s="2">
        <v>-20</v>
      </c>
      <c r="H152" s="2">
        <v>21.3</v>
      </c>
      <c r="I152" s="2" t="s">
        <v>15</v>
      </c>
      <c r="J152" s="2" t="s">
        <v>16</v>
      </c>
      <c r="K152" s="2" t="s">
        <v>343</v>
      </c>
      <c r="L152" s="27"/>
    </row>
    <row r="153" spans="1:19" x14ac:dyDescent="0.35">
      <c r="A153" s="2">
        <v>202</v>
      </c>
      <c r="B153" s="2" t="s">
        <v>351</v>
      </c>
      <c r="C153" s="2">
        <v>8.2100000000000009</v>
      </c>
      <c r="D153" s="2">
        <v>1092</v>
      </c>
      <c r="E153" s="2" t="s">
        <v>24</v>
      </c>
      <c r="F153" s="2" t="s">
        <v>25</v>
      </c>
      <c r="G153" s="2">
        <v>-67</v>
      </c>
      <c r="H153" s="2">
        <v>15</v>
      </c>
      <c r="I153" s="2" t="s">
        <v>15</v>
      </c>
      <c r="J153" s="2" t="s">
        <v>352</v>
      </c>
      <c r="K153" s="2" t="s">
        <v>353</v>
      </c>
      <c r="L153" s="2"/>
      <c r="M153">
        <v>49.573841926828699</v>
      </c>
      <c r="N153">
        <v>-114.567104802245</v>
      </c>
      <c r="O153">
        <v>6</v>
      </c>
      <c r="S153" t="s">
        <v>577</v>
      </c>
    </row>
    <row r="154" spans="1:19" x14ac:dyDescent="0.35">
      <c r="A154" s="2">
        <v>229</v>
      </c>
      <c r="B154" s="2" t="s">
        <v>395</v>
      </c>
      <c r="C154" s="2">
        <v>8.2899999999999991</v>
      </c>
      <c r="D154" s="2">
        <v>1116</v>
      </c>
      <c r="E154" s="2" t="s">
        <v>24</v>
      </c>
      <c r="F154" s="2" t="s">
        <v>25</v>
      </c>
      <c r="G154" s="2">
        <v>0.2</v>
      </c>
      <c r="H154" s="2">
        <v>0</v>
      </c>
      <c r="I154" s="2" t="s">
        <v>15</v>
      </c>
      <c r="J154" s="2" t="s">
        <v>352</v>
      </c>
      <c r="K154" s="2" t="s">
        <v>353</v>
      </c>
      <c r="L154" s="2"/>
      <c r="M154">
        <v>49.591598386908103</v>
      </c>
      <c r="N154">
        <v>-114.59201829569599</v>
      </c>
      <c r="O154">
        <v>6</v>
      </c>
      <c r="S154" t="s">
        <v>577</v>
      </c>
    </row>
    <row r="155" spans="1:19" x14ac:dyDescent="0.35">
      <c r="A155" s="2">
        <v>262</v>
      </c>
      <c r="B155" s="2" t="s">
        <v>447</v>
      </c>
      <c r="C155" s="2">
        <v>3.59</v>
      </c>
      <c r="D155" s="2">
        <v>1220</v>
      </c>
      <c r="E155" s="2" t="s">
        <v>24</v>
      </c>
      <c r="F155" s="2" t="s">
        <v>25</v>
      </c>
      <c r="G155" s="2">
        <v>-53</v>
      </c>
      <c r="H155" s="2">
        <v>15</v>
      </c>
      <c r="I155" s="2" t="s">
        <v>15</v>
      </c>
      <c r="J155" s="2" t="s">
        <v>352</v>
      </c>
      <c r="K155" s="2" t="s">
        <v>353</v>
      </c>
      <c r="L155" s="2"/>
      <c r="M155">
        <v>49.582549127594902</v>
      </c>
      <c r="N155">
        <v>-114.57752959737699</v>
      </c>
      <c r="O155">
        <v>6</v>
      </c>
      <c r="S155" t="s">
        <v>577</v>
      </c>
    </row>
    <row r="156" spans="1:19" x14ac:dyDescent="0.35">
      <c r="A156" s="2">
        <v>266</v>
      </c>
      <c r="B156" s="2" t="s">
        <v>453</v>
      </c>
      <c r="C156" s="2">
        <v>10.59</v>
      </c>
      <c r="D156" s="2">
        <v>754</v>
      </c>
      <c r="E156" s="2" t="s">
        <v>24</v>
      </c>
      <c r="F156" s="2" t="s">
        <v>25</v>
      </c>
      <c r="G156" s="2">
        <v>0</v>
      </c>
      <c r="H156" s="2">
        <v>0</v>
      </c>
      <c r="I156" s="2" t="s">
        <v>15</v>
      </c>
      <c r="J156" s="2" t="s">
        <v>352</v>
      </c>
      <c r="K156" s="2" t="s">
        <v>353</v>
      </c>
      <c r="L156" s="2"/>
      <c r="M156">
        <v>49.599958868551902</v>
      </c>
      <c r="N156">
        <v>-114.61216112018801</v>
      </c>
      <c r="O156">
        <v>6</v>
      </c>
      <c r="S156" t="s">
        <v>577</v>
      </c>
    </row>
    <row r="157" spans="1:19" ht="20" x14ac:dyDescent="0.35">
      <c r="A157" s="56">
        <v>120</v>
      </c>
      <c r="B157" s="56" t="s">
        <v>223</v>
      </c>
      <c r="C157" s="56">
        <v>0.68</v>
      </c>
      <c r="D157" s="56">
        <v>1230</v>
      </c>
      <c r="E157" s="56" t="s">
        <v>24</v>
      </c>
      <c r="F157" s="56" t="s">
        <v>25</v>
      </c>
      <c r="G157" s="56">
        <v>-30</v>
      </c>
      <c r="H157" s="56">
        <v>19</v>
      </c>
      <c r="I157" s="56" t="s">
        <v>15</v>
      </c>
      <c r="J157" s="56" t="s">
        <v>16</v>
      </c>
      <c r="K157" s="56" t="s">
        <v>224</v>
      </c>
      <c r="L157" s="2" t="s">
        <v>821</v>
      </c>
      <c r="Q157">
        <v>1979</v>
      </c>
      <c r="R157">
        <v>1983</v>
      </c>
    </row>
    <row r="158" spans="1:19" ht="40" x14ac:dyDescent="0.35">
      <c r="A158" s="56">
        <v>121</v>
      </c>
      <c r="B158" s="56" t="s">
        <v>225</v>
      </c>
      <c r="C158" s="56">
        <v>0.5</v>
      </c>
      <c r="D158" s="56">
        <v>1230</v>
      </c>
      <c r="E158" s="56" t="s">
        <v>24</v>
      </c>
      <c r="F158" s="56" t="s">
        <v>25</v>
      </c>
      <c r="G158" s="56">
        <v>-100</v>
      </c>
      <c r="H158" s="56">
        <v>57.4</v>
      </c>
      <c r="I158" s="56" t="s">
        <v>15</v>
      </c>
      <c r="J158" s="56" t="s">
        <v>16</v>
      </c>
      <c r="K158" s="56" t="s">
        <v>224</v>
      </c>
      <c r="L158" s="2" t="s">
        <v>824</v>
      </c>
    </row>
    <row r="159" spans="1:19" x14ac:dyDescent="0.35">
      <c r="A159" s="56">
        <v>127</v>
      </c>
      <c r="B159" s="56" t="s">
        <v>235</v>
      </c>
      <c r="C159" s="56">
        <v>3.03</v>
      </c>
      <c r="D159" s="56">
        <v>2480</v>
      </c>
      <c r="E159" s="56" t="s">
        <v>19</v>
      </c>
      <c r="F159" s="56" t="s">
        <v>25</v>
      </c>
      <c r="G159" s="56">
        <v>-25</v>
      </c>
      <c r="H159" s="56">
        <v>7.9</v>
      </c>
      <c r="I159" s="56" t="s">
        <v>15</v>
      </c>
      <c r="J159" s="56" t="s">
        <v>16</v>
      </c>
      <c r="K159" s="56" t="s">
        <v>236</v>
      </c>
      <c r="L159" s="2"/>
    </row>
    <row r="160" spans="1:19" x14ac:dyDescent="0.35">
      <c r="A160" s="56">
        <v>301</v>
      </c>
      <c r="B160" s="56" t="s">
        <v>504</v>
      </c>
      <c r="C160" s="56">
        <v>0.6</v>
      </c>
      <c r="D160" s="56">
        <v>749</v>
      </c>
      <c r="E160" s="56" t="s">
        <v>13</v>
      </c>
      <c r="F160" s="56" t="s">
        <v>14</v>
      </c>
      <c r="G160" s="56">
        <v>-62</v>
      </c>
      <c r="H160" s="56">
        <v>18.8</v>
      </c>
      <c r="I160" s="56" t="s">
        <v>15</v>
      </c>
      <c r="J160" s="56" t="s">
        <v>16</v>
      </c>
      <c r="K160" s="56" t="s">
        <v>505</v>
      </c>
      <c r="L160" s="2"/>
    </row>
    <row r="161" spans="1:19" x14ac:dyDescent="0.35">
      <c r="A161" s="2">
        <v>183</v>
      </c>
      <c r="B161" s="2" t="s">
        <v>318</v>
      </c>
      <c r="C161" s="2">
        <v>296</v>
      </c>
      <c r="D161" s="2">
        <v>850</v>
      </c>
      <c r="E161" s="2" t="s">
        <v>130</v>
      </c>
      <c r="F161" s="2" t="s">
        <v>14</v>
      </c>
      <c r="G161" s="2">
        <v>-6.8</v>
      </c>
      <c r="H161" s="2">
        <v>28.5</v>
      </c>
      <c r="I161" s="2" t="s">
        <v>15</v>
      </c>
      <c r="J161" s="2" t="s">
        <v>26</v>
      </c>
      <c r="K161" s="2" t="s">
        <v>319</v>
      </c>
      <c r="L161" s="2"/>
      <c r="M161">
        <v>-2.8869699999999998</v>
      </c>
      <c r="N161">
        <v>-79.017008000000004</v>
      </c>
      <c r="O161">
        <v>5</v>
      </c>
      <c r="Q161" t="s">
        <v>825</v>
      </c>
      <c r="R161" t="s">
        <v>826</v>
      </c>
      <c r="S161" t="s">
        <v>577</v>
      </c>
    </row>
    <row r="162" spans="1:19" ht="60" x14ac:dyDescent="0.35">
      <c r="A162" s="2">
        <v>185</v>
      </c>
      <c r="B162" s="2" t="s">
        <v>321</v>
      </c>
      <c r="C162" s="2">
        <v>0.03</v>
      </c>
      <c r="D162" s="2">
        <v>2641</v>
      </c>
      <c r="E162" s="2" t="s">
        <v>19</v>
      </c>
      <c r="F162" s="2" t="s">
        <v>14</v>
      </c>
      <c r="G162" s="2">
        <v>-100</v>
      </c>
      <c r="H162" s="2">
        <v>5.0999999999999996</v>
      </c>
      <c r="I162" s="2" t="s">
        <v>15</v>
      </c>
      <c r="J162" s="2" t="s">
        <v>16</v>
      </c>
      <c r="K162" s="27" t="s">
        <v>322</v>
      </c>
      <c r="L162" s="10"/>
      <c r="M162" s="10"/>
      <c r="N162" s="10"/>
      <c r="O162" s="10"/>
      <c r="P162" s="27" t="s">
        <v>827</v>
      </c>
      <c r="Q162" s="10"/>
    </row>
    <row r="163" spans="1:19" ht="20" x14ac:dyDescent="0.35">
      <c r="A163" s="2">
        <v>93</v>
      </c>
      <c r="B163" s="2" t="s">
        <v>175</v>
      </c>
      <c r="C163" s="2">
        <v>1.9</v>
      </c>
      <c r="D163" s="2">
        <v>1400</v>
      </c>
      <c r="E163" s="2" t="s">
        <v>13</v>
      </c>
      <c r="F163" s="2" t="s">
        <v>14</v>
      </c>
      <c r="G163" s="2">
        <v>74</v>
      </c>
      <c r="H163" s="2">
        <v>-39.5</v>
      </c>
      <c r="I163" s="2" t="s">
        <v>15</v>
      </c>
      <c r="J163" s="2" t="s">
        <v>16</v>
      </c>
      <c r="K163" s="2" t="s">
        <v>176</v>
      </c>
      <c r="L163" s="2"/>
      <c r="M163">
        <v>-28.925207</v>
      </c>
      <c r="N163">
        <v>29.134798</v>
      </c>
      <c r="O163">
        <v>15</v>
      </c>
      <c r="Q163">
        <v>1950</v>
      </c>
      <c r="R163">
        <v>1965</v>
      </c>
      <c r="S163" t="s">
        <v>577</v>
      </c>
    </row>
    <row r="164" spans="1:19" x14ac:dyDescent="0.35">
      <c r="A164" s="2">
        <v>193</v>
      </c>
      <c r="B164" s="2" t="s">
        <v>336</v>
      </c>
      <c r="C164" s="2">
        <v>12</v>
      </c>
      <c r="D164" s="2">
        <v>630</v>
      </c>
      <c r="E164" s="2" t="s">
        <v>19</v>
      </c>
      <c r="F164" s="2" t="s">
        <v>14</v>
      </c>
      <c r="G164" s="2">
        <v>-18</v>
      </c>
      <c r="H164" s="2">
        <v>-13</v>
      </c>
      <c r="I164" s="2" t="s">
        <v>15</v>
      </c>
      <c r="J164" s="2" t="s">
        <v>21</v>
      </c>
      <c r="K164" s="2" t="s">
        <v>337</v>
      </c>
      <c r="L164" s="2"/>
      <c r="M164">
        <v>40.680771999999997</v>
      </c>
      <c r="N164">
        <v>8.2256789999999995</v>
      </c>
      <c r="O164">
        <f>R164-Q164</f>
        <v>79</v>
      </c>
      <c r="Q164">
        <v>1929</v>
      </c>
      <c r="R164">
        <v>2008</v>
      </c>
      <c r="S164" t="s">
        <v>577</v>
      </c>
    </row>
    <row r="165" spans="1:19" ht="30" x14ac:dyDescent="0.35">
      <c r="A165" s="2">
        <v>78</v>
      </c>
      <c r="B165" s="2" t="s">
        <v>151</v>
      </c>
      <c r="C165" s="2">
        <v>0.17</v>
      </c>
      <c r="D165" s="2">
        <v>1652</v>
      </c>
      <c r="E165" s="2" t="s">
        <v>13</v>
      </c>
      <c r="F165" s="2" t="s">
        <v>14</v>
      </c>
      <c r="G165" s="2">
        <v>60</v>
      </c>
      <c r="H165" s="2">
        <v>26</v>
      </c>
      <c r="I165" s="2" t="s">
        <v>15</v>
      </c>
      <c r="J165" s="2" t="s">
        <v>16</v>
      </c>
      <c r="K165" s="2" t="s">
        <v>152</v>
      </c>
      <c r="L165" s="2"/>
      <c r="M165">
        <v>-37.503878</v>
      </c>
      <c r="N165">
        <v>146.106764</v>
      </c>
      <c r="O165">
        <v>4</v>
      </c>
      <c r="P165" s="47" t="s">
        <v>831</v>
      </c>
      <c r="Q165">
        <v>1971</v>
      </c>
      <c r="R165">
        <v>1976</v>
      </c>
      <c r="S165" t="s">
        <v>577</v>
      </c>
    </row>
    <row r="166" spans="1:19" ht="30" x14ac:dyDescent="0.35">
      <c r="A166" s="2">
        <v>79</v>
      </c>
      <c r="B166" s="2" t="s">
        <v>153</v>
      </c>
      <c r="C166" s="2">
        <v>0.77</v>
      </c>
      <c r="D166" s="2">
        <v>1612</v>
      </c>
      <c r="E166" s="2" t="s">
        <v>13</v>
      </c>
      <c r="F166" s="2" t="s">
        <v>14</v>
      </c>
      <c r="G166" s="2">
        <v>60</v>
      </c>
      <c r="H166" s="2">
        <v>28</v>
      </c>
      <c r="I166" s="2" t="s">
        <v>15</v>
      </c>
      <c r="J166" s="2" t="s">
        <v>16</v>
      </c>
      <c r="K166" s="2" t="s">
        <v>152</v>
      </c>
      <c r="L166" s="2"/>
      <c r="M166">
        <v>-37.503878</v>
      </c>
      <c r="N166">
        <v>146.106764</v>
      </c>
      <c r="O166">
        <v>7</v>
      </c>
      <c r="P166" s="47" t="s">
        <v>830</v>
      </c>
      <c r="Q166">
        <v>1970</v>
      </c>
      <c r="R166">
        <v>1977</v>
      </c>
      <c r="S166" t="s">
        <v>577</v>
      </c>
    </row>
    <row r="167" spans="1:19" ht="30" x14ac:dyDescent="0.35">
      <c r="A167" s="2">
        <v>213</v>
      </c>
      <c r="B167" s="2" t="s">
        <v>372</v>
      </c>
      <c r="C167" s="2">
        <v>0.63</v>
      </c>
      <c r="D167" s="2">
        <v>1876</v>
      </c>
      <c r="E167" s="2" t="s">
        <v>130</v>
      </c>
      <c r="F167" s="2" t="s">
        <v>14</v>
      </c>
      <c r="G167" s="2">
        <v>75</v>
      </c>
      <c r="H167" s="2">
        <v>43</v>
      </c>
      <c r="I167" s="2" t="s">
        <v>15</v>
      </c>
      <c r="J167" s="2" t="s">
        <v>16</v>
      </c>
      <c r="K167" s="2" t="s">
        <v>152</v>
      </c>
      <c r="L167" s="2"/>
      <c r="M167">
        <v>-37.503878</v>
      </c>
      <c r="N167">
        <v>146.106764</v>
      </c>
      <c r="O167">
        <v>12</v>
      </c>
      <c r="Q167">
        <v>1971</v>
      </c>
      <c r="R167">
        <v>1996</v>
      </c>
      <c r="S167" t="s">
        <v>577</v>
      </c>
    </row>
    <row r="168" spans="1:19" ht="30" x14ac:dyDescent="0.35">
      <c r="A168" s="2">
        <v>214</v>
      </c>
      <c r="B168" s="2" t="s">
        <v>373</v>
      </c>
      <c r="C168" s="2">
        <v>0.04</v>
      </c>
      <c r="D168" s="2">
        <v>1813</v>
      </c>
      <c r="E168" s="2" t="s">
        <v>130</v>
      </c>
      <c r="F168" s="2" t="s">
        <v>14</v>
      </c>
      <c r="G168" s="2">
        <v>75</v>
      </c>
      <c r="H168" s="2">
        <v>104</v>
      </c>
      <c r="I168" s="2" t="s">
        <v>15</v>
      </c>
      <c r="J168" s="2" t="s">
        <v>16</v>
      </c>
      <c r="K168" s="2" t="s">
        <v>152</v>
      </c>
      <c r="L168" s="2"/>
      <c r="M168">
        <v>-37.503878</v>
      </c>
      <c r="N168">
        <v>146.106764</v>
      </c>
      <c r="O168">
        <v>12</v>
      </c>
      <c r="Q168">
        <v>1971</v>
      </c>
      <c r="R168">
        <v>1996</v>
      </c>
      <c r="S168" t="s">
        <v>577</v>
      </c>
    </row>
    <row r="169" spans="1:19" ht="30.5" thickBot="1" x14ac:dyDescent="0.4">
      <c r="A169" s="4">
        <v>215</v>
      </c>
      <c r="B169" s="4" t="s">
        <v>374</v>
      </c>
      <c r="C169" s="4">
        <v>0.73</v>
      </c>
      <c r="D169" s="4">
        <v>1763</v>
      </c>
      <c r="E169" s="4" t="s">
        <v>130</v>
      </c>
      <c r="F169" s="4" t="s">
        <v>14</v>
      </c>
      <c r="G169" s="4">
        <v>75</v>
      </c>
      <c r="H169" s="4">
        <v>97</v>
      </c>
      <c r="I169" s="4" t="s">
        <v>15</v>
      </c>
      <c r="J169" s="4" t="s">
        <v>16</v>
      </c>
      <c r="K169" s="4" t="s">
        <v>152</v>
      </c>
      <c r="L169" s="2"/>
      <c r="M169">
        <v>-37.503878</v>
      </c>
      <c r="N169">
        <v>146.106764</v>
      </c>
      <c r="O169">
        <v>12</v>
      </c>
      <c r="Q169">
        <v>1971</v>
      </c>
      <c r="R169">
        <v>1996</v>
      </c>
      <c r="S169" t="s">
        <v>577</v>
      </c>
    </row>
    <row r="170" spans="1:19" ht="30" x14ac:dyDescent="0.35">
      <c r="A170" s="2">
        <v>219</v>
      </c>
      <c r="B170" s="2" t="s">
        <v>378</v>
      </c>
      <c r="C170" s="2">
        <v>0.30499999999999999</v>
      </c>
      <c r="D170" s="2">
        <v>1590</v>
      </c>
      <c r="E170" s="2" t="s">
        <v>130</v>
      </c>
      <c r="F170" s="2" t="s">
        <v>14</v>
      </c>
      <c r="G170" s="2">
        <v>74</v>
      </c>
      <c r="H170" s="2">
        <v>38</v>
      </c>
      <c r="I170" s="2" t="s">
        <v>15</v>
      </c>
      <c r="J170" s="2" t="s">
        <v>16</v>
      </c>
      <c r="K170" s="2" t="s">
        <v>152</v>
      </c>
      <c r="L170" s="2"/>
      <c r="M170">
        <v>-37.503878</v>
      </c>
      <c r="N170">
        <v>146.106764</v>
      </c>
      <c r="O170">
        <f>R170-Q170</f>
        <v>12</v>
      </c>
      <c r="P170" t="s">
        <v>829</v>
      </c>
      <c r="Q170">
        <v>1972</v>
      </c>
      <c r="R170">
        <v>1984</v>
      </c>
      <c r="S170" t="s">
        <v>577</v>
      </c>
    </row>
    <row r="171" spans="1:19" ht="20" x14ac:dyDescent="0.35">
      <c r="A171" s="2">
        <v>139</v>
      </c>
      <c r="B171" s="2" t="s">
        <v>254</v>
      </c>
      <c r="C171" s="2">
        <v>0.39</v>
      </c>
      <c r="D171" s="2">
        <v>1500</v>
      </c>
      <c r="E171" s="2" t="s">
        <v>13</v>
      </c>
      <c r="F171" s="2" t="s">
        <v>14</v>
      </c>
      <c r="G171" s="2">
        <v>0</v>
      </c>
      <c r="H171" s="2">
        <v>0</v>
      </c>
      <c r="I171" s="2" t="s">
        <v>15</v>
      </c>
      <c r="J171" s="2" t="s">
        <v>16</v>
      </c>
      <c r="K171" s="2" t="s">
        <v>255</v>
      </c>
      <c r="L171" s="2"/>
      <c r="M171">
        <v>39.054245999999999</v>
      </c>
      <c r="N171">
        <v>-79.670000999999999</v>
      </c>
      <c r="O171">
        <v>5</v>
      </c>
      <c r="P171" t="s">
        <v>832</v>
      </c>
      <c r="Q171">
        <v>1964</v>
      </c>
      <c r="R171">
        <v>1969</v>
      </c>
      <c r="S171" t="s">
        <v>577</v>
      </c>
    </row>
    <row r="172" spans="1:19" x14ac:dyDescent="0.35">
      <c r="A172" s="2">
        <v>137</v>
      </c>
      <c r="B172" s="2" t="s">
        <v>251</v>
      </c>
      <c r="C172" s="2">
        <v>0.34</v>
      </c>
      <c r="D172" s="2">
        <v>1500</v>
      </c>
      <c r="E172" s="2" t="s">
        <v>13</v>
      </c>
      <c r="F172" s="2" t="s">
        <v>14</v>
      </c>
      <c r="G172" s="2">
        <v>-91</v>
      </c>
      <c r="H172" s="2">
        <v>41.5</v>
      </c>
      <c r="I172" s="2" t="s">
        <v>15</v>
      </c>
      <c r="J172" s="2" t="s">
        <v>16</v>
      </c>
      <c r="K172" s="2" t="s">
        <v>252</v>
      </c>
      <c r="L172" s="2"/>
      <c r="M172">
        <v>39.054245999999999</v>
      </c>
      <c r="N172">
        <v>-79.670000999999999</v>
      </c>
      <c r="O172">
        <f>R172-Q172</f>
        <v>8</v>
      </c>
      <c r="Q172">
        <v>1968</v>
      </c>
      <c r="R172">
        <v>1976</v>
      </c>
      <c r="S172" t="s">
        <v>577</v>
      </c>
    </row>
    <row r="173" spans="1:19" x14ac:dyDescent="0.35">
      <c r="A173" s="9">
        <v>144</v>
      </c>
      <c r="B173" s="9" t="s">
        <v>262</v>
      </c>
      <c r="C173" s="9">
        <v>0.3</v>
      </c>
      <c r="D173" s="9">
        <v>1524</v>
      </c>
      <c r="E173" s="9" t="s">
        <v>19</v>
      </c>
      <c r="F173" s="9" t="s">
        <v>14</v>
      </c>
      <c r="G173" s="9">
        <v>-85</v>
      </c>
      <c r="H173" s="9">
        <v>22.3</v>
      </c>
      <c r="I173" s="9" t="s">
        <v>15</v>
      </c>
      <c r="J173" s="9" t="s">
        <v>16</v>
      </c>
      <c r="K173" s="9" t="s">
        <v>263</v>
      </c>
      <c r="L173" s="9"/>
      <c r="M173" s="10"/>
      <c r="N173" s="10"/>
    </row>
    <row r="174" spans="1:19" ht="30" x14ac:dyDescent="0.35">
      <c r="A174" s="2">
        <v>134</v>
      </c>
      <c r="B174" s="2" t="s">
        <v>246</v>
      </c>
      <c r="C174" s="2">
        <v>0.15</v>
      </c>
      <c r="D174" s="2">
        <v>1500</v>
      </c>
      <c r="E174" s="2" t="s">
        <v>13</v>
      </c>
      <c r="F174" s="2" t="s">
        <v>14</v>
      </c>
      <c r="G174" s="2">
        <v>-36</v>
      </c>
      <c r="H174" s="2">
        <v>9.6999999999999993</v>
      </c>
      <c r="I174" s="2" t="s">
        <v>15</v>
      </c>
      <c r="J174" s="2" t="s">
        <v>16</v>
      </c>
      <c r="K174" s="2" t="s">
        <v>247</v>
      </c>
      <c r="L174" s="2"/>
      <c r="M174">
        <v>39.054245999999999</v>
      </c>
      <c r="N174">
        <v>-79.670000999999999</v>
      </c>
      <c r="P174" t="s">
        <v>833</v>
      </c>
    </row>
    <row r="175" spans="1:19" x14ac:dyDescent="0.35">
      <c r="A175" s="2">
        <v>207</v>
      </c>
      <c r="B175" s="2" t="s">
        <v>361</v>
      </c>
      <c r="C175" s="2">
        <v>4.1399999999999999E-2</v>
      </c>
      <c r="D175" s="2">
        <v>2600</v>
      </c>
      <c r="E175" s="2" t="s">
        <v>19</v>
      </c>
      <c r="F175" s="2" t="s">
        <v>14</v>
      </c>
      <c r="G175" s="2">
        <v>-100</v>
      </c>
      <c r="H175" s="2">
        <v>43.3</v>
      </c>
      <c r="I175" s="2" t="s">
        <v>15</v>
      </c>
      <c r="J175" s="2" t="s">
        <v>16</v>
      </c>
      <c r="K175" s="2" t="s">
        <v>362</v>
      </c>
      <c r="L175" s="2"/>
      <c r="M175" s="10"/>
      <c r="N175" s="10"/>
    </row>
    <row r="176" spans="1:19" x14ac:dyDescent="0.35">
      <c r="A176" s="2">
        <v>208</v>
      </c>
      <c r="B176" s="2" t="s">
        <v>363</v>
      </c>
      <c r="C176" s="2">
        <v>8.2600000000000007E-2</v>
      </c>
      <c r="D176" s="2">
        <v>2600</v>
      </c>
      <c r="E176" s="2" t="s">
        <v>19</v>
      </c>
      <c r="F176" s="2" t="s">
        <v>14</v>
      </c>
      <c r="G176" s="2">
        <v>-75</v>
      </c>
      <c r="H176" s="2">
        <v>36</v>
      </c>
      <c r="I176" s="2" t="s">
        <v>15</v>
      </c>
      <c r="J176" s="2" t="s">
        <v>16</v>
      </c>
      <c r="K176" s="2" t="s">
        <v>362</v>
      </c>
      <c r="L176" s="2"/>
      <c r="M176" s="10"/>
      <c r="N176" s="10"/>
    </row>
    <row r="177" spans="1:19" x14ac:dyDescent="0.35">
      <c r="A177" s="2">
        <v>187</v>
      </c>
      <c r="B177" s="2" t="s">
        <v>326</v>
      </c>
      <c r="C177" s="2">
        <v>7.02</v>
      </c>
      <c r="D177" s="2">
        <v>2236</v>
      </c>
      <c r="E177" s="2" t="s">
        <v>13</v>
      </c>
      <c r="F177" s="2" t="s">
        <v>14</v>
      </c>
      <c r="G177" s="2">
        <v>-34</v>
      </c>
      <c r="H177" s="2">
        <v>13.1</v>
      </c>
      <c r="I177" s="2" t="s">
        <v>15</v>
      </c>
      <c r="J177" s="2" t="s">
        <v>16</v>
      </c>
      <c r="K177" s="2" t="s">
        <v>327</v>
      </c>
      <c r="L177" s="2"/>
      <c r="M177">
        <v>-0.36516999999999999</v>
      </c>
      <c r="N177">
        <v>35.286034000000001</v>
      </c>
      <c r="O177">
        <v>2</v>
      </c>
      <c r="P177" t="s">
        <v>834</v>
      </c>
      <c r="Q177">
        <v>1959</v>
      </c>
      <c r="R177">
        <v>1960</v>
      </c>
    </row>
    <row r="178" spans="1:19" ht="30" x14ac:dyDescent="0.35">
      <c r="A178" s="2">
        <v>133</v>
      </c>
      <c r="B178" s="2" t="s">
        <v>244</v>
      </c>
      <c r="C178" s="2">
        <v>0.3</v>
      </c>
      <c r="D178" s="2">
        <v>1520</v>
      </c>
      <c r="E178" s="2" t="s">
        <v>13</v>
      </c>
      <c r="F178" s="2" t="s">
        <v>14</v>
      </c>
      <c r="G178" s="2">
        <v>-85</v>
      </c>
      <c r="H178" s="2">
        <v>22.4</v>
      </c>
      <c r="I178" s="2" t="s">
        <v>15</v>
      </c>
      <c r="J178" s="2" t="s">
        <v>16</v>
      </c>
      <c r="K178" s="2" t="s">
        <v>245</v>
      </c>
      <c r="L178" s="2"/>
      <c r="M178">
        <v>-37.503878</v>
      </c>
      <c r="N178">
        <v>146.106764</v>
      </c>
      <c r="Q178">
        <v>1951</v>
      </c>
      <c r="R178">
        <v>1960</v>
      </c>
      <c r="S178" t="s">
        <v>577</v>
      </c>
    </row>
    <row r="179" spans="1:19" x14ac:dyDescent="0.35">
      <c r="A179" s="2">
        <v>135</v>
      </c>
      <c r="B179" s="2" t="s">
        <v>248</v>
      </c>
      <c r="C179" s="2">
        <v>0.34</v>
      </c>
      <c r="D179" s="2">
        <v>1500</v>
      </c>
      <c r="E179" s="2" t="s">
        <v>13</v>
      </c>
      <c r="F179" s="2" t="s">
        <v>14</v>
      </c>
      <c r="G179" s="2">
        <v>-13</v>
      </c>
      <c r="H179" s="2">
        <v>1.3</v>
      </c>
      <c r="I179" s="2" t="s">
        <v>15</v>
      </c>
      <c r="J179" s="2" t="s">
        <v>16</v>
      </c>
      <c r="K179" s="2" t="s">
        <v>249</v>
      </c>
      <c r="L179" s="2"/>
      <c r="M179">
        <v>-37.503878</v>
      </c>
      <c r="N179">
        <v>146.106764</v>
      </c>
      <c r="Q179">
        <v>1951</v>
      </c>
      <c r="R179">
        <v>1960</v>
      </c>
      <c r="S179" t="s">
        <v>577</v>
      </c>
    </row>
    <row r="180" spans="1:19" x14ac:dyDescent="0.35">
      <c r="A180" s="2">
        <v>136</v>
      </c>
      <c r="B180" s="2" t="s">
        <v>250</v>
      </c>
      <c r="C180" s="2">
        <v>0.34</v>
      </c>
      <c r="D180" s="2">
        <v>1500</v>
      </c>
      <c r="E180" s="2" t="s">
        <v>13</v>
      </c>
      <c r="F180" s="2" t="s">
        <v>14</v>
      </c>
      <c r="G180" s="2">
        <v>-8</v>
      </c>
      <c r="H180" s="2">
        <v>0</v>
      </c>
      <c r="I180" s="2" t="s">
        <v>15</v>
      </c>
      <c r="J180" s="2" t="s">
        <v>16</v>
      </c>
      <c r="K180" s="2" t="s">
        <v>249</v>
      </c>
      <c r="L180" s="2"/>
      <c r="M180">
        <v>-37.503878</v>
      </c>
      <c r="N180">
        <v>146.106764</v>
      </c>
      <c r="Q180">
        <v>1951</v>
      </c>
      <c r="R180">
        <v>1960</v>
      </c>
      <c r="S180" t="s">
        <v>577</v>
      </c>
    </row>
    <row r="181" spans="1:19" x14ac:dyDescent="0.35">
      <c r="A181" s="2">
        <v>138</v>
      </c>
      <c r="B181" s="2" t="s">
        <v>253</v>
      </c>
      <c r="C181" s="2">
        <v>0.34</v>
      </c>
      <c r="D181" s="2">
        <v>1500</v>
      </c>
      <c r="E181" s="2" t="s">
        <v>13</v>
      </c>
      <c r="F181" s="2" t="s">
        <v>14</v>
      </c>
      <c r="G181" s="2">
        <v>-6</v>
      </c>
      <c r="H181" s="2">
        <v>0</v>
      </c>
      <c r="I181" s="2" t="s">
        <v>15</v>
      </c>
      <c r="J181" s="2" t="s">
        <v>16</v>
      </c>
      <c r="K181" s="2" t="s">
        <v>249</v>
      </c>
      <c r="L181" s="2"/>
      <c r="M181">
        <v>-37.503878</v>
      </c>
      <c r="N181">
        <v>146.106764</v>
      </c>
      <c r="Q181">
        <v>1951</v>
      </c>
      <c r="R181">
        <v>1960</v>
      </c>
      <c r="S181" t="s">
        <v>577</v>
      </c>
    </row>
    <row r="182" spans="1:19" x14ac:dyDescent="0.35">
      <c r="A182" s="2">
        <v>140</v>
      </c>
      <c r="B182" s="2" t="s">
        <v>256</v>
      </c>
      <c r="C182" s="2">
        <v>0.36</v>
      </c>
      <c r="D182" s="2">
        <v>1470</v>
      </c>
      <c r="E182" s="2" t="s">
        <v>13</v>
      </c>
      <c r="F182" s="2" t="s">
        <v>14</v>
      </c>
      <c r="G182" s="2">
        <v>-14</v>
      </c>
      <c r="H182" s="2">
        <v>0</v>
      </c>
      <c r="I182" s="2" t="s">
        <v>15</v>
      </c>
      <c r="J182" s="2" t="s">
        <v>16</v>
      </c>
      <c r="K182" s="2" t="s">
        <v>249</v>
      </c>
      <c r="L182" s="2"/>
      <c r="M182">
        <v>-37.503878</v>
      </c>
      <c r="N182">
        <v>146.106764</v>
      </c>
      <c r="Q182">
        <v>1951</v>
      </c>
      <c r="R182">
        <v>1960</v>
      </c>
      <c r="S182" t="s">
        <v>577</v>
      </c>
    </row>
    <row r="183" spans="1:19" x14ac:dyDescent="0.35">
      <c r="A183" s="2">
        <v>141</v>
      </c>
      <c r="B183" s="2" t="s">
        <v>257</v>
      </c>
      <c r="C183" s="2">
        <v>0.36</v>
      </c>
      <c r="D183" s="2">
        <v>1470</v>
      </c>
      <c r="E183" s="2" t="s">
        <v>13</v>
      </c>
      <c r="F183" s="2" t="s">
        <v>14</v>
      </c>
      <c r="G183" s="2">
        <v>-20</v>
      </c>
      <c r="H183" s="2">
        <v>4.7</v>
      </c>
      <c r="I183" s="2" t="s">
        <v>15</v>
      </c>
      <c r="J183" s="2" t="s">
        <v>16</v>
      </c>
      <c r="K183" s="2" t="s">
        <v>249</v>
      </c>
      <c r="L183" s="2"/>
      <c r="M183">
        <v>-37.503878</v>
      </c>
      <c r="N183">
        <v>146.106764</v>
      </c>
      <c r="Q183">
        <v>1951</v>
      </c>
      <c r="R183">
        <v>1960</v>
      </c>
      <c r="S183" t="s">
        <v>577</v>
      </c>
    </row>
    <row r="184" spans="1:19" x14ac:dyDescent="0.35">
      <c r="A184" s="2">
        <v>145</v>
      </c>
      <c r="B184" s="2" t="s">
        <v>264</v>
      </c>
      <c r="C184" s="2">
        <v>0.15</v>
      </c>
      <c r="D184" s="2">
        <v>1500</v>
      </c>
      <c r="E184" s="2" t="s">
        <v>19</v>
      </c>
      <c r="F184" s="2" t="s">
        <v>14</v>
      </c>
      <c r="G184" s="2">
        <v>-36</v>
      </c>
      <c r="H184" s="2">
        <v>9.6999999999999993</v>
      </c>
      <c r="I184" s="2" t="s">
        <v>15</v>
      </c>
      <c r="J184" s="2" t="s">
        <v>16</v>
      </c>
      <c r="K184" s="2" t="s">
        <v>265</v>
      </c>
      <c r="L184" s="2"/>
      <c r="M184" s="10"/>
      <c r="N184" s="10"/>
      <c r="P184" t="s">
        <v>835</v>
      </c>
    </row>
    <row r="185" spans="1:19" x14ac:dyDescent="0.35">
      <c r="A185" s="2">
        <v>146</v>
      </c>
      <c r="B185" s="2" t="s">
        <v>266</v>
      </c>
      <c r="C185" s="2">
        <v>0.34</v>
      </c>
      <c r="D185" s="2">
        <v>1500</v>
      </c>
      <c r="E185" s="2" t="s">
        <v>19</v>
      </c>
      <c r="F185" s="2" t="s">
        <v>14</v>
      </c>
      <c r="G185" s="2">
        <v>-13</v>
      </c>
      <c r="H185" s="2">
        <v>0</v>
      </c>
      <c r="I185" s="2" t="s">
        <v>15</v>
      </c>
      <c r="J185" s="2" t="s">
        <v>16</v>
      </c>
      <c r="K185" s="2" t="s">
        <v>265</v>
      </c>
      <c r="L185" s="2"/>
      <c r="M185" s="10"/>
      <c r="N185" s="10"/>
      <c r="P185" t="s">
        <v>836</v>
      </c>
    </row>
    <row r="186" spans="1:19" x14ac:dyDescent="0.35">
      <c r="A186" s="2">
        <v>147</v>
      </c>
      <c r="B186" s="2" t="s">
        <v>267</v>
      </c>
      <c r="C186" s="2">
        <v>0.36</v>
      </c>
      <c r="D186" s="2">
        <v>1473</v>
      </c>
      <c r="E186" s="2" t="s">
        <v>19</v>
      </c>
      <c r="F186" s="2" t="s">
        <v>14</v>
      </c>
      <c r="G186" s="2">
        <v>-20</v>
      </c>
      <c r="H186" s="2">
        <v>4.7</v>
      </c>
      <c r="I186" s="2" t="s">
        <v>15</v>
      </c>
      <c r="J186" s="2" t="s">
        <v>16</v>
      </c>
      <c r="K186" s="2" t="s">
        <v>265</v>
      </c>
      <c r="L186" s="2"/>
      <c r="M186" s="10"/>
      <c r="N186" s="10"/>
      <c r="P186" t="s">
        <v>837</v>
      </c>
    </row>
    <row r="187" spans="1:19" x14ac:dyDescent="0.35">
      <c r="A187" s="2">
        <v>148</v>
      </c>
      <c r="B187" s="2" t="s">
        <v>268</v>
      </c>
      <c r="C187" s="2">
        <v>0.22</v>
      </c>
      <c r="D187" s="2">
        <v>1440</v>
      </c>
      <c r="E187" s="2" t="s">
        <v>19</v>
      </c>
      <c r="F187" s="2" t="s">
        <v>14</v>
      </c>
      <c r="G187" s="2">
        <v>-50</v>
      </c>
      <c r="H187" s="2">
        <v>28.8</v>
      </c>
      <c r="I187" s="2" t="s">
        <v>15</v>
      </c>
      <c r="J187" s="2" t="s">
        <v>16</v>
      </c>
      <c r="K187" s="2" t="s">
        <v>265</v>
      </c>
      <c r="L187" s="2"/>
      <c r="M187" s="10"/>
      <c r="N187" s="10"/>
      <c r="P187" t="s">
        <v>838</v>
      </c>
    </row>
    <row r="188" spans="1:19" x14ac:dyDescent="0.35">
      <c r="A188" s="2">
        <v>149</v>
      </c>
      <c r="B188" s="2" t="s">
        <v>269</v>
      </c>
      <c r="C188" s="2">
        <v>0.24</v>
      </c>
      <c r="D188" s="2">
        <v>1469</v>
      </c>
      <c r="E188" s="2" t="s">
        <v>19</v>
      </c>
      <c r="F188" s="2" t="s">
        <v>14</v>
      </c>
      <c r="G188" s="2">
        <v>-50</v>
      </c>
      <c r="H188" s="2">
        <v>19.7</v>
      </c>
      <c r="I188" s="2" t="s">
        <v>15</v>
      </c>
      <c r="J188" s="2" t="s">
        <v>16</v>
      </c>
      <c r="K188" s="2" t="s">
        <v>265</v>
      </c>
      <c r="L188" s="2"/>
      <c r="M188" s="10"/>
      <c r="N188" s="10"/>
      <c r="P188" t="s">
        <v>839</v>
      </c>
    </row>
    <row r="189" spans="1:19" x14ac:dyDescent="0.35">
      <c r="A189" s="2">
        <v>306</v>
      </c>
      <c r="B189" s="2" t="s">
        <v>513</v>
      </c>
      <c r="C189" s="2">
        <v>1</v>
      </c>
      <c r="D189" s="2">
        <v>810</v>
      </c>
      <c r="E189" s="2" t="s">
        <v>24</v>
      </c>
      <c r="F189" s="2" t="s">
        <v>25</v>
      </c>
      <c r="G189" s="2">
        <v>-1</v>
      </c>
      <c r="H189" s="2">
        <v>0</v>
      </c>
      <c r="I189" s="2" t="s">
        <v>15</v>
      </c>
      <c r="J189" s="2" t="s">
        <v>16</v>
      </c>
      <c r="K189" s="2" t="s">
        <v>514</v>
      </c>
      <c r="L189" s="2"/>
      <c r="M189">
        <v>33.788912562983</v>
      </c>
      <c r="N189">
        <v>-110.963855204659</v>
      </c>
      <c r="O189">
        <v>11</v>
      </c>
      <c r="P189" t="s">
        <v>724</v>
      </c>
      <c r="S189" t="s">
        <v>577</v>
      </c>
    </row>
    <row r="190" spans="1:19" ht="20" x14ac:dyDescent="0.35">
      <c r="A190" s="2">
        <v>92</v>
      </c>
      <c r="B190" s="2" t="s">
        <v>173</v>
      </c>
      <c r="C190" s="2">
        <v>3.64</v>
      </c>
      <c r="D190" s="2">
        <v>639</v>
      </c>
      <c r="E190" s="2" t="s">
        <v>24</v>
      </c>
      <c r="F190" s="2" t="s">
        <v>25</v>
      </c>
      <c r="G190" s="2">
        <v>-16.600000000000001</v>
      </c>
      <c r="H190" s="2">
        <v>50.7</v>
      </c>
      <c r="I190" s="2" t="s">
        <v>15</v>
      </c>
      <c r="J190" s="2" t="s">
        <v>16</v>
      </c>
      <c r="K190" s="2" t="s">
        <v>174</v>
      </c>
      <c r="L190" s="2"/>
      <c r="M190" s="10"/>
      <c r="N190" s="10"/>
      <c r="O190">
        <f>R190-Q190</f>
        <v>17</v>
      </c>
      <c r="Q190">
        <v>1955</v>
      </c>
      <c r="R190">
        <v>1972</v>
      </c>
    </row>
    <row r="191" spans="1:19" x14ac:dyDescent="0.35">
      <c r="A191" s="2">
        <v>101</v>
      </c>
      <c r="B191" s="2" t="s">
        <v>189</v>
      </c>
      <c r="C191" s="2">
        <v>1.5</v>
      </c>
      <c r="D191" s="2">
        <v>1266</v>
      </c>
      <c r="E191" s="2" t="s">
        <v>24</v>
      </c>
      <c r="F191" s="2" t="s">
        <v>14</v>
      </c>
      <c r="G191" s="2">
        <v>90</v>
      </c>
      <c r="H191" s="2">
        <v>20.3</v>
      </c>
      <c r="I191" s="2" t="s">
        <v>15</v>
      </c>
      <c r="J191" s="2" t="s">
        <v>16</v>
      </c>
      <c r="K191" s="2" t="s">
        <v>190</v>
      </c>
      <c r="L191" s="2"/>
      <c r="O191">
        <f>R191-Q191</f>
        <v>17</v>
      </c>
      <c r="Q191">
        <v>1983</v>
      </c>
      <c r="R191">
        <v>2000</v>
      </c>
    </row>
    <row r="192" spans="1:19" ht="20" x14ac:dyDescent="0.35">
      <c r="A192" s="2">
        <v>166</v>
      </c>
      <c r="B192" s="2" t="s">
        <v>294</v>
      </c>
      <c r="C192" s="2">
        <v>3.67</v>
      </c>
      <c r="D192" s="2">
        <v>2500</v>
      </c>
      <c r="E192" s="2" t="s">
        <v>24</v>
      </c>
      <c r="F192" s="2" t="s">
        <v>14</v>
      </c>
      <c r="G192" s="2">
        <v>-26</v>
      </c>
      <c r="H192" s="2">
        <v>3</v>
      </c>
      <c r="I192" s="2" t="s">
        <v>15</v>
      </c>
      <c r="J192" s="2" t="s">
        <v>16</v>
      </c>
      <c r="K192" s="2" t="s">
        <v>295</v>
      </c>
      <c r="L192" s="2"/>
      <c r="M192">
        <v>52.467613</v>
      </c>
      <c r="N192">
        <v>-3.725406</v>
      </c>
      <c r="P192" t="s">
        <v>840</v>
      </c>
      <c r="Q192">
        <v>1983</v>
      </c>
      <c r="R192">
        <v>2000</v>
      </c>
    </row>
    <row r="193" spans="1:20" ht="20" x14ac:dyDescent="0.35">
      <c r="A193" s="2">
        <v>177</v>
      </c>
      <c r="B193" s="2" t="s">
        <v>309</v>
      </c>
      <c r="C193" s="2">
        <v>3.08</v>
      </c>
      <c r="D193" s="2">
        <v>2500</v>
      </c>
      <c r="E193" s="2" t="s">
        <v>24</v>
      </c>
      <c r="F193" s="2" t="s">
        <v>14</v>
      </c>
      <c r="G193" s="2">
        <v>-29</v>
      </c>
      <c r="H193" s="2">
        <v>11.5</v>
      </c>
      <c r="I193" s="2" t="s">
        <v>15</v>
      </c>
      <c r="J193" s="2" t="s">
        <v>16</v>
      </c>
      <c r="K193" s="2" t="s">
        <v>295</v>
      </c>
      <c r="L193" s="2"/>
      <c r="M193">
        <v>52.467613</v>
      </c>
      <c r="N193">
        <v>-3.725406</v>
      </c>
      <c r="P193" t="s">
        <v>840</v>
      </c>
      <c r="Q193">
        <v>1983</v>
      </c>
      <c r="R193">
        <v>2000</v>
      </c>
    </row>
    <row r="194" spans="1:20" ht="20" x14ac:dyDescent="0.35">
      <c r="A194" s="2">
        <v>258</v>
      </c>
      <c r="B194" s="2" t="s">
        <v>440</v>
      </c>
      <c r="C194" s="2">
        <v>8.6999999999999993</v>
      </c>
      <c r="D194" s="2">
        <v>2500</v>
      </c>
      <c r="E194" s="2" t="s">
        <v>24</v>
      </c>
      <c r="F194" s="2" t="s">
        <v>14</v>
      </c>
      <c r="G194" s="2">
        <v>-32</v>
      </c>
      <c r="H194" s="2">
        <v>2.5</v>
      </c>
      <c r="I194" s="2" t="s">
        <v>15</v>
      </c>
      <c r="J194" s="2" t="s">
        <v>16</v>
      </c>
      <c r="K194" s="2" t="s">
        <v>295</v>
      </c>
      <c r="L194" s="2"/>
      <c r="M194">
        <v>52.472088267260901</v>
      </c>
      <c r="N194">
        <v>-3.71674779431117</v>
      </c>
      <c r="O194">
        <v>17</v>
      </c>
      <c r="P194" t="s">
        <v>840</v>
      </c>
      <c r="Q194">
        <v>1983</v>
      </c>
      <c r="R194">
        <v>2000</v>
      </c>
      <c r="S194" t="s">
        <v>577</v>
      </c>
    </row>
    <row r="195" spans="1:20" ht="20" x14ac:dyDescent="0.35">
      <c r="A195" s="2">
        <v>272</v>
      </c>
      <c r="B195" s="2" t="s">
        <v>460</v>
      </c>
      <c r="C195" s="2">
        <v>0.89</v>
      </c>
      <c r="D195" s="2">
        <v>2500</v>
      </c>
      <c r="E195" s="2" t="s">
        <v>24</v>
      </c>
      <c r="F195" s="2" t="s">
        <v>14</v>
      </c>
      <c r="G195" s="2">
        <v>-49</v>
      </c>
      <c r="H195" s="2">
        <v>3.5</v>
      </c>
      <c r="I195" s="2" t="s">
        <v>15</v>
      </c>
      <c r="J195" s="2" t="s">
        <v>16</v>
      </c>
      <c r="K195" s="2" t="s">
        <v>295</v>
      </c>
      <c r="L195" s="2"/>
      <c r="M195">
        <v>52.472088267260901</v>
      </c>
      <c r="N195">
        <v>-3.71674779431117</v>
      </c>
      <c r="O195">
        <v>17</v>
      </c>
      <c r="P195" t="s">
        <v>841</v>
      </c>
      <c r="Q195">
        <v>1983</v>
      </c>
      <c r="R195">
        <v>2000</v>
      </c>
      <c r="S195" t="s">
        <v>577</v>
      </c>
    </row>
    <row r="196" spans="1:20" x14ac:dyDescent="0.35">
      <c r="A196" s="2">
        <v>86</v>
      </c>
      <c r="B196" s="2" t="s">
        <v>163</v>
      </c>
      <c r="C196" s="2">
        <v>0.03</v>
      </c>
      <c r="D196" s="2">
        <v>1410</v>
      </c>
      <c r="E196" s="2" t="s">
        <v>13</v>
      </c>
      <c r="F196" s="2" t="s">
        <v>14</v>
      </c>
      <c r="G196" s="2">
        <v>100</v>
      </c>
      <c r="H196" s="2">
        <v>-49.5</v>
      </c>
      <c r="I196" s="2" t="s">
        <v>15</v>
      </c>
      <c r="J196" s="2" t="s">
        <v>16</v>
      </c>
      <c r="K196" s="2" t="s">
        <v>164</v>
      </c>
      <c r="L196" s="34"/>
      <c r="M196" s="12"/>
      <c r="N196" s="12"/>
      <c r="O196" s="12"/>
      <c r="P196" s="12"/>
      <c r="Q196" s="12"/>
      <c r="R196" s="12"/>
      <c r="S196" s="12"/>
    </row>
    <row r="197" spans="1:20" ht="15" thickBot="1" x14ac:dyDescent="0.4">
      <c r="A197" s="4">
        <v>87</v>
      </c>
      <c r="B197" s="4" t="s">
        <v>165</v>
      </c>
      <c r="C197" s="4">
        <v>0.03</v>
      </c>
      <c r="D197" s="4">
        <v>1410</v>
      </c>
      <c r="E197" s="4" t="s">
        <v>13</v>
      </c>
      <c r="F197" s="4" t="s">
        <v>14</v>
      </c>
      <c r="G197" s="4">
        <v>100</v>
      </c>
      <c r="H197" s="4">
        <v>-65.099999999999994</v>
      </c>
      <c r="I197" s="4" t="s">
        <v>15</v>
      </c>
      <c r="J197" s="4" t="s">
        <v>16</v>
      </c>
      <c r="K197" s="4" t="s">
        <v>166</v>
      </c>
      <c r="L197" s="34"/>
      <c r="M197" s="12"/>
      <c r="N197" s="12"/>
      <c r="O197" s="12"/>
      <c r="P197" s="12"/>
      <c r="Q197" s="12"/>
      <c r="R197" s="12"/>
      <c r="S197" s="12"/>
    </row>
    <row r="198" spans="1:20" x14ac:dyDescent="0.35">
      <c r="A198" s="2">
        <v>206</v>
      </c>
      <c r="B198" s="2" t="s">
        <v>359</v>
      </c>
      <c r="C198" s="2">
        <v>0.1</v>
      </c>
      <c r="D198" s="2">
        <v>1490</v>
      </c>
      <c r="E198" s="2" t="s">
        <v>13</v>
      </c>
      <c r="F198" s="2" t="s">
        <v>14</v>
      </c>
      <c r="G198" s="2">
        <v>80</v>
      </c>
      <c r="H198" s="2">
        <v>-22</v>
      </c>
      <c r="I198" s="2" t="s">
        <v>15</v>
      </c>
      <c r="J198" s="2" t="s">
        <v>21</v>
      </c>
      <c r="K198" s="2" t="s">
        <v>360</v>
      </c>
      <c r="L198" s="34"/>
      <c r="M198" s="12"/>
      <c r="N198" s="12"/>
      <c r="O198" s="12"/>
      <c r="P198" s="12"/>
      <c r="Q198" s="12"/>
      <c r="R198" s="12"/>
      <c r="S198" s="12"/>
    </row>
    <row r="199" spans="1:20" x14ac:dyDescent="0.35">
      <c r="A199" s="2">
        <v>232</v>
      </c>
      <c r="B199" s="2" t="s">
        <v>399</v>
      </c>
      <c r="C199" s="2">
        <v>5.74E-2</v>
      </c>
      <c r="D199" s="2">
        <v>1317</v>
      </c>
      <c r="E199" s="2" t="s">
        <v>24</v>
      </c>
      <c r="F199" s="2" t="s">
        <v>14</v>
      </c>
      <c r="G199" s="2">
        <v>-50</v>
      </c>
      <c r="H199" s="2">
        <v>30.9</v>
      </c>
      <c r="I199" s="2" t="s">
        <v>15</v>
      </c>
      <c r="J199" s="2" t="s">
        <v>16</v>
      </c>
      <c r="K199" s="2" t="s">
        <v>400</v>
      </c>
      <c r="L199" s="34"/>
      <c r="M199" s="12"/>
      <c r="N199" s="12"/>
      <c r="O199" s="12"/>
      <c r="P199" s="12"/>
      <c r="Q199" s="12"/>
      <c r="R199" s="12"/>
      <c r="S199" s="12"/>
    </row>
    <row r="200" spans="1:20" x14ac:dyDescent="0.35">
      <c r="A200" s="2">
        <v>238</v>
      </c>
      <c r="B200" s="2" t="s">
        <v>411</v>
      </c>
      <c r="C200" s="2">
        <v>4.0800000000000003E-2</v>
      </c>
      <c r="D200" s="2">
        <v>1317</v>
      </c>
      <c r="E200" s="2" t="s">
        <v>24</v>
      </c>
      <c r="F200" s="2" t="s">
        <v>14</v>
      </c>
      <c r="G200" s="2">
        <v>-100</v>
      </c>
      <c r="H200" s="2">
        <v>18.5</v>
      </c>
      <c r="I200" s="2" t="s">
        <v>15</v>
      </c>
      <c r="J200" s="2" t="s">
        <v>16</v>
      </c>
      <c r="K200" s="2" t="s">
        <v>412</v>
      </c>
      <c r="L200" s="34"/>
      <c r="M200" s="12"/>
      <c r="N200" s="12"/>
      <c r="O200" s="12"/>
      <c r="P200" s="12"/>
      <c r="Q200" s="12"/>
      <c r="R200" s="12"/>
      <c r="S200" s="12"/>
    </row>
    <row r="201" spans="1:20" ht="20" x14ac:dyDescent="0.35">
      <c r="A201" s="2">
        <v>67</v>
      </c>
      <c r="B201" s="2" t="s">
        <v>132</v>
      </c>
      <c r="C201" s="2">
        <v>2.48</v>
      </c>
      <c r="D201" s="2">
        <v>1070</v>
      </c>
      <c r="E201" s="2" t="s">
        <v>13</v>
      </c>
      <c r="F201" s="2" t="s">
        <v>14</v>
      </c>
      <c r="G201" s="2">
        <v>100</v>
      </c>
      <c r="H201" s="2">
        <v>167.7</v>
      </c>
      <c r="I201" s="2" t="s">
        <v>15</v>
      </c>
      <c r="J201" s="2" t="s">
        <v>16</v>
      </c>
      <c r="K201" s="2" t="s">
        <v>133</v>
      </c>
      <c r="L201" s="2" t="s">
        <v>569</v>
      </c>
      <c r="M201" s="2" t="s">
        <v>569</v>
      </c>
      <c r="N201" s="2" t="s">
        <v>569</v>
      </c>
      <c r="O201" s="2" t="s">
        <v>569</v>
      </c>
      <c r="P201" t="s">
        <v>568</v>
      </c>
    </row>
    <row r="202" spans="1:20" x14ac:dyDescent="0.35">
      <c r="A202" s="2">
        <v>167</v>
      </c>
      <c r="B202" s="2" t="s">
        <v>296</v>
      </c>
      <c r="C202" s="2">
        <v>0.8</v>
      </c>
      <c r="D202" s="2">
        <v>1200</v>
      </c>
      <c r="E202" s="2" t="s">
        <v>13</v>
      </c>
      <c r="F202" s="2" t="s">
        <v>14</v>
      </c>
      <c r="G202" s="2">
        <v>-75</v>
      </c>
      <c r="H202" s="2">
        <v>71.599999999999994</v>
      </c>
      <c r="I202" s="2" t="s">
        <v>15</v>
      </c>
      <c r="J202" s="2" t="s">
        <v>16</v>
      </c>
      <c r="K202" s="2" t="s">
        <v>297</v>
      </c>
      <c r="L202">
        <v>-32.630000000000003</v>
      </c>
      <c r="M202">
        <v>116.1</v>
      </c>
      <c r="N202">
        <v>1600</v>
      </c>
      <c r="O202">
        <v>3</v>
      </c>
    </row>
    <row r="203" spans="1:20" x14ac:dyDescent="0.35">
      <c r="A203" s="9">
        <v>228</v>
      </c>
      <c r="B203" s="9" t="s">
        <v>394</v>
      </c>
      <c r="C203" s="9">
        <v>0.318</v>
      </c>
      <c r="D203" s="9">
        <v>1535</v>
      </c>
      <c r="E203" s="9" t="s">
        <v>13</v>
      </c>
      <c r="F203" s="9" t="s">
        <v>14</v>
      </c>
      <c r="G203" s="9">
        <v>59</v>
      </c>
      <c r="H203" s="9">
        <v>-15.8</v>
      </c>
      <c r="I203" s="9" t="s">
        <v>15</v>
      </c>
      <c r="J203" s="9" t="s">
        <v>16</v>
      </c>
      <c r="K203" s="9" t="s">
        <v>822</v>
      </c>
      <c r="L203" s="9"/>
    </row>
    <row r="204" spans="1:20" ht="20" x14ac:dyDescent="0.35">
      <c r="A204" s="2">
        <v>95</v>
      </c>
      <c r="B204" s="2" t="s">
        <v>179</v>
      </c>
      <c r="C204" s="2">
        <v>1.81</v>
      </c>
      <c r="D204" s="2">
        <v>974</v>
      </c>
      <c r="E204" s="2" t="s">
        <v>19</v>
      </c>
      <c r="F204" s="2" t="s">
        <v>14</v>
      </c>
      <c r="G204" s="2">
        <v>47</v>
      </c>
      <c r="H204" s="2">
        <v>19.8</v>
      </c>
      <c r="I204" s="2" t="s">
        <v>15</v>
      </c>
      <c r="J204" s="2" t="s">
        <v>16</v>
      </c>
      <c r="K204" s="2" t="s">
        <v>180</v>
      </c>
      <c r="M204">
        <f>42+31/60+52/3600</f>
        <v>42.531111111111109</v>
      </c>
      <c r="N204">
        <f>-(75+25/60+31/3600)</f>
        <v>-75.425277777777779</v>
      </c>
      <c r="O204">
        <v>26</v>
      </c>
      <c r="P204" t="s">
        <v>725</v>
      </c>
    </row>
    <row r="205" spans="1:20" x14ac:dyDescent="0.35">
      <c r="A205" s="2">
        <v>269</v>
      </c>
      <c r="B205" s="2" t="s">
        <v>456</v>
      </c>
      <c r="C205" s="2">
        <v>1.8</v>
      </c>
      <c r="D205" s="2">
        <v>2270</v>
      </c>
      <c r="E205" s="2" t="s">
        <v>13</v>
      </c>
      <c r="F205" s="2" t="s">
        <v>14</v>
      </c>
      <c r="G205" s="2">
        <v>-100</v>
      </c>
      <c r="H205" s="2">
        <v>7.5</v>
      </c>
      <c r="I205" s="2" t="s">
        <v>15</v>
      </c>
      <c r="J205" s="2" t="s">
        <v>16</v>
      </c>
      <c r="K205" s="2" t="s">
        <v>457</v>
      </c>
      <c r="M205">
        <f>-33-57/60</f>
        <v>-33.950000000000003</v>
      </c>
      <c r="N205">
        <f>-18-15/60</f>
        <v>-18.25</v>
      </c>
      <c r="O205">
        <v>1</v>
      </c>
      <c r="P205" t="s">
        <v>726</v>
      </c>
    </row>
    <row r="206" spans="1:20" x14ac:dyDescent="0.35">
      <c r="A206" s="2">
        <v>194</v>
      </c>
      <c r="B206" s="2" t="s">
        <v>338</v>
      </c>
      <c r="C206" s="2">
        <v>0.65</v>
      </c>
      <c r="D206" s="2">
        <v>1473</v>
      </c>
      <c r="E206" s="2" t="s">
        <v>13</v>
      </c>
      <c r="F206" s="2" t="s">
        <v>14</v>
      </c>
      <c r="G206" s="2">
        <v>84</v>
      </c>
      <c r="H206" s="2">
        <v>0</v>
      </c>
      <c r="I206" s="2" t="s">
        <v>15</v>
      </c>
      <c r="J206" s="2" t="s">
        <v>16</v>
      </c>
      <c r="K206" s="2" t="s">
        <v>339</v>
      </c>
      <c r="L206" s="28"/>
      <c r="M206" s="31">
        <f>-33-58/60-5/3600</f>
        <v>-33.968055555555559</v>
      </c>
      <c r="N206" s="31">
        <f>18+56/60+29/3600</f>
        <v>18.941388888888888</v>
      </c>
      <c r="O206" s="31"/>
      <c r="P206" s="31" t="s">
        <v>787</v>
      </c>
      <c r="Q206">
        <v>1986</v>
      </c>
      <c r="R206">
        <v>1987</v>
      </c>
      <c r="S206" s="31" t="s">
        <v>574</v>
      </c>
      <c r="T206" s="31"/>
    </row>
    <row r="207" spans="1:20" x14ac:dyDescent="0.35">
      <c r="A207" s="2">
        <v>85</v>
      </c>
      <c r="B207" s="2" t="s">
        <v>161</v>
      </c>
      <c r="C207" s="2">
        <v>2.0089999999999999</v>
      </c>
      <c r="D207" s="2">
        <v>1296</v>
      </c>
      <c r="E207" s="2" t="s">
        <v>13</v>
      </c>
      <c r="F207" s="2" t="s">
        <v>14</v>
      </c>
      <c r="G207" s="2">
        <v>80</v>
      </c>
      <c r="H207" s="2">
        <v>23.6</v>
      </c>
      <c r="I207" s="2" t="s">
        <v>15</v>
      </c>
      <c r="J207" s="2" t="s">
        <v>16</v>
      </c>
      <c r="K207" s="2" t="s">
        <v>162</v>
      </c>
      <c r="L207" s="2"/>
      <c r="M207" s="31">
        <f>-33 - 57/60-44/3600</f>
        <v>-33.962222222222223</v>
      </c>
      <c r="N207" s="31">
        <f>18+55/60+52/3600</f>
        <v>18.931111111111111</v>
      </c>
      <c r="P207" t="s">
        <v>788</v>
      </c>
      <c r="Q207">
        <v>1986</v>
      </c>
      <c r="R207">
        <v>1987</v>
      </c>
      <c r="S207" t="s">
        <v>574</v>
      </c>
    </row>
    <row r="208" spans="1:20" x14ac:dyDescent="0.35">
      <c r="A208" s="9">
        <v>286</v>
      </c>
      <c r="B208" s="9" t="s">
        <v>480</v>
      </c>
      <c r="C208" s="9">
        <v>1.32</v>
      </c>
      <c r="D208" s="9">
        <v>838</v>
      </c>
      <c r="E208" s="9" t="s">
        <v>13</v>
      </c>
      <c r="F208" s="9" t="s">
        <v>14</v>
      </c>
      <c r="G208" s="9">
        <v>27</v>
      </c>
      <c r="H208" s="9">
        <v>-22.1</v>
      </c>
      <c r="I208" s="9" t="s">
        <v>15</v>
      </c>
      <c r="J208" s="9" t="s">
        <v>16</v>
      </c>
      <c r="K208" s="9" t="s">
        <v>162</v>
      </c>
      <c r="L208" s="28"/>
      <c r="M208" s="31">
        <f>-29-50/60</f>
        <v>-29.833333333333332</v>
      </c>
      <c r="N208" s="31">
        <f>29+50/60</f>
        <v>29.833333333333332</v>
      </c>
      <c r="O208" s="31"/>
      <c r="P208" s="31"/>
      <c r="Q208" s="31">
        <v>1986</v>
      </c>
      <c r="R208" s="31">
        <v>1987</v>
      </c>
      <c r="S208" s="31" t="s">
        <v>574</v>
      </c>
      <c r="T208" s="31"/>
    </row>
    <row r="209" spans="1:20" x14ac:dyDescent="0.35">
      <c r="A209" s="2">
        <v>299</v>
      </c>
      <c r="B209" s="2" t="s">
        <v>501</v>
      </c>
      <c r="C209" s="2">
        <v>0.77500000000000002</v>
      </c>
      <c r="D209" s="2">
        <v>1050</v>
      </c>
      <c r="E209" s="2" t="s">
        <v>13</v>
      </c>
      <c r="F209" s="2" t="s">
        <v>14</v>
      </c>
      <c r="G209" s="2">
        <v>-11</v>
      </c>
      <c r="H209" s="2">
        <v>3</v>
      </c>
      <c r="I209" s="2" t="s">
        <v>15</v>
      </c>
      <c r="J209" s="2" t="s">
        <v>16</v>
      </c>
      <c r="K209" s="2" t="s">
        <v>502</v>
      </c>
      <c r="L209" s="28"/>
      <c r="M209" s="31">
        <v>41</v>
      </c>
      <c r="N209" s="31">
        <v>28</v>
      </c>
      <c r="O209" s="31"/>
      <c r="P209" s="31"/>
      <c r="Q209" s="31">
        <v>1986</v>
      </c>
      <c r="R209" s="31">
        <v>1993</v>
      </c>
      <c r="S209" s="31" t="s">
        <v>574</v>
      </c>
      <c r="T209" s="31"/>
    </row>
    <row r="210" spans="1:20" x14ac:dyDescent="0.35">
      <c r="A210" s="2">
        <v>227</v>
      </c>
      <c r="B210" s="2" t="s">
        <v>392</v>
      </c>
      <c r="C210" s="2">
        <v>0.71</v>
      </c>
      <c r="D210" s="2">
        <v>2480</v>
      </c>
      <c r="E210" s="2" t="s">
        <v>24</v>
      </c>
      <c r="F210" s="2" t="s">
        <v>25</v>
      </c>
      <c r="G210" s="2">
        <v>-82</v>
      </c>
      <c r="H210" s="2">
        <v>32.6</v>
      </c>
      <c r="I210" s="2" t="s">
        <v>15</v>
      </c>
      <c r="J210" s="2" t="s">
        <v>16</v>
      </c>
      <c r="K210" s="2" t="s">
        <v>393</v>
      </c>
      <c r="L210" s="28"/>
      <c r="M210" s="31">
        <v>44.533332999999999</v>
      </c>
      <c r="N210" s="31">
        <v>-123.88333299999999</v>
      </c>
      <c r="O210" s="31"/>
      <c r="P210" s="31" t="s">
        <v>789</v>
      </c>
      <c r="Q210" s="31">
        <v>1950</v>
      </c>
      <c r="R210" s="31">
        <v>1973</v>
      </c>
      <c r="S210" s="31" t="s">
        <v>718</v>
      </c>
      <c r="T210" s="31"/>
    </row>
    <row r="211" spans="1:20" x14ac:dyDescent="0.35">
      <c r="A211" s="2">
        <v>296</v>
      </c>
      <c r="B211" s="2" t="s">
        <v>495</v>
      </c>
      <c r="C211" s="2">
        <v>1</v>
      </c>
      <c r="D211" s="2">
        <v>550</v>
      </c>
      <c r="E211" s="2" t="s">
        <v>13</v>
      </c>
      <c r="F211" s="2" t="s">
        <v>14</v>
      </c>
      <c r="G211" s="2">
        <v>-20</v>
      </c>
      <c r="H211" s="2">
        <v>0</v>
      </c>
      <c r="I211" s="2" t="s">
        <v>15</v>
      </c>
      <c r="J211" s="2" t="s">
        <v>16</v>
      </c>
      <c r="K211" s="2" t="s">
        <v>496</v>
      </c>
      <c r="L211" s="28"/>
      <c r="M211" s="31">
        <v>34.4652018239154</v>
      </c>
      <c r="N211" s="31">
        <v>-112.558174768581</v>
      </c>
      <c r="O211" s="31"/>
      <c r="P211" s="31" t="s">
        <v>790</v>
      </c>
      <c r="Q211" s="31">
        <v>1966</v>
      </c>
      <c r="R211" s="31">
        <v>1973</v>
      </c>
      <c r="S211" s="31" t="s">
        <v>718</v>
      </c>
      <c r="T211" s="31"/>
    </row>
    <row r="212" spans="1:20" x14ac:dyDescent="0.35">
      <c r="A212" s="2">
        <v>302</v>
      </c>
      <c r="B212" s="2" t="s">
        <v>506</v>
      </c>
      <c r="C212" s="2">
        <v>1</v>
      </c>
      <c r="D212" s="2">
        <v>813</v>
      </c>
      <c r="E212" s="2" t="s">
        <v>24</v>
      </c>
      <c r="F212" s="2" t="s">
        <v>25</v>
      </c>
      <c r="G212" s="2">
        <v>-32</v>
      </c>
      <c r="H212" s="2">
        <v>37.200000000000003</v>
      </c>
      <c r="I212" s="2" t="s">
        <v>15</v>
      </c>
      <c r="J212" s="2" t="s">
        <v>16</v>
      </c>
      <c r="K212" s="2" t="s">
        <v>496</v>
      </c>
      <c r="L212" s="2"/>
      <c r="M212">
        <v>33.788912562983</v>
      </c>
      <c r="N212">
        <v>-110.963855204659</v>
      </c>
      <c r="O212">
        <v>5</v>
      </c>
      <c r="P212" t="s">
        <v>727</v>
      </c>
      <c r="S212" t="s">
        <v>718</v>
      </c>
    </row>
    <row r="213" spans="1:20" x14ac:dyDescent="0.35">
      <c r="A213" s="2">
        <v>125</v>
      </c>
      <c r="B213" s="2" t="s">
        <v>231</v>
      </c>
      <c r="C213" s="2">
        <v>10</v>
      </c>
      <c r="D213" s="2">
        <v>1530</v>
      </c>
      <c r="E213" s="2" t="s">
        <v>24</v>
      </c>
      <c r="F213" s="2" t="s">
        <v>14</v>
      </c>
      <c r="G213" s="2">
        <v>-19</v>
      </c>
      <c r="H213" s="2">
        <v>-22</v>
      </c>
      <c r="I213" s="2" t="s">
        <v>15</v>
      </c>
      <c r="J213" s="2" t="s">
        <v>26</v>
      </c>
      <c r="K213" s="2" t="s">
        <v>232</v>
      </c>
      <c r="L213" s="28"/>
      <c r="M213" s="31">
        <f>29+4/60</f>
        <v>29.066666666666666</v>
      </c>
      <c r="N213" s="31">
        <f>114+34/60</f>
        <v>114.56666666666666</v>
      </c>
      <c r="O213" s="31"/>
      <c r="P213" s="31"/>
      <c r="Q213" s="31">
        <v>1957</v>
      </c>
      <c r="R213" s="31">
        <v>1993</v>
      </c>
      <c r="S213" s="31" t="s">
        <v>574</v>
      </c>
      <c r="T213" s="31"/>
    </row>
    <row r="214" spans="1:20" x14ac:dyDescent="0.35">
      <c r="A214" s="2">
        <v>118</v>
      </c>
      <c r="B214" s="2" t="s">
        <v>219</v>
      </c>
      <c r="C214" s="2">
        <v>0.59</v>
      </c>
      <c r="D214" s="2">
        <v>1825</v>
      </c>
      <c r="E214" s="2" t="s">
        <v>13</v>
      </c>
      <c r="F214" s="2" t="s">
        <v>14</v>
      </c>
      <c r="G214" s="2">
        <v>-100</v>
      </c>
      <c r="H214" s="2">
        <v>22.8</v>
      </c>
      <c r="I214" s="2" t="s">
        <v>15</v>
      </c>
      <c r="J214" s="2" t="s">
        <v>16</v>
      </c>
      <c r="K214" s="2" t="s">
        <v>220</v>
      </c>
      <c r="L214" s="28"/>
      <c r="M214" s="31">
        <f t="shared" ref="M214:M219" si="2">35+4/60+40/3600</f>
        <v>35.077777777777783</v>
      </c>
      <c r="N214" s="31">
        <f t="shared" ref="N214:N219" si="3">-83-26/60</f>
        <v>-83.433333333333337</v>
      </c>
      <c r="O214" s="31"/>
      <c r="P214" s="31" t="s">
        <v>791</v>
      </c>
      <c r="Q214" s="31">
        <v>1977</v>
      </c>
      <c r="R214" s="31">
        <v>1983</v>
      </c>
      <c r="S214" s="31" t="s">
        <v>574</v>
      </c>
      <c r="T214" s="31"/>
    </row>
    <row r="215" spans="1:20" ht="20" x14ac:dyDescent="0.35">
      <c r="A215" s="2">
        <v>113</v>
      </c>
      <c r="B215" s="2" t="s">
        <v>211</v>
      </c>
      <c r="C215" s="2">
        <v>0.09</v>
      </c>
      <c r="D215" s="2">
        <v>1814</v>
      </c>
      <c r="E215" s="2" t="s">
        <v>13</v>
      </c>
      <c r="F215" s="2" t="s">
        <v>14</v>
      </c>
      <c r="G215" s="2">
        <v>-100</v>
      </c>
      <c r="H215" s="2">
        <v>20.9</v>
      </c>
      <c r="I215" s="2" t="s">
        <v>15</v>
      </c>
      <c r="J215" s="2" t="s">
        <v>16</v>
      </c>
      <c r="K215" s="2" t="s">
        <v>212</v>
      </c>
      <c r="L215" s="28"/>
      <c r="M215" s="31">
        <f t="shared" si="2"/>
        <v>35.077777777777783</v>
      </c>
      <c r="N215" s="31">
        <f t="shared" si="3"/>
        <v>-83.433333333333337</v>
      </c>
      <c r="O215" s="31"/>
      <c r="P215" s="31" t="s">
        <v>792</v>
      </c>
      <c r="Q215" s="31"/>
      <c r="R215" s="31"/>
      <c r="S215" s="31" t="s">
        <v>574</v>
      </c>
      <c r="T215" s="31"/>
    </row>
    <row r="216" spans="1:20" ht="20" x14ac:dyDescent="0.35">
      <c r="A216" s="2">
        <v>114</v>
      </c>
      <c r="B216" s="2" t="s">
        <v>213</v>
      </c>
      <c r="C216" s="2">
        <v>0.44</v>
      </c>
      <c r="D216" s="2">
        <v>2244</v>
      </c>
      <c r="E216" s="2" t="s">
        <v>13</v>
      </c>
      <c r="F216" s="2" t="s">
        <v>14</v>
      </c>
      <c r="G216" s="2">
        <v>-100</v>
      </c>
      <c r="H216" s="2">
        <v>16.100000000000001</v>
      </c>
      <c r="I216" s="2" t="s">
        <v>15</v>
      </c>
      <c r="J216" s="2" t="s">
        <v>16</v>
      </c>
      <c r="K216" s="2" t="s">
        <v>214</v>
      </c>
      <c r="L216" s="28"/>
      <c r="M216" s="31">
        <f t="shared" si="2"/>
        <v>35.077777777777783</v>
      </c>
      <c r="N216" s="31">
        <f t="shared" si="3"/>
        <v>-83.433333333333337</v>
      </c>
      <c r="O216" s="31"/>
      <c r="P216" s="31" t="s">
        <v>793</v>
      </c>
      <c r="Q216" s="31">
        <v>1964</v>
      </c>
      <c r="R216" s="31">
        <v>1984</v>
      </c>
      <c r="S216" s="31" t="s">
        <v>574</v>
      </c>
      <c r="T216" s="31"/>
    </row>
    <row r="217" spans="1:20" x14ac:dyDescent="0.35">
      <c r="A217" s="2">
        <v>109</v>
      </c>
      <c r="B217" s="2" t="s">
        <v>203</v>
      </c>
      <c r="C217" s="2">
        <v>0.14000000000000001</v>
      </c>
      <c r="D217" s="2">
        <v>1895</v>
      </c>
      <c r="E217" s="2" t="s">
        <v>13</v>
      </c>
      <c r="F217" s="2" t="s">
        <v>14</v>
      </c>
      <c r="G217" s="2">
        <v>-100</v>
      </c>
      <c r="H217" s="2">
        <v>53.4</v>
      </c>
      <c r="I217" s="2" t="s">
        <v>15</v>
      </c>
      <c r="J217" s="2" t="s">
        <v>16</v>
      </c>
      <c r="K217" s="2" t="s">
        <v>204</v>
      </c>
      <c r="L217" s="28"/>
      <c r="M217" s="31">
        <f t="shared" si="2"/>
        <v>35.077777777777783</v>
      </c>
      <c r="N217" s="31">
        <f t="shared" si="3"/>
        <v>-83.433333333333337</v>
      </c>
      <c r="O217" s="31"/>
      <c r="P217" s="31" t="s">
        <v>794</v>
      </c>
      <c r="Q217" s="31">
        <v>1956</v>
      </c>
      <c r="R217" s="31">
        <v>1967</v>
      </c>
      <c r="S217" s="31" t="s">
        <v>574</v>
      </c>
      <c r="T217" s="31"/>
    </row>
    <row r="218" spans="1:20" x14ac:dyDescent="0.35">
      <c r="A218" s="2">
        <v>106</v>
      </c>
      <c r="B218" s="2" t="s">
        <v>197</v>
      </c>
      <c r="C218" s="2">
        <v>0.16</v>
      </c>
      <c r="D218" s="2">
        <v>1725</v>
      </c>
      <c r="E218" s="2" t="s">
        <v>13</v>
      </c>
      <c r="F218" s="2" t="s">
        <v>14</v>
      </c>
      <c r="G218" s="2">
        <v>-100</v>
      </c>
      <c r="H218" s="2">
        <v>20.3</v>
      </c>
      <c r="I218" s="2" t="s">
        <v>15</v>
      </c>
      <c r="J218" s="2" t="s">
        <v>16</v>
      </c>
      <c r="K218" s="2" t="s">
        <v>198</v>
      </c>
      <c r="L218" s="28"/>
      <c r="M218" s="31">
        <f t="shared" si="2"/>
        <v>35.077777777777783</v>
      </c>
      <c r="N218" s="31">
        <f t="shared" si="3"/>
        <v>-83.433333333333337</v>
      </c>
      <c r="O218" s="31"/>
      <c r="P218" s="31" t="s">
        <v>795</v>
      </c>
      <c r="Q218" s="31">
        <v>1956</v>
      </c>
      <c r="R218" s="31">
        <v>1967</v>
      </c>
      <c r="S218" s="31" t="s">
        <v>574</v>
      </c>
      <c r="T218" s="31"/>
    </row>
    <row r="219" spans="1:20" x14ac:dyDescent="0.35">
      <c r="A219" s="2">
        <v>108</v>
      </c>
      <c r="B219" s="2" t="s">
        <v>201</v>
      </c>
      <c r="C219" s="2">
        <v>0.16</v>
      </c>
      <c r="D219" s="2">
        <v>1900</v>
      </c>
      <c r="E219" s="2" t="s">
        <v>13</v>
      </c>
      <c r="F219" s="2" t="s">
        <v>14</v>
      </c>
      <c r="G219" s="2">
        <v>-100</v>
      </c>
      <c r="H219" s="2">
        <v>40.700000000000003</v>
      </c>
      <c r="I219" s="2" t="s">
        <v>15</v>
      </c>
      <c r="J219" s="2" t="s">
        <v>16</v>
      </c>
      <c r="K219" s="2" t="s">
        <v>202</v>
      </c>
      <c r="L219" s="28"/>
      <c r="M219" s="31">
        <f t="shared" si="2"/>
        <v>35.077777777777783</v>
      </c>
      <c r="N219" s="31">
        <f t="shared" si="3"/>
        <v>-83.433333333333337</v>
      </c>
      <c r="O219" s="31"/>
      <c r="P219" s="31" t="s">
        <v>796</v>
      </c>
      <c r="Q219" s="31">
        <v>1940</v>
      </c>
      <c r="R219" s="31">
        <v>1963</v>
      </c>
      <c r="S219" s="31" t="s">
        <v>574</v>
      </c>
      <c r="T219" s="31"/>
    </row>
    <row r="220" spans="1:20" x14ac:dyDescent="0.35">
      <c r="A220" s="2">
        <v>242</v>
      </c>
      <c r="B220" s="2" t="s">
        <v>416</v>
      </c>
      <c r="C220" s="2">
        <v>0.35</v>
      </c>
      <c r="D220" s="2">
        <v>1230</v>
      </c>
      <c r="E220" s="2" t="s">
        <v>13</v>
      </c>
      <c r="F220" s="2" t="s">
        <v>25</v>
      </c>
      <c r="G220" s="2">
        <v>-75</v>
      </c>
      <c r="H220" s="2">
        <v>59.6</v>
      </c>
      <c r="I220" s="2" t="s">
        <v>15</v>
      </c>
      <c r="J220" s="2" t="s">
        <v>16</v>
      </c>
      <c r="K220" s="2" t="s">
        <v>417</v>
      </c>
      <c r="L220" s="28"/>
      <c r="M220" s="49">
        <v>35.678013</v>
      </c>
      <c r="N220" s="31">
        <v>-88.355614000000003</v>
      </c>
      <c r="O220" s="31"/>
      <c r="P220" s="31" t="s">
        <v>797</v>
      </c>
      <c r="Q220" s="31">
        <v>1941</v>
      </c>
      <c r="R220" s="31">
        <v>1961</v>
      </c>
      <c r="S220" s="31" t="s">
        <v>718</v>
      </c>
      <c r="T220" s="31"/>
    </row>
    <row r="221" spans="1:20" x14ac:dyDescent="0.35">
      <c r="A221" s="2">
        <v>294</v>
      </c>
      <c r="B221" s="2" t="s">
        <v>492</v>
      </c>
      <c r="C221" s="2">
        <v>6.94</v>
      </c>
      <c r="D221" s="2">
        <v>1184</v>
      </c>
      <c r="E221" s="2" t="s">
        <v>13</v>
      </c>
      <c r="F221" s="2" t="s">
        <v>14</v>
      </c>
      <c r="G221" s="2">
        <v>-34</v>
      </c>
      <c r="H221" s="2">
        <v>0</v>
      </c>
      <c r="I221" s="2" t="s">
        <v>15</v>
      </c>
      <c r="J221" s="2" t="s">
        <v>16</v>
      </c>
      <c r="K221" s="2" t="s">
        <v>493</v>
      </c>
      <c r="L221" s="28"/>
      <c r="M221" s="49">
        <v>36.331859000000001</v>
      </c>
      <c r="N221" s="31">
        <v>-83.920388000000003</v>
      </c>
      <c r="O221" s="31"/>
      <c r="P221" s="31" t="s">
        <v>798</v>
      </c>
      <c r="Q221" s="31">
        <v>1935</v>
      </c>
      <c r="R221" s="31">
        <v>1960</v>
      </c>
      <c r="S221" s="31" t="s">
        <v>718</v>
      </c>
      <c r="T221" s="31"/>
    </row>
    <row r="222" spans="1:20" x14ac:dyDescent="0.35">
      <c r="A222" s="2">
        <v>223</v>
      </c>
      <c r="B222" s="2" t="s">
        <v>385</v>
      </c>
      <c r="C222" s="2">
        <v>0.41</v>
      </c>
      <c r="D222" s="2">
        <v>810</v>
      </c>
      <c r="E222" s="2" t="s">
        <v>24</v>
      </c>
      <c r="F222" s="2" t="s">
        <v>25</v>
      </c>
      <c r="G222" s="2">
        <v>-40</v>
      </c>
      <c r="H222" s="2">
        <v>55.8</v>
      </c>
      <c r="I222" s="2" t="s">
        <v>15</v>
      </c>
      <c r="J222" s="2" t="s">
        <v>16</v>
      </c>
      <c r="K222" s="2" t="s">
        <v>386</v>
      </c>
      <c r="L222" s="2"/>
      <c r="M222">
        <v>39.8456849054676</v>
      </c>
      <c r="N222">
        <v>-105.92363805782</v>
      </c>
      <c r="O222">
        <v>3</v>
      </c>
      <c r="P222" t="s">
        <v>728</v>
      </c>
    </row>
    <row r="223" spans="1:20" ht="20" x14ac:dyDescent="0.35">
      <c r="A223" s="2">
        <v>126</v>
      </c>
      <c r="B223" s="2" t="s">
        <v>233</v>
      </c>
      <c r="C223" s="2">
        <v>2.7</v>
      </c>
      <c r="D223" s="2">
        <v>762</v>
      </c>
      <c r="E223" s="2" t="s">
        <v>24</v>
      </c>
      <c r="F223" s="2" t="s">
        <v>25</v>
      </c>
      <c r="G223" s="2">
        <v>-36</v>
      </c>
      <c r="H223" s="2">
        <v>12</v>
      </c>
      <c r="I223" s="2" t="s">
        <v>15</v>
      </c>
      <c r="J223" s="2" t="s">
        <v>16</v>
      </c>
      <c r="K223" s="2" t="s">
        <v>234</v>
      </c>
      <c r="L223" s="2"/>
      <c r="M223">
        <v>39.8456849054676</v>
      </c>
      <c r="N223">
        <v>-105.92363805782</v>
      </c>
      <c r="O223">
        <v>6</v>
      </c>
    </row>
    <row r="224" spans="1:20" x14ac:dyDescent="0.35">
      <c r="A224" s="2">
        <v>222</v>
      </c>
      <c r="B224" s="2" t="s">
        <v>383</v>
      </c>
      <c r="C224" s="2">
        <v>0.41</v>
      </c>
      <c r="D224" s="2">
        <v>810</v>
      </c>
      <c r="E224" s="2" t="s">
        <v>24</v>
      </c>
      <c r="F224" s="2" t="s">
        <v>25</v>
      </c>
      <c r="G224" s="2">
        <v>-36</v>
      </c>
      <c r="H224" s="2">
        <v>69.8</v>
      </c>
      <c r="I224" s="2" t="s">
        <v>15</v>
      </c>
      <c r="J224" s="2" t="s">
        <v>16</v>
      </c>
      <c r="K224" s="2" t="s">
        <v>384</v>
      </c>
      <c r="L224" s="2"/>
      <c r="M224">
        <v>39.8456849054676</v>
      </c>
      <c r="N224">
        <v>-105.92363805782</v>
      </c>
      <c r="O224">
        <v>6</v>
      </c>
      <c r="P224" t="s">
        <v>729</v>
      </c>
    </row>
    <row r="225" spans="1:20" x14ac:dyDescent="0.35">
      <c r="A225" s="2">
        <v>151</v>
      </c>
      <c r="B225" s="2" t="s">
        <v>271</v>
      </c>
      <c r="C225" s="2">
        <v>2.89</v>
      </c>
      <c r="D225" s="2">
        <v>760</v>
      </c>
      <c r="E225" s="2" t="s">
        <v>24</v>
      </c>
      <c r="F225" s="2" t="s">
        <v>25</v>
      </c>
      <c r="G225" s="2">
        <v>-40</v>
      </c>
      <c r="H225" s="2">
        <v>52.5</v>
      </c>
      <c r="I225" s="2" t="s">
        <v>15</v>
      </c>
      <c r="J225" s="2" t="s">
        <v>16</v>
      </c>
      <c r="K225" s="2" t="s">
        <v>272</v>
      </c>
      <c r="L225" s="2"/>
      <c r="M225">
        <v>39.8456849054676</v>
      </c>
      <c r="N225">
        <v>-105.92363805782</v>
      </c>
      <c r="O225">
        <v>30</v>
      </c>
      <c r="P225" t="s">
        <v>730</v>
      </c>
    </row>
    <row r="226" spans="1:20" x14ac:dyDescent="0.35">
      <c r="A226" s="2">
        <v>152</v>
      </c>
      <c r="B226" s="2" t="s">
        <v>273</v>
      </c>
      <c r="C226" s="2">
        <v>2.89</v>
      </c>
      <c r="D226" s="2">
        <v>635</v>
      </c>
      <c r="E226" s="2" t="s">
        <v>24</v>
      </c>
      <c r="F226" s="2" t="s">
        <v>25</v>
      </c>
      <c r="G226" s="2">
        <v>-40</v>
      </c>
      <c r="H226" s="2">
        <v>42</v>
      </c>
      <c r="I226" s="2" t="s">
        <v>15</v>
      </c>
      <c r="J226" s="2" t="s">
        <v>16</v>
      </c>
      <c r="K226" s="2" t="s">
        <v>272</v>
      </c>
      <c r="L226" s="2"/>
      <c r="M226">
        <v>39.8456849054676</v>
      </c>
      <c r="N226">
        <v>-105.92363805782</v>
      </c>
      <c r="O226">
        <v>30</v>
      </c>
      <c r="P226" t="s">
        <v>730</v>
      </c>
    </row>
    <row r="227" spans="1:20" ht="20.5" thickBot="1" x14ac:dyDescent="0.4">
      <c r="A227" s="4">
        <v>184</v>
      </c>
      <c r="B227" s="4" t="s">
        <v>547</v>
      </c>
      <c r="C227" s="4">
        <v>2</v>
      </c>
      <c r="D227" s="4">
        <v>1390</v>
      </c>
      <c r="E227" s="4" t="s">
        <v>13</v>
      </c>
      <c r="F227" s="4" t="s">
        <v>14</v>
      </c>
      <c r="G227" s="4">
        <v>57</v>
      </c>
      <c r="H227" s="4">
        <v>-4.5999999999999996</v>
      </c>
      <c r="I227" s="4" t="s">
        <v>15</v>
      </c>
      <c r="J227" s="4" t="s">
        <v>16</v>
      </c>
      <c r="K227" s="4" t="s">
        <v>320</v>
      </c>
      <c r="L227" s="28"/>
      <c r="M227" s="31">
        <f>-33 - 57/60-44/3600</f>
        <v>-33.962222222222223</v>
      </c>
      <c r="N227" s="31">
        <f>18+55/60+52/3600</f>
        <v>18.931111111111111</v>
      </c>
      <c r="O227" s="31"/>
      <c r="P227" s="31" t="s">
        <v>799</v>
      </c>
      <c r="Q227" s="31">
        <v>1941</v>
      </c>
      <c r="R227" s="31">
        <v>1973</v>
      </c>
      <c r="S227" s="31" t="s">
        <v>597</v>
      </c>
      <c r="T227" s="31"/>
    </row>
    <row r="228" spans="1:20" x14ac:dyDescent="0.35">
      <c r="A228" s="6">
        <v>212</v>
      </c>
      <c r="B228" s="6" t="s">
        <v>370</v>
      </c>
      <c r="C228" s="6">
        <v>0.26</v>
      </c>
      <c r="D228" s="6">
        <v>1150</v>
      </c>
      <c r="E228" s="6" t="s">
        <v>13</v>
      </c>
      <c r="F228" s="6" t="s">
        <v>14</v>
      </c>
      <c r="G228" s="6">
        <v>100</v>
      </c>
      <c r="H228" s="6">
        <v>-196.5</v>
      </c>
      <c r="I228" s="6" t="s">
        <v>15</v>
      </c>
      <c r="J228" s="6" t="s">
        <v>16</v>
      </c>
      <c r="K228" s="6" t="s">
        <v>371</v>
      </c>
      <c r="L228" s="28"/>
      <c r="M228" s="31">
        <f>-25-17/60</f>
        <v>-25.283333333333335</v>
      </c>
      <c r="N228" s="31">
        <f>30+34/60</f>
        <v>30.566666666666666</v>
      </c>
      <c r="O228" s="31">
        <f>R228-Q228</f>
        <v>21</v>
      </c>
      <c r="P228" s="31"/>
      <c r="Q228" s="31">
        <v>1956</v>
      </c>
      <c r="R228" s="31">
        <v>1977</v>
      </c>
      <c r="S228" s="31" t="s">
        <v>574</v>
      </c>
      <c r="T228" s="31"/>
    </row>
    <row r="229" spans="1:20" x14ac:dyDescent="0.35">
      <c r="A229" s="2">
        <v>291</v>
      </c>
      <c r="B229" s="2" t="s">
        <v>486</v>
      </c>
      <c r="C229" s="2">
        <v>0.81</v>
      </c>
      <c r="D229" s="2">
        <v>544</v>
      </c>
      <c r="E229" s="2" t="s">
        <v>24</v>
      </c>
      <c r="F229" s="2" t="s">
        <v>25</v>
      </c>
      <c r="G229" s="2">
        <v>-100</v>
      </c>
      <c r="H229" s="2">
        <v>15.9</v>
      </c>
      <c r="I229" s="2" t="s">
        <v>15</v>
      </c>
      <c r="J229" s="2" t="s">
        <v>16</v>
      </c>
      <c r="K229" s="2" t="s">
        <v>487</v>
      </c>
      <c r="L229" s="28"/>
      <c r="M229" s="31">
        <f>37+46/60</f>
        <v>37.766666666666666</v>
      </c>
      <c r="N229" s="31">
        <f>-100-53/60</f>
        <v>-100.88333333333334</v>
      </c>
      <c r="O229" s="31"/>
      <c r="P229" s="31" t="s">
        <v>800</v>
      </c>
      <c r="Q229" s="31">
        <v>1920</v>
      </c>
      <c r="R229" s="31">
        <v>1926</v>
      </c>
      <c r="S229" s="31" t="s">
        <v>597</v>
      </c>
      <c r="T229" s="31"/>
    </row>
    <row r="230" spans="1:20" x14ac:dyDescent="0.35">
      <c r="A230" s="2">
        <v>201</v>
      </c>
      <c r="B230" s="2" t="s">
        <v>349</v>
      </c>
      <c r="C230" s="2">
        <v>12</v>
      </c>
      <c r="D230" s="2">
        <v>570</v>
      </c>
      <c r="E230" s="2" t="s">
        <v>13</v>
      </c>
      <c r="F230" s="2" t="s">
        <v>14</v>
      </c>
      <c r="G230" s="2">
        <v>4</v>
      </c>
      <c r="H230" s="2">
        <v>0</v>
      </c>
      <c r="I230" s="2" t="s">
        <v>15</v>
      </c>
      <c r="J230" s="2" t="s">
        <v>26</v>
      </c>
      <c r="K230" s="2" t="s">
        <v>350</v>
      </c>
      <c r="L230" s="28">
        <v>836</v>
      </c>
      <c r="M230" s="31">
        <f>34+33/60+30/3600</f>
        <v>34.55833333333333</v>
      </c>
      <c r="N230" s="31">
        <f>105+43/60+30/3600</f>
        <v>105.72500000000001</v>
      </c>
      <c r="O230" s="31"/>
      <c r="P230" s="31"/>
      <c r="Q230" s="31">
        <v>1989</v>
      </c>
      <c r="R230" s="31">
        <v>2003</v>
      </c>
      <c r="S230" s="31" t="s">
        <v>597</v>
      </c>
      <c r="T230" s="31"/>
    </row>
    <row r="231" spans="1:20" x14ac:dyDescent="0.35">
      <c r="A231" s="2">
        <v>230</v>
      </c>
      <c r="B231" s="2" t="s">
        <v>396</v>
      </c>
      <c r="C231" s="2">
        <v>0.63</v>
      </c>
      <c r="D231" s="2">
        <v>1867</v>
      </c>
      <c r="E231" s="2" t="s">
        <v>24</v>
      </c>
      <c r="F231" s="2" t="s">
        <v>14</v>
      </c>
      <c r="G231" s="2">
        <v>90</v>
      </c>
      <c r="H231" s="2">
        <v>50</v>
      </c>
      <c r="I231" s="2" t="s">
        <v>15</v>
      </c>
      <c r="J231" s="2" t="s">
        <v>21</v>
      </c>
      <c r="K231" s="2" t="s">
        <v>397</v>
      </c>
      <c r="L231" s="28"/>
      <c r="M231" s="31">
        <f>18+15/3600</f>
        <v>18.004166666666666</v>
      </c>
      <c r="N231" s="31">
        <f>177+21/60+8/3600</f>
        <v>177.35222222222222</v>
      </c>
      <c r="O231" s="31"/>
      <c r="P231" s="31" t="s">
        <v>801</v>
      </c>
      <c r="Q231" s="31">
        <v>1990</v>
      </c>
      <c r="R231" s="31">
        <v>1992</v>
      </c>
      <c r="S231" s="31" t="s">
        <v>574</v>
      </c>
      <c r="T231" s="31"/>
    </row>
    <row r="232" spans="1:20" ht="20" x14ac:dyDescent="0.35">
      <c r="A232" s="2">
        <v>248</v>
      </c>
      <c r="B232" s="2" t="s">
        <v>425</v>
      </c>
      <c r="C232" s="2">
        <v>1.95</v>
      </c>
      <c r="D232" s="2">
        <v>773</v>
      </c>
      <c r="E232" s="2" t="s">
        <v>24</v>
      </c>
      <c r="F232" s="2" t="s">
        <v>14</v>
      </c>
      <c r="G232" s="2">
        <v>100</v>
      </c>
      <c r="H232" s="2">
        <v>-103.3</v>
      </c>
      <c r="I232" s="2" t="s">
        <v>15</v>
      </c>
      <c r="J232" s="2" t="s">
        <v>16</v>
      </c>
      <c r="K232" s="2" t="s">
        <v>426</v>
      </c>
      <c r="L232" s="2">
        <v>1300</v>
      </c>
      <c r="M232">
        <v>-35.011000000000003</v>
      </c>
      <c r="N232">
        <v>148.34299999999999</v>
      </c>
      <c r="O232">
        <v>20</v>
      </c>
    </row>
    <row r="233" spans="1:20" x14ac:dyDescent="0.35">
      <c r="A233" s="2">
        <v>159</v>
      </c>
      <c r="B233" s="2" t="s">
        <v>285</v>
      </c>
      <c r="C233" s="2">
        <v>0.79600000000000004</v>
      </c>
      <c r="D233" s="2">
        <v>906</v>
      </c>
      <c r="E233" s="2" t="s">
        <v>13</v>
      </c>
      <c r="F233" s="2" t="s">
        <v>14</v>
      </c>
      <c r="G233" s="2">
        <v>-34</v>
      </c>
      <c r="H233" s="2">
        <v>24.7</v>
      </c>
      <c r="I233" s="2" t="s">
        <v>15</v>
      </c>
      <c r="J233" s="2" t="s">
        <v>16</v>
      </c>
      <c r="K233" s="2" t="s">
        <v>286</v>
      </c>
      <c r="L233" s="28"/>
      <c r="M233" s="31">
        <f t="shared" ref="M233:M236" si="4">-37-20/60</f>
        <v>-37.333333333333336</v>
      </c>
      <c r="N233" s="31">
        <f t="shared" ref="N233:N236" si="5">N234</f>
        <v>149.58333333333334</v>
      </c>
      <c r="O233" s="31"/>
      <c r="P233" s="31" t="s">
        <v>802</v>
      </c>
      <c r="Q233" s="31">
        <v>1987</v>
      </c>
      <c r="R233" s="31">
        <v>2007</v>
      </c>
      <c r="S233" s="31" t="s">
        <v>574</v>
      </c>
      <c r="T233" s="31"/>
    </row>
    <row r="234" spans="1:20" x14ac:dyDescent="0.35">
      <c r="A234" s="2">
        <v>160</v>
      </c>
      <c r="B234" s="2" t="s">
        <v>287</v>
      </c>
      <c r="C234" s="2">
        <v>2.2509999999999999</v>
      </c>
      <c r="D234" s="2">
        <v>906</v>
      </c>
      <c r="E234" s="2" t="s">
        <v>13</v>
      </c>
      <c r="F234" s="2" t="s">
        <v>14</v>
      </c>
      <c r="G234" s="2">
        <v>-80</v>
      </c>
      <c r="H234" s="2">
        <v>148.69999999999999</v>
      </c>
      <c r="I234" s="2" t="s">
        <v>15</v>
      </c>
      <c r="J234" s="2" t="s">
        <v>16</v>
      </c>
      <c r="K234" s="2" t="s">
        <v>286</v>
      </c>
      <c r="L234" s="28"/>
      <c r="M234" s="31">
        <f t="shared" si="4"/>
        <v>-37.333333333333336</v>
      </c>
      <c r="N234" s="31">
        <f t="shared" si="5"/>
        <v>149.58333333333334</v>
      </c>
      <c r="O234" s="31"/>
      <c r="P234" s="31" t="s">
        <v>802</v>
      </c>
      <c r="Q234" s="31">
        <v>1979</v>
      </c>
      <c r="R234" s="31">
        <v>2008</v>
      </c>
      <c r="S234" s="31" t="s">
        <v>574</v>
      </c>
      <c r="T234" s="31"/>
    </row>
    <row r="235" spans="1:20" x14ac:dyDescent="0.35">
      <c r="A235" s="2">
        <v>165</v>
      </c>
      <c r="B235" s="2" t="s">
        <v>293</v>
      </c>
      <c r="C235" s="2">
        <v>0.92500000000000004</v>
      </c>
      <c r="D235" s="2">
        <v>906</v>
      </c>
      <c r="E235" s="2" t="s">
        <v>13</v>
      </c>
      <c r="F235" s="2" t="s">
        <v>14</v>
      </c>
      <c r="G235" s="2">
        <v>-95</v>
      </c>
      <c r="H235" s="2">
        <v>350</v>
      </c>
      <c r="I235" s="2" t="s">
        <v>15</v>
      </c>
      <c r="J235" s="2" t="s">
        <v>16</v>
      </c>
      <c r="K235" s="2" t="s">
        <v>286</v>
      </c>
      <c r="L235" s="28"/>
      <c r="M235" s="31">
        <f t="shared" si="4"/>
        <v>-37.333333333333336</v>
      </c>
      <c r="N235" s="31">
        <f t="shared" si="5"/>
        <v>149.58333333333334</v>
      </c>
      <c r="O235" s="31"/>
      <c r="P235" s="31" t="s">
        <v>802</v>
      </c>
      <c r="Q235" s="31">
        <v>1979</v>
      </c>
      <c r="R235" s="31">
        <v>2011</v>
      </c>
      <c r="S235" s="31" t="s">
        <v>574</v>
      </c>
      <c r="T235" s="31"/>
    </row>
    <row r="236" spans="1:20" x14ac:dyDescent="0.35">
      <c r="A236" s="2">
        <v>239</v>
      </c>
      <c r="B236" s="2" t="s">
        <v>413</v>
      </c>
      <c r="C236" s="2">
        <v>1.2749999999999999</v>
      </c>
      <c r="D236" s="2">
        <v>906</v>
      </c>
      <c r="E236" s="2" t="s">
        <v>13</v>
      </c>
      <c r="F236" s="2" t="s">
        <v>14</v>
      </c>
      <c r="G236" s="2">
        <v>-20</v>
      </c>
      <c r="H236" s="2">
        <v>49.3</v>
      </c>
      <c r="I236" s="2" t="s">
        <v>15</v>
      </c>
      <c r="J236" s="2" t="s">
        <v>16</v>
      </c>
      <c r="K236" s="2" t="s">
        <v>286</v>
      </c>
      <c r="L236" s="28"/>
      <c r="M236" s="31">
        <f t="shared" si="4"/>
        <v>-37.333333333333336</v>
      </c>
      <c r="N236" s="31">
        <f t="shared" si="5"/>
        <v>149.58333333333334</v>
      </c>
      <c r="O236" s="31"/>
      <c r="P236" s="31" t="s">
        <v>803</v>
      </c>
      <c r="Q236" s="31">
        <v>1979</v>
      </c>
      <c r="R236" s="31">
        <v>1986</v>
      </c>
      <c r="S236" s="31" t="s">
        <v>574</v>
      </c>
      <c r="T236" s="31"/>
    </row>
    <row r="237" spans="1:20" x14ac:dyDescent="0.35">
      <c r="A237" s="2">
        <v>240</v>
      </c>
      <c r="B237" s="2" t="s">
        <v>413</v>
      </c>
      <c r="C237" s="2">
        <v>1.2849999999999999</v>
      </c>
      <c r="D237" s="2">
        <v>906</v>
      </c>
      <c r="E237" s="2" t="s">
        <v>13</v>
      </c>
      <c r="F237" s="2" t="s">
        <v>14</v>
      </c>
      <c r="G237" s="2">
        <v>-39</v>
      </c>
      <c r="H237" s="2">
        <v>49</v>
      </c>
      <c r="I237" s="2" t="s">
        <v>15</v>
      </c>
      <c r="J237" s="2" t="s">
        <v>16</v>
      </c>
      <c r="K237" s="2" t="s">
        <v>286</v>
      </c>
      <c r="L237" s="28"/>
      <c r="M237" s="31">
        <f>-37-20/60</f>
        <v>-37.333333333333336</v>
      </c>
      <c r="N237" s="31">
        <f>N238</f>
        <v>149.58333333333334</v>
      </c>
      <c r="O237" s="31"/>
      <c r="P237" s="31" t="s">
        <v>804</v>
      </c>
      <c r="Q237" s="31">
        <v>1987</v>
      </c>
      <c r="R237" s="31">
        <v>2006</v>
      </c>
      <c r="S237" s="31" t="s">
        <v>574</v>
      </c>
      <c r="T237" s="31"/>
    </row>
    <row r="238" spans="1:20" x14ac:dyDescent="0.35">
      <c r="A238" s="2">
        <v>268</v>
      </c>
      <c r="B238" s="2" t="s">
        <v>455</v>
      </c>
      <c r="C238" s="2">
        <v>1.4</v>
      </c>
      <c r="D238" s="2">
        <v>906</v>
      </c>
      <c r="E238" s="2" t="s">
        <v>13</v>
      </c>
      <c r="F238" s="2" t="s">
        <v>14</v>
      </c>
      <c r="G238" s="2">
        <v>-36</v>
      </c>
      <c r="H238" s="2">
        <v>50</v>
      </c>
      <c r="I238" s="2" t="s">
        <v>15</v>
      </c>
      <c r="J238" s="2" t="s">
        <v>16</v>
      </c>
      <c r="K238" s="2" t="s">
        <v>286</v>
      </c>
      <c r="L238" s="2"/>
      <c r="M238">
        <f>-37-20/60</f>
        <v>-37.333333333333336</v>
      </c>
      <c r="N238">
        <f>149+35/60</f>
        <v>149.58333333333334</v>
      </c>
      <c r="O238">
        <v>8</v>
      </c>
      <c r="P238" t="s">
        <v>731</v>
      </c>
    </row>
    <row r="239" spans="1:20" x14ac:dyDescent="0.35">
      <c r="A239" s="2">
        <v>99</v>
      </c>
      <c r="B239" s="2" t="s">
        <v>185</v>
      </c>
      <c r="C239" s="2">
        <v>0.55400000000000005</v>
      </c>
      <c r="D239" s="2">
        <v>500</v>
      </c>
      <c r="E239" s="2" t="s">
        <v>24</v>
      </c>
      <c r="F239" s="2" t="s">
        <v>14</v>
      </c>
      <c r="G239" s="2">
        <v>-40.299999999999997</v>
      </c>
      <c r="H239" s="2">
        <v>82.7</v>
      </c>
      <c r="I239" s="2" t="s">
        <v>15</v>
      </c>
      <c r="J239" s="2" t="s">
        <v>16</v>
      </c>
      <c r="K239" s="2" t="s">
        <v>186</v>
      </c>
      <c r="L239" s="28"/>
      <c r="M239" s="31">
        <v>-33.372397001745803</v>
      </c>
      <c r="N239" s="31">
        <v>149.00283596747201</v>
      </c>
      <c r="O239" s="31"/>
      <c r="P239" s="31"/>
      <c r="Q239" s="31">
        <v>2001</v>
      </c>
      <c r="R239" s="31">
        <v>2007</v>
      </c>
      <c r="S239" s="31" t="s">
        <v>718</v>
      </c>
      <c r="T239" s="31"/>
    </row>
    <row r="240" spans="1:20" x14ac:dyDescent="0.35">
      <c r="A240" s="2">
        <v>98</v>
      </c>
      <c r="B240" s="2" t="s">
        <v>183</v>
      </c>
      <c r="C240" s="2">
        <v>0.55300000000000005</v>
      </c>
      <c r="D240" s="2">
        <v>500</v>
      </c>
      <c r="E240" s="2" t="s">
        <v>24</v>
      </c>
      <c r="F240" s="2" t="s">
        <v>14</v>
      </c>
      <c r="G240" s="2">
        <v>-43.2</v>
      </c>
      <c r="H240" s="2">
        <v>35.299999999999997</v>
      </c>
      <c r="I240" s="2" t="s">
        <v>15</v>
      </c>
      <c r="J240" s="2" t="s">
        <v>16</v>
      </c>
      <c r="K240" s="2" t="s">
        <v>184</v>
      </c>
      <c r="L240" s="28"/>
      <c r="M240" s="31">
        <v>-33.369493981362503</v>
      </c>
      <c r="N240" s="31">
        <v>149.002449729407</v>
      </c>
      <c r="O240" s="31"/>
      <c r="P240" s="31"/>
      <c r="Q240" s="31">
        <v>1999</v>
      </c>
      <c r="R240" s="31">
        <v>2007</v>
      </c>
      <c r="S240" s="31" t="s">
        <v>718</v>
      </c>
      <c r="T240" s="31"/>
    </row>
    <row r="241" spans="1:20" x14ac:dyDescent="0.35">
      <c r="A241" s="2">
        <v>279</v>
      </c>
      <c r="B241" s="2" t="s">
        <v>471</v>
      </c>
      <c r="C241" s="2">
        <v>0.55300000000000005</v>
      </c>
      <c r="D241" s="2">
        <v>1080</v>
      </c>
      <c r="E241" s="2" t="s">
        <v>24</v>
      </c>
      <c r="F241" s="2" t="s">
        <v>14</v>
      </c>
      <c r="G241" s="2">
        <v>-43.2</v>
      </c>
      <c r="H241" s="2">
        <v>35.299999999999997</v>
      </c>
      <c r="I241" s="2" t="s">
        <v>15</v>
      </c>
      <c r="J241" s="2" t="s">
        <v>16</v>
      </c>
      <c r="K241" s="2" t="s">
        <v>184</v>
      </c>
      <c r="L241" s="2"/>
      <c r="M241">
        <v>-33.373992000000001</v>
      </c>
      <c r="N241">
        <v>148.997547</v>
      </c>
      <c r="O241">
        <v>9</v>
      </c>
      <c r="S241" t="s">
        <v>577</v>
      </c>
    </row>
    <row r="242" spans="1:20" x14ac:dyDescent="0.35">
      <c r="A242" s="2">
        <v>280</v>
      </c>
      <c r="B242" s="2" t="s">
        <v>472</v>
      </c>
      <c r="C242" s="2">
        <v>0.55400000000000005</v>
      </c>
      <c r="D242" s="2">
        <v>1080</v>
      </c>
      <c r="E242" s="2" t="s">
        <v>24</v>
      </c>
      <c r="F242" s="2" t="s">
        <v>14</v>
      </c>
      <c r="G242" s="2">
        <v>-40.299999999999997</v>
      </c>
      <c r="H242" s="2">
        <v>82.7</v>
      </c>
      <c r="I242" s="2" t="s">
        <v>15</v>
      </c>
      <c r="J242" s="2" t="s">
        <v>16</v>
      </c>
      <c r="K242" s="2" t="s">
        <v>184</v>
      </c>
      <c r="L242" s="2"/>
      <c r="M242">
        <v>-33.373992000000001</v>
      </c>
      <c r="N242">
        <v>148.997547</v>
      </c>
      <c r="O242">
        <v>7</v>
      </c>
      <c r="S242" t="s">
        <v>577</v>
      </c>
    </row>
    <row r="243" spans="1:20" x14ac:dyDescent="0.35">
      <c r="A243" s="2">
        <v>298</v>
      </c>
      <c r="B243" s="2" t="s">
        <v>499</v>
      </c>
      <c r="C243" s="2">
        <v>0.94</v>
      </c>
      <c r="D243" s="2">
        <v>1200</v>
      </c>
      <c r="E243" s="2" t="s">
        <v>13</v>
      </c>
      <c r="F243" s="2" t="s">
        <v>14</v>
      </c>
      <c r="G243" s="2">
        <v>-100</v>
      </c>
      <c r="H243" s="2">
        <v>271.60000000000002</v>
      </c>
      <c r="I243" s="2" t="s">
        <v>15</v>
      </c>
      <c r="J243" s="2" t="s">
        <v>16</v>
      </c>
      <c r="K243" s="2" t="s">
        <v>500</v>
      </c>
      <c r="L243" s="2">
        <v>1470.8</v>
      </c>
      <c r="M243">
        <v>-33.420999999999999</v>
      </c>
      <c r="N243">
        <v>115.989</v>
      </c>
      <c r="O243" s="2">
        <v>24</v>
      </c>
      <c r="P243" t="s">
        <v>549</v>
      </c>
    </row>
    <row r="244" spans="1:20" ht="20" x14ac:dyDescent="0.35">
      <c r="A244" s="2">
        <v>281</v>
      </c>
      <c r="B244" s="2" t="s">
        <v>473</v>
      </c>
      <c r="C244" s="2">
        <v>5</v>
      </c>
      <c r="D244" s="2">
        <v>750</v>
      </c>
      <c r="E244" s="2" t="s">
        <v>24</v>
      </c>
      <c r="F244" s="2" t="s">
        <v>25</v>
      </c>
      <c r="G244" s="2">
        <v>-50</v>
      </c>
      <c r="H244" s="2">
        <v>6</v>
      </c>
      <c r="I244" s="2" t="s">
        <v>15</v>
      </c>
      <c r="J244" s="2" t="s">
        <v>16</v>
      </c>
      <c r="K244" s="2" t="s">
        <v>474</v>
      </c>
      <c r="L244" s="2"/>
      <c r="M244">
        <f>49+39/60</f>
        <v>49.65</v>
      </c>
      <c r="N244">
        <f>119+24/60</f>
        <v>119.4</v>
      </c>
      <c r="O244">
        <v>11</v>
      </c>
    </row>
    <row r="245" spans="1:20" ht="20" x14ac:dyDescent="0.35">
      <c r="A245" s="9">
        <v>282</v>
      </c>
      <c r="B245" s="9" t="s">
        <v>475</v>
      </c>
      <c r="C245" s="9">
        <v>5</v>
      </c>
      <c r="D245" s="9">
        <v>750</v>
      </c>
      <c r="E245" s="9" t="s">
        <v>24</v>
      </c>
      <c r="F245" s="9" t="s">
        <v>25</v>
      </c>
      <c r="G245" s="9">
        <v>-50</v>
      </c>
      <c r="H245" s="9">
        <v>0</v>
      </c>
      <c r="I245" s="9" t="s">
        <v>15</v>
      </c>
      <c r="J245" s="9" t="s">
        <v>16</v>
      </c>
      <c r="K245" s="9" t="s">
        <v>474</v>
      </c>
      <c r="L245" s="9"/>
      <c r="M245">
        <f>49+39/60</f>
        <v>49.65</v>
      </c>
      <c r="N245">
        <f>119+24/60</f>
        <v>119.4</v>
      </c>
      <c r="O245">
        <v>5</v>
      </c>
    </row>
    <row r="246" spans="1:20" x14ac:dyDescent="0.35">
      <c r="A246" s="2">
        <v>247</v>
      </c>
      <c r="B246" s="2" t="s">
        <v>423</v>
      </c>
      <c r="C246" s="2">
        <v>40</v>
      </c>
      <c r="D246" s="2">
        <v>2908</v>
      </c>
      <c r="E246" s="2" t="s">
        <v>13</v>
      </c>
      <c r="F246" s="2" t="s">
        <v>14</v>
      </c>
      <c r="G246" s="2">
        <v>12</v>
      </c>
      <c r="H246" s="2">
        <v>-15</v>
      </c>
      <c r="I246" s="2" t="s">
        <v>20</v>
      </c>
      <c r="J246" s="2" t="s">
        <v>21</v>
      </c>
      <c r="K246" s="2" t="s">
        <v>424</v>
      </c>
      <c r="L246" s="28"/>
      <c r="M246" s="31">
        <f>18+17/60+56.22/3600</f>
        <v>18.298950000000001</v>
      </c>
      <c r="N246" s="31">
        <f>65+41/60+37.78/3600</f>
        <v>65.693827777777784</v>
      </c>
      <c r="O246" s="31"/>
      <c r="P246" s="31" t="s">
        <v>805</v>
      </c>
      <c r="Q246" s="31">
        <v>1973</v>
      </c>
      <c r="R246" s="31">
        <v>1990</v>
      </c>
      <c r="S246" s="31"/>
      <c r="T246" s="31"/>
    </row>
    <row r="247" spans="1:20" x14ac:dyDescent="0.35">
      <c r="A247" s="2">
        <v>178</v>
      </c>
      <c r="B247" s="2" t="s">
        <v>310</v>
      </c>
      <c r="C247" s="2">
        <v>80.650000000000006</v>
      </c>
      <c r="D247" s="2">
        <v>1314.6</v>
      </c>
      <c r="E247" s="2" t="s">
        <v>13</v>
      </c>
      <c r="F247" s="2" t="s">
        <v>14</v>
      </c>
      <c r="G247" s="2">
        <v>18.899999999999999</v>
      </c>
      <c r="H247" s="2">
        <v>0</v>
      </c>
      <c r="I247" s="2" t="s">
        <v>15</v>
      </c>
      <c r="J247" s="2" t="s">
        <v>26</v>
      </c>
      <c r="K247" s="2" t="s">
        <v>311</v>
      </c>
      <c r="L247" s="28"/>
      <c r="M247" s="31">
        <f>26+14/100</f>
        <v>26.14</v>
      </c>
      <c r="N247" s="31">
        <f>105+42/60</f>
        <v>105.7</v>
      </c>
      <c r="O247" s="31"/>
      <c r="P247" s="31"/>
      <c r="Q247" s="31">
        <v>1990</v>
      </c>
      <c r="R247" s="31">
        <v>2006</v>
      </c>
      <c r="S247" s="31" t="s">
        <v>574</v>
      </c>
      <c r="T247" s="31"/>
    </row>
    <row r="248" spans="1:20" x14ac:dyDescent="0.35">
      <c r="A248" s="2">
        <v>203</v>
      </c>
      <c r="B248" s="2" t="s">
        <v>354</v>
      </c>
      <c r="C248" s="2">
        <v>610</v>
      </c>
      <c r="D248" s="2">
        <v>834.5</v>
      </c>
      <c r="E248" s="2" t="s">
        <v>19</v>
      </c>
      <c r="F248" s="2" t="s">
        <v>14</v>
      </c>
      <c r="G248" s="2">
        <v>-54</v>
      </c>
      <c r="H248" s="2">
        <v>-9.5</v>
      </c>
      <c r="I248" s="2" t="s">
        <v>15</v>
      </c>
      <c r="J248" s="2" t="s">
        <v>21</v>
      </c>
      <c r="K248" s="2" t="s">
        <v>355</v>
      </c>
      <c r="L248" s="28"/>
      <c r="M248" s="31">
        <f>12+40/60</f>
        <v>12.666666666666666</v>
      </c>
      <c r="N248" s="31">
        <f>50+3/60</f>
        <v>50.05</v>
      </c>
      <c r="O248" s="31"/>
      <c r="P248" s="31" t="s">
        <v>806</v>
      </c>
      <c r="Q248" s="31">
        <v>1984</v>
      </c>
      <c r="R248" s="31">
        <v>2012</v>
      </c>
      <c r="S248" s="31" t="s">
        <v>574</v>
      </c>
      <c r="T248" s="31"/>
    </row>
    <row r="249" spans="1:20" x14ac:dyDescent="0.35">
      <c r="A249" s="2">
        <v>293</v>
      </c>
      <c r="B249" s="2" t="s">
        <v>490</v>
      </c>
      <c r="C249" s="2">
        <v>249</v>
      </c>
      <c r="D249" s="2">
        <v>910</v>
      </c>
      <c r="E249" s="2" t="s">
        <v>24</v>
      </c>
      <c r="F249" s="2" t="s">
        <v>14</v>
      </c>
      <c r="G249" s="2">
        <v>10</v>
      </c>
      <c r="H249" s="2">
        <v>-0.7</v>
      </c>
      <c r="I249" s="2" t="s">
        <v>15</v>
      </c>
      <c r="J249" s="2" t="s">
        <v>21</v>
      </c>
      <c r="K249" s="2" t="s">
        <v>491</v>
      </c>
      <c r="L249" s="28">
        <v>560</v>
      </c>
      <c r="M249" s="31">
        <f>31+42.5/60</f>
        <v>31.708333333333332</v>
      </c>
      <c r="N249" s="31">
        <f>105+30/60</f>
        <v>105.5</v>
      </c>
      <c r="O249" s="31">
        <v>1</v>
      </c>
      <c r="P249" s="31"/>
      <c r="Q249" s="31">
        <v>1987</v>
      </c>
      <c r="R249" s="31">
        <v>1987</v>
      </c>
      <c r="S249" s="31" t="s">
        <v>597</v>
      </c>
      <c r="T249" s="31"/>
    </row>
    <row r="250" spans="1:20" x14ac:dyDescent="0.35">
      <c r="A250" s="2">
        <v>195</v>
      </c>
      <c r="B250" s="2" t="s">
        <v>340</v>
      </c>
      <c r="C250" s="2">
        <v>292.91000000000003</v>
      </c>
      <c r="D250" s="2">
        <v>394</v>
      </c>
      <c r="E250" s="2" t="s">
        <v>130</v>
      </c>
      <c r="F250" s="2" t="s">
        <v>14</v>
      </c>
      <c r="G250" s="2">
        <v>-18.5</v>
      </c>
      <c r="H250" s="2">
        <v>26.4</v>
      </c>
      <c r="I250" s="2" t="s">
        <v>15</v>
      </c>
      <c r="J250" s="2" t="s">
        <v>16</v>
      </c>
      <c r="K250" s="2" t="s">
        <v>341</v>
      </c>
      <c r="L250">
        <v>1103</v>
      </c>
      <c r="M250">
        <v>-37.909999999999997</v>
      </c>
      <c r="N250">
        <v>146.02000000000001</v>
      </c>
      <c r="O250">
        <v>25</v>
      </c>
    </row>
    <row r="251" spans="1:20" x14ac:dyDescent="0.35">
      <c r="A251" s="9">
        <v>267</v>
      </c>
      <c r="B251" s="9" t="s">
        <v>454</v>
      </c>
      <c r="C251" s="9">
        <v>31.47</v>
      </c>
      <c r="D251" s="9">
        <v>1604</v>
      </c>
      <c r="E251" s="9" t="s">
        <v>13</v>
      </c>
      <c r="F251" s="9" t="s">
        <v>14</v>
      </c>
      <c r="G251" s="9">
        <v>-84.1</v>
      </c>
      <c r="H251" s="9">
        <v>32.6</v>
      </c>
      <c r="I251" s="9" t="s">
        <v>15</v>
      </c>
      <c r="J251" s="9" t="s">
        <v>16</v>
      </c>
      <c r="K251" s="9" t="s">
        <v>341</v>
      </c>
      <c r="L251" s="2">
        <v>1113</v>
      </c>
      <c r="M251">
        <v>-37.78</v>
      </c>
      <c r="N251">
        <v>145.62</v>
      </c>
      <c r="O251">
        <v>17</v>
      </c>
    </row>
    <row r="252" spans="1:20" x14ac:dyDescent="0.35">
      <c r="A252" s="2">
        <v>311</v>
      </c>
      <c r="B252" s="2" t="s">
        <v>517</v>
      </c>
      <c r="C252" s="2">
        <v>149.43</v>
      </c>
      <c r="D252" s="2">
        <v>1497</v>
      </c>
      <c r="E252" s="2" t="s">
        <v>130</v>
      </c>
      <c r="F252" s="2" t="s">
        <v>14</v>
      </c>
      <c r="G252" s="2">
        <v>-45.6</v>
      </c>
      <c r="H252" s="2">
        <v>9.9</v>
      </c>
      <c r="I252" s="2" t="s">
        <v>15</v>
      </c>
      <c r="J252" s="2" t="s">
        <v>16</v>
      </c>
      <c r="K252" s="2" t="s">
        <v>341</v>
      </c>
      <c r="L252" s="2"/>
      <c r="M252">
        <v>-34.1738338289274</v>
      </c>
      <c r="N252">
        <v>116.379359835201</v>
      </c>
      <c r="O252">
        <v>5</v>
      </c>
      <c r="P252" t="s">
        <v>732</v>
      </c>
      <c r="S252" t="s">
        <v>577</v>
      </c>
    </row>
    <row r="253" spans="1:20" ht="15" thickBot="1" x14ac:dyDescent="0.4">
      <c r="A253" s="4">
        <v>312</v>
      </c>
      <c r="B253" s="4" t="s">
        <v>518</v>
      </c>
      <c r="C253" s="4">
        <v>2.7</v>
      </c>
      <c r="D253" s="4">
        <v>850</v>
      </c>
      <c r="E253" s="4" t="s">
        <v>13</v>
      </c>
      <c r="F253" s="4" t="s">
        <v>14</v>
      </c>
      <c r="G253" s="4">
        <v>60</v>
      </c>
      <c r="H253" s="4">
        <v>83.3</v>
      </c>
      <c r="I253" s="4" t="s">
        <v>15</v>
      </c>
      <c r="J253" s="4" t="s">
        <v>16</v>
      </c>
      <c r="K253" s="4" t="s">
        <v>341</v>
      </c>
      <c r="L253">
        <v>1075</v>
      </c>
      <c r="M253">
        <v>-37.76</v>
      </c>
      <c r="N253">
        <v>145.85</v>
      </c>
      <c r="O253">
        <v>22</v>
      </c>
    </row>
  </sheetData>
  <sortState xmlns:xlrd2="http://schemas.microsoft.com/office/spreadsheetml/2017/richdata2" ref="A2:S253">
    <sortCondition ref="K1:K253"/>
  </sortState>
  <phoneticPr fontId="11" type="noConversion"/>
  <hyperlinks>
    <hyperlink ref="O137" r:id="rId1" xr:uid="{816177E6-5891-4576-B1D6-93F33202E3E7}"/>
  </hyperlinks>
  <pageMargins left="0.7" right="0.7" top="0.75" bottom="0.75" header="0.3" footer="0.3"/>
  <pageSetup paperSize="9" orientation="portrait" horizontalDpi="360" verticalDpi="360"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D75620-6F76-4BA6-A94E-CE93109D006F}">
  <dimension ref="A1:S29"/>
  <sheetViews>
    <sheetView topLeftCell="F1" zoomScale="63" zoomScaleNormal="63" workbookViewId="0">
      <selection activeCell="N17" sqref="N17"/>
    </sheetView>
  </sheetViews>
  <sheetFormatPr defaultRowHeight="14.5" x14ac:dyDescent="0.35"/>
  <cols>
    <col min="11" max="11" width="14.1796875" customWidth="1"/>
    <col min="12" max="12" width="10.6328125" bestFit="1" customWidth="1"/>
  </cols>
  <sheetData>
    <row r="1" spans="1:17" x14ac:dyDescent="0.35">
      <c r="A1" s="37" t="s">
        <v>0</v>
      </c>
      <c r="B1" s="37" t="s">
        <v>1</v>
      </c>
      <c r="C1" s="37" t="s">
        <v>2</v>
      </c>
      <c r="D1" s="37" t="s">
        <v>3</v>
      </c>
      <c r="E1" s="37" t="s">
        <v>4</v>
      </c>
      <c r="F1" s="37" t="s">
        <v>5</v>
      </c>
      <c r="G1" s="35" t="s">
        <v>6</v>
      </c>
      <c r="H1" s="35" t="s">
        <v>7</v>
      </c>
      <c r="I1" s="7" t="s">
        <v>8</v>
      </c>
      <c r="J1" s="37" t="s">
        <v>10</v>
      </c>
      <c r="K1" s="37" t="s">
        <v>11</v>
      </c>
    </row>
    <row r="2" spans="1:17" ht="15" thickBot="1" x14ac:dyDescent="0.4">
      <c r="A2" s="38"/>
      <c r="B2" s="38"/>
      <c r="C2" s="38"/>
      <c r="D2" s="38"/>
      <c r="E2" s="38"/>
      <c r="F2" s="38"/>
      <c r="G2" s="36"/>
      <c r="H2" s="36"/>
      <c r="I2" s="1" t="s">
        <v>9</v>
      </c>
      <c r="J2" s="38"/>
      <c r="K2" s="38"/>
      <c r="L2" t="s">
        <v>519</v>
      </c>
      <c r="M2" t="s">
        <v>520</v>
      </c>
      <c r="N2" t="s">
        <v>522</v>
      </c>
      <c r="O2" t="s">
        <v>543</v>
      </c>
      <c r="Q2" t="s">
        <v>542</v>
      </c>
    </row>
    <row r="3" spans="1:17" x14ac:dyDescent="0.35">
      <c r="A3">
        <v>313</v>
      </c>
      <c r="B3" t="s">
        <v>521</v>
      </c>
      <c r="C3">
        <v>391</v>
      </c>
      <c r="D3">
        <v>1011</v>
      </c>
      <c r="E3" t="s">
        <v>24</v>
      </c>
      <c r="F3" t="s">
        <v>14</v>
      </c>
      <c r="G3">
        <v>30.08</v>
      </c>
      <c r="H3">
        <v>-60</v>
      </c>
      <c r="I3" t="s">
        <v>15</v>
      </c>
      <c r="J3" t="s">
        <v>40</v>
      </c>
      <c r="K3" t="s">
        <v>524</v>
      </c>
      <c r="L3">
        <v>-32.020000000000003</v>
      </c>
      <c r="M3">
        <v>148.25</v>
      </c>
      <c r="N3">
        <v>930</v>
      </c>
      <c r="O3">
        <v>14</v>
      </c>
    </row>
    <row r="4" spans="1:17" x14ac:dyDescent="0.35">
      <c r="A4">
        <v>314</v>
      </c>
      <c r="B4" t="s">
        <v>523</v>
      </c>
      <c r="C4">
        <v>16.64</v>
      </c>
      <c r="D4">
        <v>629</v>
      </c>
      <c r="E4" t="s">
        <v>24</v>
      </c>
      <c r="F4" t="s">
        <v>14</v>
      </c>
      <c r="G4">
        <v>19</v>
      </c>
      <c r="H4">
        <v>-52</v>
      </c>
      <c r="I4" t="s">
        <v>15</v>
      </c>
      <c r="J4" t="s">
        <v>40</v>
      </c>
      <c r="K4" t="s">
        <v>524</v>
      </c>
      <c r="L4">
        <v>-33.32</v>
      </c>
      <c r="M4">
        <v>116.57</v>
      </c>
      <c r="N4">
        <v>1089</v>
      </c>
      <c r="O4">
        <v>9</v>
      </c>
    </row>
    <row r="5" spans="1:17" x14ac:dyDescent="0.35">
      <c r="A5">
        <v>315</v>
      </c>
      <c r="B5" t="s">
        <v>525</v>
      </c>
      <c r="C5">
        <v>559</v>
      </c>
      <c r="D5">
        <v>783</v>
      </c>
      <c r="E5" t="s">
        <v>24</v>
      </c>
      <c r="F5" t="s">
        <v>14</v>
      </c>
      <c r="G5">
        <v>26.8</v>
      </c>
      <c r="H5">
        <v>-29</v>
      </c>
      <c r="I5" t="s">
        <v>15</v>
      </c>
      <c r="J5" t="s">
        <v>40</v>
      </c>
      <c r="K5" t="s">
        <v>524</v>
      </c>
      <c r="L5">
        <v>-37</v>
      </c>
      <c r="M5">
        <v>149.38</v>
      </c>
      <c r="N5">
        <v>779</v>
      </c>
      <c r="O5">
        <v>14</v>
      </c>
    </row>
    <row r="6" spans="1:17" x14ac:dyDescent="0.35">
      <c r="A6">
        <v>316</v>
      </c>
      <c r="B6" t="s">
        <v>526</v>
      </c>
      <c r="C6">
        <v>0.6</v>
      </c>
      <c r="D6">
        <v>806</v>
      </c>
      <c r="E6" t="s">
        <v>24</v>
      </c>
      <c r="F6" t="s">
        <v>14</v>
      </c>
      <c r="G6">
        <v>67</v>
      </c>
      <c r="H6">
        <v>-100</v>
      </c>
      <c r="I6" t="s">
        <v>15</v>
      </c>
      <c r="J6" t="s">
        <v>40</v>
      </c>
      <c r="K6" t="s">
        <v>524</v>
      </c>
      <c r="L6">
        <v>-35.130000000000003</v>
      </c>
      <c r="M6">
        <v>138.69999999999999</v>
      </c>
      <c r="N6">
        <v>1117</v>
      </c>
      <c r="O6">
        <v>5</v>
      </c>
    </row>
    <row r="7" spans="1:17" x14ac:dyDescent="0.35">
      <c r="A7">
        <v>317</v>
      </c>
      <c r="B7" t="s">
        <v>527</v>
      </c>
      <c r="C7">
        <v>606</v>
      </c>
      <c r="D7">
        <v>728</v>
      </c>
      <c r="E7" t="s">
        <v>19</v>
      </c>
      <c r="F7" t="s">
        <v>14</v>
      </c>
      <c r="G7">
        <v>24.18</v>
      </c>
      <c r="H7">
        <v>-66</v>
      </c>
      <c r="I7" t="s">
        <v>15</v>
      </c>
      <c r="J7" t="s">
        <v>40</v>
      </c>
      <c r="K7" t="s">
        <v>524</v>
      </c>
      <c r="L7">
        <v>-37.979999999999997</v>
      </c>
      <c r="M7">
        <v>141.46</v>
      </c>
      <c r="N7">
        <v>996</v>
      </c>
      <c r="O7">
        <v>5</v>
      </c>
    </row>
    <row r="8" spans="1:17" x14ac:dyDescent="0.35">
      <c r="A8">
        <v>318</v>
      </c>
      <c r="B8" t="s">
        <v>528</v>
      </c>
      <c r="C8">
        <v>760</v>
      </c>
      <c r="D8">
        <v>688</v>
      </c>
      <c r="E8" t="s">
        <v>19</v>
      </c>
      <c r="F8" t="s">
        <v>14</v>
      </c>
      <c r="G8">
        <v>13.3</v>
      </c>
      <c r="H8">
        <v>-28</v>
      </c>
      <c r="I8" t="s">
        <v>15</v>
      </c>
      <c r="J8" t="s">
        <v>40</v>
      </c>
      <c r="K8" t="s">
        <v>524</v>
      </c>
      <c r="L8">
        <v>-38.15</v>
      </c>
      <c r="M8">
        <v>141.77000000000001</v>
      </c>
      <c r="N8">
        <v>995</v>
      </c>
      <c r="O8">
        <v>5</v>
      </c>
    </row>
    <row r="9" spans="1:17" x14ac:dyDescent="0.35">
      <c r="A9">
        <v>319</v>
      </c>
      <c r="B9" t="s">
        <v>529</v>
      </c>
      <c r="C9">
        <v>1135.7</v>
      </c>
      <c r="D9">
        <v>859</v>
      </c>
      <c r="E9" t="s">
        <v>24</v>
      </c>
      <c r="F9" t="s">
        <v>14</v>
      </c>
      <c r="G9">
        <v>14</v>
      </c>
      <c r="H9">
        <v>-52</v>
      </c>
      <c r="I9" t="s">
        <v>15</v>
      </c>
      <c r="J9" t="s">
        <v>40</v>
      </c>
      <c r="K9" t="s">
        <v>524</v>
      </c>
      <c r="L9">
        <v>-36.979999999999997</v>
      </c>
      <c r="M9">
        <v>149.05000000000001</v>
      </c>
      <c r="N9">
        <v>726</v>
      </c>
      <c r="O9">
        <v>11</v>
      </c>
    </row>
    <row r="10" spans="1:17" x14ac:dyDescent="0.35">
      <c r="A10">
        <v>320</v>
      </c>
      <c r="B10" t="s">
        <v>530</v>
      </c>
      <c r="C10">
        <v>502</v>
      </c>
      <c r="D10">
        <v>725</v>
      </c>
      <c r="E10" t="s">
        <v>13</v>
      </c>
      <c r="F10" t="s">
        <v>14</v>
      </c>
      <c r="G10">
        <v>19.84</v>
      </c>
      <c r="H10">
        <v>-57</v>
      </c>
      <c r="I10" t="s">
        <v>15</v>
      </c>
      <c r="J10" t="s">
        <v>40</v>
      </c>
      <c r="K10" t="s">
        <v>524</v>
      </c>
      <c r="L10">
        <v>-38.26</v>
      </c>
      <c r="M10">
        <v>141.94</v>
      </c>
      <c r="N10">
        <v>987</v>
      </c>
      <c r="O10">
        <v>8</v>
      </c>
    </row>
    <row r="11" spans="1:17" x14ac:dyDescent="0.35">
      <c r="A11">
        <v>321</v>
      </c>
      <c r="B11" t="s">
        <v>531</v>
      </c>
      <c r="C11">
        <v>673</v>
      </c>
      <c r="D11">
        <v>1009</v>
      </c>
      <c r="E11" t="s">
        <v>24</v>
      </c>
      <c r="F11" t="s">
        <v>14</v>
      </c>
      <c r="G11">
        <v>8.32</v>
      </c>
      <c r="H11">
        <v>-35</v>
      </c>
      <c r="I11" t="s">
        <v>15</v>
      </c>
      <c r="J11" t="s">
        <v>40</v>
      </c>
      <c r="K11" t="s">
        <v>524</v>
      </c>
      <c r="L11">
        <v>-35.19</v>
      </c>
      <c r="M11">
        <v>148.19999999999999</v>
      </c>
      <c r="N11">
        <v>952</v>
      </c>
      <c r="O11">
        <v>19</v>
      </c>
    </row>
    <row r="12" spans="1:17" x14ac:dyDescent="0.35">
      <c r="A12">
        <v>322</v>
      </c>
      <c r="B12" t="s">
        <v>532</v>
      </c>
      <c r="C12">
        <v>390</v>
      </c>
      <c r="D12">
        <v>838</v>
      </c>
      <c r="E12" t="s">
        <v>24</v>
      </c>
      <c r="F12" t="s">
        <v>14</v>
      </c>
      <c r="G12">
        <v>27.5</v>
      </c>
      <c r="H12">
        <v>-37</v>
      </c>
      <c r="I12" t="s">
        <v>15</v>
      </c>
      <c r="J12" t="s">
        <v>40</v>
      </c>
      <c r="K12" t="s">
        <v>524</v>
      </c>
      <c r="L12">
        <v>-35.53</v>
      </c>
      <c r="M12">
        <v>147.41</v>
      </c>
      <c r="N12">
        <v>1018</v>
      </c>
      <c r="O12">
        <v>10</v>
      </c>
    </row>
    <row r="13" spans="1:17" x14ac:dyDescent="0.35">
      <c r="A13">
        <v>323</v>
      </c>
      <c r="B13" t="s">
        <v>533</v>
      </c>
      <c r="C13">
        <v>3.2</v>
      </c>
      <c r="D13">
        <v>629</v>
      </c>
      <c r="E13" t="s">
        <v>24</v>
      </c>
      <c r="F13" t="s">
        <v>14</v>
      </c>
      <c r="G13">
        <v>88</v>
      </c>
      <c r="H13">
        <v>-106</v>
      </c>
      <c r="I13" t="s">
        <v>15</v>
      </c>
      <c r="J13" t="s">
        <v>40</v>
      </c>
      <c r="K13" t="s">
        <v>524</v>
      </c>
      <c r="L13">
        <v>-37.29</v>
      </c>
      <c r="M13">
        <v>145.05000000000001</v>
      </c>
      <c r="N13">
        <v>953</v>
      </c>
      <c r="O13">
        <v>12</v>
      </c>
    </row>
    <row r="14" spans="1:17" x14ac:dyDescent="0.35">
      <c r="A14">
        <v>324</v>
      </c>
      <c r="B14" s="10" t="s">
        <v>425</v>
      </c>
      <c r="C14" s="10">
        <v>1.95</v>
      </c>
      <c r="D14" s="10">
        <v>760</v>
      </c>
      <c r="E14" s="10" t="s">
        <v>24</v>
      </c>
      <c r="F14" s="10" t="s">
        <v>14</v>
      </c>
      <c r="G14" s="10">
        <v>78</v>
      </c>
      <c r="H14" s="10">
        <v>-66</v>
      </c>
      <c r="I14" s="10" t="s">
        <v>15</v>
      </c>
      <c r="J14" s="10" t="s">
        <v>40</v>
      </c>
      <c r="K14" s="10" t="s">
        <v>524</v>
      </c>
      <c r="L14" s="10">
        <v>-35.119999999999997</v>
      </c>
      <c r="M14" s="10">
        <v>149.35</v>
      </c>
      <c r="N14" s="10">
        <v>900</v>
      </c>
      <c r="O14" s="10">
        <v>6</v>
      </c>
      <c r="P14" s="10" t="s">
        <v>548</v>
      </c>
      <c r="Q14" s="10" t="s">
        <v>566</v>
      </c>
    </row>
    <row r="15" spans="1:17" x14ac:dyDescent="0.35">
      <c r="A15">
        <v>325</v>
      </c>
      <c r="B15" t="s">
        <v>534</v>
      </c>
      <c r="C15">
        <v>89</v>
      </c>
      <c r="D15">
        <v>959</v>
      </c>
      <c r="E15" t="s">
        <v>13</v>
      </c>
      <c r="F15" t="s">
        <v>14</v>
      </c>
      <c r="G15">
        <v>58</v>
      </c>
      <c r="H15">
        <v>-78</v>
      </c>
      <c r="I15" t="s">
        <v>15</v>
      </c>
      <c r="J15" t="s">
        <v>40</v>
      </c>
      <c r="K15" t="s">
        <v>524</v>
      </c>
      <c r="L15">
        <v>-38.32</v>
      </c>
      <c r="M15">
        <v>146.53</v>
      </c>
      <c r="N15">
        <v>827</v>
      </c>
      <c r="O15">
        <v>7</v>
      </c>
    </row>
    <row r="16" spans="1:17" x14ac:dyDescent="0.35">
      <c r="A16">
        <v>326</v>
      </c>
      <c r="B16" t="s">
        <v>535</v>
      </c>
      <c r="C16">
        <v>243</v>
      </c>
      <c r="D16">
        <v>742</v>
      </c>
      <c r="E16" t="s">
        <v>13</v>
      </c>
      <c r="F16" t="s">
        <v>14</v>
      </c>
      <c r="G16">
        <v>15.17</v>
      </c>
      <c r="H16">
        <v>-93</v>
      </c>
      <c r="I16" t="s">
        <v>15</v>
      </c>
      <c r="J16" t="s">
        <v>40</v>
      </c>
      <c r="K16" t="s">
        <v>524</v>
      </c>
      <c r="L16">
        <v>-34.700000000000003</v>
      </c>
      <c r="M16">
        <v>117.22</v>
      </c>
      <c r="N16">
        <v>1006</v>
      </c>
      <c r="O16">
        <v>5</v>
      </c>
    </row>
    <row r="17" spans="1:19" x14ac:dyDescent="0.35">
      <c r="A17">
        <v>327</v>
      </c>
      <c r="B17" t="s">
        <v>536</v>
      </c>
      <c r="C17">
        <v>26.35</v>
      </c>
      <c r="D17">
        <v>742</v>
      </c>
      <c r="E17" t="s">
        <v>13</v>
      </c>
      <c r="F17" t="s">
        <v>14</v>
      </c>
      <c r="G17">
        <v>33.57</v>
      </c>
      <c r="H17">
        <v>-91</v>
      </c>
      <c r="I17" t="s">
        <v>15</v>
      </c>
      <c r="J17" t="s">
        <v>40</v>
      </c>
      <c r="K17" t="s">
        <v>524</v>
      </c>
      <c r="L17">
        <v>-33.700000000000003</v>
      </c>
      <c r="M17">
        <v>117.29</v>
      </c>
      <c r="N17">
        <v>1006</v>
      </c>
      <c r="O17">
        <v>5</v>
      </c>
    </row>
    <row r="18" spans="1:19" s="10" customFormat="1" x14ac:dyDescent="0.35">
      <c r="A18">
        <v>328</v>
      </c>
      <c r="B18" s="10" t="s">
        <v>538</v>
      </c>
      <c r="C18" s="10">
        <f>196.4/100</f>
        <v>1.964</v>
      </c>
      <c r="D18" s="10">
        <v>880</v>
      </c>
      <c r="E18" s="10" t="s">
        <v>19</v>
      </c>
      <c r="F18" s="10" t="s">
        <v>14</v>
      </c>
      <c r="G18" s="10">
        <v>60.9</v>
      </c>
      <c r="H18" s="10">
        <v>-92</v>
      </c>
      <c r="I18" s="10" t="s">
        <v>15</v>
      </c>
      <c r="J18" s="10" t="s">
        <v>40</v>
      </c>
      <c r="K18" s="10" t="s">
        <v>537</v>
      </c>
      <c r="L18" s="10">
        <v>-33.810141399699802</v>
      </c>
      <c r="M18" s="10">
        <v>116.003923121299</v>
      </c>
      <c r="O18" s="10">
        <v>10</v>
      </c>
      <c r="P18" s="10" t="s">
        <v>571</v>
      </c>
    </row>
    <row r="19" spans="1:19" x14ac:dyDescent="0.35">
      <c r="A19">
        <v>329</v>
      </c>
      <c r="B19" t="s">
        <v>539</v>
      </c>
      <c r="C19">
        <v>14500</v>
      </c>
      <c r="D19">
        <v>1208</v>
      </c>
      <c r="E19" t="s">
        <v>19</v>
      </c>
      <c r="F19" t="s">
        <v>14</v>
      </c>
      <c r="G19">
        <v>-50</v>
      </c>
      <c r="H19">
        <v>0</v>
      </c>
      <c r="I19" t="s">
        <v>15</v>
      </c>
      <c r="J19" t="s">
        <v>40</v>
      </c>
      <c r="K19" t="s">
        <v>540</v>
      </c>
      <c r="L19">
        <v>16.433</v>
      </c>
      <c r="M19">
        <v>101.18</v>
      </c>
      <c r="N19">
        <v>1643</v>
      </c>
      <c r="O19">
        <v>25</v>
      </c>
      <c r="Q19" t="s">
        <v>541</v>
      </c>
    </row>
    <row r="20" spans="1:19" x14ac:dyDescent="0.35">
      <c r="A20">
        <v>330</v>
      </c>
      <c r="B20" t="s">
        <v>553</v>
      </c>
      <c r="C20">
        <v>179752</v>
      </c>
      <c r="D20">
        <v>1770</v>
      </c>
      <c r="E20" t="s">
        <v>19</v>
      </c>
      <c r="F20" t="s">
        <v>14</v>
      </c>
      <c r="G20">
        <v>37</v>
      </c>
      <c r="H20">
        <v>0</v>
      </c>
      <c r="I20" t="s">
        <v>15</v>
      </c>
      <c r="J20" t="s">
        <v>26</v>
      </c>
      <c r="K20" t="s">
        <v>554</v>
      </c>
      <c r="L20">
        <v>22.88</v>
      </c>
      <c r="M20">
        <v>113.5</v>
      </c>
      <c r="N20">
        <v>1200</v>
      </c>
      <c r="O20">
        <v>50</v>
      </c>
      <c r="Q20" t="s">
        <v>555</v>
      </c>
    </row>
    <row r="21" spans="1:19" x14ac:dyDescent="0.35">
      <c r="A21">
        <v>331</v>
      </c>
      <c r="B21" t="s">
        <v>544</v>
      </c>
      <c r="C21">
        <v>3.44</v>
      </c>
      <c r="D21">
        <v>702.6</v>
      </c>
      <c r="E21" t="s">
        <v>19</v>
      </c>
      <c r="F21" t="s">
        <v>14</v>
      </c>
      <c r="G21">
        <v>-53</v>
      </c>
      <c r="H21">
        <v>100</v>
      </c>
      <c r="I21" t="s">
        <v>15</v>
      </c>
      <c r="J21" t="s">
        <v>40</v>
      </c>
      <c r="K21" t="s">
        <v>550</v>
      </c>
      <c r="L21">
        <v>-33.295999999999999</v>
      </c>
      <c r="M21">
        <v>116.41</v>
      </c>
      <c r="N21">
        <v>1436.4</v>
      </c>
      <c r="O21">
        <v>24</v>
      </c>
      <c r="Q21" t="s">
        <v>552</v>
      </c>
    </row>
    <row r="22" spans="1:19" x14ac:dyDescent="0.35">
      <c r="A22">
        <v>332</v>
      </c>
      <c r="B22" t="s">
        <v>551</v>
      </c>
      <c r="C22">
        <v>3.1</v>
      </c>
      <c r="D22">
        <v>1282.4000000000001</v>
      </c>
      <c r="E22" t="s">
        <v>24</v>
      </c>
      <c r="F22" t="s">
        <v>14</v>
      </c>
      <c r="G22">
        <v>67</v>
      </c>
      <c r="H22">
        <v>-78</v>
      </c>
      <c r="I22" t="s">
        <v>15</v>
      </c>
      <c r="J22" t="s">
        <v>40</v>
      </c>
      <c r="K22" t="s">
        <v>550</v>
      </c>
      <c r="L22">
        <v>-45.713000000000001</v>
      </c>
      <c r="M22">
        <v>169.75</v>
      </c>
      <c r="N22">
        <v>615.5</v>
      </c>
      <c r="O22">
        <v>22</v>
      </c>
      <c r="Q22" t="s">
        <v>552</v>
      </c>
    </row>
    <row r="23" spans="1:19" x14ac:dyDescent="0.35">
      <c r="A23">
        <v>333</v>
      </c>
      <c r="B23" t="s">
        <v>556</v>
      </c>
      <c r="C23">
        <v>17299</v>
      </c>
      <c r="D23">
        <v>690</v>
      </c>
      <c r="E23" t="s">
        <v>13</v>
      </c>
      <c r="F23" t="s">
        <v>14</v>
      </c>
      <c r="G23">
        <v>-25</v>
      </c>
      <c r="H23">
        <v>1</v>
      </c>
      <c r="I23" t="s">
        <v>15</v>
      </c>
      <c r="J23" t="s">
        <v>26</v>
      </c>
      <c r="K23" t="s">
        <v>558</v>
      </c>
      <c r="L23">
        <v>-19</v>
      </c>
      <c r="M23">
        <v>145</v>
      </c>
      <c r="N23">
        <v>1930</v>
      </c>
      <c r="O23">
        <v>80</v>
      </c>
    </row>
    <row r="24" spans="1:19" x14ac:dyDescent="0.35">
      <c r="A24">
        <v>334</v>
      </c>
      <c r="B24" t="s">
        <v>557</v>
      </c>
      <c r="C24">
        <v>16440</v>
      </c>
      <c r="D24">
        <v>650</v>
      </c>
      <c r="E24" t="s">
        <v>13</v>
      </c>
      <c r="F24" t="s">
        <v>14</v>
      </c>
      <c r="G24">
        <v>-45</v>
      </c>
      <c r="H24">
        <v>1</v>
      </c>
      <c r="I24" t="s">
        <v>15</v>
      </c>
      <c r="J24" t="s">
        <v>26</v>
      </c>
      <c r="K24" t="s">
        <v>558</v>
      </c>
      <c r="L24">
        <v>-24.5</v>
      </c>
      <c r="M24">
        <v>148.5</v>
      </c>
      <c r="N24">
        <v>1680</v>
      </c>
      <c r="O24">
        <v>80</v>
      </c>
      <c r="P24" t="s">
        <v>548</v>
      </c>
      <c r="Q24" t="s">
        <v>559</v>
      </c>
    </row>
    <row r="25" spans="1:19" x14ac:dyDescent="0.35">
      <c r="A25">
        <v>335</v>
      </c>
      <c r="B25" t="s">
        <v>560</v>
      </c>
      <c r="C25">
        <v>33000</v>
      </c>
      <c r="D25">
        <v>1875</v>
      </c>
      <c r="E25" t="s">
        <v>13</v>
      </c>
      <c r="F25" t="s">
        <v>14</v>
      </c>
      <c r="G25">
        <v>-50</v>
      </c>
      <c r="H25">
        <v>0</v>
      </c>
      <c r="I25" t="s">
        <v>15</v>
      </c>
      <c r="J25" t="s">
        <v>26</v>
      </c>
      <c r="K25" t="s">
        <v>562</v>
      </c>
      <c r="L25">
        <v>-10.87</v>
      </c>
      <c r="M25">
        <v>61.94</v>
      </c>
      <c r="N25">
        <v>1200</v>
      </c>
      <c r="O25">
        <v>22</v>
      </c>
      <c r="Q25" t="s">
        <v>561</v>
      </c>
    </row>
    <row r="26" spans="1:19" x14ac:dyDescent="0.35">
      <c r="A26">
        <v>336</v>
      </c>
      <c r="B26" t="s">
        <v>563</v>
      </c>
      <c r="C26">
        <f>11.7*10000/10^6</f>
        <v>0.11700000000000001</v>
      </c>
      <c r="D26">
        <v>720</v>
      </c>
      <c r="E26" t="s">
        <v>13</v>
      </c>
      <c r="F26" t="s">
        <v>14</v>
      </c>
      <c r="G26">
        <v>-100</v>
      </c>
      <c r="H26">
        <v>100</v>
      </c>
      <c r="I26" t="s">
        <v>15</v>
      </c>
      <c r="J26" t="s">
        <v>16</v>
      </c>
      <c r="K26" t="s">
        <v>564</v>
      </c>
      <c r="L26">
        <v>-24.81</v>
      </c>
      <c r="M26">
        <v>149.80000000000001</v>
      </c>
      <c r="N26">
        <v>2133</v>
      </c>
      <c r="O26">
        <v>25</v>
      </c>
      <c r="Q26" t="s">
        <v>565</v>
      </c>
    </row>
    <row r="27" spans="1:19" ht="15" thickBot="1" x14ac:dyDescent="0.4">
      <c r="A27">
        <v>337</v>
      </c>
      <c r="B27" t="s">
        <v>733</v>
      </c>
      <c r="C27">
        <v>104</v>
      </c>
      <c r="D27">
        <v>680</v>
      </c>
      <c r="E27" t="s">
        <v>19</v>
      </c>
      <c r="F27" s="4" t="s">
        <v>14</v>
      </c>
      <c r="G27" s="4">
        <v>-32</v>
      </c>
      <c r="H27" s="4">
        <v>0</v>
      </c>
      <c r="I27" s="4" t="s">
        <v>15</v>
      </c>
      <c r="J27" s="4" t="s">
        <v>16</v>
      </c>
      <c r="K27" s="4" t="s">
        <v>171</v>
      </c>
      <c r="L27">
        <f>35+53/60+48/3600</f>
        <v>35.896666666666668</v>
      </c>
      <c r="M27">
        <f>-121-5/60-14/3600</f>
        <v>-121.08722222222222</v>
      </c>
      <c r="O27">
        <v>5</v>
      </c>
      <c r="Q27" t="s">
        <v>734</v>
      </c>
    </row>
    <row r="28" spans="1:19" x14ac:dyDescent="0.35">
      <c r="A28">
        <v>204</v>
      </c>
      <c r="B28" t="s">
        <v>68</v>
      </c>
      <c r="C28" s="45">
        <v>1140</v>
      </c>
      <c r="D28">
        <v>895</v>
      </c>
      <c r="E28" t="s">
        <v>24</v>
      </c>
      <c r="F28" t="s">
        <v>25</v>
      </c>
      <c r="G28" s="46">
        <v>18.899999999999999</v>
      </c>
      <c r="H28" s="46">
        <v>0</v>
      </c>
      <c r="I28" t="s">
        <v>15</v>
      </c>
      <c r="J28" t="s">
        <v>61</v>
      </c>
      <c r="K28" t="s">
        <v>62</v>
      </c>
      <c r="M28" s="45">
        <v>49.68</v>
      </c>
      <c r="N28" s="45">
        <v>-83.65</v>
      </c>
      <c r="O28">
        <v>5</v>
      </c>
      <c r="P28" t="s">
        <v>762</v>
      </c>
      <c r="Q28">
        <v>1985</v>
      </c>
      <c r="R28">
        <v>1990</v>
      </c>
      <c r="S28" t="s">
        <v>597</v>
      </c>
    </row>
    <row r="29" spans="1:19" x14ac:dyDescent="0.35">
      <c r="K29" t="s">
        <v>823</v>
      </c>
      <c r="N29" s="45"/>
    </row>
  </sheetData>
  <mergeCells count="10">
    <mergeCell ref="G1:G2"/>
    <mergeCell ref="H1:H2"/>
    <mergeCell ref="J1:J2"/>
    <mergeCell ref="K1:K2"/>
    <mergeCell ref="A1:A2"/>
    <mergeCell ref="B1:B2"/>
    <mergeCell ref="C1:C2"/>
    <mergeCell ref="D1:D2"/>
    <mergeCell ref="E1:E2"/>
    <mergeCell ref="F1:F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Zhang et al. (2017) &gt;1000km2</vt:lpstr>
      <vt:lpstr>Zhang et al. (2017) &lt; 1000 km2</vt:lpstr>
      <vt:lpstr>NewData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Willem Vervoort</dc:creator>
  <cp:lastModifiedBy>Eliana Nervi</cp:lastModifiedBy>
  <dcterms:created xsi:type="dcterms:W3CDTF">2021-03-16T21:32:23Z</dcterms:created>
  <dcterms:modified xsi:type="dcterms:W3CDTF">2021-09-02T22:47:18Z</dcterms:modified>
</cp:coreProperties>
</file>