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#3\Documents\research\"/>
    </mc:Choice>
  </mc:AlternateContent>
  <xr:revisionPtr revIDLastSave="0" documentId="13_ncr:1_{7B7C5F33-5661-4C09-82DC-E73FA48AF9DA}" xr6:coauthVersionLast="47" xr6:coauthVersionMax="47" xr10:uidLastSave="{00000000-0000-0000-0000-000000000000}"/>
  <bookViews>
    <workbookView xWindow="-120" yWindow="-120" windowWidth="38640" windowHeight="21240" xr2:uid="{6FA21C31-2706-4F94-8316-D1560ADE517B}"/>
  </bookViews>
  <sheets>
    <sheet name="Main Sheet" sheetId="1" r:id="rId1"/>
    <sheet name="No Cue Given 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R28" i="1"/>
  <c r="V28" i="1" s="1"/>
  <c r="S29" i="1"/>
  <c r="R29" i="1"/>
  <c r="S28" i="1"/>
  <c r="S19" i="1"/>
  <c r="R19" i="1"/>
  <c r="S18" i="1"/>
  <c r="R18" i="1"/>
  <c r="S13" i="1"/>
  <c r="R13" i="1"/>
  <c r="S12" i="1"/>
  <c r="R12" i="1"/>
  <c r="S4" i="1"/>
  <c r="R4" i="1"/>
  <c r="S3" i="1"/>
  <c r="R3" i="1"/>
  <c r="V4" i="1" s="1"/>
  <c r="V8" i="1" s="1"/>
  <c r="V14" i="1" l="1"/>
  <c r="V15" i="1" s="1"/>
  <c r="V20" i="1"/>
  <c r="V21" i="1" s="1"/>
  <c r="V12" i="1"/>
  <c r="V29" i="1"/>
  <c r="V27" i="1"/>
  <c r="V13" i="1"/>
  <c r="V11" i="1" s="1"/>
  <c r="V19" i="1"/>
  <c r="V17" i="1" s="1"/>
  <c r="V6" i="1"/>
  <c r="V7" i="1" s="1"/>
  <c r="V3" i="1"/>
  <c r="V18" i="1"/>
</calcChain>
</file>

<file path=xl/sharedStrings.xml><?xml version="1.0" encoding="utf-8"?>
<sst xmlns="http://schemas.openxmlformats.org/spreadsheetml/2006/main" count="263" uniqueCount="121">
  <si>
    <t>Malicious</t>
  </si>
  <si>
    <t>Filename</t>
  </si>
  <si>
    <t>Subject Id</t>
  </si>
  <si>
    <t>Invalid Domain or Sender</t>
  </si>
  <si>
    <t>Potent Mal Links</t>
  </si>
  <si>
    <t>Spelling or Grammar</t>
  </si>
  <si>
    <t>Appeal to Authority</t>
  </si>
  <si>
    <t>Appeal to Greed</t>
  </si>
  <si>
    <t>Appeal to Urgency</t>
  </si>
  <si>
    <t>Other Phishy Findings</t>
  </si>
  <si>
    <t>Z Total People</t>
  </si>
  <si>
    <t>z_no_trust</t>
  </si>
  <si>
    <t>z_trust</t>
  </si>
  <si>
    <t>False</t>
  </si>
  <si>
    <t>EmmailFialure.png</t>
  </si>
  <si>
    <t>43857067</t>
  </si>
  <si>
    <t>Firmoo.png</t>
  </si>
  <si>
    <t>43857071</t>
  </si>
  <si>
    <t>gmail.png</t>
  </si>
  <si>
    <t>43857072</t>
  </si>
  <si>
    <t>Newsweek.png</t>
  </si>
  <si>
    <t>43857077</t>
  </si>
  <si>
    <t>Snapchat.png</t>
  </si>
  <si>
    <t>43857080</t>
  </si>
  <si>
    <t>SprintBill.png</t>
  </si>
  <si>
    <t>43857083</t>
  </si>
  <si>
    <t>subject-303.png</t>
  </si>
  <si>
    <t>43857084</t>
  </si>
  <si>
    <t>Twitter.png</t>
  </si>
  <si>
    <t>43857090</t>
  </si>
  <si>
    <t>UPRailRoad.png</t>
  </si>
  <si>
    <t>43857092</t>
  </si>
  <si>
    <t>UPS.png</t>
  </si>
  <si>
    <t>43857093</t>
  </si>
  <si>
    <t>Vanguard.png</t>
  </si>
  <si>
    <t>43857098</t>
  </si>
  <si>
    <t>venmo.png</t>
  </si>
  <si>
    <t>43857100</t>
  </si>
  <si>
    <t>VenmoUber.png</t>
  </si>
  <si>
    <t>43857101</t>
  </si>
  <si>
    <t>True</t>
  </si>
  <si>
    <t>BoA2(1).jpg</t>
  </si>
  <si>
    <t>43857918</t>
  </si>
  <si>
    <t>Box.png</t>
  </si>
  <si>
    <t>43857060</t>
  </si>
  <si>
    <t>craigslist.png</t>
  </si>
  <si>
    <t>43857061</t>
  </si>
  <si>
    <t>Discover.png</t>
  </si>
  <si>
    <t>43857063</t>
  </si>
  <si>
    <t>Dropbox.png</t>
  </si>
  <si>
    <t>43857064</t>
  </si>
  <si>
    <t>ebay.png</t>
  </si>
  <si>
    <t>43857066</t>
  </si>
  <si>
    <t>fedex.png</t>
  </si>
  <si>
    <t>43857069</t>
  </si>
  <si>
    <t>GoogleDoc.jpg</t>
  </si>
  <si>
    <t>43861756</t>
  </si>
  <si>
    <t>IRS.png</t>
  </si>
  <si>
    <t>43857074</t>
  </si>
  <si>
    <t>Paypal.png</t>
  </si>
  <si>
    <t>43857079</t>
  </si>
  <si>
    <t>Sprint.png</t>
  </si>
  <si>
    <t>43857081</t>
  </si>
  <si>
    <t>TaxInformationEmail.png</t>
  </si>
  <si>
    <t>43857086</t>
  </si>
  <si>
    <t>TheWallStreetJournal.png</t>
  </si>
  <si>
    <t>43857087</t>
  </si>
  <si>
    <t>Tumblr.png</t>
  </si>
  <si>
    <t>43857089</t>
  </si>
  <si>
    <t>USPS.png</t>
  </si>
  <si>
    <t>43857095</t>
  </si>
  <si>
    <t>USPSGmail.png</t>
  </si>
  <si>
    <t>43857096</t>
  </si>
  <si>
    <t>VirusSpyware.png</t>
  </si>
  <si>
    <t>43857103</t>
  </si>
  <si>
    <t>whatsup.png</t>
  </si>
  <si>
    <t>43857104</t>
  </si>
  <si>
    <t>Web/Email</t>
  </si>
  <si>
    <t>Web</t>
  </si>
  <si>
    <t>Email</t>
  </si>
  <si>
    <t>Confusion Matrix for Gold Standard Image on Trust</t>
  </si>
  <si>
    <t>Trust</t>
  </si>
  <si>
    <t>No_Trust</t>
  </si>
  <si>
    <t xml:space="preserve">Malicious </t>
  </si>
  <si>
    <t>Non-Malicious</t>
  </si>
  <si>
    <t>TP</t>
  </si>
  <si>
    <t>TN</t>
  </si>
  <si>
    <t>FP</t>
  </si>
  <si>
    <t>FN</t>
  </si>
  <si>
    <t>Accuracy:</t>
  </si>
  <si>
    <t>Precision M:</t>
  </si>
  <si>
    <t>Precision N:</t>
  </si>
  <si>
    <t>Confusion Matrix for Gold Standard Web Images Trust</t>
  </si>
  <si>
    <t>Confusion Matrix for Gold Standard Email Trust</t>
  </si>
  <si>
    <t>Notes:</t>
  </si>
  <si>
    <t>People perform worse on Email than Websites. Low Victimization rate, High False Flag. Assuming that Email are malicious</t>
  </si>
  <si>
    <t>The crowd seems to perform about the same on Malicious and Non-Malicious.</t>
  </si>
  <si>
    <t>Cue Present</t>
  </si>
  <si>
    <t>To analyzing the que categories with a confusion matrix, I'm going to do the maxinum possible number of cues for any image by doing (Total People x Cue Types).</t>
  </si>
  <si>
    <t>Confusion Matrix for Gold Standard across all cue type</t>
  </si>
  <si>
    <t>Guessed Cued</t>
  </si>
  <si>
    <t>Not Guessed</t>
  </si>
  <si>
    <t>Cue Non-Present</t>
  </si>
  <si>
    <t>False Postive:</t>
  </si>
  <si>
    <t>TP + TN / (TP +TN +FN +FP)</t>
  </si>
  <si>
    <t>TP / (TP + FN)</t>
  </si>
  <si>
    <t>TN / ( TN + FP)</t>
  </si>
  <si>
    <t>Victimization Rate:</t>
  </si>
  <si>
    <t>Flag non-mal image as malicious</t>
  </si>
  <si>
    <t>Flag malicious image as not malicious</t>
  </si>
  <si>
    <t xml:space="preserve">Victimization Rate: </t>
  </si>
  <si>
    <t>Precision CUE P:</t>
  </si>
  <si>
    <t>Precision CUE Non-P:</t>
  </si>
  <si>
    <t>subject_id</t>
  </si>
  <si>
    <t>filename</t>
  </si>
  <si>
    <t>malicious</t>
  </si>
  <si>
    <t>gold_std</t>
  </si>
  <si>
    <t>User_who_did_not_put_cue</t>
  </si>
  <si>
    <t>Messenger.png</t>
  </si>
  <si>
    <t>Of all cue marked for Malicious:</t>
  </si>
  <si>
    <t>are correct.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</si>
</sst>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left" vertical="top"/>
    </xf>
    <xf numFmtId="37" fontId="1" fillId="0" borderId="0" xfId="0" applyNumberFormat="1" applyFont="1" applyAlignment="1">
      <alignment vertical="center"/>
    </xf>
    <xf numFmtId="0" fontId="0" fillId="0" borderId="0" xfId="0" quotePrefix="1"/>
    <xf numFmtId="0" fontId="1" fillId="0" borderId="0" xfId="0" applyFont="1" applyAlignment="1">
      <alignment horizontal="center"/>
    </xf>
    <xf numFmtId="37" fontId="2" fillId="4" borderId="0" xfId="0" applyNumberFormat="1" applyFont="1" applyFill="1" applyAlignment="1">
      <alignment vertical="center"/>
    </xf>
    <xf numFmtId="0" fontId="3" fillId="4" borderId="0" xfId="0" applyFont="1" applyFill="1"/>
    <xf numFmtId="37" fontId="2" fillId="5" borderId="0" xfId="0" applyNumberFormat="1" applyFont="1" applyFill="1" applyAlignment="1">
      <alignment vertical="center"/>
    </xf>
    <xf numFmtId="0" fontId="3" fillId="5" borderId="0" xfId="0" applyFont="1" applyFill="1"/>
    <xf numFmtId="37" fontId="1" fillId="5" borderId="0" xfId="0" applyNumberFormat="1" applyFont="1" applyFill="1" applyAlignment="1">
      <alignment vertical="center"/>
    </xf>
    <xf numFmtId="0" fontId="4" fillId="3" borderId="0" xfId="0" applyFont="1" applyFill="1"/>
    <xf numFmtId="0" fontId="4" fillId="2" borderId="0" xfId="0" applyFont="1" applyFill="1"/>
    <xf numFmtId="3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quotePrefix="1" applyFont="1" applyAlignment="1">
      <alignment horizontal="left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A6AD-3752-462A-81AB-27DA73BFF845}">
  <dimension ref="A1:W36"/>
  <sheetViews>
    <sheetView tabSelected="1" workbookViewId="0">
      <selection activeCell="O38" sqref="O38"/>
    </sheetView>
  </sheetViews>
  <sheetFormatPr defaultRowHeight="15" x14ac:dyDescent="0.25"/>
  <cols>
    <col min="1" max="1" width="8.42578125" bestFit="1" customWidth="1"/>
    <col min="2" max="2" width="21.7109375" bestFit="1" customWidth="1"/>
    <col min="3" max="3" width="9" bestFit="1" customWidth="1"/>
    <col min="4" max="4" width="17.7109375" bestFit="1" customWidth="1"/>
    <col min="5" max="5" width="14" bestFit="1" customWidth="1"/>
    <col min="6" max="6" width="21.28515625" customWidth="1"/>
    <col min="7" max="7" width="15.42578125" bestFit="1" customWidth="1"/>
    <col min="8" max="8" width="13.7109375" bestFit="1" customWidth="1"/>
    <col min="9" max="9" width="15.28515625" bestFit="1" customWidth="1"/>
    <col min="10" max="10" width="18.5703125" hidden="1" customWidth="1"/>
    <col min="11" max="11" width="12.28515625" customWidth="1"/>
    <col min="12" max="12" width="11.7109375" customWidth="1"/>
    <col min="13" max="13" width="14.5703125" customWidth="1"/>
    <col min="14" max="14" width="17.7109375" customWidth="1"/>
    <col min="15" max="15" width="25.7109375" customWidth="1"/>
    <col min="16" max="16" width="7.85546875" customWidth="1"/>
    <col min="17" max="17" width="16.7109375" customWidth="1"/>
    <col min="18" max="18" width="15" customWidth="1"/>
    <col min="19" max="19" width="15.42578125" customWidth="1"/>
    <col min="20" max="20" width="17.140625" customWidth="1"/>
    <col min="21" max="21" width="19.140625" customWidth="1"/>
    <col min="22" max="22" width="16.140625" customWidth="1"/>
    <col min="23" max="23" width="38.28515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2" t="s">
        <v>5</v>
      </c>
      <c r="E1" s="2" t="s">
        <v>4</v>
      </c>
      <c r="F1" s="2" t="s">
        <v>3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6" t="s">
        <v>77</v>
      </c>
      <c r="O1" t="s">
        <v>117</v>
      </c>
      <c r="Q1" s="15" t="s">
        <v>80</v>
      </c>
      <c r="R1" s="15"/>
      <c r="S1" s="15"/>
      <c r="T1" s="15"/>
      <c r="W1" t="s">
        <v>94</v>
      </c>
    </row>
    <row r="2" spans="1:23" x14ac:dyDescent="0.25">
      <c r="A2" s="17" t="s">
        <v>13</v>
      </c>
      <c r="B2" s="3" t="s">
        <v>14</v>
      </c>
      <c r="C2" s="3" t="s">
        <v>15</v>
      </c>
      <c r="D2" s="4">
        <v>5</v>
      </c>
      <c r="E2" s="4">
        <v>11</v>
      </c>
      <c r="F2" s="4">
        <v>2</v>
      </c>
      <c r="G2" s="4">
        <v>7</v>
      </c>
      <c r="H2" s="4">
        <v>0</v>
      </c>
      <c r="I2" s="4">
        <v>0</v>
      </c>
      <c r="J2" s="4">
        <v>1</v>
      </c>
      <c r="K2" s="4">
        <v>17</v>
      </c>
      <c r="L2" s="4">
        <v>14</v>
      </c>
      <c r="M2" s="4">
        <v>3</v>
      </c>
      <c r="N2" s="12" t="s">
        <v>79</v>
      </c>
      <c r="O2">
        <v>0</v>
      </c>
      <c r="R2" t="s">
        <v>82</v>
      </c>
      <c r="S2" t="s">
        <v>81</v>
      </c>
    </row>
    <row r="3" spans="1:23" x14ac:dyDescent="0.25">
      <c r="A3" s="18"/>
      <c r="B3" s="3" t="s">
        <v>16</v>
      </c>
      <c r="C3" s="3" t="s">
        <v>17</v>
      </c>
      <c r="D3" s="4">
        <v>1</v>
      </c>
      <c r="E3" s="4">
        <v>3</v>
      </c>
      <c r="F3" s="4">
        <v>1</v>
      </c>
      <c r="G3" s="4">
        <v>0</v>
      </c>
      <c r="H3" s="4">
        <v>1</v>
      </c>
      <c r="I3" s="4">
        <v>5</v>
      </c>
      <c r="J3" s="4">
        <v>2</v>
      </c>
      <c r="K3" s="4">
        <v>15</v>
      </c>
      <c r="L3" s="4">
        <v>7</v>
      </c>
      <c r="M3" s="4">
        <v>8</v>
      </c>
      <c r="N3" s="12" t="s">
        <v>79</v>
      </c>
      <c r="O3">
        <v>1</v>
      </c>
      <c r="Q3" t="s">
        <v>83</v>
      </c>
      <c r="R3" s="14">
        <f>SUM(L16:L33)</f>
        <v>405</v>
      </c>
      <c r="S3" s="14">
        <f>SUM(M16:M33)</f>
        <v>88</v>
      </c>
      <c r="U3" t="s">
        <v>89</v>
      </c>
      <c r="V3">
        <f>(R3+S4) /SUM(R3:S4)</f>
        <v>0.69095182138660405</v>
      </c>
      <c r="W3" t="s">
        <v>104</v>
      </c>
    </row>
    <row r="4" spans="1:23" x14ac:dyDescent="0.25">
      <c r="A4" s="18"/>
      <c r="B4" s="3" t="s">
        <v>18</v>
      </c>
      <c r="C4" s="3" t="s">
        <v>19</v>
      </c>
      <c r="D4" s="4">
        <v>4</v>
      </c>
      <c r="E4" s="4">
        <v>10</v>
      </c>
      <c r="F4" s="4">
        <v>2</v>
      </c>
      <c r="G4" s="4">
        <v>0</v>
      </c>
      <c r="H4" s="4">
        <v>0</v>
      </c>
      <c r="I4" s="4">
        <v>0</v>
      </c>
      <c r="J4" s="4">
        <v>3</v>
      </c>
      <c r="K4" s="4">
        <v>15</v>
      </c>
      <c r="L4" s="4">
        <v>12</v>
      </c>
      <c r="M4" s="4">
        <v>3</v>
      </c>
      <c r="N4" s="12" t="s">
        <v>79</v>
      </c>
      <c r="O4">
        <v>2</v>
      </c>
      <c r="Q4" t="s">
        <v>84</v>
      </c>
      <c r="R4" s="14">
        <f>SUM(L2:L15)</f>
        <v>175</v>
      </c>
      <c r="S4" s="14">
        <f>SUM(M2:M15)</f>
        <v>183</v>
      </c>
      <c r="U4" t="s">
        <v>90</v>
      </c>
      <c r="V4">
        <f>R3/SUM(R3:S3)</f>
        <v>0.82150101419878296</v>
      </c>
      <c r="W4" t="s">
        <v>105</v>
      </c>
    </row>
    <row r="5" spans="1:23" x14ac:dyDescent="0.25">
      <c r="A5" s="18"/>
      <c r="B5" t="s">
        <v>118</v>
      </c>
      <c r="C5">
        <v>43857076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14</v>
      </c>
      <c r="L5" s="4">
        <v>1</v>
      </c>
      <c r="M5" s="4">
        <v>13</v>
      </c>
      <c r="N5" s="13" t="s">
        <v>78</v>
      </c>
      <c r="O5">
        <v>1</v>
      </c>
      <c r="R5" s="14"/>
      <c r="S5" s="14"/>
    </row>
    <row r="6" spans="1:23" x14ac:dyDescent="0.25">
      <c r="A6" s="18"/>
      <c r="B6" s="3" t="s">
        <v>20</v>
      </c>
      <c r="C6" s="3" t="s">
        <v>21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15</v>
      </c>
      <c r="L6" s="4">
        <v>3</v>
      </c>
      <c r="M6" s="4">
        <v>12</v>
      </c>
      <c r="N6" s="13" t="s">
        <v>78</v>
      </c>
      <c r="O6">
        <v>2</v>
      </c>
      <c r="U6" t="s">
        <v>91</v>
      </c>
      <c r="V6">
        <f>S4/SUM(R4:S4)</f>
        <v>0.51117318435754189</v>
      </c>
      <c r="W6" t="s">
        <v>106</v>
      </c>
    </row>
    <row r="7" spans="1:23" x14ac:dyDescent="0.25">
      <c r="A7" s="18"/>
      <c r="B7" s="3" t="s">
        <v>22</v>
      </c>
      <c r="C7" s="3" t="s">
        <v>23</v>
      </c>
      <c r="D7" s="4">
        <v>0</v>
      </c>
      <c r="E7" s="4">
        <v>2</v>
      </c>
      <c r="F7" s="4">
        <v>0</v>
      </c>
      <c r="G7" s="4">
        <v>0</v>
      </c>
      <c r="H7" s="4">
        <v>0</v>
      </c>
      <c r="I7" s="4">
        <v>0</v>
      </c>
      <c r="J7" s="4">
        <v>2</v>
      </c>
      <c r="K7" s="4">
        <v>16</v>
      </c>
      <c r="L7" s="4">
        <v>5</v>
      </c>
      <c r="M7" s="4">
        <v>11</v>
      </c>
      <c r="N7" s="13" t="s">
        <v>78</v>
      </c>
      <c r="O7">
        <v>0</v>
      </c>
      <c r="R7" t="s">
        <v>85</v>
      </c>
      <c r="S7" t="s">
        <v>88</v>
      </c>
      <c r="U7" t="s">
        <v>103</v>
      </c>
      <c r="V7">
        <f xml:space="preserve"> 1 -V6</f>
        <v>0.48882681564245811</v>
      </c>
      <c r="W7" t="s">
        <v>108</v>
      </c>
    </row>
    <row r="8" spans="1:23" x14ac:dyDescent="0.25">
      <c r="A8" s="18"/>
      <c r="B8" s="3" t="s">
        <v>24</v>
      </c>
      <c r="C8" s="3" t="s">
        <v>25</v>
      </c>
      <c r="D8" s="4">
        <v>0</v>
      </c>
      <c r="E8" s="4">
        <v>3</v>
      </c>
      <c r="F8" s="4">
        <v>2</v>
      </c>
      <c r="G8" s="4">
        <v>0</v>
      </c>
      <c r="H8" s="4">
        <v>0</v>
      </c>
      <c r="I8" s="4">
        <v>1</v>
      </c>
      <c r="J8" s="4">
        <v>5</v>
      </c>
      <c r="K8" s="4">
        <v>14</v>
      </c>
      <c r="L8" s="4">
        <v>8</v>
      </c>
      <c r="M8" s="4">
        <v>6</v>
      </c>
      <c r="N8" s="12" t="s">
        <v>79</v>
      </c>
      <c r="O8">
        <v>2</v>
      </c>
      <c r="R8" t="s">
        <v>87</v>
      </c>
      <c r="S8" t="s">
        <v>86</v>
      </c>
      <c r="U8" t="s">
        <v>107</v>
      </c>
      <c r="V8">
        <f xml:space="preserve"> 1 - V4</f>
        <v>0.17849898580121704</v>
      </c>
      <c r="W8" t="s">
        <v>109</v>
      </c>
    </row>
    <row r="9" spans="1:23" x14ac:dyDescent="0.25">
      <c r="A9" s="18"/>
      <c r="B9" s="3" t="s">
        <v>26</v>
      </c>
      <c r="C9" s="3" t="s">
        <v>27</v>
      </c>
      <c r="D9" s="4">
        <v>0</v>
      </c>
      <c r="E9" s="4">
        <v>4</v>
      </c>
      <c r="F9" s="4">
        <v>1</v>
      </c>
      <c r="G9" s="4">
        <v>0</v>
      </c>
      <c r="H9" s="4">
        <v>0</v>
      </c>
      <c r="I9" s="4">
        <v>2</v>
      </c>
      <c r="J9" s="4">
        <v>1</v>
      </c>
      <c r="K9" s="4">
        <v>15</v>
      </c>
      <c r="L9" s="4">
        <v>6</v>
      </c>
      <c r="M9" s="4">
        <v>9</v>
      </c>
      <c r="N9" s="12" t="s">
        <v>79</v>
      </c>
      <c r="O9">
        <v>1</v>
      </c>
    </row>
    <row r="10" spans="1:23" x14ac:dyDescent="0.25">
      <c r="A10" s="18"/>
      <c r="B10" s="3" t="s">
        <v>28</v>
      </c>
      <c r="C10" s="3" t="s">
        <v>29</v>
      </c>
      <c r="D10" s="4">
        <v>1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2</v>
      </c>
      <c r="K10" s="4">
        <v>15</v>
      </c>
      <c r="L10" s="4">
        <v>4</v>
      </c>
      <c r="M10" s="4">
        <v>11</v>
      </c>
      <c r="N10" s="12" t="s">
        <v>79</v>
      </c>
      <c r="O10">
        <v>1</v>
      </c>
      <c r="Q10" s="15" t="s">
        <v>92</v>
      </c>
      <c r="R10" s="15"/>
      <c r="S10" s="15"/>
      <c r="T10" s="15"/>
    </row>
    <row r="11" spans="1:23" x14ac:dyDescent="0.25">
      <c r="A11" s="18"/>
      <c r="B11" s="3" t="s">
        <v>30</v>
      </c>
      <c r="C11" s="3" t="s">
        <v>31</v>
      </c>
      <c r="D11" s="4">
        <v>1</v>
      </c>
      <c r="E11" s="4">
        <v>8</v>
      </c>
      <c r="F11" s="4">
        <v>5</v>
      </c>
      <c r="G11" s="4">
        <v>1</v>
      </c>
      <c r="H11" s="4">
        <v>0</v>
      </c>
      <c r="I11" s="4">
        <v>0</v>
      </c>
      <c r="J11" s="4">
        <v>2</v>
      </c>
      <c r="K11" s="4">
        <v>16</v>
      </c>
      <c r="L11" s="4">
        <v>12</v>
      </c>
      <c r="M11" s="4">
        <v>4</v>
      </c>
      <c r="N11" s="12" t="s">
        <v>79</v>
      </c>
      <c r="O11">
        <v>2</v>
      </c>
      <c r="R11" t="s">
        <v>82</v>
      </c>
      <c r="S11" t="s">
        <v>81</v>
      </c>
      <c r="U11" t="s">
        <v>110</v>
      </c>
      <c r="V11">
        <f xml:space="preserve"> 1- V13</f>
        <v>0.28409090909090906</v>
      </c>
    </row>
    <row r="12" spans="1:23" ht="15" customHeight="1" x14ac:dyDescent="0.25">
      <c r="A12" s="18"/>
      <c r="B12" s="3" t="s">
        <v>32</v>
      </c>
      <c r="C12" s="3" t="s">
        <v>33</v>
      </c>
      <c r="D12" s="4">
        <v>4</v>
      </c>
      <c r="E12" s="4">
        <v>6</v>
      </c>
      <c r="F12" s="4">
        <v>3</v>
      </c>
      <c r="G12" s="4">
        <v>2</v>
      </c>
      <c r="H12" s="4">
        <v>2</v>
      </c>
      <c r="I12" s="4">
        <v>5</v>
      </c>
      <c r="J12" s="4">
        <v>6</v>
      </c>
      <c r="K12" s="4">
        <v>51</v>
      </c>
      <c r="L12" s="4">
        <v>29</v>
      </c>
      <c r="M12" s="4">
        <v>22</v>
      </c>
      <c r="N12" s="12" t="s">
        <v>79</v>
      </c>
      <c r="O12">
        <v>5</v>
      </c>
      <c r="Q12" t="s">
        <v>0</v>
      </c>
      <c r="R12" s="14">
        <f>SUM(L16:L18)+L21+L25+L28+L33</f>
        <v>126</v>
      </c>
      <c r="S12" s="14">
        <f>SUM(M16:M18)+M21+M25+M28+M33</f>
        <v>50</v>
      </c>
      <c r="U12" t="s">
        <v>89</v>
      </c>
      <c r="V12">
        <f>(R12+S13) / SUM(R12:S13)</f>
        <v>0.71636363636363631</v>
      </c>
      <c r="W12" s="16" t="s">
        <v>96</v>
      </c>
    </row>
    <row r="13" spans="1:23" x14ac:dyDescent="0.25">
      <c r="A13" s="18"/>
      <c r="B13" s="3" t="s">
        <v>34</v>
      </c>
      <c r="C13" s="3" t="s">
        <v>35</v>
      </c>
      <c r="D13" s="4">
        <v>5</v>
      </c>
      <c r="E13" s="4">
        <v>10</v>
      </c>
      <c r="F13" s="4">
        <v>3</v>
      </c>
      <c r="G13" s="4">
        <v>7</v>
      </c>
      <c r="H13" s="4">
        <v>0</v>
      </c>
      <c r="I13" s="4">
        <v>5</v>
      </c>
      <c r="J13" s="4">
        <v>7</v>
      </c>
      <c r="K13" s="4">
        <v>51</v>
      </c>
      <c r="L13" s="4">
        <v>35</v>
      </c>
      <c r="M13" s="4">
        <v>16</v>
      </c>
      <c r="N13" s="12" t="s">
        <v>79</v>
      </c>
      <c r="O13">
        <v>9</v>
      </c>
      <c r="Q13" t="s">
        <v>84</v>
      </c>
      <c r="R13" s="14">
        <f>SUM(L5:L7)+L14</f>
        <v>28</v>
      </c>
      <c r="S13" s="14">
        <f>SUM(M5:M7)+M14</f>
        <v>71</v>
      </c>
      <c r="U13" t="s">
        <v>90</v>
      </c>
      <c r="V13">
        <f xml:space="preserve"> R12 / SUM(R12:S12)</f>
        <v>0.71590909090909094</v>
      </c>
      <c r="W13" s="16"/>
    </row>
    <row r="14" spans="1:23" x14ac:dyDescent="0.25">
      <c r="A14" s="18"/>
      <c r="B14" s="3" t="s">
        <v>36</v>
      </c>
      <c r="C14" s="3" t="s">
        <v>37</v>
      </c>
      <c r="D14" s="4">
        <v>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3</v>
      </c>
      <c r="K14" s="4">
        <v>54</v>
      </c>
      <c r="L14" s="4">
        <v>19</v>
      </c>
      <c r="M14" s="4">
        <v>35</v>
      </c>
      <c r="N14" s="13" t="s">
        <v>78</v>
      </c>
      <c r="O14">
        <v>3</v>
      </c>
      <c r="U14" t="s">
        <v>91</v>
      </c>
      <c r="V14">
        <f>S13 / SUM(R13:S13)</f>
        <v>0.71717171717171713</v>
      </c>
      <c r="W14" s="16"/>
    </row>
    <row r="15" spans="1:23" x14ac:dyDescent="0.25">
      <c r="A15" s="18"/>
      <c r="B15" s="3" t="s">
        <v>38</v>
      </c>
      <c r="C15" s="3" t="s">
        <v>39</v>
      </c>
      <c r="D15" s="4">
        <v>1</v>
      </c>
      <c r="E15" s="4">
        <v>1</v>
      </c>
      <c r="F15" s="4">
        <v>2</v>
      </c>
      <c r="G15" s="4">
        <v>0</v>
      </c>
      <c r="H15" s="4">
        <v>1</v>
      </c>
      <c r="I15" s="4">
        <v>0</v>
      </c>
      <c r="J15" s="4">
        <v>2</v>
      </c>
      <c r="K15" s="4">
        <v>50</v>
      </c>
      <c r="L15" s="4">
        <v>20</v>
      </c>
      <c r="M15" s="4">
        <v>30</v>
      </c>
      <c r="N15" s="12" t="s">
        <v>79</v>
      </c>
      <c r="O15">
        <v>3</v>
      </c>
      <c r="U15" t="s">
        <v>103</v>
      </c>
      <c r="V15">
        <f xml:space="preserve"> 1 - V14</f>
        <v>0.28282828282828287</v>
      </c>
    </row>
    <row r="16" spans="1:23" x14ac:dyDescent="0.25">
      <c r="A16" s="17" t="s">
        <v>40</v>
      </c>
      <c r="B16" s="3" t="s">
        <v>41</v>
      </c>
      <c r="C16" s="3" t="s">
        <v>42</v>
      </c>
      <c r="D16" s="4">
        <v>2</v>
      </c>
      <c r="E16" s="7">
        <v>0</v>
      </c>
      <c r="F16" s="7">
        <v>3</v>
      </c>
      <c r="G16" s="4">
        <v>0</v>
      </c>
      <c r="H16" s="7">
        <v>0</v>
      </c>
      <c r="I16" s="7">
        <v>0</v>
      </c>
      <c r="J16" s="4">
        <v>2</v>
      </c>
      <c r="K16" s="4">
        <v>45</v>
      </c>
      <c r="L16" s="4">
        <v>20</v>
      </c>
      <c r="M16" s="4">
        <v>25</v>
      </c>
      <c r="N16" s="13" t="s">
        <v>78</v>
      </c>
      <c r="O16">
        <v>1</v>
      </c>
      <c r="Q16" s="15" t="s">
        <v>93</v>
      </c>
      <c r="R16" s="15"/>
      <c r="S16" s="15"/>
      <c r="T16" s="15"/>
    </row>
    <row r="17" spans="1:23" x14ac:dyDescent="0.25">
      <c r="A17" s="18"/>
      <c r="B17" s="3" t="s">
        <v>43</v>
      </c>
      <c r="C17" s="3" t="s">
        <v>44</v>
      </c>
      <c r="D17" s="4">
        <v>1</v>
      </c>
      <c r="E17" s="9">
        <v>1</v>
      </c>
      <c r="F17" s="9">
        <v>6</v>
      </c>
      <c r="G17" s="4">
        <v>1</v>
      </c>
      <c r="H17" s="4">
        <v>0</v>
      </c>
      <c r="I17" s="9">
        <v>8</v>
      </c>
      <c r="J17" s="4">
        <v>0</v>
      </c>
      <c r="K17" s="4">
        <v>16</v>
      </c>
      <c r="L17" s="4">
        <v>15</v>
      </c>
      <c r="M17" s="4">
        <v>1</v>
      </c>
      <c r="N17" s="13" t="s">
        <v>78</v>
      </c>
      <c r="O17">
        <v>6</v>
      </c>
      <c r="R17" t="s">
        <v>82</v>
      </c>
      <c r="S17" t="s">
        <v>81</v>
      </c>
      <c r="U17" t="s">
        <v>110</v>
      </c>
      <c r="V17">
        <f xml:space="preserve"> 1-V19</f>
        <v>0.11987381703470035</v>
      </c>
    </row>
    <row r="18" spans="1:23" x14ac:dyDescent="0.25">
      <c r="A18" s="18"/>
      <c r="B18" s="5" t="s">
        <v>45</v>
      </c>
      <c r="C18" s="5" t="s">
        <v>46</v>
      </c>
      <c r="D18" s="8">
        <v>3</v>
      </c>
      <c r="E18" s="8">
        <v>0</v>
      </c>
      <c r="F18" s="8">
        <v>2</v>
      </c>
      <c r="G18">
        <v>0</v>
      </c>
      <c r="H18">
        <v>0</v>
      </c>
      <c r="I18">
        <v>0</v>
      </c>
      <c r="J18" s="4">
        <v>1</v>
      </c>
      <c r="K18" s="4">
        <v>14</v>
      </c>
      <c r="L18" s="4">
        <v>7</v>
      </c>
      <c r="M18" s="4">
        <v>7</v>
      </c>
      <c r="N18" s="13" t="s">
        <v>78</v>
      </c>
      <c r="O18">
        <v>2</v>
      </c>
      <c r="Q18" t="s">
        <v>0</v>
      </c>
      <c r="R18" s="14">
        <f>SUM(L19:L20)+SUM(L22:L24)+SUM(L26:L27)+SUM(L29:L32)</f>
        <v>279</v>
      </c>
      <c r="S18" s="14">
        <f>SUM(M19:M20)+SUM(M22:M24)+SUM(M26:M27)+SUM(M29:M32)</f>
        <v>38</v>
      </c>
      <c r="U18" t="s">
        <v>89</v>
      </c>
      <c r="V18">
        <f>(R18+S19)/SUM(R18:S19)</f>
        <v>0.67881944444444442</v>
      </c>
      <c r="W18" s="16" t="s">
        <v>95</v>
      </c>
    </row>
    <row r="19" spans="1:23" x14ac:dyDescent="0.25">
      <c r="A19" s="18"/>
      <c r="B19" s="5" t="s">
        <v>47</v>
      </c>
      <c r="C19" s="5" t="s">
        <v>48</v>
      </c>
      <c r="D19">
        <v>1</v>
      </c>
      <c r="E19" s="10">
        <v>3</v>
      </c>
      <c r="F19" s="10">
        <v>5</v>
      </c>
      <c r="G19">
        <v>1</v>
      </c>
      <c r="H19">
        <v>0</v>
      </c>
      <c r="I19">
        <v>1</v>
      </c>
      <c r="J19" s="4">
        <v>5</v>
      </c>
      <c r="K19" s="4">
        <v>16</v>
      </c>
      <c r="L19" s="4">
        <v>9</v>
      </c>
      <c r="M19" s="4">
        <v>7</v>
      </c>
      <c r="N19" s="12" t="s">
        <v>79</v>
      </c>
      <c r="O19">
        <v>2</v>
      </c>
      <c r="Q19" t="s">
        <v>84</v>
      </c>
      <c r="R19" s="14">
        <f>SUM(L2:L4)+SUM(L8:L13)+L15</f>
        <v>147</v>
      </c>
      <c r="S19" s="14">
        <f>SUM(M2:M4)+SUM(M8:M13)+M15</f>
        <v>112</v>
      </c>
      <c r="U19" t="s">
        <v>90</v>
      </c>
      <c r="V19">
        <f xml:space="preserve"> R18/SUM(R18:S18)</f>
        <v>0.88012618296529965</v>
      </c>
      <c r="W19" s="16"/>
    </row>
    <row r="20" spans="1:23" x14ac:dyDescent="0.25">
      <c r="A20" s="18"/>
      <c r="B20" s="3" t="s">
        <v>49</v>
      </c>
      <c r="C20" s="3" t="s">
        <v>50</v>
      </c>
      <c r="D20" s="7">
        <v>6</v>
      </c>
      <c r="E20" s="7">
        <v>6</v>
      </c>
      <c r="F20" s="7">
        <v>7</v>
      </c>
      <c r="G20" s="7">
        <v>0</v>
      </c>
      <c r="H20" s="4">
        <v>1</v>
      </c>
      <c r="I20" s="7">
        <v>7</v>
      </c>
      <c r="J20" s="4">
        <v>1</v>
      </c>
      <c r="K20" s="4">
        <v>16</v>
      </c>
      <c r="L20" s="4">
        <v>13</v>
      </c>
      <c r="M20" s="4">
        <v>3</v>
      </c>
      <c r="N20" s="12" t="s">
        <v>79</v>
      </c>
      <c r="O20">
        <v>3</v>
      </c>
      <c r="U20" t="s">
        <v>91</v>
      </c>
      <c r="V20">
        <f xml:space="preserve"> S19 / SUM(R19:S19)</f>
        <v>0.43243243243243246</v>
      </c>
      <c r="W20" s="16"/>
    </row>
    <row r="21" spans="1:23" x14ac:dyDescent="0.25">
      <c r="A21" s="18"/>
      <c r="B21" s="3" t="s">
        <v>51</v>
      </c>
      <c r="C21" s="3" t="s">
        <v>52</v>
      </c>
      <c r="D21" s="4">
        <v>9</v>
      </c>
      <c r="E21" s="9">
        <v>3</v>
      </c>
      <c r="F21" s="9">
        <v>7</v>
      </c>
      <c r="G21" s="4">
        <v>0</v>
      </c>
      <c r="H21" s="4">
        <v>0</v>
      </c>
      <c r="I21" s="4">
        <v>0</v>
      </c>
      <c r="J21" s="4">
        <v>4</v>
      </c>
      <c r="K21" s="4">
        <v>14</v>
      </c>
      <c r="L21" s="4">
        <v>12</v>
      </c>
      <c r="M21" s="4">
        <v>2</v>
      </c>
      <c r="N21" s="13" t="s">
        <v>78</v>
      </c>
      <c r="O21">
        <v>1</v>
      </c>
      <c r="U21" t="s">
        <v>103</v>
      </c>
      <c r="V21">
        <f xml:space="preserve"> 1-V20</f>
        <v>0.56756756756756754</v>
      </c>
    </row>
    <row r="22" spans="1:23" ht="15" customHeight="1" x14ac:dyDescent="0.25">
      <c r="A22" s="18"/>
      <c r="B22" s="3" t="s">
        <v>53</v>
      </c>
      <c r="C22" s="3" t="s">
        <v>54</v>
      </c>
      <c r="D22" s="7">
        <v>10</v>
      </c>
      <c r="E22" s="7">
        <v>8</v>
      </c>
      <c r="F22" s="7">
        <v>11</v>
      </c>
      <c r="G22" s="4">
        <v>0</v>
      </c>
      <c r="H22" s="4">
        <v>1</v>
      </c>
      <c r="I22" s="7">
        <v>11</v>
      </c>
      <c r="J22" s="4">
        <v>2</v>
      </c>
      <c r="K22" s="4">
        <v>15</v>
      </c>
      <c r="L22" s="4">
        <v>15</v>
      </c>
      <c r="M22" s="4">
        <v>0</v>
      </c>
      <c r="N22" s="12" t="s">
        <v>79</v>
      </c>
      <c r="O22">
        <v>3</v>
      </c>
      <c r="Q22" s="16" t="s">
        <v>98</v>
      </c>
      <c r="R22" s="16"/>
      <c r="S22" s="16"/>
      <c r="T22" s="16"/>
      <c r="U22" s="16"/>
      <c r="V22" s="16"/>
    </row>
    <row r="23" spans="1:23" x14ac:dyDescent="0.25">
      <c r="A23" s="18"/>
      <c r="B23" s="3" t="s">
        <v>55</v>
      </c>
      <c r="C23" s="3" t="s">
        <v>56</v>
      </c>
      <c r="D23" s="9">
        <v>25</v>
      </c>
      <c r="E23" s="9">
        <v>17</v>
      </c>
      <c r="F23" s="9">
        <v>24</v>
      </c>
      <c r="G23" s="9">
        <v>7</v>
      </c>
      <c r="H23" s="4">
        <v>0</v>
      </c>
      <c r="I23" s="9">
        <v>24</v>
      </c>
      <c r="J23" s="4">
        <v>5</v>
      </c>
      <c r="K23" s="4">
        <v>56</v>
      </c>
      <c r="L23" s="4">
        <v>52</v>
      </c>
      <c r="M23" s="4">
        <v>4</v>
      </c>
      <c r="N23" s="12" t="s">
        <v>79</v>
      </c>
      <c r="O23">
        <v>11</v>
      </c>
      <c r="Q23" s="16"/>
      <c r="R23" s="16"/>
      <c r="S23" s="16"/>
      <c r="T23" s="16"/>
      <c r="U23" s="16"/>
      <c r="V23" s="16"/>
    </row>
    <row r="24" spans="1:23" x14ac:dyDescent="0.25">
      <c r="A24" s="18"/>
      <c r="B24" s="3" t="s">
        <v>57</v>
      </c>
      <c r="C24" s="3" t="s">
        <v>58</v>
      </c>
      <c r="D24" s="7">
        <v>1</v>
      </c>
      <c r="E24" s="7">
        <v>10</v>
      </c>
      <c r="F24" s="7">
        <v>11</v>
      </c>
      <c r="G24" s="4">
        <v>6</v>
      </c>
      <c r="H24" s="4">
        <v>1</v>
      </c>
      <c r="I24" s="4">
        <v>2</v>
      </c>
      <c r="J24" s="4">
        <v>4</v>
      </c>
      <c r="K24" s="4">
        <v>15</v>
      </c>
      <c r="L24" s="4">
        <v>15</v>
      </c>
      <c r="M24" s="4">
        <v>0</v>
      </c>
      <c r="N24" s="12" t="s">
        <v>79</v>
      </c>
      <c r="O24">
        <v>4</v>
      </c>
    </row>
    <row r="25" spans="1:23" x14ac:dyDescent="0.25">
      <c r="A25" s="18"/>
      <c r="B25" s="3" t="s">
        <v>59</v>
      </c>
      <c r="C25" s="3" t="s">
        <v>60</v>
      </c>
      <c r="D25" s="4">
        <v>1</v>
      </c>
      <c r="E25" s="9">
        <v>2</v>
      </c>
      <c r="F25" s="9">
        <v>10</v>
      </c>
      <c r="G25" s="4">
        <v>0</v>
      </c>
      <c r="H25" s="4">
        <v>0</v>
      </c>
      <c r="I25" s="4">
        <v>0</v>
      </c>
      <c r="J25" s="4">
        <v>3</v>
      </c>
      <c r="K25" s="4">
        <v>15</v>
      </c>
      <c r="L25" s="4">
        <v>13</v>
      </c>
      <c r="M25" s="4">
        <v>2</v>
      </c>
      <c r="N25" s="13" t="s">
        <v>78</v>
      </c>
      <c r="O25">
        <v>2</v>
      </c>
    </row>
    <row r="26" spans="1:23" x14ac:dyDescent="0.25">
      <c r="A26" s="18"/>
      <c r="B26" s="3" t="s">
        <v>61</v>
      </c>
      <c r="C26" s="3" t="s">
        <v>62</v>
      </c>
      <c r="D26" s="4">
        <v>1</v>
      </c>
      <c r="E26" s="7">
        <v>7</v>
      </c>
      <c r="F26" s="7">
        <v>11</v>
      </c>
      <c r="G26" s="4">
        <v>0</v>
      </c>
      <c r="H26" s="7">
        <v>8</v>
      </c>
      <c r="I26" s="4">
        <v>4</v>
      </c>
      <c r="J26" s="4">
        <v>4</v>
      </c>
      <c r="K26" s="4">
        <v>17</v>
      </c>
      <c r="L26" s="4">
        <v>17</v>
      </c>
      <c r="M26" s="4">
        <v>0</v>
      </c>
      <c r="N26" s="12" t="s">
        <v>79</v>
      </c>
      <c r="O26">
        <v>3</v>
      </c>
      <c r="Q26" s="15" t="s">
        <v>99</v>
      </c>
      <c r="R26" s="15"/>
      <c r="S26" s="15"/>
      <c r="T26" s="15"/>
    </row>
    <row r="27" spans="1:23" x14ac:dyDescent="0.25">
      <c r="A27" s="18"/>
      <c r="B27" s="3" t="s">
        <v>63</v>
      </c>
      <c r="C27" s="3" t="s">
        <v>64</v>
      </c>
      <c r="D27" s="9">
        <v>1</v>
      </c>
      <c r="E27" s="9">
        <v>8</v>
      </c>
      <c r="F27" s="9">
        <v>0</v>
      </c>
      <c r="G27" s="4">
        <v>0</v>
      </c>
      <c r="H27" s="4">
        <v>0</v>
      </c>
      <c r="I27" s="4">
        <v>0</v>
      </c>
      <c r="J27" s="4">
        <v>2</v>
      </c>
      <c r="K27" s="4">
        <v>17</v>
      </c>
      <c r="L27" s="4">
        <v>12</v>
      </c>
      <c r="M27" s="4">
        <v>5</v>
      </c>
      <c r="N27" s="12" t="s">
        <v>79</v>
      </c>
      <c r="O27">
        <v>2</v>
      </c>
      <c r="R27" t="s">
        <v>100</v>
      </c>
      <c r="S27" t="s">
        <v>101</v>
      </c>
      <c r="U27" t="s">
        <v>89</v>
      </c>
      <c r="V27">
        <f>(S29+R28)/SUM(R28:S29)</f>
        <v>0.7232667450058754</v>
      </c>
    </row>
    <row r="28" spans="1:23" x14ac:dyDescent="0.25">
      <c r="A28" s="18"/>
      <c r="B28" s="3" t="s">
        <v>65</v>
      </c>
      <c r="C28" s="3" t="s">
        <v>66</v>
      </c>
      <c r="D28" s="7">
        <v>7</v>
      </c>
      <c r="E28" s="7">
        <v>2</v>
      </c>
      <c r="F28" s="7">
        <v>8</v>
      </c>
      <c r="G28" s="4">
        <v>0</v>
      </c>
      <c r="H28" s="4">
        <v>0</v>
      </c>
      <c r="I28" s="4">
        <v>0</v>
      </c>
      <c r="J28" s="4">
        <v>0</v>
      </c>
      <c r="K28" s="4">
        <v>15</v>
      </c>
      <c r="L28" s="4">
        <v>14</v>
      </c>
      <c r="M28" s="4">
        <v>1</v>
      </c>
      <c r="N28" s="13" t="s">
        <v>78</v>
      </c>
      <c r="O28">
        <v>4</v>
      </c>
      <c r="Q28" t="s">
        <v>97</v>
      </c>
      <c r="R28" s="14">
        <f xml:space="preserve"> SUM(E16:F33)+D18+D20+SUM(D22:D24)+SUM(D27:D28)+D30+D33+SUM(H16:I16)+I17+G20+I20+G23+H26+H33+SUM(I22:I23)+SUM(I29:I32)</f>
        <v>524</v>
      </c>
      <c r="S28">
        <f>(K16*4)+(K17*3)+(K18*3)+(K19*2)+(K20 * 5)+(K21*2)+(K22*4)+(K23*5)+(K24*3)+(K25*2)+(K26*3)+(K27*3)+(K28*3)+(K29*3)+(K30*4)+(K31*3)+(K32*3)+(K33*4)- 524</f>
        <v>1219</v>
      </c>
      <c r="U28" t="s">
        <v>111</v>
      </c>
      <c r="V28">
        <f>R28/SUM(R28:S28)</f>
        <v>0.30063109581181868</v>
      </c>
    </row>
    <row r="29" spans="1:23" x14ac:dyDescent="0.25">
      <c r="A29" s="18"/>
      <c r="B29" s="3" t="s">
        <v>67</v>
      </c>
      <c r="C29" s="3" t="s">
        <v>68</v>
      </c>
      <c r="D29" s="4">
        <v>0</v>
      </c>
      <c r="E29" s="9">
        <v>6</v>
      </c>
      <c r="F29" s="9">
        <v>11</v>
      </c>
      <c r="G29" s="4">
        <v>2</v>
      </c>
      <c r="H29" s="4">
        <v>0</v>
      </c>
      <c r="I29" s="11">
        <v>11</v>
      </c>
      <c r="J29" s="4">
        <v>2</v>
      </c>
      <c r="K29" s="4">
        <v>15</v>
      </c>
      <c r="L29" s="4">
        <v>14</v>
      </c>
      <c r="M29" s="4">
        <v>1</v>
      </c>
      <c r="N29" s="12" t="s">
        <v>79</v>
      </c>
      <c r="O29">
        <v>1</v>
      </c>
      <c r="Q29" t="s">
        <v>102</v>
      </c>
      <c r="R29" s="14">
        <f>SUM(D2:I15)+SUM(D16:D17)+SUM(G16:G19)+SUM(H17:H25)+SUM(I24:I28)+SUM(I18:I19)+SUM(G24:G33)+I21+SUM(H27:H32)+I33+SUM(G21:G22)+SUM(D25:D26)+SUM(D31:D32)+D29+D21+D19</f>
        <v>194</v>
      </c>
      <c r="S29" s="14">
        <f>(SUM(K2:K15) * 6) +(K16*2)+(K17*3)+(K18*3)+(K19*4)+(K20*1)+(K21*4)+(K22*2)+(K23*1)+(K24*3)+(K25 * 4)+(K26*3)+(K27*3)+(K28*3)+(K29*3)+(K30*2)+(K31*3)+(K32*3)+(K33*2) - R29</f>
        <v>3169</v>
      </c>
      <c r="U29" t="s">
        <v>112</v>
      </c>
      <c r="V29">
        <f>S29/SUM(R29:S29)</f>
        <v>0.9423134106452572</v>
      </c>
    </row>
    <row r="30" spans="1:23" x14ac:dyDescent="0.25">
      <c r="A30" s="18"/>
      <c r="B30" s="3" t="s">
        <v>69</v>
      </c>
      <c r="C30" s="3" t="s">
        <v>70</v>
      </c>
      <c r="D30" s="7">
        <v>13</v>
      </c>
      <c r="E30" s="7">
        <v>20</v>
      </c>
      <c r="F30" s="7">
        <v>25</v>
      </c>
      <c r="G30" s="4">
        <v>1</v>
      </c>
      <c r="H30" s="4">
        <v>2</v>
      </c>
      <c r="I30" s="7">
        <v>20</v>
      </c>
      <c r="J30" s="4">
        <v>6</v>
      </c>
      <c r="K30" s="4">
        <v>48</v>
      </c>
      <c r="L30" s="4">
        <v>45</v>
      </c>
      <c r="M30" s="4">
        <v>3</v>
      </c>
      <c r="N30" s="12" t="s">
        <v>79</v>
      </c>
      <c r="O30">
        <v>5</v>
      </c>
    </row>
    <row r="31" spans="1:23" x14ac:dyDescent="0.25">
      <c r="A31" s="18"/>
      <c r="B31" s="3" t="s">
        <v>71</v>
      </c>
      <c r="C31" s="3" t="s">
        <v>72</v>
      </c>
      <c r="D31" s="4">
        <v>4</v>
      </c>
      <c r="E31" s="9">
        <v>22</v>
      </c>
      <c r="F31" s="9">
        <v>17</v>
      </c>
      <c r="G31" s="4">
        <v>4</v>
      </c>
      <c r="H31" s="4">
        <v>0</v>
      </c>
      <c r="I31" s="9">
        <v>21</v>
      </c>
      <c r="J31" s="4">
        <v>7</v>
      </c>
      <c r="K31" s="4">
        <v>53</v>
      </c>
      <c r="L31" s="4">
        <v>50</v>
      </c>
      <c r="M31" s="4">
        <v>3</v>
      </c>
      <c r="N31" s="12" t="s">
        <v>79</v>
      </c>
      <c r="O31">
        <v>5</v>
      </c>
    </row>
    <row r="32" spans="1:23" x14ac:dyDescent="0.25">
      <c r="A32" s="18"/>
      <c r="B32" s="3" t="s">
        <v>73</v>
      </c>
      <c r="C32" s="3" t="s">
        <v>74</v>
      </c>
      <c r="D32" s="4">
        <v>1</v>
      </c>
      <c r="E32" s="7">
        <v>6</v>
      </c>
      <c r="F32" s="7">
        <v>13</v>
      </c>
      <c r="G32" s="4">
        <v>3</v>
      </c>
      <c r="H32" s="4">
        <v>0</v>
      </c>
      <c r="I32" s="7">
        <v>2</v>
      </c>
      <c r="J32" s="4">
        <v>7</v>
      </c>
      <c r="K32" s="4">
        <v>49</v>
      </c>
      <c r="L32" s="4">
        <v>37</v>
      </c>
      <c r="M32" s="4">
        <v>12</v>
      </c>
      <c r="N32" s="12" t="s">
        <v>79</v>
      </c>
      <c r="O32">
        <v>7</v>
      </c>
      <c r="R32" s="14"/>
    </row>
    <row r="33" spans="1:15" x14ac:dyDescent="0.25">
      <c r="A33" s="18"/>
      <c r="B33" s="3" t="s">
        <v>75</v>
      </c>
      <c r="C33" s="3" t="s">
        <v>76</v>
      </c>
      <c r="D33" s="9">
        <v>23</v>
      </c>
      <c r="E33" s="9">
        <v>4</v>
      </c>
      <c r="F33" s="9">
        <v>18</v>
      </c>
      <c r="G33" s="4">
        <v>1</v>
      </c>
      <c r="H33" s="9">
        <v>2</v>
      </c>
      <c r="I33" s="4">
        <v>0</v>
      </c>
      <c r="J33" s="4">
        <v>5</v>
      </c>
      <c r="K33" s="4">
        <v>57</v>
      </c>
      <c r="L33" s="4">
        <v>45</v>
      </c>
      <c r="M33" s="4">
        <v>12</v>
      </c>
      <c r="N33" s="13" t="s">
        <v>78</v>
      </c>
      <c r="O33">
        <v>4</v>
      </c>
    </row>
    <row r="36" spans="1:15" x14ac:dyDescent="0.25">
      <c r="D36" s="15" t="s">
        <v>119</v>
      </c>
      <c r="E36" s="15"/>
      <c r="F36" s="15"/>
      <c r="G36">
        <f>524 /SUM(D16:I33)</f>
        <v>0.91130434782608694</v>
      </c>
      <c r="H36" t="s">
        <v>120</v>
      </c>
    </row>
  </sheetData>
  <mergeCells count="10">
    <mergeCell ref="A2:A15"/>
    <mergeCell ref="A16:A33"/>
    <mergeCell ref="D36:F36"/>
    <mergeCell ref="Q1:T1"/>
    <mergeCell ref="Q10:T10"/>
    <mergeCell ref="Q16:T16"/>
    <mergeCell ref="Q26:T26"/>
    <mergeCell ref="W18:W20"/>
    <mergeCell ref="W12:W14"/>
    <mergeCell ref="Q22:V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6FF10-509E-42E8-9D2C-5E701F0DE15D}">
  <dimension ref="A1:N35"/>
  <sheetViews>
    <sheetView workbookViewId="0">
      <selection activeCell="N1" sqref="N1:N33"/>
    </sheetView>
  </sheetViews>
  <sheetFormatPr defaultRowHeight="15" x14ac:dyDescent="0.25"/>
  <cols>
    <col min="1" max="1" width="14.5703125" customWidth="1"/>
    <col min="2" max="2" width="17" customWidth="1"/>
    <col min="3" max="3" width="16.28515625" customWidth="1"/>
    <col min="4" max="4" width="15.28515625" customWidth="1"/>
    <col min="5" max="5" width="14.85546875" customWidth="1"/>
    <col min="9" max="9" width="31.42578125" customWidth="1"/>
  </cols>
  <sheetData>
    <row r="1" spans="1:14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N1" t="s">
        <v>117</v>
      </c>
    </row>
    <row r="2" spans="1:14" x14ac:dyDescent="0.25">
      <c r="A2">
        <v>43857918</v>
      </c>
      <c r="B2" t="s">
        <v>41</v>
      </c>
      <c r="C2" t="b">
        <v>1</v>
      </c>
      <c r="D2" t="b">
        <v>1</v>
      </c>
      <c r="E2">
        <v>1</v>
      </c>
      <c r="I2" s="3" t="s">
        <v>14</v>
      </c>
      <c r="N2">
        <v>0</v>
      </c>
    </row>
    <row r="3" spans="1:14" x14ac:dyDescent="0.25">
      <c r="A3">
        <v>43861756</v>
      </c>
      <c r="B3" t="s">
        <v>55</v>
      </c>
      <c r="C3" t="b">
        <v>1</v>
      </c>
      <c r="D3" t="b">
        <v>1</v>
      </c>
      <c r="E3">
        <v>11</v>
      </c>
      <c r="I3" s="3" t="s">
        <v>16</v>
      </c>
      <c r="J3">
        <v>43857071</v>
      </c>
      <c r="K3" t="s">
        <v>16</v>
      </c>
      <c r="L3" t="b">
        <v>0</v>
      </c>
      <c r="M3" t="b">
        <v>1</v>
      </c>
      <c r="N3">
        <v>1</v>
      </c>
    </row>
    <row r="4" spans="1:14" x14ac:dyDescent="0.25">
      <c r="A4">
        <v>43857092</v>
      </c>
      <c r="B4" t="s">
        <v>30</v>
      </c>
      <c r="C4" t="b">
        <v>0</v>
      </c>
      <c r="D4" t="b">
        <v>1</v>
      </c>
      <c r="E4">
        <v>2</v>
      </c>
      <c r="I4" s="3" t="s">
        <v>18</v>
      </c>
      <c r="J4">
        <v>43857072</v>
      </c>
      <c r="K4" t="s">
        <v>18</v>
      </c>
      <c r="L4" t="b">
        <v>0</v>
      </c>
      <c r="M4" t="b">
        <v>1</v>
      </c>
      <c r="N4">
        <v>2</v>
      </c>
    </row>
    <row r="5" spans="1:14" x14ac:dyDescent="0.25">
      <c r="I5" s="3"/>
      <c r="J5">
        <v>43857076</v>
      </c>
      <c r="K5" t="s">
        <v>118</v>
      </c>
      <c r="L5" t="b">
        <v>0</v>
      </c>
      <c r="M5" t="b">
        <v>1</v>
      </c>
      <c r="N5">
        <v>1</v>
      </c>
    </row>
    <row r="6" spans="1:14" x14ac:dyDescent="0.25">
      <c r="A6">
        <v>43857086</v>
      </c>
      <c r="B6" t="s">
        <v>63</v>
      </c>
      <c r="C6" t="b">
        <v>1</v>
      </c>
      <c r="D6" t="b">
        <v>1</v>
      </c>
      <c r="E6">
        <v>2</v>
      </c>
      <c r="I6" s="3" t="s">
        <v>20</v>
      </c>
      <c r="J6">
        <v>43857077</v>
      </c>
      <c r="K6" t="s">
        <v>20</v>
      </c>
      <c r="L6" t="b">
        <v>0</v>
      </c>
      <c r="M6" t="b">
        <v>1</v>
      </c>
      <c r="N6">
        <v>2</v>
      </c>
    </row>
    <row r="7" spans="1:14" x14ac:dyDescent="0.25">
      <c r="A7">
        <v>43857079</v>
      </c>
      <c r="B7" t="s">
        <v>59</v>
      </c>
      <c r="C7" t="b">
        <v>1</v>
      </c>
      <c r="D7" t="b">
        <v>1</v>
      </c>
      <c r="E7">
        <v>2</v>
      </c>
      <c r="I7" s="3" t="s">
        <v>22</v>
      </c>
      <c r="N7">
        <v>0</v>
      </c>
    </row>
    <row r="8" spans="1:14" x14ac:dyDescent="0.25">
      <c r="A8">
        <v>43857077</v>
      </c>
      <c r="B8" t="s">
        <v>20</v>
      </c>
      <c r="C8" t="b">
        <v>0</v>
      </c>
      <c r="D8" t="b">
        <v>1</v>
      </c>
      <c r="E8">
        <v>2</v>
      </c>
      <c r="I8" s="3" t="s">
        <v>24</v>
      </c>
      <c r="J8">
        <v>43857083</v>
      </c>
      <c r="K8" t="s">
        <v>24</v>
      </c>
      <c r="L8" t="b">
        <v>0</v>
      </c>
      <c r="M8" t="b">
        <v>1</v>
      </c>
      <c r="N8">
        <v>2</v>
      </c>
    </row>
    <row r="9" spans="1:14" x14ac:dyDescent="0.25">
      <c r="A9">
        <v>43857104</v>
      </c>
      <c r="B9" t="s">
        <v>75</v>
      </c>
      <c r="C9" t="b">
        <v>1</v>
      </c>
      <c r="D9" t="b">
        <v>1</v>
      </c>
      <c r="E9">
        <v>4</v>
      </c>
      <c r="I9" s="3" t="s">
        <v>26</v>
      </c>
      <c r="J9">
        <v>43857084</v>
      </c>
      <c r="K9" t="s">
        <v>26</v>
      </c>
      <c r="L9" t="b">
        <v>0</v>
      </c>
      <c r="M9" t="b">
        <v>1</v>
      </c>
      <c r="N9">
        <v>1</v>
      </c>
    </row>
    <row r="10" spans="1:14" x14ac:dyDescent="0.25">
      <c r="A10">
        <v>43857103</v>
      </c>
      <c r="B10" t="s">
        <v>73</v>
      </c>
      <c r="C10" t="b">
        <v>1</v>
      </c>
      <c r="D10" t="b">
        <v>1</v>
      </c>
      <c r="E10">
        <v>7</v>
      </c>
      <c r="I10" s="3" t="s">
        <v>28</v>
      </c>
      <c r="J10">
        <v>43857090</v>
      </c>
      <c r="K10" t="s">
        <v>28</v>
      </c>
      <c r="L10" t="b">
        <v>0</v>
      </c>
      <c r="M10" t="b">
        <v>1</v>
      </c>
      <c r="N10">
        <v>1</v>
      </c>
    </row>
    <row r="11" spans="1:14" x14ac:dyDescent="0.25">
      <c r="A11">
        <v>43857101</v>
      </c>
      <c r="B11" t="s">
        <v>38</v>
      </c>
      <c r="C11" t="b">
        <v>0</v>
      </c>
      <c r="D11" t="b">
        <v>1</v>
      </c>
      <c r="E11">
        <v>3</v>
      </c>
      <c r="I11" s="3" t="s">
        <v>30</v>
      </c>
      <c r="J11">
        <v>43857092</v>
      </c>
      <c r="K11" t="s">
        <v>30</v>
      </c>
      <c r="L11" t="b">
        <v>0</v>
      </c>
      <c r="M11" t="b">
        <v>1</v>
      </c>
      <c r="N11">
        <v>2</v>
      </c>
    </row>
    <row r="12" spans="1:14" x14ac:dyDescent="0.25">
      <c r="A12">
        <v>43857100</v>
      </c>
      <c r="B12" t="s">
        <v>36</v>
      </c>
      <c r="C12" t="b">
        <v>0</v>
      </c>
      <c r="D12" t="b">
        <v>1</v>
      </c>
      <c r="E12">
        <v>3</v>
      </c>
      <c r="I12" s="3" t="s">
        <v>32</v>
      </c>
      <c r="J12">
        <v>43857093</v>
      </c>
      <c r="K12" t="s">
        <v>32</v>
      </c>
      <c r="L12" t="b">
        <v>0</v>
      </c>
      <c r="M12" t="b">
        <v>1</v>
      </c>
      <c r="N12">
        <v>5</v>
      </c>
    </row>
    <row r="13" spans="1:14" x14ac:dyDescent="0.25">
      <c r="A13">
        <v>43857098</v>
      </c>
      <c r="B13" t="s">
        <v>34</v>
      </c>
      <c r="C13" t="b">
        <v>0</v>
      </c>
      <c r="D13" t="b">
        <v>1</v>
      </c>
      <c r="E13">
        <v>9</v>
      </c>
      <c r="I13" s="3" t="s">
        <v>34</v>
      </c>
      <c r="J13">
        <v>43857098</v>
      </c>
      <c r="K13" t="s">
        <v>34</v>
      </c>
      <c r="L13" t="b">
        <v>0</v>
      </c>
      <c r="M13" t="b">
        <v>1</v>
      </c>
      <c r="N13">
        <v>9</v>
      </c>
    </row>
    <row r="14" spans="1:14" x14ac:dyDescent="0.25">
      <c r="A14">
        <v>43857096</v>
      </c>
      <c r="B14" t="s">
        <v>71</v>
      </c>
      <c r="C14" t="b">
        <v>1</v>
      </c>
      <c r="D14" t="b">
        <v>1</v>
      </c>
      <c r="E14">
        <v>5</v>
      </c>
      <c r="I14" s="3" t="s">
        <v>36</v>
      </c>
      <c r="J14">
        <v>43857100</v>
      </c>
      <c r="K14" t="s">
        <v>36</v>
      </c>
      <c r="L14" t="b">
        <v>0</v>
      </c>
      <c r="M14" t="b">
        <v>1</v>
      </c>
      <c r="N14">
        <v>3</v>
      </c>
    </row>
    <row r="15" spans="1:14" x14ac:dyDescent="0.25">
      <c r="A15">
        <v>43857095</v>
      </c>
      <c r="B15" t="s">
        <v>69</v>
      </c>
      <c r="C15" t="b">
        <v>1</v>
      </c>
      <c r="D15" t="b">
        <v>1</v>
      </c>
      <c r="E15">
        <v>5</v>
      </c>
      <c r="I15" s="3" t="s">
        <v>38</v>
      </c>
      <c r="J15">
        <v>43857101</v>
      </c>
      <c r="K15" t="s">
        <v>38</v>
      </c>
      <c r="L15" t="b">
        <v>0</v>
      </c>
      <c r="M15" t="b">
        <v>1</v>
      </c>
      <c r="N15">
        <v>3</v>
      </c>
    </row>
    <row r="16" spans="1:14" x14ac:dyDescent="0.25">
      <c r="A16">
        <v>43857093</v>
      </c>
      <c r="B16" t="s">
        <v>32</v>
      </c>
      <c r="C16" t="b">
        <v>0</v>
      </c>
      <c r="D16" t="b">
        <v>1</v>
      </c>
      <c r="E16">
        <v>5</v>
      </c>
      <c r="I16" s="3" t="s">
        <v>41</v>
      </c>
      <c r="J16">
        <v>43857918</v>
      </c>
      <c r="K16" t="s">
        <v>41</v>
      </c>
      <c r="L16" t="b">
        <v>1</v>
      </c>
      <c r="M16" t="b">
        <v>1</v>
      </c>
      <c r="N16">
        <v>1</v>
      </c>
    </row>
    <row r="17" spans="1:14" x14ac:dyDescent="0.25">
      <c r="A17">
        <v>43857090</v>
      </c>
      <c r="B17" t="s">
        <v>28</v>
      </c>
      <c r="C17" t="b">
        <v>0</v>
      </c>
      <c r="D17" t="b">
        <v>1</v>
      </c>
      <c r="E17">
        <v>1</v>
      </c>
      <c r="I17" s="3" t="s">
        <v>43</v>
      </c>
      <c r="J17">
        <v>43857060</v>
      </c>
      <c r="K17" t="s">
        <v>43</v>
      </c>
      <c r="L17" t="b">
        <v>1</v>
      </c>
      <c r="M17" t="b">
        <v>1</v>
      </c>
      <c r="N17">
        <v>6</v>
      </c>
    </row>
    <row r="18" spans="1:14" x14ac:dyDescent="0.25">
      <c r="A18">
        <v>43857089</v>
      </c>
      <c r="B18" t="s">
        <v>67</v>
      </c>
      <c r="C18" t="b">
        <v>1</v>
      </c>
      <c r="D18" t="b">
        <v>1</v>
      </c>
      <c r="E18">
        <v>1</v>
      </c>
      <c r="I18" s="5" t="s">
        <v>45</v>
      </c>
      <c r="J18">
        <v>43857061</v>
      </c>
      <c r="K18" t="s">
        <v>45</v>
      </c>
      <c r="L18" t="b">
        <v>1</v>
      </c>
      <c r="M18" t="b">
        <v>1</v>
      </c>
      <c r="N18">
        <v>2</v>
      </c>
    </row>
    <row r="19" spans="1:14" x14ac:dyDescent="0.25">
      <c r="A19">
        <v>43857087</v>
      </c>
      <c r="B19" t="s">
        <v>65</v>
      </c>
      <c r="C19" t="b">
        <v>1</v>
      </c>
      <c r="D19" t="b">
        <v>1</v>
      </c>
      <c r="E19">
        <v>4</v>
      </c>
      <c r="I19" s="5" t="s">
        <v>47</v>
      </c>
      <c r="J19">
        <v>43857063</v>
      </c>
      <c r="K19" t="s">
        <v>47</v>
      </c>
      <c r="L19" t="b">
        <v>1</v>
      </c>
      <c r="M19" t="b">
        <v>1</v>
      </c>
      <c r="N19">
        <v>2</v>
      </c>
    </row>
    <row r="20" spans="1:14" x14ac:dyDescent="0.25">
      <c r="A20">
        <v>43857084</v>
      </c>
      <c r="B20" t="s">
        <v>26</v>
      </c>
      <c r="C20" t="b">
        <v>0</v>
      </c>
      <c r="D20" t="b">
        <v>1</v>
      </c>
      <c r="E20">
        <v>1</v>
      </c>
      <c r="I20" s="3" t="s">
        <v>49</v>
      </c>
      <c r="J20">
        <v>43857064</v>
      </c>
      <c r="K20" t="s">
        <v>49</v>
      </c>
      <c r="L20" t="b">
        <v>1</v>
      </c>
      <c r="M20" t="b">
        <v>1</v>
      </c>
      <c r="N20">
        <v>3</v>
      </c>
    </row>
    <row r="21" spans="1:14" x14ac:dyDescent="0.25">
      <c r="A21">
        <v>43857083</v>
      </c>
      <c r="B21" t="s">
        <v>24</v>
      </c>
      <c r="C21" t="b">
        <v>0</v>
      </c>
      <c r="D21" t="b">
        <v>1</v>
      </c>
      <c r="E21">
        <v>2</v>
      </c>
      <c r="I21" s="3" t="s">
        <v>51</v>
      </c>
      <c r="J21">
        <v>43857066</v>
      </c>
      <c r="K21" t="s">
        <v>51</v>
      </c>
      <c r="L21" t="b">
        <v>1</v>
      </c>
      <c r="M21" t="b">
        <v>1</v>
      </c>
      <c r="N21">
        <v>1</v>
      </c>
    </row>
    <row r="22" spans="1:14" x14ac:dyDescent="0.25">
      <c r="A22">
        <v>43857081</v>
      </c>
      <c r="B22" t="s">
        <v>61</v>
      </c>
      <c r="C22" t="b">
        <v>1</v>
      </c>
      <c r="D22" t="b">
        <v>1</v>
      </c>
      <c r="E22">
        <v>3</v>
      </c>
      <c r="I22" s="3" t="s">
        <v>53</v>
      </c>
      <c r="J22">
        <v>43857069</v>
      </c>
      <c r="K22" t="s">
        <v>53</v>
      </c>
      <c r="L22" t="b">
        <v>1</v>
      </c>
      <c r="M22" t="b">
        <v>1</v>
      </c>
      <c r="N22">
        <v>3</v>
      </c>
    </row>
    <row r="23" spans="1:14" x14ac:dyDescent="0.25">
      <c r="A23">
        <v>43857076</v>
      </c>
      <c r="B23" t="s">
        <v>118</v>
      </c>
      <c r="C23" t="b">
        <v>0</v>
      </c>
      <c r="D23" t="b">
        <v>1</v>
      </c>
      <c r="E23">
        <v>1</v>
      </c>
      <c r="I23" s="3" t="s">
        <v>55</v>
      </c>
      <c r="J23">
        <v>43861756</v>
      </c>
      <c r="K23" t="s">
        <v>55</v>
      </c>
      <c r="L23" t="b">
        <v>1</v>
      </c>
      <c r="M23" t="b">
        <v>1</v>
      </c>
      <c r="N23">
        <v>11</v>
      </c>
    </row>
    <row r="24" spans="1:14" x14ac:dyDescent="0.25">
      <c r="A24">
        <v>43857074</v>
      </c>
      <c r="B24" t="s">
        <v>57</v>
      </c>
      <c r="C24" t="b">
        <v>1</v>
      </c>
      <c r="D24" t="b">
        <v>1</v>
      </c>
      <c r="E24">
        <v>4</v>
      </c>
      <c r="I24" s="3" t="s">
        <v>57</v>
      </c>
      <c r="J24">
        <v>43857074</v>
      </c>
      <c r="K24" t="s">
        <v>57</v>
      </c>
      <c r="L24" t="b">
        <v>1</v>
      </c>
      <c r="M24" t="b">
        <v>1</v>
      </c>
      <c r="N24">
        <v>4</v>
      </c>
    </row>
    <row r="25" spans="1:14" x14ac:dyDescent="0.25">
      <c r="A25">
        <v>43857072</v>
      </c>
      <c r="B25" t="s">
        <v>18</v>
      </c>
      <c r="C25" t="b">
        <v>0</v>
      </c>
      <c r="D25" t="b">
        <v>1</v>
      </c>
      <c r="E25">
        <v>2</v>
      </c>
      <c r="I25" s="3" t="s">
        <v>59</v>
      </c>
      <c r="J25">
        <v>43857079</v>
      </c>
      <c r="K25" t="s">
        <v>59</v>
      </c>
      <c r="L25" t="b">
        <v>1</v>
      </c>
      <c r="M25" t="b">
        <v>1</v>
      </c>
      <c r="N25">
        <v>2</v>
      </c>
    </row>
    <row r="26" spans="1:14" x14ac:dyDescent="0.25">
      <c r="A26">
        <v>43857071</v>
      </c>
      <c r="B26" t="s">
        <v>16</v>
      </c>
      <c r="C26" t="b">
        <v>0</v>
      </c>
      <c r="D26" t="b">
        <v>1</v>
      </c>
      <c r="E26">
        <v>1</v>
      </c>
      <c r="I26" s="3" t="s">
        <v>61</v>
      </c>
      <c r="J26">
        <v>43857081</v>
      </c>
      <c r="K26" t="s">
        <v>61</v>
      </c>
      <c r="L26" t="b">
        <v>1</v>
      </c>
      <c r="M26" t="b">
        <v>1</v>
      </c>
      <c r="N26">
        <v>3</v>
      </c>
    </row>
    <row r="27" spans="1:14" x14ac:dyDescent="0.25">
      <c r="A27">
        <v>43857069</v>
      </c>
      <c r="B27" t="s">
        <v>53</v>
      </c>
      <c r="C27" t="b">
        <v>1</v>
      </c>
      <c r="D27" t="b">
        <v>1</v>
      </c>
      <c r="E27">
        <v>3</v>
      </c>
      <c r="I27" s="3" t="s">
        <v>63</v>
      </c>
      <c r="J27">
        <v>43857086</v>
      </c>
      <c r="K27" t="s">
        <v>63</v>
      </c>
      <c r="L27" t="b">
        <v>1</v>
      </c>
      <c r="M27" t="b">
        <v>1</v>
      </c>
      <c r="N27">
        <v>2</v>
      </c>
    </row>
    <row r="28" spans="1:14" x14ac:dyDescent="0.25">
      <c r="A28">
        <v>43857066</v>
      </c>
      <c r="B28" t="s">
        <v>51</v>
      </c>
      <c r="C28" t="b">
        <v>1</v>
      </c>
      <c r="D28" t="b">
        <v>1</v>
      </c>
      <c r="E28">
        <v>1</v>
      </c>
      <c r="I28" s="3" t="s">
        <v>65</v>
      </c>
      <c r="J28">
        <v>43857087</v>
      </c>
      <c r="K28" t="s">
        <v>65</v>
      </c>
      <c r="L28" t="b">
        <v>1</v>
      </c>
      <c r="M28" t="b">
        <v>1</v>
      </c>
      <c r="N28">
        <v>4</v>
      </c>
    </row>
    <row r="29" spans="1:14" x14ac:dyDescent="0.25">
      <c r="A29">
        <v>43857064</v>
      </c>
      <c r="B29" t="s">
        <v>49</v>
      </c>
      <c r="C29" t="b">
        <v>1</v>
      </c>
      <c r="D29" t="b">
        <v>1</v>
      </c>
      <c r="E29">
        <v>3</v>
      </c>
      <c r="I29" s="3" t="s">
        <v>67</v>
      </c>
      <c r="J29">
        <v>43857089</v>
      </c>
      <c r="K29" t="s">
        <v>67</v>
      </c>
      <c r="L29" t="b">
        <v>1</v>
      </c>
      <c r="M29" t="b">
        <v>1</v>
      </c>
      <c r="N29">
        <v>1</v>
      </c>
    </row>
    <row r="30" spans="1:14" x14ac:dyDescent="0.25">
      <c r="A30">
        <v>43857063</v>
      </c>
      <c r="B30" t="s">
        <v>47</v>
      </c>
      <c r="C30" t="b">
        <v>1</v>
      </c>
      <c r="D30" t="b">
        <v>1</v>
      </c>
      <c r="E30">
        <v>2</v>
      </c>
      <c r="I30" s="3" t="s">
        <v>69</v>
      </c>
      <c r="J30">
        <v>43857095</v>
      </c>
      <c r="K30" t="s">
        <v>69</v>
      </c>
      <c r="L30" t="b">
        <v>1</v>
      </c>
      <c r="M30" t="b">
        <v>1</v>
      </c>
      <c r="N30">
        <v>5</v>
      </c>
    </row>
    <row r="31" spans="1:14" x14ac:dyDescent="0.25">
      <c r="A31">
        <v>43857061</v>
      </c>
      <c r="B31" t="s">
        <v>45</v>
      </c>
      <c r="C31" t="b">
        <v>1</v>
      </c>
      <c r="D31" t="b">
        <v>1</v>
      </c>
      <c r="E31">
        <v>2</v>
      </c>
      <c r="I31" s="3" t="s">
        <v>71</v>
      </c>
      <c r="J31">
        <v>43857096</v>
      </c>
      <c r="K31" t="s">
        <v>71</v>
      </c>
      <c r="L31" t="b">
        <v>1</v>
      </c>
      <c r="M31" t="b">
        <v>1</v>
      </c>
      <c r="N31">
        <v>5</v>
      </c>
    </row>
    <row r="32" spans="1:14" x14ac:dyDescent="0.25">
      <c r="A32">
        <v>43857060</v>
      </c>
      <c r="B32" t="s">
        <v>43</v>
      </c>
      <c r="C32" t="b">
        <v>1</v>
      </c>
      <c r="D32" t="b">
        <v>1</v>
      </c>
      <c r="E32">
        <v>6</v>
      </c>
      <c r="I32" s="3" t="s">
        <v>73</v>
      </c>
      <c r="J32">
        <v>43857103</v>
      </c>
      <c r="K32" t="s">
        <v>73</v>
      </c>
      <c r="L32" t="b">
        <v>1</v>
      </c>
      <c r="M32" t="b">
        <v>1</v>
      </c>
      <c r="N32">
        <v>7</v>
      </c>
    </row>
    <row r="33" spans="1:14" x14ac:dyDescent="0.25">
      <c r="I33" s="3" t="s">
        <v>75</v>
      </c>
      <c r="J33">
        <v>43857104</v>
      </c>
      <c r="K33" t="s">
        <v>75</v>
      </c>
      <c r="L33" t="b">
        <v>1</v>
      </c>
      <c r="M33" t="b">
        <v>1</v>
      </c>
      <c r="N33">
        <v>4</v>
      </c>
    </row>
    <row r="35" spans="1:14" x14ac:dyDescent="0.25">
      <c r="A35">
        <v>43857076</v>
      </c>
      <c r="B35" t="s">
        <v>118</v>
      </c>
      <c r="C35" t="b">
        <v>0</v>
      </c>
      <c r="D35" t="b">
        <v>1</v>
      </c>
      <c r="E35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No Cue Given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Murphy</dc:creator>
  <cp:lastModifiedBy>William Murphy</cp:lastModifiedBy>
  <dcterms:created xsi:type="dcterms:W3CDTF">2024-03-01T18:15:25Z</dcterms:created>
  <dcterms:modified xsi:type="dcterms:W3CDTF">2024-03-08T03:05:03Z</dcterms:modified>
</cp:coreProperties>
</file>