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Z:\Equipe\E-Learning\1.Cursos em Desenvolvimento\Office2013\Cursos\6.Excel2013_Intermediario\Exercicios\Mod2\"/>
    </mc:Choice>
  </mc:AlternateContent>
  <bookViews>
    <workbookView xWindow="0" yWindow="0" windowWidth="9570" windowHeight="4935" firstSheet="9" activeTab="10"/>
  </bookViews>
  <sheets>
    <sheet name="SE" sheetId="1" r:id="rId1"/>
    <sheet name="SE_E" sheetId="2" r:id="rId2"/>
    <sheet name="SE_OU" sheetId="3" r:id="rId3"/>
    <sheet name="CodigoPais" sheetId="4" r:id="rId4"/>
    <sheet name="DATAS" sheetId="6" r:id="rId5"/>
    <sheet name="DiasNascimento" sheetId="7" r:id="rId6"/>
    <sheet name="ABS" sheetId="8" r:id="rId7"/>
    <sheet name="Hoje" sheetId="9" r:id="rId8"/>
    <sheet name="DIA.DA.SEMANA" sheetId="10" r:id="rId9"/>
    <sheet name="HORA" sheetId="11" r:id="rId10"/>
    <sheet name="DIA_MES_ANO" sheetId="12" r:id="rId11"/>
  </sheets>
  <definedNames>
    <definedName name="a" localSheetId="0" hidden="1">{"azul",#N/A,FALSE,"geral";"verde",#N/A,FALSE,"geral";"vermelho",#N/A,FALSE,"geral"}</definedName>
    <definedName name="a" hidden="1">{"azul",#N/A,FALSE,"geral";"verde",#N/A,FALSE,"geral";"vermelho",#N/A,FALSE,"geral"}</definedName>
    <definedName name="aa" localSheetId="0" hidden="1">{"Normal","receita baixa",TRUE,"CENÁRIO ATUAL";"Linhas de Totais","despesa alta",TRUE,"CENÁRIO ATUAL";"Primeiros Meses","despesa baixa",TRUE,"CENÁRIO ATUAL";"Últimos Meses","receita alta",TRUE,"CENÁRIO ATUAL"}</definedName>
    <definedName name="aa" hidden="1">{"Normal","receita baixa",TRUE,"CENÁRIO ATUAL";"Linhas de Totais","despesa alta",TRUE,"CENÁRIO ATUAL";"Primeiros Meses","despesa baixa",TRUE,"CENÁRIO ATUAL";"Últimos Meses","receita alta",TRUE,"CENÁRIO ATUAL"}</definedName>
    <definedName name="aaa" localSheetId="0" hidden="1">{"azul",#N/A,FALSE,"geral";"verde",#N/A,FALSE,"geral";"vermelho",#N/A,FALSE,"geral"}</definedName>
    <definedName name="aaa" hidden="1">{"azul",#N/A,FALSE,"geral";"verde",#N/A,FALSE,"geral";"vermelho",#N/A,FALSE,"geral"}</definedName>
    <definedName name="aaaa" hidden="1">{"azul",#N/A,FALSE,"geral";"verde",#N/A,FALSE,"geral";"vermelho",#N/A,FALSE,"geral"}</definedName>
    <definedName name="anscount" hidden="1">1</definedName>
    <definedName name="b" localSheetId="0" hidden="1">{"azul",#N/A,FALSE,"geral";"verde",#N/A,FALSE,"geral";"vermelho",#N/A,FALSE,"geral"}</definedName>
    <definedName name="b" hidden="1">{"azul",#N/A,FALSE,"geral";"verde",#N/A,FALSE,"geral";"vermelho",#N/A,FALSE,"geral"}</definedName>
    <definedName name="ba" localSheetId="0" hidden="1">{"azul",#N/A,FALSE,"geral";"verde",#N/A,FALSE,"geral";"vermelho",#N/A,FALSE,"geral"}</definedName>
    <definedName name="ba" hidden="1">{"azul",#N/A,FALSE,"geral";"verde",#N/A,FALSE,"geral";"vermelho",#N/A,FALSE,"geral"}</definedName>
    <definedName name="conf" localSheetId="0" hidden="1">{"azul",#N/A,FALSE,"geral";"verde",#N/A,FALSE,"geral";"vermelho",#N/A,FALSE,"geral"}</definedName>
    <definedName name="conf" hidden="1">{"azul",#N/A,FALSE,"geral";"verde",#N/A,FALSE,"geral";"vermelho",#N/A,FALSE,"geral"}</definedName>
    <definedName name="conf1" localSheetId="0" hidden="1">{"azul",#N/A,FALSE,"geral";"verde",#N/A,FALSE,"geral";"vermelho",#N/A,FALSE,"geral"}</definedName>
    <definedName name="conf1" hidden="1">{"azul",#N/A,FALSE,"geral";"verde",#N/A,FALSE,"geral";"vermelho",#N/A,FALSE,"geral"}</definedName>
    <definedName name="d" localSheetId="0" hidden="1">{"azul",#N/A,FALSE,"geral";"verde",#N/A,FALSE,"geral";"vermelho",#N/A,FALSE,"geral"}</definedName>
    <definedName name="d" hidden="1">{"azul",#N/A,FALSE,"geral";"verde",#N/A,FALSE,"geral";"vermelho",#N/A,FALSE,"geral"}</definedName>
    <definedName name="da" localSheetId="0" hidden="1">{"azul",#N/A,FALSE,"geral";"verde",#N/A,FALSE,"geral";"vermelho",#N/A,FALSE,"geral"}</definedName>
    <definedName name="da" hidden="1">{"azul",#N/A,FALSE,"geral";"verde",#N/A,FALSE,"geral";"vermelho",#N/A,FALSE,"geral"}</definedName>
    <definedName name="ddd" localSheetId="0" hidden="1">{"azul",#N/A,FALSE,"geral";"verde",#N/A,FALSE,"geral";"vermelho",#N/A,FALSE,"geral"}</definedName>
    <definedName name="ddd" hidden="1">{"azul",#N/A,FALSE,"geral";"verde",#N/A,FALSE,"geral";"vermelho",#N/A,FALSE,"geral"}</definedName>
    <definedName name="DFDFD" localSheetId="0" hidden="1">{#N/A,"Médio",TRUE,"Plan30";"3º Trimestre Geral",#N/A,TRUE,"1º Trimestre"}</definedName>
    <definedName name="DFDFD" hidden="1">{#N/A,"Médio",TRUE,"Plan30";"3º Trimestre Geral",#N/A,TRUE,"1º Trimestre"}</definedName>
    <definedName name="e" localSheetId="0" hidden="1">{"azul",#N/A,FALSE,"geral";"verde",#N/A,FALSE,"geral";"vermelho",#N/A,FALSE,"geral"}</definedName>
    <definedName name="e" hidden="1">{"azul",#N/A,FALSE,"geral";"verde",#N/A,FALSE,"geral";"vermelho",#N/A,FALSE,"geral"}</definedName>
    <definedName name="ea" localSheetId="0" hidden="1">{"azul",#N/A,FALSE,"geral";"verde",#N/A,FALSE,"geral";"vermelho",#N/A,FALSE,"geral"}</definedName>
    <definedName name="ea" hidden="1">{"azul",#N/A,FALSE,"geral";"verde",#N/A,FALSE,"geral";"vermelho",#N/A,FALSE,"geral"}</definedName>
    <definedName name="EXER" localSheetId="0" hidden="1">{"azul",#N/A,FALSE,"geral";"verde",#N/A,FALSE,"geral";"vermelho",#N/A,FALSE,"geral"}</definedName>
    <definedName name="EXER" hidden="1">{"azul",#N/A,FALSE,"geral";"verde",#N/A,FALSE,"geral";"vermelho",#N/A,FALSE,"geral"}</definedName>
    <definedName name="exercicio2" localSheetId="0" hidden="1">{"azul",#N/A,FALSE,"geral";"verde",#N/A,FALSE,"geral";"vermelho",#N/A,FALSE,"geral"}</definedName>
    <definedName name="exercicio2" hidden="1">{"azul",#N/A,FALSE,"geral";"verde",#N/A,FALSE,"geral";"vermelho",#N/A,FALSE,"geral"}</definedName>
    <definedName name="g" localSheetId="0" hidden="1">{"normal","argentina",FALSE,"cenários e solver";#N/A,#N/A,FALSE,"banco de dados"}</definedName>
    <definedName name="g" hidden="1">{"normal","argentina",FALSE,"cenários e solver";#N/A,#N/A,FALSE,"banco de dados"}</definedName>
    <definedName name="gggg" localSheetId="0" hidden="1">{"azul",#N/A,FALSE,"geral";"verde",#N/A,FALSE,"geral";"vermelho",#N/A,FALSE,"geral"}</definedName>
    <definedName name="gggg" hidden="1">{"azul",#N/A,FALSE,"geral";"verde",#N/A,FALSE,"geral";"vermelho",#N/A,FALSE,"geral"}</definedName>
    <definedName name="limcount" hidden="1">1</definedName>
    <definedName name="Resumo" localSheetId="0" hidden="1">{"azul",#N/A,FALSE,"geral";"verde",#N/A,FALSE,"geral";"vermelho",#N/A,FALSE,"geral"}</definedName>
    <definedName name="Resumo" hidden="1">{"azul",#N/A,FALSE,"geral";"verde",#N/A,FALSE,"geral";"vermelho",#N/A,FALSE,"geral"}</definedName>
    <definedName name="resumoa" localSheetId="0" hidden="1">{"azul",#N/A,FALSE,"geral";"verde",#N/A,FALSE,"geral";"vermelho",#N/A,FALSE,"geral"}</definedName>
    <definedName name="resumoa" hidden="1">{"azul",#N/A,FALSE,"geral";"verde",#N/A,FALSE,"geral";"vermelho",#N/A,FALSE,"geral"}</definedName>
    <definedName name="safdsf" hidden="1">#REF!</definedName>
    <definedName name="sdafasfsadf" localSheetId="0" hidden="1">{"azul",#N/A,FALSE,"geral";"verde",#N/A,FALSE,"geral";"vermelho",#N/A,FALSE,"geral"}</definedName>
    <definedName name="sdafasfsadf" hidden="1">{"azul",#N/A,FALSE,"geral";"verde",#N/A,FALSE,"geral";"vermelho",#N/A,FALSE,"geral"}</definedName>
    <definedName name="sdddd" localSheetId="0" hidden="1">{"azul",#N/A,FALSE,"geral";"verde",#N/A,FALSE,"geral";"vermelho",#N/A,FALSE,"geral"}</definedName>
    <definedName name="sdddd" hidden="1">{"azul",#N/A,FALSE,"geral";"verde",#N/A,FALSE,"geral";"vermelho",#N/A,FALSE,"geral"}</definedName>
    <definedName name="sencount" hidden="1">1</definedName>
    <definedName name="solver_lhs0" hidden="1">#REF!</definedName>
    <definedName name="solver_lhs10" hidden="1">#REF!</definedName>
    <definedName name="solver_lhs11" hidden="1">#REF!</definedName>
    <definedName name="solver_lhs12" hidden="1">#REF!</definedName>
    <definedName name="solver_lhs7" hidden="1">#REF!</definedName>
    <definedName name="solver_lhs8" hidden="1">#REF!</definedName>
    <definedName name="solver_lhs9" hidden="1">#REF!</definedName>
    <definedName name="solver_rel0" hidden="1">2</definedName>
    <definedName name="solver_rel10" hidden="1">3</definedName>
    <definedName name="solver_rel11" hidden="1">4</definedName>
    <definedName name="solver_rel12" hidden="1">4</definedName>
    <definedName name="solver_rel7" hidden="1">3</definedName>
    <definedName name="solver_rel8" hidden="1">3</definedName>
    <definedName name="solver_rel9" hidden="1">3</definedName>
    <definedName name="solver_rhs10" hidden="1">#REF!</definedName>
    <definedName name="solver_rhs11" localSheetId="0" hidden="1">número</definedName>
    <definedName name="solver_rhs11" hidden="1">número</definedName>
    <definedName name="solver_rhs12" localSheetId="0" hidden="1">número</definedName>
    <definedName name="solver_rhs12" hidden="1">número</definedName>
    <definedName name="solver_rhs7" hidden="1">#REF!</definedName>
    <definedName name="solver_rhs8" hidden="1">#REF!</definedName>
    <definedName name="solver_rhs9" hidden="1">#REF!</definedName>
    <definedName name="solver_tmp" hidden="1">0</definedName>
    <definedName name="teste" localSheetId="0" hidden="1">{"normal","argentina",FALSE,"cenários e solver";#N/A,#N/A,FALSE,"banco de dados"}</definedName>
    <definedName name="teste" hidden="1">{"normal","argentina",FALSE,"cenários e solver";#N/A,#N/A,FALSE,"banco de dados"}</definedName>
    <definedName name="testes3" localSheetId="0" hidden="1">{"normal","argentina",FALSE,"cenários e solver";#N/A,#N/A,FALSE,"banco de dados"}</definedName>
    <definedName name="testes3" hidden="1">{"normal","argentina",FALSE,"cenários e solver";#N/A,#N/A,FALSE,"banco de dados"}</definedName>
    <definedName name="v" localSheetId="0" hidden="1">{"normal","argentina",FALSE,"cenários e solver";#N/A,#N/A,FALSE,"banco de dados"}</definedName>
    <definedName name="v" hidden="1">{"normal","argentina",FALSE,"cenários e solver";#N/A,#N/A,FALSE,"banco de dados"}</definedName>
    <definedName name="vandasa" localSheetId="0" hidden="1">{"Normal","receita baixa",TRUE,"CENÁRIO ATUAL";"Linhas de Totais","despesa alta",TRUE,"CENÁRIO ATUAL";"Primeiros Meses","despesa baixa",TRUE,"CENÁRIO ATUAL";"Últimos Meses","receita alta",TRUE,"CENÁRIO ATUAL"}</definedName>
    <definedName name="vandasa" hidden="1">{"Normal","receita baixa",TRUE,"CENÁRIO ATUAL";"Linhas de Totais","despesa alta",TRUE,"CENÁRIO ATUAL";"Primeiros Meses","despesa baixa",TRUE,"CENÁRIO ATUAL";"Últimos Meses","receita alta",TRUE,"CENÁRIO ATUAL"}</definedName>
    <definedName name="Vendas" localSheetId="0" hidden="1">{"Normal","receita baixa",TRUE,"CENÁRIO ATUAL";"Linhas de Totais","despesa alta",TRUE,"CENÁRIO ATUAL";"Primeiros Meses","despesa baixa",TRUE,"CENÁRIO ATUAL";"Últimos Meses","receita alta",TRUE,"CENÁRIO ATUAL"}</definedName>
    <definedName name="Vendas" hidden="1">{"Normal","receita baixa",TRUE,"CENÁRIO ATUAL";"Linhas de Totais","despesa alta",TRUE,"CENÁRIO ATUAL";"Primeiros Meses","despesa baixa",TRUE,"CENÁRIO ATUAL";"Últimos Meses","receita alta",TRUE,"CENÁRIO ATUAL"}</definedName>
    <definedName name="wrf" localSheetId="0" hidden="1">{"Normal","receita baixa",TRUE,"CENÁRIO ATUAL";"Linhas de Totais","despesa alta",TRUE,"CENÁRIO ATUAL";"Primeiros Meses","despesa baixa",TRUE,"CENÁRIO ATUAL";"Últimos Meses","receita alta",TRUE,"CENÁRIO ATUAL"}</definedName>
    <definedName name="wrf" hidden="1">{"Normal","receita baixa",TRUE,"CENÁRIO ATUAL";"Linhas de Totais","despesa alta",TRUE,"CENÁRIO ATUAL";"Primeiros Meses","despesa baixa",TRUE,"CENÁRIO ATUAL";"Últimos Meses","receita alta",TRUE,"CENÁRIO ATUAL"}</definedName>
    <definedName name="wrn.Alfa." localSheetId="0" hidden="1">{#N/A,"Médio",TRUE,"Plan30";"3º Trimestre Geral",#N/A,TRUE,"1º Trimestre"}</definedName>
    <definedName name="wrn.Alfa." hidden="1">{#N/A,"Médio",TRUE,"Plan30";"3º Trimestre Geral",#N/A,TRUE,"1º Trimestre"}</definedName>
    <definedName name="wrn.aula." localSheetId="0" hidden="1">{"azul",#N/A,FALSE,"geral";"verde",#N/A,FALSE,"geral";"vermelho",#N/A,FALSE,"geral"}</definedName>
    <definedName name="wrn.aula." hidden="1">{"azul",#N/A,FALSE,"geral";"verde",#N/A,FALSE,"geral";"vermelho",#N/A,FALSE,"geral"}</definedName>
    <definedName name="wrn.aulaa" localSheetId="0" hidden="1">{"azul",#N/A,FALSE,"geral";"verde",#N/A,FALSE,"geral";"vermelho",#N/A,FALSE,"geral"}</definedName>
    <definedName name="wrn.aulaa" hidden="1">{"azul",#N/A,FALSE,"geral";"verde",#N/A,FALSE,"geral";"vermelho",#N/A,FALSE,"geral"}</definedName>
    <definedName name="wrn.Bom." localSheetId="0" hidden="1">{#N/A,"Bom",FALSE,"Cenario 34"}</definedName>
    <definedName name="wrn.Bom." hidden="1">{#N/A,"Bom",FALSE,"Cenario 34"}</definedName>
    <definedName name="wrn.Colar._.Especial." localSheetId="0" hidden="1">{#N/A,#N/A,FALSE,"Colar especial 11"}</definedName>
    <definedName name="wrn.Colar._.Especial." hidden="1">{#N/A,#N/A,FALSE,"Colar especial 11"}</definedName>
    <definedName name="wrn.fluxo._.de._.caixa." localSheetId="0" hidden="1">{"normal","argentina",FALSE,"cenários e solver";#N/A,#N/A,FALSE,"banco de dados"}</definedName>
    <definedName name="wrn.fluxo._.de._.caixa." hidden="1">{"normal","argentina",FALSE,"cenários e solver";#N/A,#N/A,FALSE,"banco de dados"}</definedName>
    <definedName name="wrn.Mensal." localSheetId="0" hidden="1">{"Integral",#N/A,FALSE,"Plan1"}</definedName>
    <definedName name="wrn.Mensal." hidden="1">{"Integral",#N/A,FALSE,"Plan1"}</definedName>
    <definedName name="wrn.Minas._.Gerais." localSheetId="0" hidden="1">{"Minas Gerais",#N/A,FALSE,"Exibição 41"}</definedName>
    <definedName name="wrn.Minas._.Gerais." hidden="1">{"Minas Gerais",#N/A,FALSE,"Exibição 41"}</definedName>
    <definedName name="wrn.Relat." localSheetId="0" hidden="1">{"Normal","Despesa Alta",TRUE,"Planejamento (sol)";"Primeiros Trimestres","Receita Alta",TRUE,"Planejamento (sol)";"Últimos trimestres","Receita Baixa",TRUE,"Planejamento (sol)";"Totais","Despesa Baixa",TRUE,"Planejamento (sol)"}</definedName>
    <definedName name="wrn.Relat." hidden="1">{"Normal","Despesa Alta",TRUE,"Planejamento (sol)";"Primeiros Trimestres","Receita Alta",TRUE,"Planejamento (sol)";"Últimos trimestres","Receita Baixa",TRUE,"Planejamento (sol)";"Totais","Despesa Baixa",TRUE,"Planejamento (sol)"}</definedName>
    <definedName name="wrn.Relat._.Final." localSheetId="0" hidden="1">{"Normal","receita baixa",TRUE,"CENÁRIO ATUAL";"Linhas de Totais","despesa alta",TRUE,"CENÁRIO ATUAL";"Primeiros Meses","despesa baixa",TRUE,"CENÁRIO ATUAL";"Últimos Meses","receita alta",TRUE,"CENÁRIO ATUAL"}</definedName>
    <definedName name="wrn.Relat._.Final." hidden="1">{"Normal","receita baixa",TRUE,"CENÁRIO ATUAL";"Linhas de Totais","despesa alta",TRUE,"CENÁRIO ATUAL";"Primeiros Meses","despesa baixa",TRUE,"CENÁRIO ATUAL";"Últimos Meses","receita alta",TRUE,"CENÁRIO ATUAL"}</definedName>
    <definedName name="wrn.relata" localSheetId="0" hidden="1">{"Normal","Despesa Alta",TRUE,"Planejamento (sol)";"Primeiros Trimestres","Receita Alta",TRUE,"Planejamento (sol)";"Últimos trimestres","Receita Baixa",TRUE,"Planejamento (sol)";"Totais","Despesa Baixa",TRUE,"Planejamento (sol)"}</definedName>
    <definedName name="wrn.relata" hidden="1">{"Normal","Despesa Alta",TRUE,"Planejamento (sol)";"Primeiros Trimestres","Receita Alta",TRUE,"Planejamento (sol)";"Últimos trimestres","Receita Baixa",TRUE,"Planejamento (sol)";"Totais","Despesa Baixa",TRUE,"Planejamento (sol)"}</definedName>
    <definedName name="wrn.Relatório._.Mensal." localSheetId="0" hidden="1">{"Modo1","Otimista",FALSE,"Orçamento Pessoal"}</definedName>
    <definedName name="wrn.Relatório._.Mensal." hidden="1">{"Modo1","Otimista",FALSE,"Orçamento Pessoal"}</definedName>
    <definedName name="wrn.Ruim." localSheetId="0" hidden="1">{#N/A,"Ruim",FALSE,"Cenario 34"}</definedName>
    <definedName name="wrn.Ruim." hidden="1">{#N/A,"Ruim",FALSE,"Cenario 34"}</definedName>
    <definedName name="wrn.Santa._.Catarina." localSheetId="0" hidden="1">{"Santa Catarina",#N/A,FALSE,"Exibição 41"}</definedName>
    <definedName name="wrn.Santa._.Catarina." hidden="1">{"Santa Catarina",#N/A,FALSE,"Exibição 41"}</definedName>
    <definedName name="yu" localSheetId="0" hidden="1">{"normal","argentina",FALSE,"cenários e solver";#N/A,#N/A,FALSE,"banco de dados"}</definedName>
    <definedName name="yu" hidden="1">{"normal","argentina",FALSE,"cenários e solver";#N/A,#N/A,FALSE,"banco de dados"}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2" l="1"/>
  <c r="E3" i="12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D2" i="12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C2" i="12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F2" i="11" l="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C2" i="10" l="1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J2" i="9" l="1"/>
  <c r="H4" i="9" s="1"/>
  <c r="H7" i="9" l="1"/>
  <c r="H3" i="9"/>
  <c r="C2" i="8"/>
  <c r="G2" i="6" l="1"/>
  <c r="G3" i="6"/>
  <c r="G4" i="6"/>
  <c r="G5" i="6"/>
  <c r="G6" i="6"/>
  <c r="G7" i="6"/>
  <c r="G8" i="6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C2" i="4" l="1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B2" i="4" l="1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E2" i="3" l="1"/>
  <c r="E3" i="3"/>
  <c r="E4" i="3"/>
  <c r="E5" i="3"/>
  <c r="E6" i="3"/>
  <c r="E7" i="3"/>
  <c r="E8" i="3"/>
  <c r="E2" i="2" l="1"/>
  <c r="E3" i="2"/>
  <c r="E4" i="2"/>
  <c r="E5" i="2"/>
  <c r="E6" i="2"/>
  <c r="E7" i="2"/>
  <c r="E8" i="2"/>
  <c r="E9" i="2"/>
  <c r="E10" i="2"/>
  <c r="E11" i="2"/>
  <c r="E12" i="2"/>
  <c r="D2" i="2"/>
  <c r="D3" i="2"/>
  <c r="D4" i="2"/>
  <c r="D5" i="2"/>
  <c r="D6" i="2"/>
  <c r="D7" i="2"/>
  <c r="D8" i="2"/>
  <c r="D9" i="2"/>
  <c r="D10" i="2"/>
  <c r="D11" i="2"/>
  <c r="D12" i="2"/>
  <c r="E2" i="1" l="1"/>
  <c r="G2" i="1" s="1"/>
  <c r="E3" i="1"/>
  <c r="G3" i="1" s="1"/>
  <c r="E4" i="1"/>
  <c r="G4" i="1" s="1"/>
  <c r="E5" i="1"/>
  <c r="G5" i="1" s="1"/>
  <c r="E6" i="1"/>
  <c r="G6" i="1" s="1"/>
  <c r="E7" i="1"/>
  <c r="G7" i="1" s="1"/>
  <c r="E8" i="1"/>
  <c r="G8" i="1" s="1"/>
  <c r="E9" i="1"/>
  <c r="G9" i="1" s="1"/>
  <c r="A2" i="11" l="1"/>
  <c r="A3" i="11"/>
  <c r="A4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F28" i="11" l="1"/>
  <c r="G8" i="9" l="1"/>
  <c r="H8" i="9" s="1"/>
  <c r="D8" i="9"/>
  <c r="E8" i="9" s="1"/>
  <c r="G7" i="9"/>
  <c r="E7" i="9"/>
  <c r="D7" i="9"/>
  <c r="G6" i="9"/>
  <c r="H6" i="9" s="1"/>
  <c r="D6" i="9"/>
  <c r="E6" i="9" s="1"/>
  <c r="G5" i="9"/>
  <c r="H5" i="9" s="1"/>
  <c r="D5" i="9"/>
  <c r="E5" i="9" s="1"/>
  <c r="G4" i="9"/>
  <c r="D4" i="9"/>
  <c r="E4" i="9" s="1"/>
  <c r="G3" i="9"/>
  <c r="D3" i="9"/>
  <c r="E3" i="9" s="1"/>
  <c r="G2" i="9"/>
  <c r="H2" i="9" s="1"/>
  <c r="D2" i="9"/>
  <c r="E2" i="9" s="1"/>
  <c r="B2" i="7"/>
  <c r="C2" i="7" s="1"/>
  <c r="D8" i="6"/>
  <c r="E8" i="6" s="1"/>
  <c r="D7" i="6"/>
  <c r="E7" i="6" s="1"/>
  <c r="D6" i="6"/>
  <c r="E6" i="6" s="1"/>
  <c r="D5" i="6"/>
  <c r="E5" i="6" s="1"/>
  <c r="D4" i="6"/>
  <c r="E4" i="6" s="1"/>
  <c r="D3" i="6"/>
  <c r="E3" i="6" s="1"/>
  <c r="D2" i="6"/>
  <c r="E2" i="6" s="1"/>
  <c r="D8" i="3" l="1"/>
  <c r="D7" i="3"/>
  <c r="D6" i="3"/>
  <c r="D5" i="3"/>
  <c r="D4" i="3"/>
  <c r="D3" i="3"/>
  <c r="D2" i="3"/>
</calcChain>
</file>

<file path=xl/sharedStrings.xml><?xml version="1.0" encoding="utf-8"?>
<sst xmlns="http://schemas.openxmlformats.org/spreadsheetml/2006/main" count="171" uniqueCount="99">
  <si>
    <t>Cidade</t>
  </si>
  <si>
    <t>Jan</t>
  </si>
  <si>
    <t>Fev</t>
  </si>
  <si>
    <t>Mar</t>
  </si>
  <si>
    <t>Meta</t>
  </si>
  <si>
    <t>Resultado</t>
  </si>
  <si>
    <t>São Paulo</t>
  </si>
  <si>
    <t>Guarulhos</t>
  </si>
  <si>
    <t>Campinas</t>
  </si>
  <si>
    <t>Santos</t>
  </si>
  <si>
    <t>Osasco</t>
  </si>
  <si>
    <t>Carapicuíba</t>
  </si>
  <si>
    <t>Salvador</t>
  </si>
  <si>
    <t>Vitória da Conquista</t>
  </si>
  <si>
    <t>Total</t>
  </si>
  <si>
    <t>Fernando Areosa</t>
  </si>
  <si>
    <t>Getúlio Mortágua</t>
  </si>
  <si>
    <t>Gustavo Nogueira</t>
  </si>
  <si>
    <t>Heleno Proença</t>
  </si>
  <si>
    <t>Hélio Andrade</t>
  </si>
  <si>
    <t>Henri Lousado</t>
  </si>
  <si>
    <t>Manoel Maranhão</t>
  </si>
  <si>
    <t>Rafael Barbosa</t>
  </si>
  <si>
    <t>Rosa Valente</t>
  </si>
  <si>
    <t>Stella Horta</t>
  </si>
  <si>
    <t>Susana Antas</t>
  </si>
  <si>
    <t>Funcionário</t>
  </si>
  <si>
    <t>Anos de experiência</t>
  </si>
  <si>
    <t>Salário Atual</t>
  </si>
  <si>
    <t>Novo Salário</t>
  </si>
  <si>
    <t>Aumento</t>
  </si>
  <si>
    <t/>
  </si>
  <si>
    <t>Produtos Vendidos</t>
  </si>
  <si>
    <t>Quantidade</t>
  </si>
  <si>
    <t>Valor Unitário</t>
  </si>
  <si>
    <t>Comissão</t>
  </si>
  <si>
    <t>Som</t>
  </si>
  <si>
    <t>TV</t>
  </si>
  <si>
    <t>Scanner</t>
  </si>
  <si>
    <t xml:space="preserve">Monitor </t>
  </si>
  <si>
    <t>Teclado</t>
  </si>
  <si>
    <t>Notebook</t>
  </si>
  <si>
    <t>Fone de ouvido</t>
  </si>
  <si>
    <t>Código/País</t>
  </si>
  <si>
    <t>Posição</t>
  </si>
  <si>
    <t>Código</t>
  </si>
  <si>
    <t>País</t>
  </si>
  <si>
    <t>911-Alemanha</t>
  </si>
  <si>
    <t>9702-Austrália</t>
  </si>
  <si>
    <t>564-Bangladesh</t>
  </si>
  <si>
    <t>707-Dinamarca</t>
  </si>
  <si>
    <t>573-Emirados Árabes Unidos</t>
  </si>
  <si>
    <t>723-Estados Unidos</t>
  </si>
  <si>
    <t>498-Holanda</t>
  </si>
  <si>
    <t>7346-Israel</t>
  </si>
  <si>
    <t>203-Itália</t>
  </si>
  <si>
    <t>746-Japão</t>
  </si>
  <si>
    <t>360-Liechtenstein</t>
  </si>
  <si>
    <t>146-Luxemburgo</t>
  </si>
  <si>
    <t>85-México</t>
  </si>
  <si>
    <t>320-Mônaco</t>
  </si>
  <si>
    <t>668-Portugal</t>
  </si>
  <si>
    <t>235-Uruguai</t>
  </si>
  <si>
    <t>17560-África do Sul</t>
  </si>
  <si>
    <t>12879-Grécia</t>
  </si>
  <si>
    <t>Data da Venda</t>
  </si>
  <si>
    <t>Pagamento 120 dias</t>
  </si>
  <si>
    <t>Data Nascimento</t>
  </si>
  <si>
    <t>Idade em dias</t>
  </si>
  <si>
    <t>Data atual</t>
  </si>
  <si>
    <t>Cotação</t>
  </si>
  <si>
    <t>Data Atual</t>
  </si>
  <si>
    <t>Dias em Atraso</t>
  </si>
  <si>
    <t>Nome</t>
  </si>
  <si>
    <t>Nascimento</t>
  </si>
  <si>
    <t>Dia</t>
  </si>
  <si>
    <t>Adauto Valido</t>
  </si>
  <si>
    <t>Alice Valgueiro</t>
  </si>
  <si>
    <t>Anauã Lopes</t>
  </si>
  <si>
    <t>Benjamin Bicudo</t>
  </si>
  <si>
    <t>Camilo Castilhos</t>
  </si>
  <si>
    <t>Carlos Conde</t>
  </si>
  <si>
    <t>Cid Abreu</t>
  </si>
  <si>
    <t>Clodomiro Fontes</t>
  </si>
  <si>
    <t>Epitácio Marques</t>
  </si>
  <si>
    <t>Estrela Naves</t>
  </si>
  <si>
    <t>Ezra Figueira</t>
  </si>
  <si>
    <t>Teresa Cartaxo</t>
  </si>
  <si>
    <t>Teresa Festas</t>
  </si>
  <si>
    <t>Zoraide Veloso</t>
  </si>
  <si>
    <t>Dia da semana</t>
  </si>
  <si>
    <t>Data</t>
  </si>
  <si>
    <t>Entrada Manhã</t>
  </si>
  <si>
    <t>Saída Manhã</t>
  </si>
  <si>
    <t>Entrada Tarde</t>
  </si>
  <si>
    <t>Saída Tarde</t>
  </si>
  <si>
    <t>Total Horas</t>
  </si>
  <si>
    <t>Mês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</si>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</sst>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ddd\ dd/mm/yyyy\ hh:mm"/>
    <numFmt numFmtId="165" formatCode="_(* #,##0.00_);_(* \(#,##0.00\);_(* &quot;-&quot;??_);_(@_)"/>
    <numFmt numFmtId="166" formatCode="ddd\ dd/mm/yyyy\ hh:mm:ss"/>
    <numFmt numFmtId="167" formatCode="ddd\ dd/mmm/yyyy"/>
    <numFmt numFmtId="168" formatCode="[$-F400]h:mm:ss\ AM/PM"/>
    <numFmt numFmtId="169" formatCode="[hh]:m"/>
    <numFmt numFmtId="170" formatCode="ddd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scheme val="minor"/>
    </font>
    <font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5" fillId="0" borderId="0"/>
    <xf numFmtId="0" fontId="5" fillId="0" borderId="0"/>
  </cellStyleXfs>
  <cellXfs count="5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NumberFormat="1"/>
    <xf numFmtId="0" fontId="1" fillId="0" borderId="0" xfId="1" applyNumberFormat="1" applyFont="1" applyFill="1"/>
    <xf numFmtId="0" fontId="0" fillId="0" borderId="0" xfId="0" quotePrefix="1"/>
    <xf numFmtId="164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5" fontId="6" fillId="0" borderId="0" xfId="2" applyNumberFormat="1" applyFont="1" applyFill="1" applyBorder="1" applyAlignment="1">
      <alignment horizontal="center"/>
    </xf>
    <xf numFmtId="0" fontId="0" fillId="0" borderId="0" xfId="0" applyFill="1" applyAlignment="1">
      <alignment horizontal="center" vertical="center" wrapText="1"/>
    </xf>
    <xf numFmtId="9" fontId="0" fillId="0" borderId="0" xfId="4" applyFont="1" applyFill="1" applyAlignment="1">
      <alignment horizontal="center"/>
    </xf>
    <xf numFmtId="9" fontId="0" fillId="0" borderId="0" xfId="4" applyFont="1" applyAlignment="1">
      <alignment horizontal="center"/>
    </xf>
    <xf numFmtId="0" fontId="6" fillId="0" borderId="0" xfId="5" applyNumberFormat="1" applyFont="1" applyFill="1" applyBorder="1" applyAlignment="1">
      <alignment horizontal="center"/>
    </xf>
    <xf numFmtId="44" fontId="0" fillId="0" borderId="0" xfId="3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4" fontId="3" fillId="0" borderId="0" xfId="0" applyNumberFormat="1" applyFont="1" applyAlignment="1">
      <alignment horizontal="center"/>
    </xf>
    <xf numFmtId="0" fontId="7" fillId="0" borderId="0" xfId="5" applyFont="1" applyAlignment="1">
      <alignment horizontal="center"/>
    </xf>
    <xf numFmtId="3" fontId="7" fillId="0" borderId="0" xfId="5" applyNumberFormat="1" applyFont="1" applyAlignment="1">
      <alignment horizontal="center"/>
    </xf>
    <xf numFmtId="4" fontId="7" fillId="0" borderId="0" xfId="5" applyNumberFormat="1" applyFont="1" applyAlignment="1">
      <alignment horizontal="center"/>
    </xf>
    <xf numFmtId="0" fontId="2" fillId="0" borderId="0" xfId="5" applyFont="1" applyAlignment="1">
      <alignment horizontal="center" vertical="center" wrapText="1"/>
    </xf>
    <xf numFmtId="10" fontId="3" fillId="0" borderId="0" xfId="4" applyNumberFormat="1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6" fillId="0" borderId="0" xfId="6" applyNumberFormat="1" applyFont="1" applyAlignment="1"/>
    <xf numFmtId="0" fontId="7" fillId="0" borderId="0" xfId="6" applyNumberFormat="1" applyFont="1" applyAlignment="1">
      <alignment horizontal="center"/>
    </xf>
    <xf numFmtId="14" fontId="0" fillId="0" borderId="0" xfId="0" applyNumberFormat="1" applyFont="1"/>
    <xf numFmtId="0" fontId="2" fillId="0" borderId="0" xfId="0" applyFont="1" applyAlignment="1">
      <alignment horizontal="center" vertical="center" wrapText="1"/>
    </xf>
    <xf numFmtId="14" fontId="0" fillId="0" borderId="0" xfId="0" applyNumberFormat="1" applyFont="1" applyAlignment="1">
      <alignment horizontal="center"/>
    </xf>
    <xf numFmtId="14" fontId="0" fillId="0" borderId="0" xfId="0" applyNumberFormat="1"/>
    <xf numFmtId="0" fontId="4" fillId="0" borderId="1" xfId="0" applyFont="1" applyFill="1" applyBorder="1"/>
    <xf numFmtId="0" fontId="4" fillId="0" borderId="2" xfId="0" applyFont="1" applyFill="1" applyBorder="1"/>
    <xf numFmtId="14" fontId="6" fillId="0" borderId="0" xfId="0" applyNumberFormat="1" applyFont="1" applyFill="1" applyBorder="1" applyAlignment="1">
      <alignment horizontal="center"/>
    </xf>
    <xf numFmtId="0" fontId="8" fillId="0" borderId="0" xfId="0" applyFont="1" applyFill="1" applyBorder="1"/>
    <xf numFmtId="164" fontId="8" fillId="0" borderId="0" xfId="0" applyNumberFormat="1" applyFont="1" applyFill="1" applyBorder="1"/>
    <xf numFmtId="0" fontId="0" fillId="0" borderId="0" xfId="0" applyAlignment="1">
      <alignment horizontal="center" wrapText="1"/>
    </xf>
    <xf numFmtId="167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164" fontId="0" fillId="0" borderId="0" xfId="0" applyNumberFormat="1"/>
    <xf numFmtId="166" fontId="6" fillId="0" borderId="0" xfId="0" applyNumberFormat="1" applyFont="1" applyFill="1" applyBorder="1"/>
    <xf numFmtId="0" fontId="0" fillId="0" borderId="0" xfId="0" applyNumberFormat="1" applyBorder="1"/>
    <xf numFmtId="166" fontId="6" fillId="0" borderId="0" xfId="0" applyNumberFormat="1" applyFont="1" applyFill="1"/>
    <xf numFmtId="164" fontId="0" fillId="0" borderId="0" xfId="0" applyNumberFormat="1" applyBorder="1"/>
    <xf numFmtId="12" fontId="0" fillId="0" borderId="0" xfId="0" applyNumberFormat="1"/>
    <xf numFmtId="164" fontId="9" fillId="0" borderId="0" xfId="0" applyNumberFormat="1" applyFont="1" applyFill="1"/>
    <xf numFmtId="14" fontId="10" fillId="0" borderId="0" xfId="0" applyNumberFormat="1" applyFont="1" applyFill="1" applyAlignment="1">
      <alignment horizontal="center"/>
    </xf>
    <xf numFmtId="170" fontId="0" fillId="0" borderId="0" xfId="0" applyNumberFormat="1" applyFont="1" applyFill="1" applyBorder="1"/>
    <xf numFmtId="170" fontId="4" fillId="0" borderId="3" xfId="0" applyNumberFormat="1" applyFont="1" applyFill="1" applyBorder="1"/>
    <xf numFmtId="170" fontId="0" fillId="0" borderId="0" xfId="0" applyNumberFormat="1"/>
    <xf numFmtId="167" fontId="0" fillId="0" borderId="0" xfId="0" applyNumberFormat="1" applyFont="1" applyAlignment="1">
      <alignment horizontal="center"/>
    </xf>
    <xf numFmtId="168" fontId="0" fillId="0" borderId="0" xfId="0" applyNumberFormat="1" applyFont="1" applyAlignment="1">
      <alignment horizontal="center"/>
    </xf>
    <xf numFmtId="0" fontId="0" fillId="0" borderId="0" xfId="0" applyNumberFormat="1" applyFont="1"/>
  </cellXfs>
  <cellStyles count="7">
    <cellStyle name="Ênfase3" xfId="1" builtinId="37"/>
    <cellStyle name="Moeda" xfId="3" builtinId="4"/>
    <cellStyle name="Normal" xfId="0" builtinId="0"/>
    <cellStyle name="Normal 2" xfId="5"/>
    <cellStyle name="Normal 5" xfId="6"/>
    <cellStyle name="Porcentagem" xfId="4" builtinId="5"/>
    <cellStyle name="Vírgula" xfId="2" builtinId="3"/>
  </cellStyles>
  <dxfs count="74"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6" formatCode="ddd\ dd/mm/yyyy\ hh:mm:ss"/>
      <fill>
        <patternFill patternType="none">
          <fgColor indexed="64"/>
          <bgColor indexed="65"/>
        </patternFill>
      </fill>
    </dxf>
    <dxf>
      <numFmt numFmtId="164" formatCode="ddd\ dd/mm/yyyy\ hh:mm"/>
    </dxf>
    <dxf>
      <numFmt numFmtId="169" formatCode="[hh]:m"/>
      <alignment horizontal="center" vertical="bottom" textRotation="0" wrapText="0" indent="0" justifyLastLine="0" shrinkToFit="0" readingOrder="0"/>
    </dxf>
    <dxf>
      <numFmt numFmtId="168" formatCode="[$-F400]h:mm:ss\ AM/PM"/>
      <alignment horizontal="center" vertical="bottom" textRotation="0" wrapText="0" indent="0" justifyLastLine="0" shrinkToFit="0" readingOrder="0"/>
    </dxf>
    <dxf>
      <numFmt numFmtId="168" formatCode="[$-F400]h:mm:ss\ AM/P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8" formatCode="[$-F400]h:mm:ss\ AM/P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8" formatCode="[$-F400]h:mm:ss\ AM/P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8" formatCode="[$-F400]h:mm:ss\ AM/P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7" formatCode="ddd\ dd/m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0" formatCode="ddd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ddd\ dd/mm/yyyy\ hh:mm"/>
      <fill>
        <patternFill patternType="none">
          <fgColor indexed="64"/>
          <bgColor auto="1"/>
        </patternFill>
      </fill>
    </dxf>
    <dxf>
      <border outline="0">
        <top style="thin">
          <color theme="0"/>
        </top>
      </border>
    </dxf>
    <dxf>
      <border outline="0">
        <right style="thin">
          <color theme="0"/>
        </right>
      </border>
    </dxf>
    <dxf>
      <fill>
        <patternFill patternType="none">
          <fgColor indexed="64"/>
          <bgColor auto="1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numFmt numFmtId="0" formatCode="General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numFmt numFmtId="19" formatCode="dd/mm/yyyy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0"/>
        <name val="Calibri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numFmt numFmtId="4" formatCode="#,##0.00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numFmt numFmtId="4" formatCode="#,##0.00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</font>
    </dxf>
    <dxf>
      <numFmt numFmtId="19" formatCode="dd/mm/yyyy"/>
    </dxf>
    <dxf>
      <numFmt numFmtId="19" formatCode="dd/mm/yyyy"/>
    </dxf>
    <dxf>
      <font>
        <strike val="0"/>
        <outline val="0"/>
        <shadow val="0"/>
        <u val="none"/>
        <vertAlign val="baseline"/>
        <name val="Calibri"/>
        <scheme val="minor"/>
      </font>
      <numFmt numFmtId="19" formatCode="dd/mm/yyyy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0"/>
        <name val="Calibri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numFmt numFmtId="4" formatCode="#,##0.00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numFmt numFmtId="4" formatCode="#,##0.00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name val="Calibri"/>
        <scheme val="minor"/>
      </font>
      <alignment horizontal="general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0"/>
        <name val="Calibri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numFmt numFmtId="4" formatCode="#,##0.00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numFmt numFmtId="4" formatCode="#,##0.00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3" formatCode="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>
        <left style="thin">
          <color theme="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ddd\ dd/mm/yyyy\ hh:mm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numFmt numFmtId="0" formatCode="General"/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ETA" displayName="META" ref="A1:G9" totalsRowShown="0" headerRowDxfId="73">
  <autoFilter ref="A1:G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Cidade"/>
    <tableColumn id="2" name="Jan"/>
    <tableColumn id="3" name="Fev"/>
    <tableColumn id="4" name="Mar"/>
    <tableColumn id="5" name="Total" dataDxfId="72" dataCellStyle="Ênfase3">
      <calculatedColumnFormula>SUM(META[[#This Row],[Jan]:[Mar]])</calculatedColumnFormula>
    </tableColumn>
    <tableColumn id="6" name="Meta"/>
    <tableColumn id="7" name="Resultado" dataDxfId="71">
      <calculatedColumnFormula>IF(META[[#This Row],[Total]]&gt;=META[[#This Row],[Meta]],"Prêmio","-")</calculatedColumnFormula>
    </tableColumn>
  </tableColumns>
  <tableStyleInfo name="TableStyleLight15" showFirstColumn="0" showLastColumn="1" showRowStripes="1" showColumnStripes="0"/>
</table>
</file>

<file path=xl/tables/table2.xml><?xml version="1.0" encoding="utf-8"?>
<table xmlns="http://schemas.openxmlformats.org/spreadsheetml/2006/main" id="2" name="Tabela2" displayName="Tabela2" ref="A1:E12" totalsRowShown="0" headerRowDxfId="70" dataDxfId="69">
  <autoFilter ref="A1:E12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Funcionário" dataDxfId="68"/>
    <tableColumn id="2" name="Anos de experiência" dataDxfId="67" dataCellStyle="Normal 2"/>
    <tableColumn id="3" name="Salário Atual" dataDxfId="66" dataCellStyle="Vírgula"/>
    <tableColumn id="4" name="Aumento" dataDxfId="65" dataCellStyle="Porcentagem">
      <calculatedColumnFormula>IF(AND(B2&gt;=5,C2&lt;=5000),7%,3%)</calculatedColumnFormula>
    </tableColumn>
    <tableColumn id="5" name="Novo Salário" dataDxfId="64" dataCellStyle="Moeda">
      <calculatedColumnFormula>C2+(C2*D2)</calculatedColumnFormula>
    </tableColumn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4" name="Produtos" displayName="Produtos" ref="A1:E8" totalsRowShown="0" headerRowDxfId="63" dataDxfId="62">
  <autoFilter ref="A1:E8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Produtos Vendidos" dataDxfId="61"/>
    <tableColumn id="2" name="Quantidade" dataDxfId="60"/>
    <tableColumn id="3" name="Valor Unitário" dataDxfId="59"/>
    <tableColumn id="4" name="Total" dataDxfId="58">
      <calculatedColumnFormula>Produtos[Quantidade]*Produtos[Valor Unitário]</calculatedColumnFormula>
    </tableColumn>
    <tableColumn id="5" name="Comissão" dataDxfId="57" dataCellStyle="Porcentagem">
      <calculatedColumnFormula>IF(OR(B2&gt;300,D2&gt;50000),5%,3%)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5" name="CodigoPais" displayName="CodigoPais" ref="A1:D19" totalsRowShown="0" headerRowDxfId="56" dataDxfId="55">
  <autoFilter ref="A1:D19">
    <filterColumn colId="0" hiddenButton="1"/>
    <filterColumn colId="1" hiddenButton="1"/>
    <filterColumn colId="2" hiddenButton="1"/>
    <filterColumn colId="3" hiddenButton="1"/>
  </autoFilter>
  <sortState ref="A2:C19">
    <sortCondition descending="1" ref="A10"/>
  </sortState>
  <tableColumns count="4">
    <tableColumn id="1" name="Código/País" dataDxfId="54"/>
    <tableColumn id="4" name="Posição" dataDxfId="53">
      <calculatedColumnFormula>SEARCH("-",A2,1)-1</calculatedColumnFormula>
    </tableColumn>
    <tableColumn id="3" name="Código" dataDxfId="52" dataCellStyle="Normal 5">
      <calculatedColumnFormula>LEFT(A2,B2)</calculatedColumnFormula>
    </tableColumn>
    <tableColumn id="2" name="País" dataDxfId="51">
      <calculatedColumnFormula>RIGHT(A2,LEN(A2)-B2-1)</calculatedColumnFormula>
    </tableColumn>
  </tableColumns>
  <tableStyleInfo name="TableStyleLight9" showFirstColumn="1" showLastColumn="0" showRowStripes="1" showColumnStripes="0"/>
</table>
</file>

<file path=xl/tables/table5.xml><?xml version="1.0" encoding="utf-8"?>
<table xmlns="http://schemas.openxmlformats.org/spreadsheetml/2006/main" id="6" name="DataVenda" displayName="DataVenda" ref="A1:G8" totalsRowShown="0" headerRowDxfId="50" dataDxfId="49">
  <autoFilter ref="A1:G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Produtos Vendidos" dataDxfId="48"/>
    <tableColumn id="2" name="Quantidade" dataDxfId="47"/>
    <tableColumn id="3" name="Valor Unitário" dataDxfId="46"/>
    <tableColumn id="4" name="Total" dataDxfId="45">
      <calculatedColumnFormula>DataVenda[Quantidade]*DataVenda[Valor Unitário]</calculatedColumnFormula>
    </tableColumn>
    <tableColumn id="5" name="Comissão" dataDxfId="44" dataCellStyle="Porcentagem">
      <calculatedColumnFormula>IF(OR(B2&gt;300,D2&gt;50000),5%,3%)</calculatedColumnFormula>
    </tableColumn>
    <tableColumn id="6" name="Data da Venda" dataDxfId="43"/>
    <tableColumn id="7" name="Pagamento 120 dias" dataDxfId="42">
      <calculatedColumnFormula>F2+120</calculatedColumnFormula>
    </tableColumn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7" name="DiaNascimento" displayName="DiaNascimento" ref="A1:C2" totalsRowShown="0">
  <autoFilter ref="A1:C2">
    <filterColumn colId="0" hiddenButton="1"/>
    <filterColumn colId="1" hiddenButton="1"/>
    <filterColumn colId="2" hiddenButton="1"/>
  </autoFilter>
  <tableColumns count="3">
    <tableColumn id="1" name="Data Nascimento"/>
    <tableColumn id="2" name="Data atual">
      <calculatedColumnFormula>TODAY()</calculatedColumnFormula>
    </tableColumn>
    <tableColumn id="3" name="Idade em dias">
      <calculatedColumnFormula>B2-A2</calculatedColumnFormula>
    </tableColumn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8" name="Tabela8" displayName="Tabela8" ref="A1:C2" totalsRowShown="0">
  <tableColumns count="3">
    <tableColumn id="1" name="Data Nascimento" dataDxfId="41"/>
    <tableColumn id="2" name="Data atual" dataDxfId="40"/>
    <tableColumn id="3" name="Idade em dias" dataDxfId="39">
      <calculatedColumnFormula>A2-B2</calculatedColumnFormula>
    </tableColumn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9" name="TabelaHoje" displayName="TabelaHoje" ref="A1:H8" totalsRowShown="0" headerRowDxfId="38" dataDxfId="37">
  <autoFilter ref="A1:H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Produtos Vendidos" dataDxfId="36"/>
    <tableColumn id="2" name="Quantidade" dataDxfId="35"/>
    <tableColumn id="3" name="Valor Unitário" dataDxfId="34"/>
    <tableColumn id="4" name="Total" dataDxfId="33">
      <calculatedColumnFormula>TabelaHoje[Quantidade]*TabelaHoje[Valor Unitário]</calculatedColumnFormula>
    </tableColumn>
    <tableColumn id="5" name="Comissão" dataDxfId="32" dataCellStyle="Porcentagem">
      <calculatedColumnFormula>IF(OR(B2&gt;300,D2&gt;50000),5%,3%)</calculatedColumnFormula>
    </tableColumn>
    <tableColumn id="6" name="Data da Venda" dataDxfId="31"/>
    <tableColumn id="7" name="Pagamento 120 dias" dataDxfId="30">
      <calculatedColumnFormula>TabelaHoje[[#This Row],[Data da Venda]]+120</calculatedColumnFormula>
    </tableColumn>
    <tableColumn id="8" name="Dias em Atraso" dataDxfId="29">
      <calculatedColumnFormula>IF(REFERENCIA[Data Atual]-TabelaHoje[[#This Row],[Pagamento 120 dias]]&lt;120,"OK","Atrasado")</calculatedColumnFormula>
    </tableColumn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10" name="REFERENCIA" displayName="REFERENCIA" ref="J1:K2" totalsRowShown="0" headerRowDxfId="28">
  <autoFilter ref="J1:K2">
    <filterColumn colId="0" hiddenButton="1"/>
    <filterColumn colId="1" hiddenButton="1"/>
  </autoFilter>
  <tableColumns count="2">
    <tableColumn id="1" name="Data Atual">
      <calculatedColumnFormula>TODAY()</calculatedColumnFormula>
    </tableColumn>
    <tableColumn id="2" name="Cotação" dataDxfId="27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3" name="Nasc" displayName="Nasc" ref="A1:C31" totalsRowShown="0" headerRowDxfId="26" dataDxfId="24" headerRowBorderDxfId="25" tableBorderDxfId="23" totalsRowBorderDxfId="22">
  <autoFilter ref="A1:C31">
    <filterColumn colId="0" hiddenButton="1"/>
    <filterColumn colId="1" hiddenButton="1"/>
    <filterColumn colId="2" hiddenButton="1"/>
  </autoFilter>
  <sortState ref="A2:C26">
    <sortCondition descending="1" ref="B12"/>
  </sortState>
  <tableColumns count="3">
    <tableColumn id="1" name="Nome" dataDxfId="21"/>
    <tableColumn id="2" name="Nascimento" dataDxfId="20"/>
    <tableColumn id="3" name="Dia da semana" dataDxfId="19">
      <calculatedColumnFormula>WEEKDAY(Nasc[[#This Row],[Nascimento]],1)</calculatedColumnFormula>
    </tableColumn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4" name="Tabela1" displayName="Tabela1" ref="A1:F28" totalsRowCount="1" headerRowDxfId="18" dataDxfId="17" totalsRowDxfId="16">
  <autoFilter ref="A1:F2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Data" totalsRowLabel="Total" dataDxfId="15" totalsRowDxfId="14">
      <calculatedColumnFormula>TODAY()+(ROW()-2)</calculatedColumnFormula>
    </tableColumn>
    <tableColumn id="2" name="Entrada Manhã" dataDxfId="13" totalsRowDxfId="12"/>
    <tableColumn id="3" name="Saída Manhã" dataDxfId="11" totalsRowDxfId="10"/>
    <tableColumn id="4" name="Entrada Tarde" dataDxfId="9" totalsRowDxfId="8"/>
    <tableColumn id="5" name="Saída Tarde" dataDxfId="7"/>
    <tableColumn id="6" name="Total Horas" totalsRowFunction="custom" dataDxfId="6" totalsRowDxfId="5">
      <calculatedColumnFormula>Tabela1[[#This Row],[Saída Tarde]]-Tabela1[[#This Row],[Entrada Tarde]]+Tabela1[[#This Row],[Saída Manhã]]-Tabela1[[#This Row],[Entrada Manhã]]</calculatedColumnFormula>
      <totalsRowFormula>SUBTOTAL(9,Tabela1[Total Horas])</totalsRowFormula>
    </tableColumn>
  </tableColumns>
  <tableStyleInfo name="TableStyleMedium6" showFirstColumn="0" showLastColumn="0" showRowStripes="0" showColumnStripes="0"/>
</table>
</file>

<file path=xl/tables/table12.xml><?xml version="1.0" encoding="utf-8"?>
<table xmlns="http://schemas.openxmlformats.org/spreadsheetml/2006/main" id="15" name="Aniversáriantes" displayName="Aniversáriantes" ref="A1:E26" totalsRowShown="0">
  <autoFilter ref="A1:E26">
    <filterColumn colId="0" hiddenButton="1"/>
    <filterColumn colId="1" hiddenButton="1"/>
    <filterColumn colId="2" hiddenButton="1"/>
    <filterColumn colId="3" hiddenButton="1"/>
    <filterColumn colId="4" hiddenButton="1"/>
  </autoFilter>
  <sortState ref="A2:E26">
    <sortCondition descending="1" ref="C5"/>
  </sortState>
  <tableColumns count="5">
    <tableColumn id="1" name="Nome" dataDxfId="4"/>
    <tableColumn id="8" name="Nascimento" dataDxfId="3"/>
    <tableColumn id="2" name="Dia" dataDxfId="2">
      <calculatedColumnFormula>DAY(Aniversáriantes[[#This Row],[Nascimento]])</calculatedColumnFormula>
    </tableColumn>
    <tableColumn id="3" name="Mês" dataDxfId="1">
      <calculatedColumnFormula>MONTH(Aniversáriantes[[#This Row],[Nascimento]])</calculatedColumnFormula>
    </tableColumn>
    <tableColumn id="4" name="Ano" dataDxfId="0">
      <calculatedColumnFormula>YEAR(Aniversáriantes[[#This Row],[Nascimento]])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G9"/>
  <sheetViews>
    <sheetView showGridLines="0" zoomScaleNormal="100" workbookViewId="0">
      <selection activeCell="G2" sqref="G2"/>
    </sheetView>
  </sheetViews>
  <sheetFormatPr defaultRowHeight="15"/>
  <cols>
    <col min="1" max="1" width="19.140625" bestFit="1" customWidth="1"/>
    <col min="2" max="2" width="6.140625" bestFit="1" customWidth="1"/>
    <col min="3" max="3" width="6.42578125" bestFit="1" customWidth="1"/>
    <col min="4" max="4" width="6.85546875" bestFit="1" customWidth="1"/>
    <col min="5" max="5" width="8.7109375" bestFit="1" customWidth="1"/>
    <col min="6" max="6" width="8" bestFit="1" customWidth="1"/>
    <col min="7" max="7" width="12.140625" bestFit="1" customWidth="1"/>
    <col min="8" max="8" width="2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4</v>
      </c>
      <c r="G1" s="1" t="s">
        <v>5</v>
      </c>
    </row>
    <row r="2" spans="1:7">
      <c r="A2" t="s">
        <v>6</v>
      </c>
      <c r="B2">
        <v>20</v>
      </c>
      <c r="C2">
        <v>25</v>
      </c>
      <c r="D2">
        <v>30</v>
      </c>
      <c r="E2" s="3">
        <f>SUM(META[[#This Row],[Jan]:[Mar]])</f>
        <v>75</v>
      </c>
      <c r="F2">
        <v>50</v>
      </c>
      <c r="G2" s="2" t="str">
        <f>IF(META[[#This Row],[Total]]&gt;=META[[#This Row],[Meta]],"Prêmio","-")</f>
        <v>Prêmio</v>
      </c>
    </row>
    <row r="3" spans="1:7">
      <c r="A3" t="s">
        <v>7</v>
      </c>
      <c r="B3">
        <v>10</v>
      </c>
      <c r="C3">
        <v>10</v>
      </c>
      <c r="D3">
        <v>6</v>
      </c>
      <c r="E3" s="3">
        <f>SUM(META[[#This Row],[Jan]:[Mar]])</f>
        <v>26</v>
      </c>
      <c r="F3">
        <v>25</v>
      </c>
      <c r="G3" s="2" t="str">
        <f>IF(META[[#This Row],[Total]]&gt;=META[[#This Row],[Meta]],"Prêmio","-")</f>
        <v>Prêmio</v>
      </c>
    </row>
    <row r="4" spans="1:7">
      <c r="A4" t="s">
        <v>8</v>
      </c>
      <c r="B4">
        <v>10</v>
      </c>
      <c r="C4">
        <v>10</v>
      </c>
      <c r="D4">
        <v>17</v>
      </c>
      <c r="E4" s="3">
        <f>SUM(META[[#This Row],[Jan]:[Mar]])</f>
        <v>37</v>
      </c>
      <c r="F4">
        <v>38</v>
      </c>
      <c r="G4" s="2" t="str">
        <f>IF(META[[#This Row],[Total]]&gt;=META[[#This Row],[Meta]],"Prêmio","-")</f>
        <v>-</v>
      </c>
    </row>
    <row r="5" spans="1:7">
      <c r="A5" t="s">
        <v>9</v>
      </c>
      <c r="B5">
        <v>10</v>
      </c>
      <c r="C5">
        <v>10</v>
      </c>
      <c r="D5">
        <v>8</v>
      </c>
      <c r="E5" s="3">
        <f>SUM(META[[#This Row],[Jan]:[Mar]])</f>
        <v>28</v>
      </c>
      <c r="F5">
        <v>42</v>
      </c>
      <c r="G5" s="2" t="str">
        <f>IF(META[[#This Row],[Total]]&gt;=META[[#This Row],[Meta]],"Prêmio","-")</f>
        <v>-</v>
      </c>
    </row>
    <row r="6" spans="1:7">
      <c r="A6" t="s">
        <v>10</v>
      </c>
      <c r="B6">
        <v>32</v>
      </c>
      <c r="C6">
        <v>18</v>
      </c>
      <c r="D6">
        <v>7</v>
      </c>
      <c r="E6" s="3">
        <f>SUM(META[[#This Row],[Jan]:[Mar]])</f>
        <v>57</v>
      </c>
      <c r="F6">
        <v>60</v>
      </c>
      <c r="G6" s="2" t="str">
        <f>IF(META[[#This Row],[Total]]&gt;=META[[#This Row],[Meta]],"Prêmio","-")</f>
        <v>-</v>
      </c>
    </row>
    <row r="7" spans="1:7">
      <c r="A7" t="s">
        <v>11</v>
      </c>
      <c r="B7">
        <v>14</v>
      </c>
      <c r="C7">
        <v>32</v>
      </c>
      <c r="D7">
        <v>20</v>
      </c>
      <c r="E7" s="3">
        <f>SUM(META[[#This Row],[Jan]:[Mar]])</f>
        <v>66</v>
      </c>
      <c r="F7">
        <v>75</v>
      </c>
      <c r="G7" s="2" t="str">
        <f>IF(META[[#This Row],[Total]]&gt;=META[[#This Row],[Meta]],"Prêmio","-")</f>
        <v>-</v>
      </c>
    </row>
    <row r="8" spans="1:7">
      <c r="A8" t="s">
        <v>12</v>
      </c>
      <c r="B8">
        <v>35</v>
      </c>
      <c r="C8">
        <v>20</v>
      </c>
      <c r="D8">
        <v>38</v>
      </c>
      <c r="E8" s="3">
        <f>SUM(META[[#This Row],[Jan]:[Mar]])</f>
        <v>93</v>
      </c>
      <c r="F8">
        <v>90</v>
      </c>
      <c r="G8" s="2" t="str">
        <f>IF(META[[#This Row],[Total]]&gt;=META[[#This Row],[Meta]],"Prêmio","-")</f>
        <v>Prêmio</v>
      </c>
    </row>
    <row r="9" spans="1:7">
      <c r="A9" t="s">
        <v>13</v>
      </c>
      <c r="B9">
        <v>28</v>
      </c>
      <c r="C9">
        <v>10</v>
      </c>
      <c r="D9">
        <v>81</v>
      </c>
      <c r="E9" s="3">
        <f>SUM(META[[#This Row],[Jan]:[Mar]])</f>
        <v>119</v>
      </c>
      <c r="F9">
        <v>110</v>
      </c>
      <c r="G9" s="2" t="str">
        <f>IF(META[[#This Row],[Total]]&gt;=META[[#This Row],[Meta]],"Prêmio","-")</f>
        <v>Prêmio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copies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I15"/>
  <sheetViews>
    <sheetView showGridLines="0" zoomScale="90" zoomScaleNormal="90" workbookViewId="0">
      <selection activeCell="H17" sqref="H17"/>
    </sheetView>
  </sheetViews>
  <sheetFormatPr defaultRowHeight="15"/>
  <cols>
    <col min="1" max="1" width="17.28515625" bestFit="1" customWidth="1"/>
    <col min="2" max="2" width="16.28515625" customWidth="1"/>
    <col min="3" max="3" width="14.42578125" bestFit="1" customWidth="1"/>
    <col min="4" max="4" width="14.7109375" customWidth="1"/>
    <col min="5" max="5" width="23.42578125" customWidth="1"/>
  </cols>
  <sheetData>
    <row r="1" spans="1:9" ht="30">
      <c r="A1" s="8" t="s">
        <v>26</v>
      </c>
      <c r="B1" s="8" t="s">
        <v>27</v>
      </c>
      <c r="C1" s="8" t="s">
        <v>28</v>
      </c>
      <c r="D1" s="8" t="s">
        <v>30</v>
      </c>
      <c r="E1" s="8" t="s">
        <v>29</v>
      </c>
    </row>
    <row r="2" spans="1:9">
      <c r="A2" s="5" t="s">
        <v>15</v>
      </c>
      <c r="B2" s="6">
        <v>4</v>
      </c>
      <c r="C2" s="7">
        <v>4761.33</v>
      </c>
      <c r="D2" s="10">
        <f t="shared" ref="D2:D12" si="0">IF(AND(B2&gt;=5,C2&lt;=5000),7%,3%)</f>
        <v>0.03</v>
      </c>
      <c r="E2" s="12">
        <f t="shared" ref="E2:E12" si="1">C2+(C2*D2)</f>
        <v>4904.1698999999999</v>
      </c>
    </row>
    <row r="3" spans="1:9">
      <c r="A3" s="5" t="s">
        <v>16</v>
      </c>
      <c r="B3" s="6">
        <v>7</v>
      </c>
      <c r="C3" s="7">
        <v>6875</v>
      </c>
      <c r="D3" s="9">
        <f t="shared" si="0"/>
        <v>0.03</v>
      </c>
      <c r="E3" s="12">
        <f t="shared" si="1"/>
        <v>7081.25</v>
      </c>
    </row>
    <row r="4" spans="1:9">
      <c r="A4" s="5" t="s">
        <v>17</v>
      </c>
      <c r="B4" s="6">
        <v>2</v>
      </c>
      <c r="C4" s="7">
        <v>800</v>
      </c>
      <c r="D4" s="9">
        <f t="shared" si="0"/>
        <v>0.03</v>
      </c>
      <c r="E4" s="12">
        <f t="shared" si="1"/>
        <v>824</v>
      </c>
    </row>
    <row r="5" spans="1:9">
      <c r="A5" s="5" t="s">
        <v>18</v>
      </c>
      <c r="B5" s="6">
        <v>2</v>
      </c>
      <c r="C5" s="7">
        <v>2000</v>
      </c>
      <c r="D5" s="9">
        <f t="shared" si="0"/>
        <v>0.03</v>
      </c>
      <c r="E5" s="12">
        <f t="shared" si="1"/>
        <v>2060</v>
      </c>
    </row>
    <row r="6" spans="1:9">
      <c r="A6" s="5" t="s">
        <v>19</v>
      </c>
      <c r="B6" s="6">
        <v>3</v>
      </c>
      <c r="C6" s="7">
        <v>1700</v>
      </c>
      <c r="D6" s="9">
        <f t="shared" si="0"/>
        <v>0.03</v>
      </c>
      <c r="E6" s="12">
        <f t="shared" si="1"/>
        <v>1751</v>
      </c>
    </row>
    <row r="7" spans="1:9">
      <c r="A7" s="5" t="s">
        <v>20</v>
      </c>
      <c r="B7" s="6">
        <v>0</v>
      </c>
      <c r="C7" s="7">
        <v>3000</v>
      </c>
      <c r="D7" s="9">
        <f t="shared" si="0"/>
        <v>0.03</v>
      </c>
      <c r="E7" s="12">
        <f t="shared" si="1"/>
        <v>3090</v>
      </c>
    </row>
    <row r="8" spans="1:9">
      <c r="A8" s="5" t="s">
        <v>21</v>
      </c>
      <c r="B8" s="11">
        <v>5</v>
      </c>
      <c r="C8" s="7">
        <v>1800</v>
      </c>
      <c r="D8" s="9">
        <f t="shared" si="0"/>
        <v>7.0000000000000007E-2</v>
      </c>
      <c r="E8" s="12">
        <f t="shared" si="1"/>
        <v>1926</v>
      </c>
    </row>
    <row r="9" spans="1:9">
      <c r="A9" s="5" t="s">
        <v>22</v>
      </c>
      <c r="B9" s="11">
        <v>8</v>
      </c>
      <c r="C9" s="7">
        <v>2100</v>
      </c>
      <c r="D9" s="9">
        <f t="shared" si="0"/>
        <v>7.0000000000000007E-2</v>
      </c>
      <c r="E9" s="12">
        <f t="shared" si="1"/>
        <v>2247</v>
      </c>
    </row>
    <row r="10" spans="1:9">
      <c r="A10" s="5" t="s">
        <v>23</v>
      </c>
      <c r="B10" s="11">
        <v>6</v>
      </c>
      <c r="C10" s="7">
        <v>4208</v>
      </c>
      <c r="D10" s="9">
        <f t="shared" si="0"/>
        <v>7.0000000000000007E-2</v>
      </c>
      <c r="E10" s="12">
        <f t="shared" si="1"/>
        <v>4502.5600000000004</v>
      </c>
    </row>
    <row r="11" spans="1:9">
      <c r="A11" s="5" t="s">
        <v>24</v>
      </c>
      <c r="B11" s="11">
        <v>10</v>
      </c>
      <c r="C11" s="7">
        <v>2500</v>
      </c>
      <c r="D11" s="9">
        <f t="shared" si="0"/>
        <v>7.0000000000000007E-2</v>
      </c>
      <c r="E11" s="12">
        <f t="shared" si="1"/>
        <v>2675</v>
      </c>
    </row>
    <row r="12" spans="1:9">
      <c r="A12" s="5" t="s">
        <v>25</v>
      </c>
      <c r="B12" s="11">
        <v>1</v>
      </c>
      <c r="C12" s="7">
        <v>1000</v>
      </c>
      <c r="D12" s="9">
        <f t="shared" si="0"/>
        <v>0.03</v>
      </c>
      <c r="E12" s="12">
        <f t="shared" si="1"/>
        <v>1030</v>
      </c>
    </row>
    <row r="15" spans="1:9">
      <c r="E15" s="4" t="s">
        <v>31</v>
      </c>
      <c r="G15" s="4" t="s">
        <v>31</v>
      </c>
      <c r="H15" s="4" t="s">
        <v>31</v>
      </c>
      <c r="I15" s="4" t="s">
        <v>31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:E8"/>
  <sheetViews>
    <sheetView showGridLines="0" workbookViewId="0">
      <selection activeCell="K19" sqref="K19"/>
    </sheetView>
  </sheetViews>
  <sheetFormatPr defaultRowHeight="15"/>
  <cols>
    <col min="1" max="1" width="17.42578125" customWidth="1"/>
    <col min="2" max="2" width="12.7109375" bestFit="1" customWidth="1"/>
    <col min="3" max="3" width="14.28515625" customWidth="1"/>
    <col min="4" max="4" width="10.140625" bestFit="1" customWidth="1"/>
    <col min="5" max="5" width="10.85546875" bestFit="1" customWidth="1"/>
  </cols>
  <sheetData>
    <row r="1" spans="1:5" ht="30">
      <c r="A1" s="20" t="s">
        <v>32</v>
      </c>
      <c r="B1" s="20" t="s">
        <v>33</v>
      </c>
      <c r="C1" s="20" t="s">
        <v>34</v>
      </c>
      <c r="D1" s="20" t="s">
        <v>14</v>
      </c>
      <c r="E1" s="20" t="s">
        <v>35</v>
      </c>
    </row>
    <row r="2" spans="1:5">
      <c r="A2" s="17" t="s">
        <v>36</v>
      </c>
      <c r="B2" s="18">
        <v>300</v>
      </c>
      <c r="C2" s="19">
        <v>450</v>
      </c>
      <c r="D2" s="19">
        <f>Produtos[Quantidade]*Produtos[Valor Unitário]</f>
        <v>135000</v>
      </c>
      <c r="E2" s="21">
        <f t="shared" ref="E2:E8" si="0">IF(OR(B2&gt;300,D2&gt;50000),5%,3%)</f>
        <v>0.05</v>
      </c>
    </row>
    <row r="3" spans="1:5">
      <c r="A3" s="17" t="s">
        <v>37</v>
      </c>
      <c r="B3" s="18">
        <v>150</v>
      </c>
      <c r="C3" s="19">
        <v>1500</v>
      </c>
      <c r="D3" s="19">
        <f>Produtos[Quantidade]*Produtos[Valor Unitário]</f>
        <v>225000</v>
      </c>
      <c r="E3" s="21">
        <f t="shared" si="0"/>
        <v>0.05</v>
      </c>
    </row>
    <row r="4" spans="1:5">
      <c r="A4" s="17" t="s">
        <v>38</v>
      </c>
      <c r="B4" s="18">
        <v>220</v>
      </c>
      <c r="C4" s="19">
        <v>225</v>
      </c>
      <c r="D4" s="19">
        <f>Produtos[Quantidade]*Produtos[Valor Unitário]</f>
        <v>49500</v>
      </c>
      <c r="E4" s="21">
        <f t="shared" si="0"/>
        <v>0.03</v>
      </c>
    </row>
    <row r="5" spans="1:5">
      <c r="A5" s="17" t="s">
        <v>39</v>
      </c>
      <c r="B5" s="18">
        <v>50</v>
      </c>
      <c r="C5" s="19">
        <v>1200</v>
      </c>
      <c r="D5" s="19">
        <f>Produtos[Quantidade]*Produtos[Valor Unitário]</f>
        <v>60000</v>
      </c>
      <c r="E5" s="21">
        <f t="shared" si="0"/>
        <v>0.05</v>
      </c>
    </row>
    <row r="6" spans="1:5">
      <c r="A6" s="17" t="s">
        <v>40</v>
      </c>
      <c r="B6" s="18">
        <v>2000</v>
      </c>
      <c r="C6" s="19">
        <v>25</v>
      </c>
      <c r="D6" s="19">
        <f>Produtos[Quantidade]*Produtos[Valor Unitário]</f>
        <v>50000</v>
      </c>
      <c r="E6" s="21">
        <f t="shared" si="0"/>
        <v>0.05</v>
      </c>
    </row>
    <row r="7" spans="1:5">
      <c r="A7" s="14" t="s">
        <v>41</v>
      </c>
      <c r="B7" s="15">
        <v>12</v>
      </c>
      <c r="C7" s="19">
        <v>3500</v>
      </c>
      <c r="D7" s="16">
        <f>Produtos[Quantidade]*Produtos[Valor Unitário]</f>
        <v>42000</v>
      </c>
      <c r="E7" s="21">
        <f t="shared" si="0"/>
        <v>0.03</v>
      </c>
    </row>
    <row r="8" spans="1:5">
      <c r="A8" s="14" t="s">
        <v>42</v>
      </c>
      <c r="B8" s="15">
        <v>18</v>
      </c>
      <c r="C8" s="19">
        <v>350</v>
      </c>
      <c r="D8" s="16">
        <f>Produtos[Quantidade]*Produtos[Valor Unitário]</f>
        <v>6300</v>
      </c>
      <c r="E8" s="21">
        <f t="shared" si="0"/>
        <v>0.03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1:I19"/>
  <sheetViews>
    <sheetView showGridLines="0" workbookViewId="0">
      <selection activeCell="D3" sqref="D3"/>
    </sheetView>
  </sheetViews>
  <sheetFormatPr defaultRowHeight="15"/>
  <cols>
    <col min="1" max="1" width="26.7109375" style="24" bestFit="1" customWidth="1"/>
    <col min="2" max="2" width="10" style="24" bestFit="1" customWidth="1"/>
    <col min="3" max="3" width="9.42578125" style="24" bestFit="1" customWidth="1"/>
    <col min="4" max="4" width="20.5703125" style="24" bestFit="1" customWidth="1"/>
    <col min="5" max="8" width="9.140625" style="24"/>
    <col min="9" max="9" width="10.7109375" style="24" bestFit="1" customWidth="1"/>
    <col min="10" max="16384" width="9.140625" style="24"/>
  </cols>
  <sheetData>
    <row r="1" spans="1:9">
      <c r="A1" s="23" t="s">
        <v>43</v>
      </c>
      <c r="B1" s="23" t="s">
        <v>44</v>
      </c>
      <c r="C1" s="23" t="s">
        <v>45</v>
      </c>
      <c r="D1" s="23" t="s">
        <v>46</v>
      </c>
    </row>
    <row r="2" spans="1:9">
      <c r="A2" s="23" t="s">
        <v>48</v>
      </c>
      <c r="B2" s="25">
        <f t="shared" ref="B2:B19" si="0">SEARCH("-",A2,1)-1</f>
        <v>4</v>
      </c>
      <c r="C2" s="24" t="str">
        <f t="shared" ref="C2:C19" si="1">LEFT(A2,B2)</f>
        <v>9702</v>
      </c>
      <c r="D2" s="28" t="str">
        <f t="shared" ref="D2:D19" si="2">RIGHT(A2,LEN(A2)-B2-1)</f>
        <v>Austrália</v>
      </c>
    </row>
    <row r="3" spans="1:9">
      <c r="A3" s="23" t="s">
        <v>47</v>
      </c>
      <c r="B3" s="26">
        <f t="shared" si="0"/>
        <v>3</v>
      </c>
      <c r="C3" s="27" t="str">
        <f t="shared" si="1"/>
        <v>911</v>
      </c>
      <c r="D3" s="28" t="str">
        <f t="shared" si="2"/>
        <v>Alemanha</v>
      </c>
    </row>
    <row r="4" spans="1:9">
      <c r="A4" s="23" t="s">
        <v>59</v>
      </c>
      <c r="B4" s="26">
        <f t="shared" si="0"/>
        <v>2</v>
      </c>
      <c r="C4" s="27" t="str">
        <f t="shared" si="1"/>
        <v>85</v>
      </c>
      <c r="D4" s="28" t="str">
        <f t="shared" si="2"/>
        <v>México</v>
      </c>
    </row>
    <row r="5" spans="1:9">
      <c r="A5" s="23" t="s">
        <v>56</v>
      </c>
      <c r="B5" s="26">
        <f t="shared" si="0"/>
        <v>3</v>
      </c>
      <c r="C5" s="27" t="str">
        <f t="shared" si="1"/>
        <v>746</v>
      </c>
      <c r="D5" s="28" t="str">
        <f t="shared" si="2"/>
        <v>Japão</v>
      </c>
    </row>
    <row r="6" spans="1:9">
      <c r="A6" s="23" t="s">
        <v>54</v>
      </c>
      <c r="B6" s="26">
        <f t="shared" si="0"/>
        <v>4</v>
      </c>
      <c r="C6" s="27" t="str">
        <f t="shared" si="1"/>
        <v>7346</v>
      </c>
      <c r="D6" s="28" t="str">
        <f t="shared" si="2"/>
        <v>Israel</v>
      </c>
    </row>
    <row r="7" spans="1:9">
      <c r="A7" s="23" t="s">
        <v>52</v>
      </c>
      <c r="B7" s="26">
        <f t="shared" si="0"/>
        <v>3</v>
      </c>
      <c r="C7" s="27" t="str">
        <f t="shared" si="1"/>
        <v>723</v>
      </c>
      <c r="D7" s="28" t="str">
        <f t="shared" si="2"/>
        <v>Estados Unidos</v>
      </c>
    </row>
    <row r="8" spans="1:9">
      <c r="A8" s="23" t="s">
        <v>50</v>
      </c>
      <c r="B8" s="26">
        <f t="shared" si="0"/>
        <v>3</v>
      </c>
      <c r="C8" s="27" t="str">
        <f t="shared" si="1"/>
        <v>707</v>
      </c>
      <c r="D8" s="28" t="str">
        <f t="shared" si="2"/>
        <v>Dinamarca</v>
      </c>
    </row>
    <row r="9" spans="1:9">
      <c r="A9" s="23" t="s">
        <v>61</v>
      </c>
      <c r="B9" s="26">
        <f t="shared" si="0"/>
        <v>3</v>
      </c>
      <c r="C9" s="27" t="str">
        <f t="shared" si="1"/>
        <v>668</v>
      </c>
      <c r="D9" s="28" t="str">
        <f t="shared" si="2"/>
        <v>Portugal</v>
      </c>
      <c r="I9" s="29"/>
    </row>
    <row r="10" spans="1:9">
      <c r="A10" s="23" t="s">
        <v>51</v>
      </c>
      <c r="B10" s="26">
        <f t="shared" si="0"/>
        <v>3</v>
      </c>
      <c r="C10" s="27" t="str">
        <f t="shared" si="1"/>
        <v>573</v>
      </c>
      <c r="D10" s="28" t="str">
        <f t="shared" si="2"/>
        <v>Emirados Árabes Unidos</v>
      </c>
    </row>
    <row r="11" spans="1:9">
      <c r="A11" s="23" t="s">
        <v>49</v>
      </c>
      <c r="B11" s="26">
        <f t="shared" si="0"/>
        <v>3</v>
      </c>
      <c r="C11" s="27" t="str">
        <f t="shared" si="1"/>
        <v>564</v>
      </c>
      <c r="D11" s="28" t="str">
        <f t="shared" si="2"/>
        <v>Bangladesh</v>
      </c>
    </row>
    <row r="12" spans="1:9">
      <c r="A12" s="23" t="s">
        <v>53</v>
      </c>
      <c r="B12" s="26">
        <f t="shared" si="0"/>
        <v>3</v>
      </c>
      <c r="C12" s="27" t="str">
        <f t="shared" si="1"/>
        <v>498</v>
      </c>
      <c r="D12" s="28" t="str">
        <f t="shared" si="2"/>
        <v>Holanda</v>
      </c>
    </row>
    <row r="13" spans="1:9">
      <c r="A13" s="23" t="s">
        <v>57</v>
      </c>
      <c r="B13" s="26">
        <f t="shared" si="0"/>
        <v>3</v>
      </c>
      <c r="C13" s="27" t="str">
        <f t="shared" si="1"/>
        <v>360</v>
      </c>
      <c r="D13" s="28" t="str">
        <f t="shared" si="2"/>
        <v>Liechtenstein</v>
      </c>
    </row>
    <row r="14" spans="1:9">
      <c r="A14" s="23" t="s">
        <v>60</v>
      </c>
      <c r="B14" s="26">
        <f t="shared" si="0"/>
        <v>3</v>
      </c>
      <c r="C14" s="27" t="str">
        <f t="shared" si="1"/>
        <v>320</v>
      </c>
      <c r="D14" s="28" t="str">
        <f t="shared" si="2"/>
        <v>Mônaco</v>
      </c>
    </row>
    <row r="15" spans="1:9">
      <c r="A15" s="23" t="s">
        <v>62</v>
      </c>
      <c r="B15" s="26">
        <f t="shared" si="0"/>
        <v>3</v>
      </c>
      <c r="C15" s="27" t="str">
        <f t="shared" si="1"/>
        <v>235</v>
      </c>
      <c r="D15" s="28" t="str">
        <f t="shared" si="2"/>
        <v>Uruguai</v>
      </c>
    </row>
    <row r="16" spans="1:9">
      <c r="A16" s="23" t="s">
        <v>55</v>
      </c>
      <c r="B16" s="26">
        <f t="shared" si="0"/>
        <v>3</v>
      </c>
      <c r="C16" s="27" t="str">
        <f t="shared" si="1"/>
        <v>203</v>
      </c>
      <c r="D16" s="28" t="str">
        <f t="shared" si="2"/>
        <v>Itália</v>
      </c>
    </row>
    <row r="17" spans="1:4">
      <c r="A17" s="23" t="s">
        <v>63</v>
      </c>
      <c r="B17" s="26">
        <f t="shared" si="0"/>
        <v>5</v>
      </c>
      <c r="C17" s="27" t="str">
        <f t="shared" si="1"/>
        <v>17560</v>
      </c>
      <c r="D17" s="28" t="str">
        <f t="shared" si="2"/>
        <v>África do Sul</v>
      </c>
    </row>
    <row r="18" spans="1:4">
      <c r="A18" s="23" t="s">
        <v>58</v>
      </c>
      <c r="B18" s="26">
        <f t="shared" si="0"/>
        <v>3</v>
      </c>
      <c r="C18" s="27" t="str">
        <f t="shared" si="1"/>
        <v>146</v>
      </c>
      <c r="D18" s="28" t="str">
        <f t="shared" si="2"/>
        <v>Luxemburgo</v>
      </c>
    </row>
    <row r="19" spans="1:4">
      <c r="A19" s="23" t="s">
        <v>64</v>
      </c>
      <c r="B19" s="26">
        <f t="shared" si="0"/>
        <v>5</v>
      </c>
      <c r="C19" s="27" t="str">
        <f t="shared" si="1"/>
        <v>12879</v>
      </c>
      <c r="D19" s="28" t="str">
        <f t="shared" si="2"/>
        <v>Grécia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5"/>
  <dimension ref="A1:G8"/>
  <sheetViews>
    <sheetView showGridLines="0" zoomScale="70" zoomScaleNormal="70" workbookViewId="0">
      <selection activeCell="D2" sqref="D2"/>
    </sheetView>
  </sheetViews>
  <sheetFormatPr defaultRowHeight="15"/>
  <cols>
    <col min="1" max="1" width="18" customWidth="1"/>
    <col min="2" max="2" width="21.5703125" customWidth="1"/>
    <col min="3" max="3" width="12.85546875" bestFit="1" customWidth="1"/>
    <col min="4" max="4" width="16.5703125" customWidth="1"/>
    <col min="5" max="6" width="14" customWidth="1"/>
    <col min="7" max="7" width="15.28515625" customWidth="1"/>
  </cols>
  <sheetData>
    <row r="1" spans="1:7" ht="30">
      <c r="A1" s="20" t="s">
        <v>32</v>
      </c>
      <c r="B1" s="20" t="s">
        <v>33</v>
      </c>
      <c r="C1" s="20" t="s">
        <v>34</v>
      </c>
      <c r="D1" s="20" t="s">
        <v>14</v>
      </c>
      <c r="E1" s="20" t="s">
        <v>35</v>
      </c>
      <c r="F1" s="30" t="s">
        <v>65</v>
      </c>
      <c r="G1" s="30" t="s">
        <v>66</v>
      </c>
    </row>
    <row r="2" spans="1:7" ht="24.95" customHeight="1">
      <c r="A2" s="17" t="s">
        <v>36</v>
      </c>
      <c r="B2" s="18">
        <v>300</v>
      </c>
      <c r="C2" s="19">
        <v>450</v>
      </c>
      <c r="D2" s="19">
        <f>DataVenda[Quantidade]*DataVenda[Valor Unitário]</f>
        <v>135000</v>
      </c>
      <c r="E2" s="21">
        <f t="shared" ref="E2:E8" si="0">IF(OR(B2&gt;300,D2&gt;50000),5%,3%)</f>
        <v>0.05</v>
      </c>
      <c r="F2" s="31">
        <v>42068</v>
      </c>
      <c r="G2" s="31">
        <f t="shared" ref="G2:G8" si="1">F2+120</f>
        <v>42188</v>
      </c>
    </row>
    <row r="3" spans="1:7" ht="24.95" customHeight="1">
      <c r="A3" s="17" t="s">
        <v>37</v>
      </c>
      <c r="B3" s="18">
        <v>150</v>
      </c>
      <c r="C3" s="19">
        <v>1500</v>
      </c>
      <c r="D3" s="19">
        <f>DataVenda[Quantidade]*DataVenda[Valor Unitário]</f>
        <v>225000</v>
      </c>
      <c r="E3" s="21">
        <f t="shared" si="0"/>
        <v>0.05</v>
      </c>
      <c r="F3" s="31">
        <v>41886</v>
      </c>
      <c r="G3" s="31">
        <f t="shared" si="1"/>
        <v>42006</v>
      </c>
    </row>
    <row r="4" spans="1:7" ht="24.95" customHeight="1">
      <c r="A4" s="17" t="s">
        <v>38</v>
      </c>
      <c r="B4" s="18">
        <v>220</v>
      </c>
      <c r="C4" s="19">
        <v>225</v>
      </c>
      <c r="D4" s="19">
        <f>DataVenda[Quantidade]*DataVenda[Valor Unitário]</f>
        <v>49500</v>
      </c>
      <c r="E4" s="21">
        <f t="shared" si="0"/>
        <v>0.03</v>
      </c>
      <c r="F4" s="31">
        <v>41951</v>
      </c>
      <c r="G4" s="31">
        <f t="shared" si="1"/>
        <v>42071</v>
      </c>
    </row>
    <row r="5" spans="1:7" ht="24.95" customHeight="1">
      <c r="A5" s="17" t="s">
        <v>39</v>
      </c>
      <c r="B5" s="18">
        <v>50</v>
      </c>
      <c r="C5" s="19">
        <v>1200</v>
      </c>
      <c r="D5" s="19">
        <f>DataVenda[Quantidade]*DataVenda[Valor Unitário]</f>
        <v>60000</v>
      </c>
      <c r="E5" s="21">
        <f t="shared" si="0"/>
        <v>0.05</v>
      </c>
      <c r="F5" s="31">
        <v>42070</v>
      </c>
      <c r="G5" s="31">
        <f t="shared" si="1"/>
        <v>42190</v>
      </c>
    </row>
    <row r="6" spans="1:7" ht="24.95" customHeight="1">
      <c r="A6" s="17" t="s">
        <v>40</v>
      </c>
      <c r="B6" s="18">
        <v>2000</v>
      </c>
      <c r="C6" s="19">
        <v>25</v>
      </c>
      <c r="D6" s="19">
        <f>DataVenda[Quantidade]*DataVenda[Valor Unitário]</f>
        <v>50000</v>
      </c>
      <c r="E6" s="21">
        <f t="shared" si="0"/>
        <v>0.05</v>
      </c>
      <c r="F6" s="31">
        <v>41983</v>
      </c>
      <c r="G6" s="31">
        <f t="shared" si="1"/>
        <v>42103</v>
      </c>
    </row>
    <row r="7" spans="1:7" ht="24.95" customHeight="1">
      <c r="A7" s="14" t="s">
        <v>41</v>
      </c>
      <c r="B7" s="15">
        <v>12</v>
      </c>
      <c r="C7" s="19">
        <v>3500</v>
      </c>
      <c r="D7" s="16">
        <f>DataVenda[Quantidade]*DataVenda[Valor Unitário]</f>
        <v>42000</v>
      </c>
      <c r="E7" s="21">
        <f t="shared" si="0"/>
        <v>0.03</v>
      </c>
      <c r="F7" s="31">
        <v>41794</v>
      </c>
      <c r="G7" s="31">
        <f t="shared" si="1"/>
        <v>41914</v>
      </c>
    </row>
    <row r="8" spans="1:7" ht="24.95" customHeight="1">
      <c r="A8" s="14" t="s">
        <v>42</v>
      </c>
      <c r="B8" s="15">
        <v>18</v>
      </c>
      <c r="C8" s="19">
        <v>350</v>
      </c>
      <c r="D8" s="16">
        <f>DataVenda[Quantidade]*DataVenda[Valor Unitário]</f>
        <v>6300</v>
      </c>
      <c r="E8" s="21">
        <f t="shared" si="0"/>
        <v>0.03</v>
      </c>
      <c r="F8" s="31">
        <v>42056</v>
      </c>
      <c r="G8" s="31">
        <f t="shared" si="1"/>
        <v>42176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6"/>
  <dimension ref="A1:C2"/>
  <sheetViews>
    <sheetView showGridLines="0" zoomScaleNormal="100" workbookViewId="0">
      <selection activeCell="C3" sqref="C3"/>
    </sheetView>
  </sheetViews>
  <sheetFormatPr defaultRowHeight="15"/>
  <cols>
    <col min="1" max="1" width="18.140625" customWidth="1"/>
    <col min="2" max="2" width="15.42578125" customWidth="1"/>
    <col min="3" max="3" width="15.7109375" bestFit="1" customWidth="1"/>
  </cols>
  <sheetData>
    <row r="1" spans="1:3">
      <c r="A1" t="s">
        <v>67</v>
      </c>
      <c r="B1" t="s">
        <v>69</v>
      </c>
      <c r="C1" t="s">
        <v>68</v>
      </c>
    </row>
    <row r="2" spans="1:3">
      <c r="A2" s="32">
        <v>36329</v>
      </c>
      <c r="B2" s="32">
        <f ca="1">TODAY()</f>
        <v>42933</v>
      </c>
      <c r="C2">
        <f ca="1">B2-A2</f>
        <v>6604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7"/>
  <dimension ref="A1:F11"/>
  <sheetViews>
    <sheetView showGridLines="0" zoomScaleNormal="100" workbookViewId="0">
      <selection activeCell="C2" sqref="C2"/>
    </sheetView>
  </sheetViews>
  <sheetFormatPr defaultRowHeight="15"/>
  <cols>
    <col min="1" max="1" width="18.140625" customWidth="1"/>
    <col min="2" max="2" width="12" customWidth="1"/>
    <col min="3" max="3" width="15.42578125" customWidth="1"/>
  </cols>
  <sheetData>
    <row r="1" spans="1:6">
      <c r="A1" t="s">
        <v>67</v>
      </c>
      <c r="B1" t="s">
        <v>69</v>
      </c>
      <c r="C1" t="s">
        <v>68</v>
      </c>
    </row>
    <row r="2" spans="1:6">
      <c r="A2" s="32">
        <v>31114</v>
      </c>
      <c r="B2" s="32">
        <v>42926</v>
      </c>
      <c r="C2" s="24">
        <f>A2-B2</f>
        <v>-11812</v>
      </c>
    </row>
    <row r="11" spans="1:6">
      <c r="F11" s="24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8"/>
  <dimension ref="A1:K13"/>
  <sheetViews>
    <sheetView showGridLines="0" topLeftCell="F1" zoomScaleNormal="100" workbookViewId="0">
      <selection activeCell="K11" sqref="K11"/>
    </sheetView>
  </sheetViews>
  <sheetFormatPr defaultRowHeight="15"/>
  <cols>
    <col min="4" max="4" width="10" bestFit="1" customWidth="1"/>
    <col min="5" max="5" width="12.85546875" bestFit="1" customWidth="1"/>
    <col min="6" max="6" width="12.140625" bestFit="1" customWidth="1"/>
    <col min="7" max="7" width="13.7109375" bestFit="1" customWidth="1"/>
    <col min="8" max="8" width="17.5703125" customWidth="1"/>
    <col min="10" max="10" width="12.28515625" customWidth="1"/>
    <col min="11" max="11" width="16.28515625" customWidth="1"/>
  </cols>
  <sheetData>
    <row r="1" spans="1:11" ht="45">
      <c r="A1" s="20" t="s">
        <v>32</v>
      </c>
      <c r="B1" s="20" t="s">
        <v>33</v>
      </c>
      <c r="C1" s="20" t="s">
        <v>34</v>
      </c>
      <c r="D1" s="20" t="s">
        <v>14</v>
      </c>
      <c r="E1" s="20" t="s">
        <v>35</v>
      </c>
      <c r="F1" s="30" t="s">
        <v>65</v>
      </c>
      <c r="G1" s="30" t="s">
        <v>66</v>
      </c>
      <c r="H1" s="30" t="s">
        <v>72</v>
      </c>
      <c r="J1" s="22" t="s">
        <v>71</v>
      </c>
      <c r="K1" s="22" t="s">
        <v>70</v>
      </c>
    </row>
    <row r="2" spans="1:11">
      <c r="A2" s="17" t="s">
        <v>36</v>
      </c>
      <c r="B2" s="18">
        <v>300</v>
      </c>
      <c r="C2" s="19">
        <v>450</v>
      </c>
      <c r="D2" s="19">
        <f>TabelaHoje[Quantidade]*TabelaHoje[Valor Unitário]</f>
        <v>135000</v>
      </c>
      <c r="E2" s="21">
        <f t="shared" ref="E2:E8" si="0">IF(OR(B2&gt;300,D2&gt;50000),5%,3%)</f>
        <v>0.05</v>
      </c>
      <c r="F2" s="31">
        <v>42799</v>
      </c>
      <c r="G2" s="31">
        <f>TabelaHoje[[#This Row],[Data da Venda]]+120</f>
        <v>42919</v>
      </c>
      <c r="H2" s="25" t="str">
        <f ca="1">IF(REFERENCIA[Data Atual]-TabelaHoje[[#This Row],[Pagamento 120 dias]]&lt;120,"OK","Atrasado")</f>
        <v>OK</v>
      </c>
      <c r="J2" s="32">
        <f ca="1">TODAY()</f>
        <v>42933</v>
      </c>
      <c r="K2" s="13">
        <v>3.21</v>
      </c>
    </row>
    <row r="3" spans="1:11">
      <c r="A3" s="17" t="s">
        <v>37</v>
      </c>
      <c r="B3" s="18">
        <v>150</v>
      </c>
      <c r="C3" s="19">
        <v>1500</v>
      </c>
      <c r="D3" s="19">
        <f>TabelaHoje[Quantidade]*TabelaHoje[Valor Unitário]</f>
        <v>225000</v>
      </c>
      <c r="E3" s="21">
        <f t="shared" si="0"/>
        <v>0.05</v>
      </c>
      <c r="F3" s="31">
        <v>42617</v>
      </c>
      <c r="G3" s="31">
        <f>TabelaHoje[[#This Row],[Data da Venda]]+120</f>
        <v>42737</v>
      </c>
      <c r="H3" s="25" t="str">
        <f ca="1">IF(REFERENCIA[Data Atual]-TabelaHoje[[#This Row],[Pagamento 120 dias]]&lt;120,"OK","Atrasado")</f>
        <v>Atrasado</v>
      </c>
    </row>
    <row r="4" spans="1:11">
      <c r="A4" s="17" t="s">
        <v>38</v>
      </c>
      <c r="B4" s="18">
        <v>220</v>
      </c>
      <c r="C4" s="19">
        <v>225</v>
      </c>
      <c r="D4" s="19">
        <f>TabelaHoje[Quantidade]*TabelaHoje[Valor Unitário]</f>
        <v>49500</v>
      </c>
      <c r="E4" s="21">
        <f t="shared" si="0"/>
        <v>0.03</v>
      </c>
      <c r="F4" s="31">
        <v>42682</v>
      </c>
      <c r="G4" s="31">
        <f>TabelaHoje[[#This Row],[Data da Venda]]+120</f>
        <v>42802</v>
      </c>
      <c r="H4" s="25" t="str">
        <f ca="1">IF(REFERENCIA[Data Atual]-TabelaHoje[[#This Row],[Pagamento 120 dias]]&lt;120,"OK","Atrasado")</f>
        <v>Atrasado</v>
      </c>
    </row>
    <row r="5" spans="1:11">
      <c r="A5" s="17" t="s">
        <v>39</v>
      </c>
      <c r="B5" s="18">
        <v>50</v>
      </c>
      <c r="C5" s="19">
        <v>1200</v>
      </c>
      <c r="D5" s="19">
        <f>TabelaHoje[Quantidade]*TabelaHoje[Valor Unitário]</f>
        <v>60000</v>
      </c>
      <c r="E5" s="21">
        <f t="shared" si="0"/>
        <v>0.05</v>
      </c>
      <c r="F5" s="31">
        <v>42801</v>
      </c>
      <c r="G5" s="31">
        <f>TabelaHoje[[#This Row],[Data da Venda]]+120</f>
        <v>42921</v>
      </c>
      <c r="H5" s="25" t="str">
        <f ca="1">IF(REFERENCIA[Data Atual]-TabelaHoje[[#This Row],[Pagamento 120 dias]]&lt;120,"OK","Atrasado")</f>
        <v>OK</v>
      </c>
      <c r="K5" s="2"/>
    </row>
    <row r="6" spans="1:11">
      <c r="A6" s="17" t="s">
        <v>40</v>
      </c>
      <c r="B6" s="18">
        <v>2000</v>
      </c>
      <c r="C6" s="19">
        <v>25</v>
      </c>
      <c r="D6" s="19">
        <f>TabelaHoje[Quantidade]*TabelaHoje[Valor Unitário]</f>
        <v>50000</v>
      </c>
      <c r="E6" s="21">
        <f t="shared" si="0"/>
        <v>0.05</v>
      </c>
      <c r="F6" s="31">
        <v>42714</v>
      </c>
      <c r="G6" s="31">
        <f>TabelaHoje[[#This Row],[Data da Venda]]+120</f>
        <v>42834</v>
      </c>
      <c r="H6" s="25" t="str">
        <f ca="1">IF(REFERENCIA[Data Atual]-TabelaHoje[[#This Row],[Pagamento 120 dias]]&lt;120,"OK","Atrasado")</f>
        <v>OK</v>
      </c>
      <c r="K6" s="2"/>
    </row>
    <row r="7" spans="1:11">
      <c r="A7" s="14" t="s">
        <v>41</v>
      </c>
      <c r="B7" s="15">
        <v>12</v>
      </c>
      <c r="C7" s="19">
        <v>3500</v>
      </c>
      <c r="D7" s="16">
        <f>TabelaHoje[Quantidade]*TabelaHoje[Valor Unitário]</f>
        <v>42000</v>
      </c>
      <c r="E7" s="21">
        <f t="shared" si="0"/>
        <v>0.03</v>
      </c>
      <c r="F7" s="31">
        <v>42890</v>
      </c>
      <c r="G7" s="31">
        <f>TabelaHoje[[#This Row],[Data da Venda]]+120</f>
        <v>43010</v>
      </c>
      <c r="H7" s="25" t="str">
        <f ca="1">IF(REFERENCIA[Data Atual]-TabelaHoje[[#This Row],[Pagamento 120 dias]]&lt;120,"OK","Atrasado")</f>
        <v>OK</v>
      </c>
      <c r="K7" s="2"/>
    </row>
    <row r="8" spans="1:11">
      <c r="A8" s="14" t="s">
        <v>42</v>
      </c>
      <c r="B8" s="15">
        <v>18</v>
      </c>
      <c r="C8" s="19">
        <v>350</v>
      </c>
      <c r="D8" s="16">
        <f>TabelaHoje[Quantidade]*TabelaHoje[Valor Unitário]</f>
        <v>6300</v>
      </c>
      <c r="E8" s="21">
        <f t="shared" si="0"/>
        <v>0.03</v>
      </c>
      <c r="F8" s="31">
        <v>42787</v>
      </c>
      <c r="G8" s="31">
        <f>TabelaHoje[[#This Row],[Data da Venda]]+120</f>
        <v>42907</v>
      </c>
      <c r="H8" s="25" t="str">
        <f ca="1">IF(REFERENCIA[Data Atual]-TabelaHoje[[#This Row],[Pagamento 120 dias]]&lt;120,"OK","Atrasado")</f>
        <v>OK</v>
      </c>
      <c r="K8" s="2"/>
    </row>
    <row r="9" spans="1:11">
      <c r="K9" s="2"/>
    </row>
    <row r="10" spans="1:11">
      <c r="K10" s="2"/>
    </row>
    <row r="11" spans="1:11">
      <c r="K11" s="2"/>
    </row>
    <row r="12" spans="1:11">
      <c r="K12" s="2"/>
    </row>
    <row r="13" spans="1:11">
      <c r="K13" s="2"/>
    </row>
  </sheetData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C1" sqref="C1:C1048576"/>
    </sheetView>
  </sheetViews>
  <sheetFormatPr defaultRowHeight="15"/>
  <cols>
    <col min="1" max="1" width="17.5703125" bestFit="1" customWidth="1"/>
    <col min="2" max="2" width="13.7109375" customWidth="1"/>
    <col min="3" max="3" width="16.140625" style="53" bestFit="1" customWidth="1"/>
    <col min="5" max="5" width="10.7109375" bestFit="1" customWidth="1"/>
  </cols>
  <sheetData>
    <row r="1" spans="1:3">
      <c r="A1" s="33" t="s">
        <v>73</v>
      </c>
      <c r="B1" s="34" t="s">
        <v>74</v>
      </c>
      <c r="C1" s="52" t="s">
        <v>90</v>
      </c>
    </row>
    <row r="2" spans="1:3">
      <c r="A2" s="36" t="s">
        <v>21</v>
      </c>
      <c r="B2" s="35">
        <v>34402.407627314817</v>
      </c>
      <c r="C2" s="51">
        <f>WEEKDAY(Nasc[[#This Row],[Nascimento]],1)</f>
        <v>4</v>
      </c>
    </row>
    <row r="3" spans="1:3">
      <c r="A3" s="36" t="s">
        <v>82</v>
      </c>
      <c r="B3" s="35">
        <v>33999.367372685185</v>
      </c>
      <c r="C3" s="51">
        <f>WEEKDAY(Nasc[[#This Row],[Nascimento]],1)</f>
        <v>7</v>
      </c>
    </row>
    <row r="4" spans="1:3">
      <c r="A4" s="36" t="s">
        <v>18</v>
      </c>
      <c r="B4" s="35">
        <v>33779.173576388886</v>
      </c>
      <c r="C4" s="51">
        <f>WEEKDAY(Nasc[[#This Row],[Nascimento]],1)</f>
        <v>4</v>
      </c>
    </row>
    <row r="5" spans="1:3">
      <c r="A5" s="36" t="s">
        <v>78</v>
      </c>
      <c r="B5" s="35">
        <v>32423.573935185184</v>
      </c>
      <c r="C5" s="51">
        <f>WEEKDAY(Nasc[[#This Row],[Nascimento]],1)</f>
        <v>6</v>
      </c>
    </row>
    <row r="6" spans="1:3">
      <c r="A6" s="37" t="s">
        <v>23</v>
      </c>
      <c r="B6" s="35">
        <v>32284.150671296295</v>
      </c>
      <c r="C6" s="51">
        <f>WEEKDAY(Nasc[[#This Row],[Nascimento]],1)</f>
        <v>7</v>
      </c>
    </row>
    <row r="7" spans="1:3">
      <c r="A7" s="36" t="s">
        <v>20</v>
      </c>
      <c r="B7" s="35">
        <v>30726.713506944445</v>
      </c>
      <c r="C7" s="51">
        <f>WEEKDAY(Nasc[[#This Row],[Nascimento]],1)</f>
        <v>3</v>
      </c>
    </row>
    <row r="8" spans="1:3">
      <c r="A8" s="37" t="s">
        <v>87</v>
      </c>
      <c r="B8" s="35">
        <v>30410.570324074073</v>
      </c>
      <c r="C8" s="51">
        <f>WEEKDAY(Nasc[[#This Row],[Nascimento]],1)</f>
        <v>2</v>
      </c>
    </row>
    <row r="9" spans="1:3">
      <c r="A9" s="36" t="s">
        <v>83</v>
      </c>
      <c r="B9" s="35">
        <v>29792.137673611112</v>
      </c>
      <c r="C9" s="51">
        <f>WEEKDAY(Nasc[[#This Row],[Nascimento]],1)</f>
        <v>7</v>
      </c>
    </row>
    <row r="10" spans="1:3">
      <c r="A10" s="37" t="s">
        <v>24</v>
      </c>
      <c r="B10" s="35">
        <v>29450.732870370372</v>
      </c>
      <c r="C10" s="51">
        <f>WEEKDAY(Nasc[[#This Row],[Nascimento]],1)</f>
        <v>1</v>
      </c>
    </row>
    <row r="11" spans="1:3">
      <c r="A11" s="36" t="s">
        <v>77</v>
      </c>
      <c r="B11" s="35">
        <v>29340.900960648149</v>
      </c>
      <c r="C11" s="51">
        <f>WEEKDAY(Nasc[[#This Row],[Nascimento]],1)</f>
        <v>3</v>
      </c>
    </row>
    <row r="12" spans="1:3">
      <c r="A12" s="36" t="s">
        <v>16</v>
      </c>
      <c r="B12" s="35">
        <v>29222.499282407407</v>
      </c>
      <c r="C12" s="51">
        <f>WEEKDAY(Nasc[[#This Row],[Nascimento]],1)</f>
        <v>4</v>
      </c>
    </row>
    <row r="13" spans="1:3">
      <c r="A13" s="36" t="s">
        <v>85</v>
      </c>
      <c r="B13" s="35">
        <v>29037.920555555556</v>
      </c>
      <c r="C13" s="51">
        <f>WEEKDAY(Nasc[[#This Row],[Nascimento]],1)</f>
        <v>1</v>
      </c>
    </row>
    <row r="14" spans="1:3">
      <c r="A14" s="36" t="s">
        <v>86</v>
      </c>
      <c r="B14" s="35">
        <v>28014.10258101852</v>
      </c>
      <c r="C14" s="51">
        <f>WEEKDAY(Nasc[[#This Row],[Nascimento]],1)</f>
        <v>7</v>
      </c>
    </row>
    <row r="15" spans="1:3">
      <c r="A15" s="36" t="s">
        <v>15</v>
      </c>
      <c r="B15" s="35">
        <v>26503.226817129631</v>
      </c>
      <c r="C15" s="51">
        <f>WEEKDAY(Nasc[[#This Row],[Nascimento]],1)</f>
        <v>1</v>
      </c>
    </row>
    <row r="16" spans="1:3">
      <c r="A16" s="37" t="s">
        <v>25</v>
      </c>
      <c r="B16" s="35">
        <v>25489.297754629628</v>
      </c>
      <c r="C16" s="51">
        <f>WEEKDAY(Nasc[[#This Row],[Nascimento]],1)</f>
        <v>2</v>
      </c>
    </row>
    <row r="17" spans="1:3">
      <c r="A17" s="36" t="s">
        <v>76</v>
      </c>
      <c r="B17" s="35">
        <v>25335.390636574073</v>
      </c>
      <c r="C17" s="51">
        <f>WEEKDAY(Nasc[[#This Row],[Nascimento]],1)</f>
        <v>2</v>
      </c>
    </row>
    <row r="18" spans="1:3">
      <c r="A18" s="36" t="s">
        <v>19</v>
      </c>
      <c r="B18" s="35">
        <v>24396.411886574075</v>
      </c>
      <c r="C18" s="51">
        <f>WEEKDAY(Nasc[[#This Row],[Nascimento]],1)</f>
        <v>1</v>
      </c>
    </row>
    <row r="19" spans="1:3">
      <c r="A19" s="36" t="s">
        <v>80</v>
      </c>
      <c r="B19" s="35">
        <v>23131.866516203703</v>
      </c>
      <c r="C19" s="51">
        <f>WEEKDAY(Nasc[[#This Row],[Nascimento]],1)</f>
        <v>3</v>
      </c>
    </row>
    <row r="20" spans="1:3">
      <c r="A20" s="37" t="s">
        <v>88</v>
      </c>
      <c r="B20" s="35">
        <v>22671.239780092594</v>
      </c>
      <c r="C20" s="51">
        <f>WEEKDAY(Nasc[[#This Row],[Nascimento]],1)</f>
        <v>5</v>
      </c>
    </row>
    <row r="21" spans="1:3">
      <c r="A21" s="37" t="s">
        <v>22</v>
      </c>
      <c r="B21" s="35">
        <v>21115.785567129631</v>
      </c>
      <c r="C21" s="51">
        <f>WEEKDAY(Nasc[[#This Row],[Nascimento]],1)</f>
        <v>3</v>
      </c>
    </row>
    <row r="22" spans="1:3">
      <c r="A22" s="36" t="s">
        <v>81</v>
      </c>
      <c r="B22" s="35">
        <v>20321.661689814813</v>
      </c>
      <c r="C22" s="51">
        <f>WEEKDAY(Nasc[[#This Row],[Nascimento]],1)</f>
        <v>7</v>
      </c>
    </row>
    <row r="23" spans="1:3">
      <c r="A23" s="36" t="s">
        <v>17</v>
      </c>
      <c r="B23" s="35">
        <v>19471.79886574074</v>
      </c>
      <c r="C23" s="51">
        <f>WEEKDAY(Nasc[[#This Row],[Nascimento]],1)</f>
        <v>4</v>
      </c>
    </row>
    <row r="24" spans="1:3">
      <c r="A24" s="36" t="s">
        <v>79</v>
      </c>
      <c r="B24" s="35">
        <v>19001.477974537036</v>
      </c>
      <c r="C24" s="51">
        <f>WEEKDAY(Nasc[[#This Row],[Nascimento]],1)</f>
        <v>3</v>
      </c>
    </row>
    <row r="25" spans="1:3">
      <c r="A25" s="37" t="s">
        <v>89</v>
      </c>
      <c r="B25" s="35">
        <v>18973.489085648147</v>
      </c>
      <c r="C25" s="51">
        <f>WEEKDAY(Nasc[[#This Row],[Nascimento]],1)</f>
        <v>3</v>
      </c>
    </row>
    <row r="26" spans="1:3">
      <c r="A26" s="36" t="s">
        <v>84</v>
      </c>
      <c r="B26" s="35">
        <v>18390.641145833335</v>
      </c>
      <c r="C26" s="51">
        <f>WEEKDAY(Nasc[[#This Row],[Nascimento]],1)</f>
        <v>1</v>
      </c>
    </row>
    <row r="27" spans="1:3">
      <c r="A27" s="49"/>
      <c r="B27" s="50"/>
      <c r="C27" s="51">
        <f>WEEKDAY(Nasc[[#This Row],[Nascimento]],1)</f>
        <v>7</v>
      </c>
    </row>
    <row r="28" spans="1:3">
      <c r="A28" s="49"/>
      <c r="B28" s="50"/>
      <c r="C28" s="51">
        <f>WEEKDAY(Nasc[[#This Row],[Nascimento]],1)</f>
        <v>7</v>
      </c>
    </row>
    <row r="29" spans="1:3">
      <c r="A29" s="49"/>
      <c r="B29" s="50"/>
      <c r="C29" s="51">
        <f>WEEKDAY(Nasc[[#This Row],[Nascimento]],1)</f>
        <v>7</v>
      </c>
    </row>
    <row r="30" spans="1:3">
      <c r="A30" s="49"/>
      <c r="B30" s="50"/>
      <c r="C30" s="51">
        <f>WEEKDAY(Nasc[[#This Row],[Nascimento]],1)</f>
        <v>7</v>
      </c>
    </row>
    <row r="31" spans="1:3">
      <c r="A31" s="49"/>
      <c r="B31" s="50"/>
      <c r="C31" s="51">
        <f>WEEKDAY(Nasc[[#This Row],[Nascimento]],1)</f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F3" sqref="F3"/>
    </sheetView>
  </sheetViews>
  <sheetFormatPr defaultRowHeight="15"/>
  <cols>
    <col min="1" max="1" width="16.5703125" bestFit="1" customWidth="1"/>
    <col min="6" max="6" width="12" customWidth="1"/>
  </cols>
  <sheetData>
    <row r="1" spans="1:8" ht="30">
      <c r="A1" s="13" t="s">
        <v>91</v>
      </c>
      <c r="B1" s="38" t="s">
        <v>92</v>
      </c>
      <c r="C1" s="38" t="s">
        <v>93</v>
      </c>
      <c r="D1" s="38" t="s">
        <v>94</v>
      </c>
      <c r="E1" s="38" t="s">
        <v>95</v>
      </c>
      <c r="F1" s="38" t="s">
        <v>96</v>
      </c>
    </row>
    <row r="2" spans="1:8">
      <c r="A2" s="54">
        <f t="shared" ref="A2:A27" ca="1" si="0">TODAY()+(ROW()-2)</f>
        <v>42933</v>
      </c>
      <c r="B2" s="40">
        <v>0.33333333333333331</v>
      </c>
      <c r="C2" s="40">
        <v>0.50277777777777777</v>
      </c>
      <c r="D2" s="40">
        <v>0.54652777777777783</v>
      </c>
      <c r="E2" s="40">
        <v>0.73055555555555562</v>
      </c>
      <c r="F2" s="40">
        <f>Tabela1[[#This Row],[Saída Tarde]]-Tabela1[[#This Row],[Entrada Tarde]]+Tabela1[[#This Row],[Saída Manhã]]-Tabela1[[#This Row],[Entrada Manhã]]</f>
        <v>0.35347222222222224</v>
      </c>
    </row>
    <row r="3" spans="1:8">
      <c r="A3" s="39">
        <f t="shared" ca="1" si="0"/>
        <v>42934</v>
      </c>
      <c r="B3" s="40">
        <v>0.34513888888888888</v>
      </c>
      <c r="C3" s="40">
        <v>0.5229166666666667</v>
      </c>
      <c r="D3" s="40">
        <v>0.5541666666666667</v>
      </c>
      <c r="E3" s="40">
        <v>0.71388888888888891</v>
      </c>
      <c r="F3" s="55">
        <f>Tabela1[[#This Row],[Saída Tarde]]-Tabela1[[#This Row],[Entrada Tarde]]+Tabela1[[#This Row],[Saída Manhã]]-Tabela1[[#This Row],[Entrada Manhã]]</f>
        <v>0.33750000000000002</v>
      </c>
    </row>
    <row r="4" spans="1:8">
      <c r="A4" s="39">
        <f t="shared" ca="1" si="0"/>
        <v>42935</v>
      </c>
      <c r="B4" s="40">
        <v>0.34236111111111112</v>
      </c>
      <c r="C4" s="40">
        <v>0.51388888888888895</v>
      </c>
      <c r="D4" s="40">
        <v>0.55138888888888882</v>
      </c>
      <c r="E4" s="40">
        <v>0.71111111111111114</v>
      </c>
      <c r="F4" s="40">
        <f>Tabela1[[#This Row],[Saída Tarde]]-Tabela1[[#This Row],[Entrada Tarde]]+Tabela1[[#This Row],[Saída Manhã]]-Tabela1[[#This Row],[Entrada Manhã]]</f>
        <v>0.33125000000000016</v>
      </c>
    </row>
    <row r="5" spans="1:8">
      <c r="A5" s="39">
        <f t="shared" ca="1" si="0"/>
        <v>42936</v>
      </c>
      <c r="B5" s="40">
        <v>0.33819444444444446</v>
      </c>
      <c r="C5" s="40">
        <v>0.51458333333333328</v>
      </c>
      <c r="D5" s="40">
        <v>0.56458333333333333</v>
      </c>
      <c r="E5" s="40">
        <v>0.73402777777777783</v>
      </c>
      <c r="F5" s="40">
        <f>Tabela1[[#This Row],[Saída Tarde]]-Tabela1[[#This Row],[Entrada Tarde]]+Tabela1[[#This Row],[Saída Manhã]]-Tabela1[[#This Row],[Entrada Manhã]]</f>
        <v>0.34583333333333333</v>
      </c>
    </row>
    <row r="6" spans="1:8">
      <c r="A6" s="39">
        <f t="shared" ca="1" si="0"/>
        <v>42937</v>
      </c>
      <c r="B6" s="40">
        <v>0.33611111111111108</v>
      </c>
      <c r="C6" s="40">
        <v>0.5131944444444444</v>
      </c>
      <c r="D6" s="40">
        <v>0.5395833333333333</v>
      </c>
      <c r="E6" s="40">
        <v>0.75486111111111109</v>
      </c>
      <c r="F6" s="40">
        <f>Tabela1[[#This Row],[Saída Tarde]]-Tabela1[[#This Row],[Entrada Tarde]]+Tabela1[[#This Row],[Saída Manhã]]-Tabela1[[#This Row],[Entrada Manhã]]</f>
        <v>0.3923611111111111</v>
      </c>
    </row>
    <row r="7" spans="1:8">
      <c r="A7" s="39">
        <f t="shared" ca="1" si="0"/>
        <v>42938</v>
      </c>
      <c r="B7" s="40">
        <v>0.34791666666666665</v>
      </c>
      <c r="C7" s="40">
        <v>0.50972222222222219</v>
      </c>
      <c r="D7" s="40">
        <v>0.5541666666666667</v>
      </c>
      <c r="E7" s="40">
        <v>0.76527777777777783</v>
      </c>
      <c r="F7" s="40">
        <f>Tabela1[[#This Row],[Saída Tarde]]-Tabela1[[#This Row],[Entrada Tarde]]+Tabela1[[#This Row],[Saída Manhã]]-Tabela1[[#This Row],[Entrada Manhã]]</f>
        <v>0.37291666666666667</v>
      </c>
    </row>
    <row r="8" spans="1:8">
      <c r="A8" s="39">
        <f t="shared" ca="1" si="0"/>
        <v>42939</v>
      </c>
      <c r="B8" s="40">
        <v>0.36249999999999999</v>
      </c>
      <c r="C8" s="40">
        <v>0.53680555555555554</v>
      </c>
      <c r="D8" s="40">
        <v>0.55138888888888882</v>
      </c>
      <c r="E8" s="40">
        <v>0.71388888888888891</v>
      </c>
      <c r="F8" s="40">
        <f>Tabela1[[#This Row],[Saída Tarde]]-Tabela1[[#This Row],[Entrada Tarde]]+Tabela1[[#This Row],[Saída Manhã]]-Tabela1[[#This Row],[Entrada Manhã]]</f>
        <v>0.33680555555555564</v>
      </c>
    </row>
    <row r="9" spans="1:8">
      <c r="A9" s="39">
        <f t="shared" ca="1" si="0"/>
        <v>42940</v>
      </c>
      <c r="B9" s="40">
        <v>0.35625000000000001</v>
      </c>
      <c r="C9" s="40">
        <v>0.49861111111111112</v>
      </c>
      <c r="D9" s="40">
        <v>0.56458333333333333</v>
      </c>
      <c r="E9" s="40">
        <v>0.71111111111111114</v>
      </c>
      <c r="F9" s="40">
        <f>Tabela1[[#This Row],[Saída Tarde]]-Tabela1[[#This Row],[Entrada Tarde]]+Tabela1[[#This Row],[Saída Manhã]]-Tabela1[[#This Row],[Entrada Manhã]]</f>
        <v>0.28888888888888892</v>
      </c>
    </row>
    <row r="10" spans="1:8">
      <c r="A10" s="39">
        <f t="shared" ca="1" si="0"/>
        <v>42941</v>
      </c>
      <c r="B10" s="40">
        <v>0.34861111111111115</v>
      </c>
      <c r="C10" s="40">
        <v>0.48888888888888887</v>
      </c>
      <c r="D10" s="40">
        <v>0.5395833333333333</v>
      </c>
      <c r="E10" s="40">
        <v>0.73402777777777783</v>
      </c>
      <c r="F10" s="40">
        <f>Tabela1[[#This Row],[Saída Tarde]]-Tabela1[[#This Row],[Entrada Tarde]]+Tabela1[[#This Row],[Saída Manhã]]-Tabela1[[#This Row],[Entrada Manhã]]</f>
        <v>0.3347222222222222</v>
      </c>
      <c r="H10" s="48"/>
    </row>
    <row r="11" spans="1:8">
      <c r="A11" s="39">
        <f t="shared" ca="1" si="0"/>
        <v>42942</v>
      </c>
      <c r="B11" s="40">
        <v>0.3520833333333333</v>
      </c>
      <c r="C11" s="40">
        <v>0.48125000000000001</v>
      </c>
      <c r="D11" s="40">
        <v>0.5541666666666667</v>
      </c>
      <c r="E11" s="40">
        <v>0.75486111111111109</v>
      </c>
      <c r="F11" s="40">
        <f>Tabela1[[#This Row],[Saída Tarde]]-Tabela1[[#This Row],[Entrada Tarde]]+Tabela1[[#This Row],[Saída Manhã]]-Tabela1[[#This Row],[Entrada Manhã]]</f>
        <v>0.32986111111111116</v>
      </c>
    </row>
    <row r="12" spans="1:8">
      <c r="A12" s="39">
        <f t="shared" ca="1" si="0"/>
        <v>42943</v>
      </c>
      <c r="B12" s="40">
        <v>0.36180555555555555</v>
      </c>
      <c r="C12" s="40">
        <v>0.47638888888888892</v>
      </c>
      <c r="D12" s="40">
        <v>0.55138888888888882</v>
      </c>
      <c r="E12" s="40">
        <v>0.73055555555555562</v>
      </c>
      <c r="F12" s="40">
        <f>Tabela1[[#This Row],[Saída Tarde]]-Tabela1[[#This Row],[Entrada Tarde]]+Tabela1[[#This Row],[Saída Manhã]]-Tabela1[[#This Row],[Entrada Manhã]]</f>
        <v>0.29375000000000012</v>
      </c>
      <c r="H12" s="48"/>
    </row>
    <row r="13" spans="1:8">
      <c r="A13" s="39">
        <f t="shared" ca="1" si="0"/>
        <v>42944</v>
      </c>
      <c r="B13" s="40">
        <v>0.33611111111111108</v>
      </c>
      <c r="C13" s="40">
        <v>0.4993055555555555</v>
      </c>
      <c r="D13" s="40">
        <v>0.56458333333333333</v>
      </c>
      <c r="E13" s="40">
        <v>0.71388888888888891</v>
      </c>
      <c r="F13" s="40">
        <f>Tabela1[[#This Row],[Saída Tarde]]-Tabela1[[#This Row],[Entrada Tarde]]+Tabela1[[#This Row],[Saída Manhã]]-Tabela1[[#This Row],[Entrada Manhã]]</f>
        <v>0.31249999999999994</v>
      </c>
    </row>
    <row r="14" spans="1:8">
      <c r="A14" s="39">
        <f t="shared" ca="1" si="0"/>
        <v>42945</v>
      </c>
      <c r="B14" s="40">
        <v>0.3347222222222222</v>
      </c>
      <c r="C14" s="40">
        <v>0.53680555555555554</v>
      </c>
      <c r="D14" s="40">
        <v>0.5395833333333333</v>
      </c>
      <c r="E14" s="40">
        <v>0.71111111111111114</v>
      </c>
      <c r="F14" s="40">
        <f>Tabela1[[#This Row],[Saída Tarde]]-Tabela1[[#This Row],[Entrada Tarde]]+Tabela1[[#This Row],[Saída Manhã]]-Tabela1[[#This Row],[Entrada Manhã]]</f>
        <v>0.37361111111111117</v>
      </c>
    </row>
    <row r="15" spans="1:8">
      <c r="A15" s="39">
        <f t="shared" ca="1" si="0"/>
        <v>42946</v>
      </c>
      <c r="B15" s="40">
        <v>0.33333333333333331</v>
      </c>
      <c r="C15" s="40">
        <v>0.49861111111111112</v>
      </c>
      <c r="D15" s="40">
        <v>0.5541666666666667</v>
      </c>
      <c r="E15" s="40">
        <v>0.73402777777777783</v>
      </c>
      <c r="F15" s="40">
        <f>Tabela1[[#This Row],[Saída Tarde]]-Tabela1[[#This Row],[Entrada Tarde]]+Tabela1[[#This Row],[Saída Manhã]]-Tabela1[[#This Row],[Entrada Manhã]]</f>
        <v>0.34513888888888894</v>
      </c>
    </row>
    <row r="16" spans="1:8">
      <c r="A16" s="39">
        <f t="shared" ca="1" si="0"/>
        <v>42947</v>
      </c>
      <c r="B16" s="40">
        <v>0.34513888888888888</v>
      </c>
      <c r="C16" s="40">
        <v>0.48888888888888887</v>
      </c>
      <c r="D16" s="40">
        <v>0.5395833333333333</v>
      </c>
      <c r="E16" s="40">
        <v>0.75486111111111109</v>
      </c>
      <c r="F16" s="40">
        <f>Tabela1[[#This Row],[Saída Tarde]]-Tabela1[[#This Row],[Entrada Tarde]]+Tabela1[[#This Row],[Saída Manhã]]-Tabela1[[#This Row],[Entrada Manhã]]</f>
        <v>0.35902777777777772</v>
      </c>
    </row>
    <row r="17" spans="1:6">
      <c r="A17" s="39">
        <f t="shared" ca="1" si="0"/>
        <v>42948</v>
      </c>
      <c r="B17" s="40">
        <v>0.34236111111111112</v>
      </c>
      <c r="C17" s="40">
        <v>0.51388888888888895</v>
      </c>
      <c r="D17" s="40">
        <v>0.5541666666666667</v>
      </c>
      <c r="E17" s="40">
        <v>0.76527777777777783</v>
      </c>
      <c r="F17" s="40">
        <f>Tabela1[[#This Row],[Saída Tarde]]-Tabela1[[#This Row],[Entrada Tarde]]+Tabela1[[#This Row],[Saída Manhã]]-Tabela1[[#This Row],[Entrada Manhã]]</f>
        <v>0.38263888888888897</v>
      </c>
    </row>
    <row r="18" spans="1:6">
      <c r="A18" s="39">
        <f t="shared" ca="1" si="0"/>
        <v>42949</v>
      </c>
      <c r="B18" s="40">
        <v>0.33819444444444446</v>
      </c>
      <c r="C18" s="40">
        <v>0.51458333333333328</v>
      </c>
      <c r="D18" s="40">
        <v>0.55138888888888882</v>
      </c>
      <c r="E18" s="40">
        <v>0.71388888888888891</v>
      </c>
      <c r="F18" s="40">
        <f>Tabela1[[#This Row],[Saída Tarde]]-Tabela1[[#This Row],[Entrada Tarde]]+Tabela1[[#This Row],[Saída Manhã]]-Tabela1[[#This Row],[Entrada Manhã]]</f>
        <v>0.33888888888888891</v>
      </c>
    </row>
    <row r="19" spans="1:6">
      <c r="A19" s="39">
        <f t="shared" ca="1" si="0"/>
        <v>42950</v>
      </c>
      <c r="B19" s="40">
        <v>0.33611111111111108</v>
      </c>
      <c r="C19" s="40">
        <v>0.5131944444444444</v>
      </c>
      <c r="D19" s="40">
        <v>0.56458333333333333</v>
      </c>
      <c r="E19" s="40">
        <v>0.71111111111111114</v>
      </c>
      <c r="F19" s="40">
        <f>Tabela1[[#This Row],[Saída Tarde]]-Tabela1[[#This Row],[Entrada Tarde]]+Tabela1[[#This Row],[Saída Manhã]]-Tabela1[[#This Row],[Entrada Manhã]]</f>
        <v>0.32361111111111113</v>
      </c>
    </row>
    <row r="20" spans="1:6">
      <c r="A20" s="39">
        <f t="shared" ca="1" si="0"/>
        <v>42951</v>
      </c>
      <c r="B20" s="40">
        <v>0.34791666666666665</v>
      </c>
      <c r="C20" s="40">
        <v>0.50972222222222219</v>
      </c>
      <c r="D20" s="40">
        <v>0.5395833333333333</v>
      </c>
      <c r="E20" s="40">
        <v>0.73402777777777783</v>
      </c>
      <c r="F20" s="40">
        <f>Tabela1[[#This Row],[Saída Tarde]]-Tabela1[[#This Row],[Entrada Tarde]]+Tabela1[[#This Row],[Saída Manhã]]-Tabela1[[#This Row],[Entrada Manhã]]</f>
        <v>0.35625000000000007</v>
      </c>
    </row>
    <row r="21" spans="1:6">
      <c r="A21" s="39">
        <f t="shared" ca="1" si="0"/>
        <v>42952</v>
      </c>
      <c r="B21" s="40">
        <v>0.36249999999999999</v>
      </c>
      <c r="C21" s="40">
        <v>0.48125000000000001</v>
      </c>
      <c r="D21" s="40">
        <v>0.5541666666666667</v>
      </c>
      <c r="E21" s="40">
        <v>0.75486111111111109</v>
      </c>
      <c r="F21" s="40">
        <f>Tabela1[[#This Row],[Saída Tarde]]-Tabela1[[#This Row],[Entrada Tarde]]+Tabela1[[#This Row],[Saída Manhã]]-Tabela1[[#This Row],[Entrada Manhã]]</f>
        <v>0.31944444444444448</v>
      </c>
    </row>
    <row r="22" spans="1:6">
      <c r="A22" s="39">
        <f t="shared" ca="1" si="0"/>
        <v>42953</v>
      </c>
      <c r="B22" s="40">
        <v>0.35625000000000001</v>
      </c>
      <c r="C22" s="40">
        <v>0.47638888888888892</v>
      </c>
      <c r="D22" s="40">
        <v>0.55138888888888882</v>
      </c>
      <c r="E22" s="40">
        <v>0.76527777777777783</v>
      </c>
      <c r="F22" s="40">
        <f>Tabela1[[#This Row],[Saída Tarde]]-Tabela1[[#This Row],[Entrada Tarde]]+Tabela1[[#This Row],[Saída Manhã]]-Tabela1[[#This Row],[Entrada Manhã]]</f>
        <v>0.33402777777777798</v>
      </c>
    </row>
    <row r="23" spans="1:6">
      <c r="A23" s="39">
        <f t="shared" ca="1" si="0"/>
        <v>42954</v>
      </c>
      <c r="B23" s="40">
        <v>0.34861111111111115</v>
      </c>
      <c r="C23" s="40">
        <v>0.4993055555555555</v>
      </c>
      <c r="D23" s="40">
        <v>0.55138888888888882</v>
      </c>
      <c r="E23" s="40">
        <v>0.75486111111111109</v>
      </c>
      <c r="F23" s="40">
        <f>Tabela1[[#This Row],[Saída Tarde]]-Tabela1[[#This Row],[Entrada Tarde]]+Tabela1[[#This Row],[Saída Manhã]]-Tabela1[[#This Row],[Entrada Manhã]]</f>
        <v>0.35416666666666657</v>
      </c>
    </row>
    <row r="24" spans="1:6">
      <c r="A24" s="39">
        <f t="shared" ca="1" si="0"/>
        <v>42955</v>
      </c>
      <c r="B24" s="40">
        <v>0.3520833333333333</v>
      </c>
      <c r="C24" s="40">
        <v>0.53680555555555554</v>
      </c>
      <c r="D24" s="40">
        <v>0.56458333333333333</v>
      </c>
      <c r="E24" s="40">
        <v>0.76527777777777783</v>
      </c>
      <c r="F24" s="40">
        <f>Tabela1[[#This Row],[Saída Tarde]]-Tabela1[[#This Row],[Entrada Tarde]]+Tabela1[[#This Row],[Saída Manhã]]-Tabela1[[#This Row],[Entrada Manhã]]</f>
        <v>0.38541666666666674</v>
      </c>
    </row>
    <row r="25" spans="1:6">
      <c r="A25" s="39">
        <f t="shared" ca="1" si="0"/>
        <v>42956</v>
      </c>
      <c r="B25" s="40">
        <v>0.36180555555555555</v>
      </c>
      <c r="C25" s="40">
        <v>0.49861111111111112</v>
      </c>
      <c r="D25" s="40">
        <v>0.5395833333333333</v>
      </c>
      <c r="E25" s="40">
        <v>0.71388888888888891</v>
      </c>
      <c r="F25" s="40">
        <f>Tabela1[[#This Row],[Saída Tarde]]-Tabela1[[#This Row],[Entrada Tarde]]+Tabela1[[#This Row],[Saída Manhã]]-Tabela1[[#This Row],[Entrada Manhã]]</f>
        <v>0.31111111111111117</v>
      </c>
    </row>
    <row r="26" spans="1:6">
      <c r="A26" s="39">
        <f t="shared" ca="1" si="0"/>
        <v>42957</v>
      </c>
      <c r="B26" s="40">
        <v>0.33611111111111108</v>
      </c>
      <c r="C26" s="40">
        <v>0.48888888888888887</v>
      </c>
      <c r="D26" s="40">
        <v>0.5541666666666667</v>
      </c>
      <c r="E26" s="40">
        <v>0.71111111111111114</v>
      </c>
      <c r="F26" s="40">
        <f>Tabela1[[#This Row],[Saída Tarde]]-Tabela1[[#This Row],[Entrada Tarde]]+Tabela1[[#This Row],[Saída Manhã]]-Tabela1[[#This Row],[Entrada Manhã]]</f>
        <v>0.30972222222222218</v>
      </c>
    </row>
    <row r="27" spans="1:6">
      <c r="A27" s="39">
        <f t="shared" ca="1" si="0"/>
        <v>42958</v>
      </c>
      <c r="B27" s="40">
        <v>0.3347222222222222</v>
      </c>
      <c r="C27" s="40">
        <v>0.51388888888888895</v>
      </c>
      <c r="D27" s="40">
        <v>0.59583333333333299</v>
      </c>
      <c r="E27" s="40">
        <v>0.73402777777777783</v>
      </c>
      <c r="F27" s="40">
        <f>Tabela1[[#This Row],[Saída Tarde]]-Tabela1[[#This Row],[Entrada Tarde]]+Tabela1[[#This Row],[Saída Manhã]]-Tabela1[[#This Row],[Entrada Manhã]]</f>
        <v>0.31736111111111159</v>
      </c>
    </row>
    <row r="28" spans="1:6">
      <c r="A28" s="13" t="s">
        <v>14</v>
      </c>
      <c r="B28" s="13"/>
      <c r="C28" s="13"/>
      <c r="D28" s="13"/>
      <c r="F28" s="41">
        <f>SUBTOTAL(9,Tabela1[Total Horas])</f>
        <v>8.8402777777777786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K28" sqref="K28"/>
    </sheetView>
  </sheetViews>
  <sheetFormatPr defaultRowHeight="15"/>
  <cols>
    <col min="1" max="1" width="17.28515625" bestFit="1" customWidth="1"/>
    <col min="2" max="2" width="26" customWidth="1"/>
    <col min="3" max="5" width="9.140625" customWidth="1"/>
  </cols>
  <sheetData>
    <row r="1" spans="1:5">
      <c r="A1" t="s">
        <v>73</v>
      </c>
      <c r="B1" t="s">
        <v>74</v>
      </c>
      <c r="C1" s="42" t="s">
        <v>75</v>
      </c>
      <c r="D1" t="s">
        <v>97</v>
      </c>
      <c r="E1" t="s">
        <v>98</v>
      </c>
    </row>
    <row r="2" spans="1:5">
      <c r="A2" s="43" t="s">
        <v>80</v>
      </c>
      <c r="B2" s="46">
        <v>23131.866516203703</v>
      </c>
      <c r="C2" s="56">
        <f>DAY(Aniversáriantes[[#This Row],[Nascimento]])</f>
        <v>30</v>
      </c>
      <c r="D2">
        <f>MONTH(Aniversáriantes[[#This Row],[Nascimento]])</f>
        <v>4</v>
      </c>
      <c r="E2" s="24">
        <f>YEAR(Aniversáriantes[[#This Row],[Nascimento]])</f>
        <v>1963</v>
      </c>
    </row>
    <row r="3" spans="1:5">
      <c r="A3" s="43" t="s">
        <v>82</v>
      </c>
      <c r="B3" s="44">
        <v>33999.367372685185</v>
      </c>
      <c r="C3" s="2">
        <f>DAY(Aniversáriantes[[#This Row],[Nascimento]])</f>
        <v>30</v>
      </c>
      <c r="D3">
        <f>MONTH(Aniversáriantes[[#This Row],[Nascimento]])</f>
        <v>1</v>
      </c>
      <c r="E3">
        <f>YEAR(Aniversáriantes[[#This Row],[Nascimento]])</f>
        <v>1993</v>
      </c>
    </row>
    <row r="4" spans="1:5">
      <c r="A4" s="43" t="s">
        <v>77</v>
      </c>
      <c r="B4" s="46">
        <v>29340.900960648149</v>
      </c>
      <c r="C4" s="2">
        <f>DAY(Aniversáriantes[[#This Row],[Nascimento]])</f>
        <v>29</v>
      </c>
      <c r="D4">
        <f>MONTH(Aniversáriantes[[#This Row],[Nascimento]])</f>
        <v>4</v>
      </c>
      <c r="E4">
        <f>YEAR(Aniversáriantes[[#This Row],[Nascimento]])</f>
        <v>1980</v>
      </c>
    </row>
    <row r="5" spans="1:5">
      <c r="A5" s="43" t="s">
        <v>83</v>
      </c>
      <c r="B5" s="46">
        <v>29792.137673611112</v>
      </c>
      <c r="C5" s="2">
        <f>DAY(Aniversáriantes[[#This Row],[Nascimento]])</f>
        <v>25</v>
      </c>
      <c r="D5">
        <f>MONTH(Aniversáriantes[[#This Row],[Nascimento]])</f>
        <v>7</v>
      </c>
      <c r="E5">
        <f>YEAR(Aniversáriantes[[#This Row],[Nascimento]])</f>
        <v>1981</v>
      </c>
    </row>
    <row r="6" spans="1:5">
      <c r="A6" s="43" t="s">
        <v>88</v>
      </c>
      <c r="B6" s="46">
        <v>22671.239780092594</v>
      </c>
      <c r="C6" s="2">
        <f>DAY(Aniversáriantes[[#This Row],[Nascimento]])</f>
        <v>25</v>
      </c>
      <c r="D6">
        <f>MONTH(Aniversáriantes[[#This Row],[Nascimento]])</f>
        <v>1</v>
      </c>
      <c r="E6">
        <f>YEAR(Aniversáriantes[[#This Row],[Nascimento]])</f>
        <v>1962</v>
      </c>
    </row>
    <row r="7" spans="1:5">
      <c r="A7" s="43" t="s">
        <v>18</v>
      </c>
      <c r="B7" s="46">
        <v>33779.173576388886</v>
      </c>
      <c r="C7" s="2">
        <f>DAY(Aniversáriantes[[#This Row],[Nascimento]])</f>
        <v>24</v>
      </c>
      <c r="D7">
        <f>MONTH(Aniversáriantes[[#This Row],[Nascimento]])</f>
        <v>6</v>
      </c>
      <c r="E7">
        <f>YEAR(Aniversáriantes[[#This Row],[Nascimento]])</f>
        <v>1992</v>
      </c>
    </row>
    <row r="8" spans="1:5">
      <c r="A8" s="43" t="s">
        <v>15</v>
      </c>
      <c r="B8" s="44">
        <v>26503.226817129631</v>
      </c>
      <c r="C8" s="2">
        <f>DAY(Aniversáriantes[[#This Row],[Nascimento]])</f>
        <v>23</v>
      </c>
      <c r="D8">
        <f>MONTH(Aniversáriantes[[#This Row],[Nascimento]])</f>
        <v>7</v>
      </c>
      <c r="E8">
        <f>YEAR(Aniversáriantes[[#This Row],[Nascimento]])</f>
        <v>1972</v>
      </c>
    </row>
    <row r="9" spans="1:5">
      <c r="A9" s="43" t="s">
        <v>17</v>
      </c>
      <c r="B9" s="44">
        <v>19471.79886574074</v>
      </c>
      <c r="C9" s="2">
        <f>DAY(Aniversáriantes[[#This Row],[Nascimento]])</f>
        <v>22</v>
      </c>
      <c r="D9">
        <f>MONTH(Aniversáriantes[[#This Row],[Nascimento]])</f>
        <v>4</v>
      </c>
      <c r="E9">
        <f>YEAR(Aniversáriantes[[#This Row],[Nascimento]])</f>
        <v>1953</v>
      </c>
    </row>
    <row r="10" spans="1:5">
      <c r="A10" s="43" t="s">
        <v>22</v>
      </c>
      <c r="B10" s="46">
        <v>21115.785567129631</v>
      </c>
      <c r="C10" s="2">
        <f>DAY(Aniversáriantes[[#This Row],[Nascimento]])</f>
        <v>22</v>
      </c>
      <c r="D10">
        <f>MONTH(Aniversáriantes[[#This Row],[Nascimento]])</f>
        <v>10</v>
      </c>
      <c r="E10">
        <f>YEAR(Aniversáriantes[[#This Row],[Nascimento]])</f>
        <v>1957</v>
      </c>
    </row>
    <row r="11" spans="1:5">
      <c r="A11" s="43" t="s">
        <v>23</v>
      </c>
      <c r="B11" s="46">
        <v>32284.150671296295</v>
      </c>
      <c r="C11" s="2">
        <f>DAY(Aniversáriantes[[#This Row],[Nascimento]])</f>
        <v>21</v>
      </c>
      <c r="D11">
        <f>MONTH(Aniversáriantes[[#This Row],[Nascimento]])</f>
        <v>5</v>
      </c>
      <c r="E11">
        <f>YEAR(Aniversáriantes[[#This Row],[Nascimento]])</f>
        <v>1988</v>
      </c>
    </row>
    <row r="12" spans="1:5">
      <c r="A12" s="43" t="s">
        <v>81</v>
      </c>
      <c r="B12" s="44">
        <v>20321.661689814813</v>
      </c>
      <c r="C12" s="45">
        <f>DAY(Aniversáriantes[[#This Row],[Nascimento]])</f>
        <v>20</v>
      </c>
      <c r="D12">
        <f>MONTH(Aniversáriantes[[#This Row],[Nascimento]])</f>
        <v>8</v>
      </c>
      <c r="E12">
        <f>YEAR(Aniversáriantes[[#This Row],[Nascimento]])</f>
        <v>1955</v>
      </c>
    </row>
    <row r="13" spans="1:5">
      <c r="A13" s="43" t="s">
        <v>24</v>
      </c>
      <c r="B13" s="44">
        <v>29450.732870370372</v>
      </c>
      <c r="C13" s="2">
        <f>DAY(Aniversáriantes[[#This Row],[Nascimento]])</f>
        <v>17</v>
      </c>
      <c r="D13">
        <f>MONTH(Aniversáriantes[[#This Row],[Nascimento]])</f>
        <v>8</v>
      </c>
      <c r="E13">
        <f>YEAR(Aniversáriantes[[#This Row],[Nascimento]])</f>
        <v>1980</v>
      </c>
    </row>
    <row r="14" spans="1:5">
      <c r="A14" s="43" t="s">
        <v>19</v>
      </c>
      <c r="B14" s="46">
        <v>24396.411886574075</v>
      </c>
      <c r="C14" s="2">
        <f>DAY(Aniversáriantes[[#This Row],[Nascimento]])</f>
        <v>16</v>
      </c>
      <c r="D14">
        <f>MONTH(Aniversáriantes[[#This Row],[Nascimento]])</f>
        <v>10</v>
      </c>
      <c r="E14">
        <f>YEAR(Aniversáriantes[[#This Row],[Nascimento]])</f>
        <v>1966</v>
      </c>
    </row>
    <row r="15" spans="1:5">
      <c r="A15" s="43" t="s">
        <v>20</v>
      </c>
      <c r="B15" s="46">
        <v>30726.713506944445</v>
      </c>
      <c r="C15" s="2">
        <f>DAY(Aniversáriantes[[#This Row],[Nascimento]])</f>
        <v>14</v>
      </c>
      <c r="D15">
        <f>MONTH(Aniversáriantes[[#This Row],[Nascimento]])</f>
        <v>2</v>
      </c>
      <c r="E15">
        <f>YEAR(Aniversáriantes[[#This Row],[Nascimento]])</f>
        <v>1984</v>
      </c>
    </row>
    <row r="16" spans="1:5">
      <c r="A16" s="47" t="s">
        <v>25</v>
      </c>
      <c r="B16" s="46">
        <v>25489.297754629628</v>
      </c>
      <c r="C16" s="2">
        <f>DAY(Aniversáriantes[[#This Row],[Nascimento]])</f>
        <v>13</v>
      </c>
      <c r="D16">
        <f>MONTH(Aniversáriantes[[#This Row],[Nascimento]])</f>
        <v>10</v>
      </c>
      <c r="E16">
        <f>YEAR(Aniversáriantes[[#This Row],[Nascimento]])</f>
        <v>1969</v>
      </c>
    </row>
    <row r="17" spans="1:5">
      <c r="A17" s="43" t="s">
        <v>76</v>
      </c>
      <c r="B17" s="46">
        <v>25335.390636574073</v>
      </c>
      <c r="C17" s="2">
        <f>DAY(Aniversáriantes[[#This Row],[Nascimento]])</f>
        <v>12</v>
      </c>
      <c r="D17">
        <f>MONTH(Aniversáriantes[[#This Row],[Nascimento]])</f>
        <v>5</v>
      </c>
      <c r="E17">
        <f>YEAR(Aniversáriantes[[#This Row],[Nascimento]])</f>
        <v>1969</v>
      </c>
    </row>
    <row r="18" spans="1:5">
      <c r="A18" s="43" t="s">
        <v>86</v>
      </c>
      <c r="B18" s="46">
        <v>28014.10258101852</v>
      </c>
      <c r="C18" s="2">
        <f>DAY(Aniversáriantes[[#This Row],[Nascimento]])</f>
        <v>11</v>
      </c>
      <c r="D18">
        <f>MONTH(Aniversáriantes[[#This Row],[Nascimento]])</f>
        <v>9</v>
      </c>
      <c r="E18">
        <f>YEAR(Aniversáriantes[[#This Row],[Nascimento]])</f>
        <v>1976</v>
      </c>
    </row>
    <row r="19" spans="1:5">
      <c r="A19" s="43" t="s">
        <v>89</v>
      </c>
      <c r="B19" s="46">
        <v>18973.489085648147</v>
      </c>
      <c r="C19" s="2">
        <f>DAY(Aniversáriantes[[#This Row],[Nascimento]])</f>
        <v>11</v>
      </c>
      <c r="D19">
        <f>MONTH(Aniversáriantes[[#This Row],[Nascimento]])</f>
        <v>12</v>
      </c>
      <c r="E19">
        <f>YEAR(Aniversáriantes[[#This Row],[Nascimento]])</f>
        <v>1951</v>
      </c>
    </row>
    <row r="20" spans="1:5">
      <c r="A20" s="43" t="s">
        <v>21</v>
      </c>
      <c r="B20" s="46">
        <v>34402.407627314817</v>
      </c>
      <c r="C20" s="2">
        <f>DAY(Aniversáriantes[[#This Row],[Nascimento]])</f>
        <v>9</v>
      </c>
      <c r="D20">
        <f>MONTH(Aniversáriantes[[#This Row],[Nascimento]])</f>
        <v>3</v>
      </c>
      <c r="E20">
        <f>YEAR(Aniversáriantes[[#This Row],[Nascimento]])</f>
        <v>1994</v>
      </c>
    </row>
    <row r="21" spans="1:5">
      <c r="A21" s="43" t="s">
        <v>79</v>
      </c>
      <c r="B21" s="46">
        <v>19001.477974537036</v>
      </c>
      <c r="C21" s="2">
        <f>DAY(Aniversáriantes[[#This Row],[Nascimento]])</f>
        <v>8</v>
      </c>
      <c r="D21">
        <f>MONTH(Aniversáriantes[[#This Row],[Nascimento]])</f>
        <v>1</v>
      </c>
      <c r="E21">
        <f>YEAR(Aniversáriantes[[#This Row],[Nascimento]])</f>
        <v>1952</v>
      </c>
    </row>
    <row r="22" spans="1:5">
      <c r="A22" s="43" t="s">
        <v>78</v>
      </c>
      <c r="B22" s="46">
        <v>32423.573935185184</v>
      </c>
      <c r="C22" s="2">
        <f>DAY(Aniversáriantes[[#This Row],[Nascimento]])</f>
        <v>7</v>
      </c>
      <c r="D22">
        <f>MONTH(Aniversáriantes[[#This Row],[Nascimento]])</f>
        <v>10</v>
      </c>
      <c r="E22">
        <f>YEAR(Aniversáriantes[[#This Row],[Nascimento]])</f>
        <v>1988</v>
      </c>
    </row>
    <row r="23" spans="1:5">
      <c r="A23" s="43" t="s">
        <v>84</v>
      </c>
      <c r="B23" s="46">
        <v>18390.641145833335</v>
      </c>
      <c r="C23" s="2">
        <f>DAY(Aniversáriantes[[#This Row],[Nascimento]])</f>
        <v>7</v>
      </c>
      <c r="D23">
        <f>MONTH(Aniversáriantes[[#This Row],[Nascimento]])</f>
        <v>5</v>
      </c>
      <c r="E23">
        <f>YEAR(Aniversáriantes[[#This Row],[Nascimento]])</f>
        <v>1950</v>
      </c>
    </row>
    <row r="24" spans="1:5">
      <c r="A24" s="43" t="s">
        <v>87</v>
      </c>
      <c r="B24" s="46">
        <v>30410.570324074073</v>
      </c>
      <c r="C24" s="2">
        <f>DAY(Aniversáriantes[[#This Row],[Nascimento]])</f>
        <v>4</v>
      </c>
      <c r="D24">
        <f>MONTH(Aniversáriantes[[#This Row],[Nascimento]])</f>
        <v>4</v>
      </c>
      <c r="E24">
        <f>YEAR(Aniversáriantes[[#This Row],[Nascimento]])</f>
        <v>1983</v>
      </c>
    </row>
    <row r="25" spans="1:5">
      <c r="A25" s="43" t="s">
        <v>16</v>
      </c>
      <c r="B25" s="46">
        <v>29222.499282407407</v>
      </c>
      <c r="C25" s="2">
        <f>DAY(Aniversáriantes[[#This Row],[Nascimento]])</f>
        <v>2</v>
      </c>
      <c r="D25">
        <f>MONTH(Aniversáriantes[[#This Row],[Nascimento]])</f>
        <v>1</v>
      </c>
      <c r="E25">
        <f>YEAR(Aniversáriantes[[#This Row],[Nascimento]])</f>
        <v>1980</v>
      </c>
    </row>
    <row r="26" spans="1:5">
      <c r="A26" s="43" t="s">
        <v>85</v>
      </c>
      <c r="B26" s="44">
        <v>29037.920555555556</v>
      </c>
      <c r="C26" s="2">
        <f>DAY(Aniversáriantes[[#This Row],[Nascimento]])</f>
        <v>1</v>
      </c>
      <c r="D26">
        <f>MONTH(Aniversáriantes[[#This Row],[Nascimento]])</f>
        <v>7</v>
      </c>
      <c r="E26">
        <f>YEAR(Aniversáriantes[[#This Row],[Nascimento]])</f>
        <v>1979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SE</vt:lpstr>
      <vt:lpstr>SE_E</vt:lpstr>
      <vt:lpstr>SE_OU</vt:lpstr>
      <vt:lpstr>CodigoPais</vt:lpstr>
      <vt:lpstr>DATAS</vt:lpstr>
      <vt:lpstr>DiasNascimento</vt:lpstr>
      <vt:lpstr>ABS</vt:lpstr>
      <vt:lpstr>Hoje</vt:lpstr>
      <vt:lpstr>DIA.DA.SEMANA</vt:lpstr>
      <vt:lpstr>HORA</vt:lpstr>
      <vt:lpstr>DIA_MES_ANO</vt:lpstr>
    </vt:vector>
  </TitlesOfParts>
  <Company>FSS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de Sena Silva</dc:creator>
  <cp:lastModifiedBy>Israel Áquila Nogueira</cp:lastModifiedBy>
  <dcterms:created xsi:type="dcterms:W3CDTF">2015-04-05T22:42:27Z</dcterms:created>
  <dcterms:modified xsi:type="dcterms:W3CDTF">2017-07-17T20:06:44Z</dcterms:modified>
</cp:coreProperties>
</file>