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7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-my.sharepoint.com/personal/anderson_fregoneze_sp_senai_br/Documents/TÉCNICO/4NA/DSIEL/03_PREDIAL/"/>
    </mc:Choice>
  </mc:AlternateContent>
  <xr:revisionPtr revIDLastSave="622" documentId="13_ncr:1_{0A3B3106-7024-48DE-9B6A-8BD2D1C4B58F}" xr6:coauthVersionLast="47" xr6:coauthVersionMax="47" xr10:uidLastSave="{228D7FA8-E77A-4532-B80B-0BCA6A72F398}"/>
  <bookViews>
    <workbookView xWindow="-108" yWindow="-108" windowWidth="23256" windowHeight="13176" xr2:uid="{4ED4CDED-1311-4546-A070-7529398CCDA4}"/>
  </bookViews>
  <sheets>
    <sheet name="Lista Exercício 06 DSIEL" sheetId="6" r:id="rId1"/>
    <sheet name="Equipamentos" sheetId="5" r:id="rId2"/>
    <sheet name="Planilha1" sheetId="1" r:id="rId3"/>
    <sheet name="Planilha2" sheetId="2" r:id="rId4"/>
    <sheet name="Planilha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6" l="1"/>
  <c r="R11" i="6" s="1"/>
  <c r="F13" i="6"/>
  <c r="Q29" i="6" l="1"/>
  <c r="R29" i="6" s="1"/>
  <c r="R28" i="6"/>
  <c r="Q28" i="6"/>
  <c r="Q27" i="6"/>
  <c r="R27" i="6" s="1"/>
  <c r="Q26" i="6"/>
  <c r="R26" i="6" s="1"/>
  <c r="Q24" i="6"/>
  <c r="R24" i="6" s="1"/>
  <c r="Q21" i="6"/>
  <c r="R21" i="6" s="1"/>
  <c r="J21" i="6"/>
  <c r="Q20" i="6"/>
  <c r="R20" i="6" s="1"/>
  <c r="Q18" i="6"/>
  <c r="R18" i="6" s="1"/>
  <c r="Q16" i="6"/>
  <c r="R16" i="6" s="1"/>
  <c r="P15" i="6"/>
  <c r="P14" i="6"/>
  <c r="Q14" i="6" s="1"/>
  <c r="R14" i="6" s="1"/>
  <c r="P13" i="6"/>
  <c r="J13" i="6"/>
  <c r="H13" i="6"/>
  <c r="H15" i="6" s="1"/>
  <c r="F15" i="6"/>
  <c r="P12" i="6"/>
  <c r="P11" i="6"/>
  <c r="P10" i="6"/>
  <c r="P9" i="6"/>
  <c r="P8" i="6"/>
  <c r="P7" i="6"/>
  <c r="P6" i="6"/>
  <c r="P5" i="6"/>
  <c r="P4" i="6"/>
  <c r="P3" i="6"/>
  <c r="E16" i="6" l="1"/>
  <c r="F19" i="6"/>
  <c r="F21" i="6" s="1"/>
  <c r="Q8" i="6"/>
  <c r="R8" i="6" s="1"/>
  <c r="Q3" i="6"/>
  <c r="R3" i="6" s="1"/>
  <c r="F22" i="6" l="1"/>
  <c r="F24" i="6" s="1"/>
  <c r="F26" i="6" s="1"/>
  <c r="U15" i="2"/>
  <c r="U14" i="2"/>
  <c r="U13" i="2"/>
  <c r="U12" i="2"/>
  <c r="U11" i="2"/>
  <c r="U10" i="2"/>
  <c r="U9" i="2"/>
  <c r="U8" i="2"/>
  <c r="U7" i="2"/>
  <c r="U6" i="2"/>
  <c r="U5" i="2"/>
  <c r="U4" i="2"/>
  <c r="U3" i="2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sharedStrings.xml><?xml version="1.0" encoding="utf-8"?>
<sst xmlns="http://schemas.openxmlformats.org/spreadsheetml/2006/main" count="199" uniqueCount="111">
  <si>
    <t>Circuito</t>
  </si>
  <si>
    <t>Distribuição</t>
  </si>
  <si>
    <t>Seção Nominal
(mm²)</t>
  </si>
  <si>
    <t>Circuitos
Agrupados</t>
  </si>
  <si>
    <t>Corrente
(A)</t>
  </si>
  <si>
    <t>Fator
Correção</t>
  </si>
  <si>
    <t>Corrente
Tab. 36 (A)</t>
  </si>
  <si>
    <t>Corrente
Corrigida (A)</t>
  </si>
  <si>
    <t>Corrente
Corrigida</t>
  </si>
  <si>
    <t>Seção
Corrigida (mm²)</t>
  </si>
  <si>
    <t>Seção Mínima
NBR 5410</t>
  </si>
  <si>
    <t>Tipo
Circuito</t>
  </si>
  <si>
    <t>Iluminação</t>
  </si>
  <si>
    <t>Força</t>
  </si>
  <si>
    <t>Seção
Aplicada (mm²)</t>
  </si>
  <si>
    <t>Disjuntor
(A)</t>
  </si>
  <si>
    <t>Disjuntor
(Nr. Polo)</t>
  </si>
  <si>
    <t>Curva
(B/C)</t>
  </si>
  <si>
    <t>C</t>
  </si>
  <si>
    <t>B</t>
  </si>
  <si>
    <t>Curva
Disjuntor</t>
  </si>
  <si>
    <t>Aplicações</t>
  </si>
  <si>
    <t>D</t>
  </si>
  <si>
    <t>Disparo
(x In)</t>
  </si>
  <si>
    <t>3 a 5</t>
  </si>
  <si>
    <t>5 a 10</t>
  </si>
  <si>
    <t>10 a 20</t>
  </si>
  <si>
    <t>Cargas Resistivas</t>
  </si>
  <si>
    <t>Cargas Indutivas</t>
  </si>
  <si>
    <t>Cargas Altamente Indutivas</t>
  </si>
  <si>
    <t>DR
(A)</t>
  </si>
  <si>
    <t>DR
(Nr. Polo)</t>
  </si>
  <si>
    <t>Potência de Iluminação (VA)</t>
  </si>
  <si>
    <t>Dimensões</t>
  </si>
  <si>
    <t>Área (m²)</t>
  </si>
  <si>
    <t>Perímetro (m)</t>
  </si>
  <si>
    <t>TUG´s</t>
  </si>
  <si>
    <t>TUE´s</t>
  </si>
  <si>
    <t>Qtd.</t>
  </si>
  <si>
    <t>Potência (VA)</t>
  </si>
  <si>
    <t>Descrição</t>
  </si>
  <si>
    <t>Potência (W)</t>
  </si>
  <si>
    <t>N°.</t>
  </si>
  <si>
    <t>Tipo</t>
  </si>
  <si>
    <t>Tensão (V)</t>
  </si>
  <si>
    <t>Local</t>
  </si>
  <si>
    <t>Potências</t>
  </si>
  <si>
    <t>Qtd. X Potência</t>
  </si>
  <si>
    <t>Total</t>
  </si>
  <si>
    <t>Corrente (A)</t>
  </si>
  <si>
    <t>Seção do condutor (mm²)</t>
  </si>
  <si>
    <t>Disjuntor (A) / (N° Polos)</t>
  </si>
  <si>
    <t>Banheiro</t>
  </si>
  <si>
    <t>Cozinha</t>
  </si>
  <si>
    <t>Chuveiro</t>
  </si>
  <si>
    <t>Geladeira</t>
  </si>
  <si>
    <t>Micro Ondas</t>
  </si>
  <si>
    <t>Torneira</t>
  </si>
  <si>
    <t>Lavanderia</t>
  </si>
  <si>
    <t>Lava e Seca</t>
  </si>
  <si>
    <t>Potência</t>
  </si>
  <si>
    <t>Equipamento</t>
  </si>
  <si>
    <t>Dependência</t>
  </si>
  <si>
    <t>Tensão</t>
  </si>
  <si>
    <t>500 W</t>
  </si>
  <si>
    <t>5600 W</t>
  </si>
  <si>
    <t>2000 W</t>
  </si>
  <si>
    <t>5000 W</t>
  </si>
  <si>
    <t>220 V</t>
  </si>
  <si>
    <t>127 V</t>
  </si>
  <si>
    <t>Sala</t>
  </si>
  <si>
    <t>Dorm. 1</t>
  </si>
  <si>
    <t>Dorm. 2</t>
  </si>
  <si>
    <t>Hall</t>
  </si>
  <si>
    <t>WC</t>
  </si>
  <si>
    <t>Depósito</t>
  </si>
  <si>
    <t>Iluminação
Social</t>
  </si>
  <si>
    <t>VA -&gt; W = x 1</t>
  </si>
  <si>
    <t>VA -&gt; W = x 0,8</t>
  </si>
  <si>
    <t>Potência Instalada</t>
  </si>
  <si>
    <t>Demanda (Iluminação + TUG´s)</t>
  </si>
  <si>
    <t>Demanda (TUE´s)</t>
  </si>
  <si>
    <t>Demanda Total (W)</t>
  </si>
  <si>
    <t>Demanda Total (VA)</t>
  </si>
  <si>
    <t>Corrente (Bifásico 220V - FFN)</t>
  </si>
  <si>
    <t>Disjuntor Geral (A)</t>
  </si>
  <si>
    <t>63 A</t>
  </si>
  <si>
    <t>Bipolar</t>
  </si>
  <si>
    <t>Curva C</t>
  </si>
  <si>
    <t xml:space="preserve">Sala </t>
  </si>
  <si>
    <t>Iluminação
Serviço</t>
  </si>
  <si>
    <t>TUG´S</t>
  </si>
  <si>
    <t>TUE</t>
  </si>
  <si>
    <t>Depósito / Lavanderia</t>
  </si>
  <si>
    <t>WC (Chuveiro)</t>
  </si>
  <si>
    <t>Cozinha (Micro Ondas)</t>
  </si>
  <si>
    <t>Cozinha (Torneira)</t>
  </si>
  <si>
    <t>Lavanderia (Lava e Seca)</t>
  </si>
  <si>
    <t>10 A / 1 Polo</t>
  </si>
  <si>
    <t>10 A
1 Polo</t>
  </si>
  <si>
    <t>32 A / 2 Polos</t>
  </si>
  <si>
    <t>16 A / 1 Polo</t>
  </si>
  <si>
    <t>25 A / 2 Polos</t>
  </si>
  <si>
    <t>16 A / 2 Polos</t>
  </si>
  <si>
    <r>
      <rPr>
        <b/>
        <sz val="8"/>
        <rFont val="Calibri"/>
        <family val="2"/>
        <scheme val="minor"/>
      </rPr>
      <t>(5+5+2,36)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3</t>
    </r>
  </si>
  <si>
    <r>
      <rPr>
        <b/>
        <sz val="8"/>
        <rFont val="Calibri"/>
        <family val="2"/>
        <scheme val="minor"/>
      </rPr>
      <t>(5+5+2,5)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3</t>
    </r>
  </si>
  <si>
    <r>
      <rPr>
        <b/>
        <sz val="8"/>
        <rFont val="Calibri"/>
        <family val="2"/>
        <scheme val="minor"/>
      </rPr>
      <t>(5+5+2,26)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3</t>
    </r>
  </si>
  <si>
    <r>
      <rPr>
        <b/>
        <sz val="8"/>
        <rFont val="Calibri"/>
        <family val="2"/>
        <scheme val="minor"/>
      </rPr>
      <t>(5+2,76)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2</t>
    </r>
  </si>
  <si>
    <r>
      <rPr>
        <b/>
        <sz val="8"/>
        <rFont val="Calibri"/>
        <family val="2"/>
        <scheme val="minor"/>
      </rPr>
      <t>(3,5+3,5+3,5+3,5+0,66)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5</t>
    </r>
  </si>
  <si>
    <r>
      <rPr>
        <b/>
        <sz val="8"/>
        <rFont val="Calibri"/>
        <family val="2"/>
        <scheme val="minor"/>
      </rPr>
      <t>(5+5)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2</t>
    </r>
  </si>
  <si>
    <r>
      <rPr>
        <b/>
        <sz val="8"/>
        <rFont val="Calibri"/>
        <family val="2"/>
        <scheme val="minor"/>
      </rPr>
      <t>(3,5+3,5+3,5+1,46)</t>
    </r>
    <r>
      <rPr>
        <b/>
        <sz val="11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</si>
</sst>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name val="Calibri"/>
      <family val="2"/>
      <scheme val="minor"/>
    </font>
    <font>
      <b/>
      <sz val="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164" fontId="12" fillId="8" borderId="10" xfId="0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164" fontId="12" fillId="9" borderId="10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31" xfId="0" applyNumberFormat="1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2" fontId="14" fillId="0" borderId="33" xfId="0" applyNumberFormat="1" applyFont="1" applyBorder="1" applyAlignment="1">
      <alignment horizontal="center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2" fontId="14" fillId="0" borderId="36" xfId="0" applyNumberFormat="1" applyFont="1" applyBorder="1" applyAlignment="1">
      <alignment horizontal="center" vertical="center"/>
    </xf>
    <xf numFmtId="2" fontId="15" fillId="0" borderId="31" xfId="0" applyNumberFormat="1" applyFont="1" applyBorder="1" applyAlignment="1">
      <alignment horizontal="center" vertical="center"/>
    </xf>
    <xf numFmtId="2" fontId="15" fillId="0" borderId="32" xfId="0" applyNumberFormat="1" applyFont="1" applyBorder="1" applyAlignment="1">
      <alignment horizontal="center" vertical="center"/>
    </xf>
    <xf numFmtId="2" fontId="15" fillId="0" borderId="3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2" fontId="15" fillId="0" borderId="35" xfId="0" applyNumberFormat="1" applyFont="1" applyBorder="1" applyAlignment="1">
      <alignment horizontal="center" vertical="center"/>
    </xf>
    <xf numFmtId="2" fontId="15" fillId="0" borderId="36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b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5D694C-6AC2-4594-B4BE-5E8FF4DBD4DC}" name="Tabela3" displayName="Tabela3" ref="B2:E7" totalsRowShown="0" headerRowDxfId="60" dataDxfId="59">
  <autoFilter ref="B2:E7" xr:uid="{8E0870D5-9F0A-48F3-AC28-D1DFD1BF1180}">
    <filterColumn colId="0" hiddenButton="1"/>
    <filterColumn colId="1" hiddenButton="1"/>
    <filterColumn colId="2" hiddenButton="1"/>
    <filterColumn colId="3" hiddenButton="1"/>
  </autoFilter>
  <tableColumns count="4">
    <tableColumn id="1" xr3:uid="{CF99CC0F-ACAF-405B-9EF7-31F4C1EF33A1}" name="Dependência" dataDxfId="58"/>
    <tableColumn id="2" xr3:uid="{8607C608-8F39-42DA-A835-440683E44D1C}" name="Equipamento" dataDxfId="57"/>
    <tableColumn id="3" xr3:uid="{FD9C4AEA-A17C-4BDE-9C97-3BFD7CD7ED92}" name="Potência" dataDxfId="56"/>
    <tableColumn id="4" xr3:uid="{97207020-6906-44CC-86BB-06862D16DAE2}" name="Tensão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AD45C6-58AF-4E91-954B-A0A73660397D}" name="Tabela11" displayName="Tabela11" ref="K2:L15" totalsRowShown="0" headerRowDxfId="20" dataDxfId="19">
  <autoFilter ref="K2:L15" xr:uid="{E31D82B1-71A6-4A83-AECE-2D4D1F179E6C}">
    <filterColumn colId="0" hiddenButton="1"/>
    <filterColumn colId="1" hiddenButton="1"/>
  </autoFilter>
  <tableColumns count="2">
    <tableColumn id="1" xr3:uid="{0BEB7267-E024-4B89-96CD-AA7B1DBF2B57}" name="Tipo_x000a_Circuito" dataDxfId="18"/>
    <tableColumn id="2" xr3:uid="{E97A5201-1E23-4885-B65C-9167452BE755}" name="Seção Mínima_x000a_NBR 5410" dataDxfId="17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7BC716-8F5C-40B6-A59C-7A05CBB95103}" name="Tabela12" displayName="Tabela12" ref="N2:N15" totalsRowShown="0" headerRowDxfId="16" dataDxfId="15">
  <autoFilter ref="N2:N15" xr:uid="{5C85A1EA-D637-4B40-9BAB-DCD57BE6F31B}">
    <filterColumn colId="0" hiddenButton="1"/>
  </autoFilter>
  <tableColumns count="1">
    <tableColumn id="1" xr3:uid="{C893092A-7D88-4D46-9C1C-2DDD495020F9}" name="Seção_x000a_Aplicada (mm²)" dataDxfId="1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37108-E978-490F-9E95-E2D3A894C91A}" name="Tabela13" displayName="Tabela13" ref="O2:Q15" totalsRowShown="0" headerRowDxfId="13" dataDxfId="12">
  <autoFilter ref="O2:Q15" xr:uid="{D1EBDBA9-3BF1-4A0D-9F46-3BCBC38CD879}">
    <filterColumn colId="0" hiddenButton="1"/>
    <filterColumn colId="1" hiddenButton="1"/>
    <filterColumn colId="2" hiddenButton="1"/>
  </autoFilter>
  <tableColumns count="3">
    <tableColumn id="1" xr3:uid="{EA37F8C9-B8C8-42A7-A569-928A3614A9B6}" name="Disjuntor_x000a_(A)" dataDxfId="11"/>
    <tableColumn id="2" xr3:uid="{6BB53F4B-F74A-4440-AB93-BBF234DFE921}" name="Disjuntor_x000a_(Nr. Polo)" dataDxfId="10"/>
    <tableColumn id="3" xr3:uid="{779584D5-2E76-458E-8883-FED1E9007550}" name="Curva_x000a_(B/C)" dataDxfId="9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2CDA5C-14E3-49B1-9A13-5848AE6ECE4C}" name="Tabela15" displayName="Tabela15" ref="R2:S15" totalsRowShown="0" headerRowDxfId="8" dataDxfId="7">
  <autoFilter ref="R2:S15" xr:uid="{6FC08523-06D5-48CF-A7E2-6089DA8F03C9}">
    <filterColumn colId="0" hiddenButton="1"/>
    <filterColumn colId="1" hiddenButton="1"/>
  </autoFilter>
  <tableColumns count="2">
    <tableColumn id="1" xr3:uid="{EEB06C48-8364-4B5D-B5F1-0C3B5E73EE20}" name="DR_x000a_(A)" dataDxfId="6"/>
    <tableColumn id="2" xr3:uid="{7ABA4250-E16F-40BF-8D63-2C20FF51D0B5}" name="DR_x000a_(Nr. Polo)" dataDxfId="5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341A9B-543E-4458-BDE3-861A79E71096}" name="Tabela14" displayName="Tabela14" ref="B2:D5" totalsRowShown="0" headerRowDxfId="4" dataDxfId="3">
  <autoFilter ref="B2:D5" xr:uid="{D1AC4087-659D-4D34-8BC2-4F0791BE1D54}">
    <filterColumn colId="0" hiddenButton="1"/>
    <filterColumn colId="1" hiddenButton="1"/>
    <filterColumn colId="2" hiddenButton="1"/>
  </autoFilter>
  <tableColumns count="3">
    <tableColumn id="1" xr3:uid="{2C3E328D-28B6-4947-801C-2FDFEEAADE8F}" name="Curva_x000a_Disjuntor" dataDxfId="2"/>
    <tableColumn id="2" xr3:uid="{51AE7A1D-03DB-46DB-BF4A-FB6E5A22FC11}" name="Disparo_x000a_(x In)" dataDxfId="1"/>
    <tableColumn id="3" xr3:uid="{30714906-0408-4A29-BBCA-C701495BDA9F}" name="Aplicações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7E95B-E9E8-47F3-BA0D-4C3519C71E9A}" name="Tabela1" displayName="Tabela1" ref="B2:E15" totalsRowShown="0" headerRowDxfId="54" dataDxfId="53">
  <autoFilter ref="B2:E15" xr:uid="{65F79349-CA34-40E7-AB92-1602EE8299B8}">
    <filterColumn colId="0" hiddenButton="1"/>
    <filterColumn colId="1" hiddenButton="1"/>
    <filterColumn colId="2" hiddenButton="1"/>
    <filterColumn colId="3" hiddenButton="1"/>
  </autoFilter>
  <tableColumns count="4">
    <tableColumn id="1" xr3:uid="{EAB4B718-2E94-4D1F-B82F-45C698D1070C}" name="Circuito" dataDxfId="52"/>
    <tableColumn id="2" xr3:uid="{B4611419-DC20-4EA1-8845-6B076A99900C}" name="Corrente_x000a_(A)" dataDxfId="51"/>
    <tableColumn id="3" xr3:uid="{D8C4CDC9-20BF-4C42-88B8-8DBC6C79A9B1}" name="Seção Nominal_x000a_(mm²)" dataDxfId="50"/>
    <tableColumn id="9" xr3:uid="{0C3D1C11-2AA7-4F4E-ABB9-0A30BDC906D9}" name="Corrente_x000a_Tab. 36 (A)" dataDxfId="4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E85A18-3EF0-4676-A835-C9BC5E70251A}" name="Tabela4" displayName="Tabela4" ref="F2:G15" totalsRowShown="0" headerRowDxfId="48" dataDxfId="47">
  <autoFilter ref="F2:G15" xr:uid="{77424FB4-1352-45A3-98DC-674796927B89}">
    <filterColumn colId="0" hiddenButton="1"/>
    <filterColumn colId="1" hiddenButton="1"/>
  </autoFilter>
  <tableColumns count="2">
    <tableColumn id="1" xr3:uid="{89D56B83-10F5-4888-A389-9869BE81087E}" name="Circuitos_x000a_Agrupados" dataDxfId="46"/>
    <tableColumn id="2" xr3:uid="{55F0713F-869D-4601-BD6D-399F967FB16E}" name="Fator_x000a_Correção" dataDxfId="45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6DD7E8-9E93-4CDD-8FF9-C251E305F989}" name="Tabela5" displayName="Tabela5" ref="H2:H15" totalsRowShown="0" headerRowDxfId="44" dataDxfId="43">
  <autoFilter ref="H2:H15" xr:uid="{D833C41B-B562-4995-AE82-380B746D511F}">
    <filterColumn colId="0" hiddenButton="1"/>
  </autoFilter>
  <tableColumns count="1">
    <tableColumn id="1" xr3:uid="{B5F70E5E-0A85-48B9-A170-C085787BC155}" name="Corrente_x000a_Corrigida" dataDxfId="42">
      <calculatedColumnFormula>Tabela1[[#This Row],[Corrente
Tab. 36 (A)]]*Tabela4[[#This Row],[Fator
Correção]]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F4F3E9-ACE5-4FC3-8372-FDA9751172DA}" name="Tabela6" displayName="Tabela6" ref="I2:I15" totalsRowShown="0" headerRowDxfId="41" dataDxfId="40">
  <autoFilter ref="I2:I15" xr:uid="{749AC094-D187-4C88-B15F-7E7A3FC2E7E3}">
    <filterColumn colId="0" hiddenButton="1"/>
  </autoFilter>
  <tableColumns count="1">
    <tableColumn id="1" xr3:uid="{80D6284D-BDAC-401A-A0A4-B002F6E6E2A7}" name="Seção_x000a_Corrigida (mm²)" dataDxfId="3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383170-06C1-47B8-88DD-E86F1D80EC5C}" name="Tabela18" displayName="Tabela18" ref="B2:E15" totalsRowShown="0" headerRowDxfId="36" dataDxfId="35">
  <autoFilter ref="B2:E15" xr:uid="{8F9F2307-AA9E-4F4B-A7D3-CEC91ABB570A}">
    <filterColumn colId="0" hiddenButton="1"/>
    <filterColumn colId="1" hiddenButton="1"/>
    <filterColumn colId="2" hiddenButton="1"/>
    <filterColumn colId="3" hiddenButton="1"/>
  </autoFilter>
  <tableColumns count="4">
    <tableColumn id="1" xr3:uid="{D2F10798-565A-4BF1-9E9C-888247708855}" name="Circuito" dataDxfId="34"/>
    <tableColumn id="2" xr3:uid="{3C77DD85-76AF-4ECD-93BB-16B350271849}" name="Corrente_x000a_(A)" dataDxfId="33"/>
    <tableColumn id="3" xr3:uid="{646FF7AA-02A7-4878-8682-38CD27CA47E8}" name="Seção Nominal_x000a_(mm²)" dataDxfId="32"/>
    <tableColumn id="9" xr3:uid="{645E3FD0-FA3E-4B47-9DAF-6640B1A593D9}" name="Corrente_x000a_Tab. 36 (A)" dataDxfId="3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807E3E-D55A-4FF5-B005-E5D33A901366}" name="Tabela510" displayName="Tabela510" ref="H2:H15" totalsRowShown="0" headerRowDxfId="30" dataDxfId="29">
  <autoFilter ref="H2:H15" xr:uid="{E0033CB7-4269-4353-AD29-C0E42C8393CF}">
    <filterColumn colId="0" hiddenButton="1"/>
  </autoFilter>
  <tableColumns count="1">
    <tableColumn id="1" xr3:uid="{049F48CD-60B9-4394-83DA-0DB2CA8971F4}" name="Corrente_x000a_Corrigida (A)" dataDxfId="2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B97DA2-6358-4E43-A602-D6694C70D6ED}" name="Tabela611" displayName="Tabela611" ref="I2:I15" totalsRowShown="0" headerRowDxfId="27" dataDxfId="26">
  <autoFilter ref="I2:I15" xr:uid="{14643EEE-A5D8-4922-9C65-ED332F6131C3}">
    <filterColumn colId="0" hiddenButton="1"/>
  </autoFilter>
  <tableColumns count="1">
    <tableColumn id="1" xr3:uid="{120B918E-1A05-42EE-B22B-591692978F31}" name="Seção_x000a_Corrigida (mm²)" dataDxfId="2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7C53BD-7D82-43EE-9BDC-C8A87238A699}" name="Tabela49" displayName="Tabela49" ref="F2:G15" totalsRowShown="0" headerRowDxfId="24" dataDxfId="23">
  <autoFilter ref="F2:G15" xr:uid="{5954F5D3-4A56-477D-A8FE-748F562BF1BC}">
    <filterColumn colId="0" hiddenButton="1"/>
    <filterColumn colId="1" hiddenButton="1"/>
  </autoFilter>
  <tableColumns count="2">
    <tableColumn id="1" xr3:uid="{B199C623-8EA6-45A8-8A69-4B1DEA44FB49}" name="Circuitos_x000a_Agrupados" dataDxfId="22"/>
    <tableColumn id="2" xr3:uid="{B3EBB745-F86F-410C-87F5-A5AAE684CFA5}" name="Fator_x000a_Correção" dataDxfId="2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2D59-855C-446D-AE80-10CD91A25910}">
  <dimension ref="C1:Y44"/>
  <sheetViews>
    <sheetView showGridLines="0" showRowColHeaders="0" tabSelected="1" topLeftCell="B1" zoomScale="129" zoomScaleNormal="129" workbookViewId="0">
      <pane xSplit="1" ySplit="2" topLeftCell="D3" activePane="bottomRight" state="frozen"/>
      <selection activeCell="B1" sqref="B1"/>
      <selection pane="topRight" activeCell="C1" sqref="C1"/>
      <selection pane="bottomLeft" activeCell="B4" sqref="B4"/>
      <selection pane="bottomRight" activeCell="I12" sqref="I12"/>
    </sheetView>
  </sheetViews>
  <sheetFormatPr defaultRowHeight="14.4" x14ac:dyDescent="0.3"/>
  <cols>
    <col min="2" max="2" width="5.77734375" customWidth="1"/>
    <col min="3" max="3" width="12.6640625" style="2" customWidth="1"/>
    <col min="4" max="4" width="10.6640625" style="2" customWidth="1"/>
    <col min="5" max="5" width="12.44140625" style="2" bestFit="1" customWidth="1"/>
    <col min="6" max="6" width="10.6640625" style="2" customWidth="1"/>
    <col min="7" max="7" width="22.109375" style="2" bestFit="1" customWidth="1"/>
    <col min="8" max="8" width="13.88671875" style="2" bestFit="1" customWidth="1"/>
    <col min="9" max="9" width="12.109375" style="2" bestFit="1" customWidth="1"/>
    <col min="10" max="10" width="11.44140625" style="2" bestFit="1" customWidth="1"/>
    <col min="12" max="12" width="8.88671875" style="2"/>
    <col min="13" max="13" width="11.6640625" style="2" bestFit="1" customWidth="1"/>
    <col min="14" max="14" width="8.88671875" style="2"/>
    <col min="15" max="15" width="22.6640625" style="2" bestFit="1" customWidth="1"/>
    <col min="16" max="18" width="8.88671875" style="2"/>
    <col min="20" max="20" width="15.77734375" customWidth="1"/>
    <col min="22" max="22" width="13.109375" customWidth="1"/>
    <col min="23" max="23" width="14.44140625" customWidth="1"/>
  </cols>
  <sheetData>
    <row r="1" spans="3:25" s="30" customFormat="1" ht="30" customHeight="1" x14ac:dyDescent="0.3">
      <c r="C1" s="182" t="s">
        <v>62</v>
      </c>
      <c r="D1" s="182" t="s">
        <v>33</v>
      </c>
      <c r="E1" s="182"/>
      <c r="F1" s="182" t="s">
        <v>32</v>
      </c>
      <c r="G1" s="182" t="s">
        <v>36</v>
      </c>
      <c r="H1" s="182"/>
      <c r="I1" s="182" t="s">
        <v>37</v>
      </c>
      <c r="J1" s="182"/>
      <c r="L1" s="183" t="s">
        <v>0</v>
      </c>
      <c r="M1" s="184"/>
      <c r="N1" s="180" t="s">
        <v>44</v>
      </c>
      <c r="O1" s="180" t="s">
        <v>45</v>
      </c>
      <c r="P1" s="183" t="s">
        <v>46</v>
      </c>
      <c r="Q1" s="184"/>
      <c r="R1" s="180" t="s">
        <v>49</v>
      </c>
      <c r="S1" s="180" t="s">
        <v>50</v>
      </c>
      <c r="T1" s="180" t="s">
        <v>51</v>
      </c>
    </row>
    <row r="2" spans="3:25" s="30" customFormat="1" ht="28.8" x14ac:dyDescent="0.3">
      <c r="C2" s="182"/>
      <c r="D2" s="49" t="s">
        <v>34</v>
      </c>
      <c r="E2" s="49" t="s">
        <v>35</v>
      </c>
      <c r="F2" s="182"/>
      <c r="G2" s="49" t="s">
        <v>38</v>
      </c>
      <c r="H2" s="49" t="s">
        <v>39</v>
      </c>
      <c r="I2" s="49" t="s">
        <v>40</v>
      </c>
      <c r="J2" s="49" t="s">
        <v>41</v>
      </c>
      <c r="L2" s="49" t="s">
        <v>42</v>
      </c>
      <c r="M2" s="49" t="s">
        <v>43</v>
      </c>
      <c r="N2" s="185"/>
      <c r="O2" s="185"/>
      <c r="P2" s="49" t="s">
        <v>47</v>
      </c>
      <c r="Q2" s="49" t="s">
        <v>48</v>
      </c>
      <c r="R2" s="181"/>
      <c r="S2" s="181"/>
      <c r="T2" s="181"/>
    </row>
    <row r="3" spans="3:25" ht="18" customHeight="1" x14ac:dyDescent="0.3">
      <c r="C3" s="71" t="s">
        <v>70</v>
      </c>
      <c r="D3" s="65">
        <v>9.11</v>
      </c>
      <c r="E3" s="65">
        <v>12.5</v>
      </c>
      <c r="F3" s="65">
        <v>100</v>
      </c>
      <c r="G3" s="65" t="s">
        <v>105</v>
      </c>
      <c r="H3" s="77">
        <v>300</v>
      </c>
      <c r="I3" s="64"/>
      <c r="J3" s="66"/>
      <c r="K3" s="29"/>
      <c r="L3" s="176">
        <v>1</v>
      </c>
      <c r="M3" s="177" t="s">
        <v>76</v>
      </c>
      <c r="N3" s="178">
        <v>127</v>
      </c>
      <c r="O3" s="55" t="s">
        <v>70</v>
      </c>
      <c r="P3" s="57">
        <f t="shared" ref="P3:P8" si="0">F3</f>
        <v>100</v>
      </c>
      <c r="Q3" s="179">
        <f>SUM(P3:P7)</f>
        <v>500</v>
      </c>
      <c r="R3" s="141">
        <f>Q3/N3</f>
        <v>3.9370078740157481</v>
      </c>
      <c r="S3" s="141">
        <v>1.5</v>
      </c>
      <c r="T3" s="132" t="s">
        <v>99</v>
      </c>
    </row>
    <row r="4" spans="3:25" ht="18" customHeight="1" x14ac:dyDescent="0.3">
      <c r="C4" s="72" t="s">
        <v>71</v>
      </c>
      <c r="D4" s="74">
        <v>9.5</v>
      </c>
      <c r="E4" s="74">
        <v>12.36</v>
      </c>
      <c r="F4" s="74">
        <v>100</v>
      </c>
      <c r="G4" s="74" t="s">
        <v>104</v>
      </c>
      <c r="H4" s="76">
        <v>300</v>
      </c>
      <c r="I4" s="68"/>
      <c r="J4" s="70"/>
      <c r="K4" s="29"/>
      <c r="L4" s="146"/>
      <c r="M4" s="149"/>
      <c r="N4" s="147"/>
      <c r="O4" s="56" t="s">
        <v>71</v>
      </c>
      <c r="P4" s="59">
        <f t="shared" si="0"/>
        <v>100</v>
      </c>
      <c r="Q4" s="151"/>
      <c r="R4" s="141"/>
      <c r="S4" s="141"/>
      <c r="T4" s="142"/>
    </row>
    <row r="5" spans="3:25" ht="18" customHeight="1" x14ac:dyDescent="0.3">
      <c r="C5" s="72" t="s">
        <v>72</v>
      </c>
      <c r="D5" s="74">
        <v>8.34</v>
      </c>
      <c r="E5" s="74">
        <v>12.26</v>
      </c>
      <c r="F5" s="74">
        <v>100</v>
      </c>
      <c r="G5" s="74" t="s">
        <v>106</v>
      </c>
      <c r="H5" s="76">
        <v>300</v>
      </c>
      <c r="I5" s="68"/>
      <c r="J5" s="70"/>
      <c r="K5" s="29"/>
      <c r="L5" s="146"/>
      <c r="M5" s="149"/>
      <c r="N5" s="147"/>
      <c r="O5" s="56" t="s">
        <v>72</v>
      </c>
      <c r="P5" s="59">
        <f t="shared" si="0"/>
        <v>100</v>
      </c>
      <c r="Q5" s="151"/>
      <c r="R5" s="141"/>
      <c r="S5" s="141"/>
      <c r="T5" s="142"/>
    </row>
    <row r="6" spans="3:25" ht="18" customHeight="1" x14ac:dyDescent="0.3">
      <c r="C6" s="72" t="s">
        <v>73</v>
      </c>
      <c r="D6" s="74">
        <v>2.5499999999999998</v>
      </c>
      <c r="E6" s="74">
        <v>7.76</v>
      </c>
      <c r="F6" s="74">
        <v>100</v>
      </c>
      <c r="G6" s="74" t="s">
        <v>107</v>
      </c>
      <c r="H6" s="76">
        <v>200</v>
      </c>
      <c r="I6" s="68"/>
      <c r="J6" s="70"/>
      <c r="K6" s="29"/>
      <c r="L6" s="146"/>
      <c r="M6" s="149"/>
      <c r="N6" s="147"/>
      <c r="O6" s="56" t="s">
        <v>73</v>
      </c>
      <c r="P6" s="59">
        <f t="shared" si="0"/>
        <v>100</v>
      </c>
      <c r="Q6" s="151"/>
      <c r="R6" s="141"/>
      <c r="S6" s="141"/>
      <c r="T6" s="142"/>
    </row>
    <row r="7" spans="3:25" ht="18" customHeight="1" x14ac:dyDescent="0.3">
      <c r="C7" s="72" t="s">
        <v>74</v>
      </c>
      <c r="D7" s="74">
        <v>2</v>
      </c>
      <c r="E7" s="74">
        <v>5.9</v>
      </c>
      <c r="F7" s="74">
        <v>100</v>
      </c>
      <c r="G7" s="74">
        <v>1</v>
      </c>
      <c r="H7" s="76">
        <v>600</v>
      </c>
      <c r="I7" s="74" t="s">
        <v>54</v>
      </c>
      <c r="J7" s="79">
        <v>5600</v>
      </c>
      <c r="K7" s="29"/>
      <c r="L7" s="130"/>
      <c r="M7" s="150"/>
      <c r="N7" s="113"/>
      <c r="O7" s="56" t="s">
        <v>74</v>
      </c>
      <c r="P7" s="59">
        <f t="shared" si="0"/>
        <v>100</v>
      </c>
      <c r="Q7" s="140"/>
      <c r="R7" s="141"/>
      <c r="S7" s="141"/>
      <c r="T7" s="142"/>
      <c r="V7" s="35"/>
      <c r="W7" s="35"/>
      <c r="X7" s="35"/>
      <c r="Y7" s="35"/>
    </row>
    <row r="8" spans="3:25" ht="18" customHeight="1" x14ac:dyDescent="0.3">
      <c r="C8" s="72" t="s">
        <v>53</v>
      </c>
      <c r="D8" s="74">
        <v>13.1</v>
      </c>
      <c r="E8" s="74">
        <v>14.66</v>
      </c>
      <c r="F8" s="74">
        <v>160</v>
      </c>
      <c r="G8" s="74" t="s">
        <v>108</v>
      </c>
      <c r="H8" s="76">
        <v>2000</v>
      </c>
      <c r="I8" s="74" t="s">
        <v>55</v>
      </c>
      <c r="J8" s="79">
        <v>500</v>
      </c>
      <c r="K8" s="29"/>
      <c r="L8" s="129">
        <v>2</v>
      </c>
      <c r="M8" s="148" t="s">
        <v>90</v>
      </c>
      <c r="N8" s="112">
        <v>127</v>
      </c>
      <c r="O8" s="56" t="s">
        <v>53</v>
      </c>
      <c r="P8" s="59">
        <f t="shared" si="0"/>
        <v>160</v>
      </c>
      <c r="Q8" s="139">
        <f>SUM(P8:P10)</f>
        <v>360</v>
      </c>
      <c r="R8" s="141">
        <f>Q8/N8</f>
        <v>2.8346456692913384</v>
      </c>
      <c r="S8" s="141">
        <v>1.5</v>
      </c>
      <c r="T8" s="132" t="s">
        <v>99</v>
      </c>
    </row>
    <row r="9" spans="3:25" ht="18" customHeight="1" x14ac:dyDescent="0.3">
      <c r="C9" s="67"/>
      <c r="D9" s="68"/>
      <c r="E9" s="68"/>
      <c r="F9" s="69"/>
      <c r="G9" s="74"/>
      <c r="H9" s="69"/>
      <c r="I9" s="74" t="s">
        <v>56</v>
      </c>
      <c r="J9" s="79">
        <v>2000</v>
      </c>
      <c r="K9" s="29"/>
      <c r="L9" s="146"/>
      <c r="M9" s="149"/>
      <c r="N9" s="147"/>
      <c r="O9" s="56" t="s">
        <v>75</v>
      </c>
      <c r="P9" s="59">
        <f>F11</f>
        <v>100</v>
      </c>
      <c r="Q9" s="151"/>
      <c r="R9" s="141"/>
      <c r="S9" s="141"/>
      <c r="T9" s="142"/>
    </row>
    <row r="10" spans="3:25" ht="18" customHeight="1" x14ac:dyDescent="0.3">
      <c r="C10" s="67"/>
      <c r="D10" s="68"/>
      <c r="E10" s="68"/>
      <c r="F10" s="76"/>
      <c r="G10" s="68"/>
      <c r="H10" s="69"/>
      <c r="I10" s="74" t="s">
        <v>57</v>
      </c>
      <c r="J10" s="79">
        <v>5000</v>
      </c>
      <c r="K10" s="29"/>
      <c r="L10" s="130"/>
      <c r="M10" s="150"/>
      <c r="N10" s="113"/>
      <c r="O10" s="56" t="s">
        <v>58</v>
      </c>
      <c r="P10" s="59">
        <f>F12</f>
        <v>100</v>
      </c>
      <c r="Q10" s="140"/>
      <c r="R10" s="141"/>
      <c r="S10" s="141"/>
      <c r="T10" s="142"/>
    </row>
    <row r="11" spans="3:25" ht="18" customHeight="1" x14ac:dyDescent="0.3">
      <c r="C11" s="72" t="s">
        <v>75</v>
      </c>
      <c r="D11" s="74">
        <v>6.15</v>
      </c>
      <c r="E11" s="74">
        <v>10.06</v>
      </c>
      <c r="F11" s="74">
        <v>100</v>
      </c>
      <c r="G11" s="74" t="s">
        <v>109</v>
      </c>
      <c r="H11" s="76">
        <v>200</v>
      </c>
      <c r="I11" s="68"/>
      <c r="J11" s="70"/>
      <c r="K11" s="29"/>
      <c r="L11" s="129">
        <v>3</v>
      </c>
      <c r="M11" s="112" t="s">
        <v>36</v>
      </c>
      <c r="N11" s="112">
        <v>127</v>
      </c>
      <c r="O11" s="56" t="s">
        <v>89</v>
      </c>
      <c r="P11" s="59">
        <f>H3</f>
        <v>300</v>
      </c>
      <c r="Q11" s="139">
        <f>SUM(P11:P13)</f>
        <v>900</v>
      </c>
      <c r="R11" s="141">
        <f>Q11/N11</f>
        <v>7.0866141732283463</v>
      </c>
      <c r="S11" s="141">
        <v>2.5</v>
      </c>
      <c r="T11" s="132" t="s">
        <v>99</v>
      </c>
    </row>
    <row r="12" spans="3:25" ht="18" customHeight="1" x14ac:dyDescent="0.3">
      <c r="C12" s="73" t="s">
        <v>58</v>
      </c>
      <c r="D12" s="75">
        <v>8.14</v>
      </c>
      <c r="E12" s="75">
        <v>11.96</v>
      </c>
      <c r="F12" s="75">
        <v>100</v>
      </c>
      <c r="G12" s="75" t="s">
        <v>110</v>
      </c>
      <c r="H12" s="78">
        <v>1900</v>
      </c>
      <c r="I12" s="75" t="s">
        <v>59</v>
      </c>
      <c r="J12" s="80">
        <v>2000</v>
      </c>
      <c r="K12" s="29"/>
      <c r="L12" s="146"/>
      <c r="M12" s="147"/>
      <c r="N12" s="147"/>
      <c r="O12" s="59" t="s">
        <v>71</v>
      </c>
      <c r="P12" s="59">
        <f>H4</f>
        <v>300</v>
      </c>
      <c r="Q12" s="151"/>
      <c r="R12" s="141"/>
      <c r="S12" s="141"/>
      <c r="T12" s="142"/>
    </row>
    <row r="13" spans="3:25" ht="18" customHeight="1" x14ac:dyDescent="0.3">
      <c r="C13" s="164" t="s">
        <v>48</v>
      </c>
      <c r="D13" s="165"/>
      <c r="E13" s="168" t="s">
        <v>12</v>
      </c>
      <c r="F13" s="168">
        <f>SUM(F3:F12)</f>
        <v>860</v>
      </c>
      <c r="G13" s="170" t="s">
        <v>36</v>
      </c>
      <c r="H13" s="172">
        <f>SUM(H3:H12)</f>
        <v>5800</v>
      </c>
      <c r="I13" s="170" t="s">
        <v>37</v>
      </c>
      <c r="J13" s="174">
        <f>SUM(J7:J12)</f>
        <v>15100</v>
      </c>
      <c r="K13" s="29"/>
      <c r="L13" s="130"/>
      <c r="M13" s="113"/>
      <c r="N13" s="113"/>
      <c r="O13" s="59" t="s">
        <v>72</v>
      </c>
      <c r="P13" s="59">
        <f>H5</f>
        <v>300</v>
      </c>
      <c r="Q13" s="140"/>
      <c r="R13" s="141"/>
      <c r="S13" s="141"/>
      <c r="T13" s="142"/>
    </row>
    <row r="14" spans="3:25" ht="18" customHeight="1" x14ac:dyDescent="0.3">
      <c r="C14" s="166"/>
      <c r="D14" s="167"/>
      <c r="E14" s="169"/>
      <c r="F14" s="169"/>
      <c r="G14" s="171"/>
      <c r="H14" s="173"/>
      <c r="I14" s="171"/>
      <c r="J14" s="175"/>
      <c r="K14" s="29"/>
      <c r="L14" s="129">
        <v>4</v>
      </c>
      <c r="M14" s="112" t="s">
        <v>36</v>
      </c>
      <c r="N14" s="112">
        <v>127</v>
      </c>
      <c r="O14" s="59" t="s">
        <v>73</v>
      </c>
      <c r="P14" s="59">
        <f>H6</f>
        <v>200</v>
      </c>
      <c r="Q14" s="139">
        <f>SUM(P14:P15)</f>
        <v>800</v>
      </c>
      <c r="R14" s="141">
        <f>Q14/N14</f>
        <v>6.2992125984251972</v>
      </c>
      <c r="S14" s="141">
        <v>2.5</v>
      </c>
      <c r="T14" s="132" t="s">
        <v>99</v>
      </c>
    </row>
    <row r="15" spans="3:25" ht="18" customHeight="1" x14ac:dyDescent="0.3">
      <c r="C15" s="47"/>
      <c r="D15" s="48"/>
      <c r="E15" s="59" t="s">
        <v>77</v>
      </c>
      <c r="F15" s="58">
        <f>F13*1</f>
        <v>860</v>
      </c>
      <c r="G15" s="59" t="s">
        <v>78</v>
      </c>
      <c r="H15" s="58">
        <f>H13*0.8</f>
        <v>4640</v>
      </c>
      <c r="I15" s="59"/>
      <c r="J15" s="50">
        <v>15100</v>
      </c>
      <c r="K15" s="29"/>
      <c r="L15" s="130"/>
      <c r="M15" s="113"/>
      <c r="N15" s="113"/>
      <c r="O15" s="59" t="s">
        <v>74</v>
      </c>
      <c r="P15" s="59">
        <f>H7</f>
        <v>600</v>
      </c>
      <c r="Q15" s="140"/>
      <c r="R15" s="141"/>
      <c r="S15" s="141"/>
      <c r="T15" s="142"/>
    </row>
    <row r="16" spans="3:25" ht="18" customHeight="1" x14ac:dyDescent="0.3">
      <c r="C16" s="154" t="s">
        <v>79</v>
      </c>
      <c r="D16" s="155"/>
      <c r="E16" s="158" t="str">
        <f>(SUM(F15,H15,J15)) &amp; " W"</f>
        <v>20600 W</v>
      </c>
      <c r="F16" s="159"/>
      <c r="G16" s="159"/>
      <c r="H16" s="159"/>
      <c r="I16" s="159"/>
      <c r="J16" s="160"/>
      <c r="K16" s="29"/>
      <c r="L16" s="152">
        <v>5</v>
      </c>
      <c r="M16" s="112" t="s">
        <v>36</v>
      </c>
      <c r="N16" s="112">
        <v>127</v>
      </c>
      <c r="O16" s="112" t="s">
        <v>53</v>
      </c>
      <c r="P16" s="59">
        <v>600</v>
      </c>
      <c r="Q16" s="131">
        <f>SUM(P16:P17)</f>
        <v>1200</v>
      </c>
      <c r="R16" s="141">
        <f>Q16/N16</f>
        <v>9.4488188976377945</v>
      </c>
      <c r="S16" s="141">
        <v>2.5</v>
      </c>
      <c r="T16" s="132" t="s">
        <v>99</v>
      </c>
    </row>
    <row r="17" spans="3:20" ht="18" customHeight="1" x14ac:dyDescent="0.3">
      <c r="C17" s="156"/>
      <c r="D17" s="157"/>
      <c r="E17" s="161"/>
      <c r="F17" s="162"/>
      <c r="G17" s="162"/>
      <c r="H17" s="162"/>
      <c r="I17" s="162"/>
      <c r="J17" s="163"/>
      <c r="K17" s="29"/>
      <c r="L17" s="152"/>
      <c r="M17" s="147"/>
      <c r="N17" s="147"/>
      <c r="O17" s="147"/>
      <c r="P17" s="59">
        <v>600</v>
      </c>
      <c r="Q17" s="131"/>
      <c r="R17" s="141"/>
      <c r="S17" s="141"/>
      <c r="T17" s="142"/>
    </row>
    <row r="18" spans="3:20" ht="18" customHeight="1" x14ac:dyDescent="0.3">
      <c r="C18" s="47"/>
      <c r="D18" s="48"/>
      <c r="E18" s="48"/>
      <c r="F18" s="48"/>
      <c r="G18" s="48"/>
      <c r="H18" s="48"/>
      <c r="I18" s="48"/>
      <c r="J18" s="42"/>
      <c r="K18" s="29"/>
      <c r="L18" s="152">
        <v>6</v>
      </c>
      <c r="M18" s="153" t="s">
        <v>91</v>
      </c>
      <c r="N18" s="153">
        <v>127</v>
      </c>
      <c r="O18" s="153" t="s">
        <v>53</v>
      </c>
      <c r="P18" s="59">
        <v>600</v>
      </c>
      <c r="Q18" s="131">
        <f>SUM(P18,P19)</f>
        <v>800</v>
      </c>
      <c r="R18" s="141">
        <f>Q18/N18</f>
        <v>6.2992125984251972</v>
      </c>
      <c r="S18" s="141">
        <v>2.5</v>
      </c>
      <c r="T18" s="132" t="s">
        <v>99</v>
      </c>
    </row>
    <row r="19" spans="3:20" ht="18" customHeight="1" x14ac:dyDescent="0.3">
      <c r="C19" s="91" t="s">
        <v>80</v>
      </c>
      <c r="D19" s="92"/>
      <c r="E19" s="93"/>
      <c r="F19" s="51">
        <f>F15+H15</f>
        <v>5500</v>
      </c>
      <c r="G19" s="48"/>
      <c r="H19" s="143" t="s">
        <v>81</v>
      </c>
      <c r="I19" s="92"/>
      <c r="J19" s="58">
        <v>15100</v>
      </c>
      <c r="K19" s="29"/>
      <c r="L19" s="152"/>
      <c r="M19" s="153"/>
      <c r="N19" s="153"/>
      <c r="O19" s="153"/>
      <c r="P19" s="59">
        <v>200</v>
      </c>
      <c r="Q19" s="131"/>
      <c r="R19" s="141"/>
      <c r="S19" s="141"/>
      <c r="T19" s="142"/>
    </row>
    <row r="20" spans="3:20" ht="18" customHeight="1" x14ac:dyDescent="0.3">
      <c r="C20" s="94"/>
      <c r="D20" s="95"/>
      <c r="E20" s="96"/>
      <c r="F20" s="58">
        <v>0.45</v>
      </c>
      <c r="G20" s="48"/>
      <c r="H20" s="144"/>
      <c r="I20" s="95"/>
      <c r="J20" s="53">
        <v>0.7</v>
      </c>
      <c r="K20" s="29"/>
      <c r="L20" s="60">
        <v>7</v>
      </c>
      <c r="M20" s="59" t="s">
        <v>92</v>
      </c>
      <c r="N20" s="59">
        <v>127</v>
      </c>
      <c r="O20" s="59" t="s">
        <v>53</v>
      </c>
      <c r="P20" s="59">
        <v>500</v>
      </c>
      <c r="Q20" s="58">
        <f>P20</f>
        <v>500</v>
      </c>
      <c r="R20" s="62">
        <f>Q20/N20</f>
        <v>3.9370078740157481</v>
      </c>
      <c r="S20" s="58">
        <v>2.5</v>
      </c>
      <c r="T20" s="63" t="s">
        <v>98</v>
      </c>
    </row>
    <row r="21" spans="3:20" ht="18" customHeight="1" x14ac:dyDescent="0.3">
      <c r="C21" s="114"/>
      <c r="D21" s="115"/>
      <c r="E21" s="116"/>
      <c r="F21" s="52">
        <f>F19*F20</f>
        <v>2475</v>
      </c>
      <c r="G21" s="48"/>
      <c r="H21" s="145"/>
      <c r="I21" s="115"/>
      <c r="J21" s="54">
        <f>J19*J20</f>
        <v>10570</v>
      </c>
      <c r="K21" s="29"/>
      <c r="L21" s="129">
        <v>8</v>
      </c>
      <c r="M21" s="112" t="s">
        <v>36</v>
      </c>
      <c r="N21" s="112">
        <v>127</v>
      </c>
      <c r="O21" s="148" t="s">
        <v>93</v>
      </c>
      <c r="P21" s="59">
        <v>200</v>
      </c>
      <c r="Q21" s="139">
        <f>SUM(P21:P23)</f>
        <v>900</v>
      </c>
      <c r="R21" s="141">
        <f>Q21/N21</f>
        <v>7.0866141732283463</v>
      </c>
      <c r="S21" s="131">
        <v>2.5</v>
      </c>
      <c r="T21" s="132" t="s">
        <v>99</v>
      </c>
    </row>
    <row r="22" spans="3:20" ht="14.4" customHeight="1" x14ac:dyDescent="0.3">
      <c r="C22" s="91" t="s">
        <v>82</v>
      </c>
      <c r="D22" s="92"/>
      <c r="E22" s="93"/>
      <c r="F22" s="133">
        <f>F21+J21</f>
        <v>13045</v>
      </c>
      <c r="G22" s="134"/>
      <c r="H22" s="134"/>
      <c r="I22" s="134"/>
      <c r="J22" s="135"/>
      <c r="K22" s="29"/>
      <c r="L22" s="146"/>
      <c r="M22" s="147"/>
      <c r="N22" s="147"/>
      <c r="O22" s="149"/>
      <c r="P22" s="59">
        <v>100</v>
      </c>
      <c r="Q22" s="151"/>
      <c r="R22" s="141"/>
      <c r="S22" s="131"/>
      <c r="T22" s="132"/>
    </row>
    <row r="23" spans="3:20" ht="18" customHeight="1" x14ac:dyDescent="0.3">
      <c r="C23" s="94"/>
      <c r="D23" s="95"/>
      <c r="E23" s="96"/>
      <c r="F23" s="136"/>
      <c r="G23" s="137"/>
      <c r="H23" s="137"/>
      <c r="I23" s="137"/>
      <c r="J23" s="138"/>
      <c r="K23" s="29"/>
      <c r="L23" s="130"/>
      <c r="M23" s="113"/>
      <c r="N23" s="113"/>
      <c r="O23" s="150"/>
      <c r="P23" s="59">
        <v>600</v>
      </c>
      <c r="Q23" s="140"/>
      <c r="R23" s="141"/>
      <c r="S23" s="131"/>
      <c r="T23" s="132"/>
    </row>
    <row r="24" spans="3:20" ht="18" customHeight="1" x14ac:dyDescent="0.3">
      <c r="C24" s="91" t="s">
        <v>83</v>
      </c>
      <c r="D24" s="92"/>
      <c r="E24" s="93"/>
      <c r="F24" s="123">
        <f>F22/0.95</f>
        <v>13731.578947368422</v>
      </c>
      <c r="G24" s="124"/>
      <c r="H24" s="124"/>
      <c r="I24" s="124"/>
      <c r="J24" s="125"/>
      <c r="K24" s="29"/>
      <c r="L24" s="129">
        <v>9</v>
      </c>
      <c r="M24" s="112" t="s">
        <v>36</v>
      </c>
      <c r="N24" s="112">
        <v>127</v>
      </c>
      <c r="O24" s="112" t="s">
        <v>58</v>
      </c>
      <c r="P24" s="61">
        <v>600</v>
      </c>
      <c r="Q24" s="139">
        <f>SUM(P24:P25)</f>
        <v>1200</v>
      </c>
      <c r="R24" s="141">
        <f>Q24/N24</f>
        <v>9.4488188976377945</v>
      </c>
      <c r="S24" s="141">
        <v>2.5</v>
      </c>
      <c r="T24" s="132" t="s">
        <v>99</v>
      </c>
    </row>
    <row r="25" spans="3:20" ht="18" customHeight="1" x14ac:dyDescent="0.3">
      <c r="C25" s="94"/>
      <c r="D25" s="95"/>
      <c r="E25" s="96"/>
      <c r="F25" s="126"/>
      <c r="G25" s="127"/>
      <c r="H25" s="127"/>
      <c r="I25" s="127"/>
      <c r="J25" s="128"/>
      <c r="K25" s="29"/>
      <c r="L25" s="130"/>
      <c r="M25" s="113"/>
      <c r="N25" s="113"/>
      <c r="O25" s="113"/>
      <c r="P25" s="59">
        <v>600</v>
      </c>
      <c r="Q25" s="140"/>
      <c r="R25" s="141"/>
      <c r="S25" s="141"/>
      <c r="T25" s="132"/>
    </row>
    <row r="26" spans="3:20" ht="18" customHeight="1" x14ac:dyDescent="0.3">
      <c r="C26" s="91" t="s">
        <v>84</v>
      </c>
      <c r="D26" s="92"/>
      <c r="E26" s="93"/>
      <c r="F26" s="117">
        <f>F24/220</f>
        <v>62.416267942583737</v>
      </c>
      <c r="G26" s="118"/>
      <c r="H26" s="118"/>
      <c r="I26" s="118"/>
      <c r="J26" s="119"/>
      <c r="K26" s="29"/>
      <c r="L26" s="86">
        <v>10</v>
      </c>
      <c r="M26" s="87" t="s">
        <v>92</v>
      </c>
      <c r="N26" s="87">
        <v>220</v>
      </c>
      <c r="O26" s="87" t="s">
        <v>94</v>
      </c>
      <c r="P26" s="87">
        <v>5600</v>
      </c>
      <c r="Q26" s="87">
        <f>P26</f>
        <v>5600</v>
      </c>
      <c r="R26" s="88">
        <f>Q26/N26</f>
        <v>25.454545454545453</v>
      </c>
      <c r="S26" s="89">
        <v>4</v>
      </c>
      <c r="T26" s="90" t="s">
        <v>100</v>
      </c>
    </row>
    <row r="27" spans="3:20" ht="18" customHeight="1" x14ac:dyDescent="0.3">
      <c r="C27" s="114"/>
      <c r="D27" s="115"/>
      <c r="E27" s="116"/>
      <c r="F27" s="120"/>
      <c r="G27" s="121"/>
      <c r="H27" s="121"/>
      <c r="I27" s="121"/>
      <c r="J27" s="122"/>
      <c r="K27" s="29"/>
      <c r="L27" s="83">
        <v>11</v>
      </c>
      <c r="M27" s="84" t="s">
        <v>92</v>
      </c>
      <c r="N27" s="84">
        <v>127</v>
      </c>
      <c r="O27" s="84" t="s">
        <v>95</v>
      </c>
      <c r="P27" s="84">
        <v>2000</v>
      </c>
      <c r="Q27" s="84">
        <f>P27</f>
        <v>2000</v>
      </c>
      <c r="R27" s="85">
        <f>Q27/N27</f>
        <v>15.748031496062993</v>
      </c>
      <c r="S27" s="81">
        <v>2.5</v>
      </c>
      <c r="T27" s="82" t="s">
        <v>101</v>
      </c>
    </row>
    <row r="28" spans="3:20" ht="18" customHeight="1" x14ac:dyDescent="0.3">
      <c r="C28" s="91" t="s">
        <v>85</v>
      </c>
      <c r="D28" s="92"/>
      <c r="E28" s="93"/>
      <c r="F28" s="100" t="s">
        <v>86</v>
      </c>
      <c r="G28" s="101"/>
      <c r="H28" s="101"/>
      <c r="I28" s="101"/>
      <c r="J28" s="102"/>
      <c r="K28" s="29"/>
      <c r="L28" s="86">
        <v>12</v>
      </c>
      <c r="M28" s="87" t="s">
        <v>92</v>
      </c>
      <c r="N28" s="87">
        <v>220</v>
      </c>
      <c r="O28" s="87" t="s">
        <v>96</v>
      </c>
      <c r="P28" s="87">
        <v>5000</v>
      </c>
      <c r="Q28" s="87">
        <f>P28</f>
        <v>5000</v>
      </c>
      <c r="R28" s="88">
        <f>Q28/N28</f>
        <v>22.727272727272727</v>
      </c>
      <c r="S28" s="89">
        <v>4</v>
      </c>
      <c r="T28" s="90" t="s">
        <v>102</v>
      </c>
    </row>
    <row r="29" spans="3:20" ht="18" customHeight="1" x14ac:dyDescent="0.3">
      <c r="C29" s="94"/>
      <c r="D29" s="95"/>
      <c r="E29" s="96"/>
      <c r="F29" s="103"/>
      <c r="G29" s="104"/>
      <c r="H29" s="104"/>
      <c r="I29" s="104"/>
      <c r="J29" s="105"/>
      <c r="K29" s="29"/>
      <c r="L29" s="83">
        <v>13</v>
      </c>
      <c r="M29" s="84" t="s">
        <v>92</v>
      </c>
      <c r="N29" s="84">
        <v>220</v>
      </c>
      <c r="O29" s="84" t="s">
        <v>97</v>
      </c>
      <c r="P29" s="84">
        <v>2000</v>
      </c>
      <c r="Q29" s="84">
        <f>P29</f>
        <v>2000</v>
      </c>
      <c r="R29" s="85">
        <f>Q29/N29</f>
        <v>9.0909090909090917</v>
      </c>
      <c r="S29" s="81">
        <v>2.5</v>
      </c>
      <c r="T29" s="82" t="s">
        <v>103</v>
      </c>
    </row>
    <row r="30" spans="3:20" ht="28.8" x14ac:dyDescent="0.3">
      <c r="C30" s="94"/>
      <c r="D30" s="95"/>
      <c r="E30" s="96"/>
      <c r="F30" s="106" t="s">
        <v>87</v>
      </c>
      <c r="G30" s="107"/>
      <c r="H30" s="107"/>
      <c r="I30" s="107"/>
      <c r="J30" s="108"/>
      <c r="K30" s="29"/>
      <c r="L30" s="47"/>
      <c r="M30" s="48"/>
      <c r="N30" s="48"/>
      <c r="O30" s="48"/>
      <c r="P30" s="48"/>
      <c r="Q30" s="48"/>
      <c r="R30" s="48"/>
      <c r="S30" s="43"/>
      <c r="T30" s="44"/>
    </row>
    <row r="31" spans="3:20" ht="28.8" x14ac:dyDescent="0.3">
      <c r="C31" s="97"/>
      <c r="D31" s="98"/>
      <c r="E31" s="99"/>
      <c r="F31" s="109" t="s">
        <v>88</v>
      </c>
      <c r="G31" s="110"/>
      <c r="H31" s="110"/>
      <c r="I31" s="110"/>
      <c r="J31" s="111"/>
      <c r="K31" s="29"/>
      <c r="L31" s="45"/>
      <c r="M31" s="46"/>
      <c r="N31" s="46"/>
      <c r="O31" s="46"/>
      <c r="P31" s="46"/>
      <c r="Q31" s="46"/>
      <c r="R31" s="48"/>
      <c r="S31" s="43"/>
      <c r="T31" s="44"/>
    </row>
    <row r="32" spans="3:20" ht="18" customHeight="1" x14ac:dyDescent="0.3">
      <c r="C32" s="20"/>
      <c r="D32" s="20"/>
      <c r="E32" s="20"/>
      <c r="F32" s="20"/>
      <c r="G32" s="20"/>
      <c r="H32" s="20"/>
      <c r="I32" s="20"/>
      <c r="J32" s="20"/>
      <c r="K32" s="29"/>
      <c r="L32" s="47"/>
      <c r="M32" s="48"/>
      <c r="N32" s="48"/>
      <c r="O32" s="48"/>
      <c r="P32" s="48"/>
      <c r="Q32" s="48"/>
      <c r="R32" s="48"/>
      <c r="S32" s="43"/>
      <c r="T32" s="44"/>
    </row>
    <row r="33" spans="3:20" ht="18" customHeight="1" x14ac:dyDescent="0.3">
      <c r="C33" s="20"/>
      <c r="D33" s="20"/>
      <c r="E33" s="20"/>
      <c r="F33" s="20"/>
      <c r="G33" s="20"/>
      <c r="H33" s="20"/>
      <c r="I33" s="20"/>
      <c r="J33" s="20"/>
      <c r="K33" s="29"/>
      <c r="L33" s="47"/>
      <c r="M33" s="48"/>
      <c r="N33" s="48"/>
      <c r="O33" s="48"/>
      <c r="P33" s="48"/>
      <c r="Q33" s="48"/>
      <c r="R33" s="48"/>
      <c r="S33" s="43"/>
      <c r="T33" s="44"/>
    </row>
    <row r="34" spans="3:20" ht="18" customHeight="1" x14ac:dyDescent="0.3">
      <c r="C34" s="20"/>
      <c r="D34" s="20"/>
      <c r="E34" s="20"/>
      <c r="F34" s="20"/>
      <c r="G34" s="20"/>
      <c r="H34" s="20"/>
      <c r="I34" s="20"/>
      <c r="J34" s="20"/>
      <c r="K34" s="29"/>
      <c r="L34" s="47"/>
      <c r="M34" s="48"/>
      <c r="N34" s="48"/>
      <c r="O34" s="48"/>
      <c r="P34" s="48"/>
      <c r="Q34" s="48"/>
      <c r="R34" s="48"/>
      <c r="S34" s="43"/>
      <c r="T34" s="44"/>
    </row>
    <row r="35" spans="3:20" ht="18" customHeight="1" x14ac:dyDescent="0.3">
      <c r="C35" s="20"/>
      <c r="D35" s="20"/>
      <c r="E35" s="20"/>
      <c r="F35" s="20"/>
      <c r="G35" s="20"/>
      <c r="H35" s="20"/>
      <c r="I35" s="20"/>
      <c r="J35" s="20"/>
      <c r="K35" s="29"/>
      <c r="L35" s="47"/>
      <c r="M35" s="48"/>
      <c r="N35" s="48"/>
      <c r="O35" s="48"/>
      <c r="P35" s="48"/>
      <c r="Q35" s="48"/>
      <c r="R35" s="48"/>
      <c r="S35" s="43"/>
      <c r="T35" s="44"/>
    </row>
    <row r="36" spans="3:20" ht="18" customHeight="1" x14ac:dyDescent="0.3">
      <c r="C36" s="20"/>
      <c r="D36" s="20"/>
      <c r="E36" s="20"/>
      <c r="F36" s="20"/>
      <c r="G36" s="20"/>
      <c r="H36" s="20"/>
      <c r="I36" s="20"/>
      <c r="J36" s="20"/>
      <c r="K36" s="29"/>
      <c r="L36" s="47"/>
      <c r="M36" s="48"/>
      <c r="N36" s="48"/>
      <c r="O36" s="48"/>
      <c r="P36" s="48"/>
      <c r="Q36" s="48"/>
      <c r="R36" s="48"/>
      <c r="S36" s="43"/>
      <c r="T36" s="44"/>
    </row>
    <row r="37" spans="3:20" ht="18" customHeight="1" x14ac:dyDescent="0.3">
      <c r="C37" s="20"/>
      <c r="D37" s="20"/>
      <c r="E37" s="20"/>
      <c r="F37" s="20"/>
      <c r="G37" s="20"/>
      <c r="H37" s="20"/>
      <c r="I37" s="20"/>
      <c r="J37" s="20"/>
      <c r="K37" s="29"/>
      <c r="L37" s="47"/>
      <c r="M37" s="48"/>
      <c r="N37" s="48"/>
      <c r="O37" s="48"/>
      <c r="P37" s="48"/>
      <c r="Q37" s="48"/>
      <c r="R37" s="48"/>
      <c r="S37" s="43"/>
      <c r="T37" s="44"/>
    </row>
    <row r="38" spans="3:20" ht="18" customHeight="1" x14ac:dyDescent="0.3">
      <c r="C38" s="20"/>
      <c r="D38" s="20"/>
      <c r="E38" s="20"/>
      <c r="F38" s="20"/>
      <c r="G38" s="20"/>
      <c r="H38" s="20"/>
      <c r="I38" s="20"/>
      <c r="J38" s="20"/>
      <c r="K38" s="29"/>
      <c r="L38" s="47"/>
      <c r="M38" s="48"/>
      <c r="N38" s="48"/>
      <c r="O38" s="48"/>
      <c r="P38" s="48"/>
      <c r="Q38" s="48"/>
      <c r="R38" s="48"/>
      <c r="S38" s="43"/>
      <c r="T38" s="44"/>
    </row>
    <row r="39" spans="3:20" ht="18" customHeight="1" x14ac:dyDescent="0.3">
      <c r="C39" s="20"/>
      <c r="D39" s="20"/>
      <c r="E39" s="20"/>
      <c r="F39" s="20"/>
      <c r="G39" s="20"/>
      <c r="H39" s="20"/>
      <c r="I39" s="20"/>
      <c r="J39" s="20"/>
      <c r="K39" s="29"/>
      <c r="L39" s="47"/>
      <c r="M39" s="48"/>
      <c r="N39" s="48"/>
      <c r="O39" s="48"/>
      <c r="P39" s="48"/>
      <c r="Q39" s="48"/>
      <c r="R39" s="48"/>
      <c r="S39" s="43"/>
      <c r="T39" s="44"/>
    </row>
    <row r="40" spans="3:20" ht="18" customHeight="1" x14ac:dyDescent="0.3">
      <c r="C40" s="20"/>
      <c r="D40" s="20"/>
      <c r="E40" s="20"/>
      <c r="F40" s="20"/>
      <c r="G40" s="20"/>
      <c r="H40" s="20"/>
      <c r="I40" s="20"/>
      <c r="J40" s="20"/>
      <c r="K40" s="29"/>
      <c r="L40" s="45"/>
      <c r="M40" s="46"/>
      <c r="N40" s="46"/>
      <c r="O40" s="46"/>
      <c r="P40" s="46"/>
      <c r="Q40" s="46"/>
      <c r="R40" s="48"/>
      <c r="S40" s="43"/>
      <c r="T40" s="44"/>
    </row>
    <row r="41" spans="3:20" ht="18" customHeight="1" x14ac:dyDescent="0.3">
      <c r="L41" s="31"/>
      <c r="M41" s="32"/>
      <c r="N41" s="32"/>
      <c r="O41" s="32"/>
      <c r="P41" s="32"/>
      <c r="Q41" s="32"/>
      <c r="R41" s="32"/>
      <c r="S41" s="33"/>
      <c r="T41" s="34"/>
    </row>
    <row r="42" spans="3:20" ht="18" customHeight="1" x14ac:dyDescent="0.3">
      <c r="L42" s="39"/>
      <c r="M42" s="39"/>
      <c r="N42" s="39"/>
      <c r="O42" s="39"/>
      <c r="P42" s="39"/>
      <c r="Q42" s="39"/>
      <c r="R42" s="39"/>
      <c r="S42" s="40"/>
      <c r="T42" s="40"/>
    </row>
    <row r="43" spans="3:20" ht="18" customHeight="1" x14ac:dyDescent="0.3">
      <c r="L43" s="39"/>
      <c r="M43" s="39"/>
      <c r="N43" s="39"/>
      <c r="O43" s="39"/>
      <c r="P43" s="39"/>
      <c r="Q43" s="39"/>
      <c r="R43" s="39"/>
      <c r="S43" s="40"/>
      <c r="T43" s="40"/>
    </row>
    <row r="44" spans="3:20" ht="18" customHeight="1" x14ac:dyDescent="0.3">
      <c r="L44" s="39"/>
      <c r="M44" s="39"/>
      <c r="N44" s="39"/>
      <c r="O44" s="39"/>
      <c r="P44" s="39"/>
      <c r="Q44" s="39"/>
      <c r="R44" s="39"/>
      <c r="S44" s="40"/>
      <c r="T44" s="40"/>
    </row>
  </sheetData>
  <mergeCells count="93">
    <mergeCell ref="T1:T2"/>
    <mergeCell ref="C1:C2"/>
    <mergeCell ref="D1:E1"/>
    <mergeCell ref="F1:F2"/>
    <mergeCell ref="G1:H1"/>
    <mergeCell ref="I1:J1"/>
    <mergeCell ref="L1:M1"/>
    <mergeCell ref="N1:N2"/>
    <mergeCell ref="O1:O2"/>
    <mergeCell ref="P1:Q1"/>
    <mergeCell ref="R1:R2"/>
    <mergeCell ref="S1:S2"/>
    <mergeCell ref="T3:T7"/>
    <mergeCell ref="L8:L10"/>
    <mergeCell ref="M8:M10"/>
    <mergeCell ref="N8:N10"/>
    <mergeCell ref="Q8:Q10"/>
    <mergeCell ref="R8:R10"/>
    <mergeCell ref="S8:S10"/>
    <mergeCell ref="T8:T10"/>
    <mergeCell ref="L3:L7"/>
    <mergeCell ref="M3:M7"/>
    <mergeCell ref="N3:N7"/>
    <mergeCell ref="Q3:Q7"/>
    <mergeCell ref="R3:R7"/>
    <mergeCell ref="S3:S7"/>
    <mergeCell ref="T11:T13"/>
    <mergeCell ref="C13:D14"/>
    <mergeCell ref="E13:E14"/>
    <mergeCell ref="F13:F14"/>
    <mergeCell ref="G13:G14"/>
    <mergeCell ref="H13:H14"/>
    <mergeCell ref="I13:I14"/>
    <mergeCell ref="J13:J14"/>
    <mergeCell ref="L14:L15"/>
    <mergeCell ref="M14:M15"/>
    <mergeCell ref="L11:L13"/>
    <mergeCell ref="M11:M13"/>
    <mergeCell ref="N11:N13"/>
    <mergeCell ref="Q11:Q13"/>
    <mergeCell ref="R11:R13"/>
    <mergeCell ref="S11:S13"/>
    <mergeCell ref="C16:D17"/>
    <mergeCell ref="E16:J17"/>
    <mergeCell ref="L16:L17"/>
    <mergeCell ref="M16:M17"/>
    <mergeCell ref="N16:N17"/>
    <mergeCell ref="N14:N15"/>
    <mergeCell ref="Q14:Q15"/>
    <mergeCell ref="R14:R15"/>
    <mergeCell ref="S14:S15"/>
    <mergeCell ref="T14:T15"/>
    <mergeCell ref="O16:O17"/>
    <mergeCell ref="Q16:Q17"/>
    <mergeCell ref="R16:R17"/>
    <mergeCell ref="S16:S17"/>
    <mergeCell ref="T16:T17"/>
    <mergeCell ref="R18:R19"/>
    <mergeCell ref="S18:S19"/>
    <mergeCell ref="T18:T19"/>
    <mergeCell ref="C19:E21"/>
    <mergeCell ref="H19:I21"/>
    <mergeCell ref="L21:L23"/>
    <mergeCell ref="M21:M23"/>
    <mergeCell ref="N21:N23"/>
    <mergeCell ref="O21:O23"/>
    <mergeCell ref="Q21:Q23"/>
    <mergeCell ref="L18:L19"/>
    <mergeCell ref="M18:M19"/>
    <mergeCell ref="N18:N19"/>
    <mergeCell ref="O18:O19"/>
    <mergeCell ref="Q18:Q19"/>
    <mergeCell ref="R21:R23"/>
    <mergeCell ref="S21:S23"/>
    <mergeCell ref="T21:T23"/>
    <mergeCell ref="C22:E23"/>
    <mergeCell ref="F22:J23"/>
    <mergeCell ref="Q24:Q25"/>
    <mergeCell ref="R24:R25"/>
    <mergeCell ref="S24:S25"/>
    <mergeCell ref="T24:T25"/>
    <mergeCell ref="M24:M25"/>
    <mergeCell ref="N24:N25"/>
    <mergeCell ref="C28:E31"/>
    <mergeCell ref="F28:J29"/>
    <mergeCell ref="F30:J30"/>
    <mergeCell ref="F31:J31"/>
    <mergeCell ref="O24:O25"/>
    <mergeCell ref="C26:E27"/>
    <mergeCell ref="F26:J27"/>
    <mergeCell ref="C24:E25"/>
    <mergeCell ref="F24:J25"/>
    <mergeCell ref="L24:L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Q16 Q21 Q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3B08-5C33-4CC5-AD4B-F1FAA4A61C0E}">
  <dimension ref="B2:E8"/>
  <sheetViews>
    <sheetView zoomScale="85" zoomScaleNormal="85" workbookViewId="0">
      <selection activeCell="B2" sqref="B2:E7"/>
    </sheetView>
  </sheetViews>
  <sheetFormatPr defaultRowHeight="14.4" x14ac:dyDescent="0.3"/>
  <cols>
    <col min="2" max="2" width="14.88671875" customWidth="1"/>
    <col min="3" max="3" width="15" customWidth="1"/>
    <col min="4" max="4" width="10.88671875" customWidth="1"/>
    <col min="5" max="5" width="9.44140625" customWidth="1"/>
  </cols>
  <sheetData>
    <row r="2" spans="2:5" s="2" customFormat="1" ht="26.25" customHeight="1" x14ac:dyDescent="0.3">
      <c r="B2" s="41" t="s">
        <v>62</v>
      </c>
      <c r="C2" s="41" t="s">
        <v>61</v>
      </c>
      <c r="D2" s="41" t="s">
        <v>60</v>
      </c>
      <c r="E2" s="41" t="s">
        <v>63</v>
      </c>
    </row>
    <row r="3" spans="2:5" x14ac:dyDescent="0.3">
      <c r="B3" s="36" t="s">
        <v>52</v>
      </c>
      <c r="C3" s="36" t="s">
        <v>54</v>
      </c>
      <c r="D3" s="36" t="s">
        <v>65</v>
      </c>
      <c r="E3" s="36" t="s">
        <v>68</v>
      </c>
    </row>
    <row r="4" spans="2:5" x14ac:dyDescent="0.3">
      <c r="B4" s="37" t="s">
        <v>53</v>
      </c>
      <c r="C4" s="37" t="s">
        <v>55</v>
      </c>
      <c r="D4" s="37" t="s">
        <v>64</v>
      </c>
      <c r="E4" s="38" t="s">
        <v>69</v>
      </c>
    </row>
    <row r="5" spans="2:5" x14ac:dyDescent="0.3">
      <c r="B5" s="37"/>
      <c r="C5" s="37" t="s">
        <v>56</v>
      </c>
      <c r="D5" s="37" t="s">
        <v>66</v>
      </c>
      <c r="E5" s="37" t="s">
        <v>69</v>
      </c>
    </row>
    <row r="6" spans="2:5" x14ac:dyDescent="0.3">
      <c r="B6" s="37"/>
      <c r="C6" s="37" t="s">
        <v>57</v>
      </c>
      <c r="D6" s="37" t="s">
        <v>67</v>
      </c>
      <c r="E6" s="37" t="s">
        <v>68</v>
      </c>
    </row>
    <row r="7" spans="2:5" x14ac:dyDescent="0.3">
      <c r="B7" s="37" t="s">
        <v>58</v>
      </c>
      <c r="C7" s="37" t="s">
        <v>59</v>
      </c>
      <c r="D7" s="37" t="s">
        <v>66</v>
      </c>
      <c r="E7" s="38" t="s">
        <v>68</v>
      </c>
    </row>
    <row r="8" spans="2:5" x14ac:dyDescent="0.3">
      <c r="B8" s="2"/>
      <c r="C8" s="2"/>
      <c r="D8" s="2"/>
      <c r="E8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0732-FEED-4096-AC9D-8234CE662E7A}">
  <dimension ref="B2:R32"/>
  <sheetViews>
    <sheetView zoomScaleNormal="100" workbookViewId="0">
      <selection activeCell="E7" sqref="E7"/>
    </sheetView>
  </sheetViews>
  <sheetFormatPr defaultRowHeight="14.4" x14ac:dyDescent="0.3"/>
  <cols>
    <col min="2" max="2" width="12.6640625" style="1" customWidth="1"/>
    <col min="3" max="3" width="9.5546875" style="1" bestFit="1" customWidth="1"/>
    <col min="4" max="4" width="15.6640625" style="1" bestFit="1" customWidth="1"/>
    <col min="5" max="5" width="11.5546875" style="1" bestFit="1" customWidth="1"/>
    <col min="6" max="6" width="13.44140625" style="2" customWidth="1"/>
    <col min="7" max="7" width="13.5546875" style="2" bestFit="1" customWidth="1"/>
    <col min="8" max="8" width="13.5546875" bestFit="1" customWidth="1"/>
    <col min="9" max="9" width="16.6640625" customWidth="1"/>
    <col min="12" max="12" width="12.6640625" bestFit="1" customWidth="1"/>
    <col min="13" max="13" width="9.5546875" bestFit="1" customWidth="1"/>
    <col min="14" max="14" width="15.6640625" bestFit="1" customWidth="1"/>
    <col min="16" max="16" width="12.6640625" bestFit="1" customWidth="1"/>
    <col min="17" max="17" width="9.5546875" bestFit="1" customWidth="1"/>
    <col min="18" max="18" width="15.6640625" bestFit="1" customWidth="1"/>
  </cols>
  <sheetData>
    <row r="2" spans="2:18" s="21" customFormat="1" ht="35.25" customHeight="1" thickBot="1" x14ac:dyDescent="0.35">
      <c r="B2" s="3" t="s">
        <v>0</v>
      </c>
      <c r="C2" s="4" t="s">
        <v>4</v>
      </c>
      <c r="D2" s="4" t="s">
        <v>2</v>
      </c>
      <c r="E2" s="4" t="s">
        <v>6</v>
      </c>
      <c r="F2" s="22" t="s">
        <v>3</v>
      </c>
      <c r="G2" s="22" t="s">
        <v>5</v>
      </c>
      <c r="H2" s="23" t="s">
        <v>8</v>
      </c>
      <c r="I2" s="24" t="s">
        <v>9</v>
      </c>
      <c r="L2" s="5" t="s">
        <v>0</v>
      </c>
      <c r="M2" s="12" t="s">
        <v>4</v>
      </c>
      <c r="N2" s="12" t="s">
        <v>2</v>
      </c>
      <c r="P2" s="5" t="s">
        <v>0</v>
      </c>
      <c r="Q2" s="12" t="s">
        <v>4</v>
      </c>
      <c r="R2" s="12" t="s">
        <v>2</v>
      </c>
    </row>
    <row r="3" spans="2:18" s="2" customFormat="1" ht="16.2" thickTop="1" x14ac:dyDescent="0.3">
      <c r="B3" s="3">
        <v>1</v>
      </c>
      <c r="C3" s="3">
        <v>4.9000000000000004</v>
      </c>
      <c r="D3" s="3">
        <v>0.5</v>
      </c>
      <c r="E3" s="3">
        <v>9</v>
      </c>
      <c r="F3" s="25">
        <v>3</v>
      </c>
      <c r="G3" s="25">
        <v>0.7</v>
      </c>
      <c r="H3" s="25">
        <f>Tabela1[[#This Row],[Corrente
Tab. 36 (A)]]*Tabela4[[#This Row],[Fator
Correção]]</f>
        <v>6.3</v>
      </c>
      <c r="I3" s="25">
        <v>0.5</v>
      </c>
      <c r="L3" s="6">
        <v>1</v>
      </c>
      <c r="M3" s="7">
        <v>4.9000000000000004</v>
      </c>
      <c r="N3" s="7">
        <v>0.5</v>
      </c>
      <c r="P3" s="8">
        <v>8</v>
      </c>
      <c r="Q3" s="9">
        <v>9.4</v>
      </c>
      <c r="R3" s="9">
        <v>0.75</v>
      </c>
    </row>
    <row r="4" spans="2:18" s="2" customFormat="1" ht="15.6" x14ac:dyDescent="0.3">
      <c r="B4" s="3">
        <v>2</v>
      </c>
      <c r="C4" s="3">
        <v>3.6</v>
      </c>
      <c r="D4" s="3">
        <v>0.5</v>
      </c>
      <c r="E4" s="3">
        <v>9</v>
      </c>
      <c r="F4" s="25">
        <v>3</v>
      </c>
      <c r="G4" s="25">
        <v>0.7</v>
      </c>
      <c r="H4" s="25">
        <f>Tabela1[[#This Row],[Corrente
Tab. 36 (A)]]*Tabela4[[#This Row],[Fator
Correção]]</f>
        <v>6.3</v>
      </c>
      <c r="I4" s="25">
        <v>0.5</v>
      </c>
      <c r="L4" s="8">
        <v>2</v>
      </c>
      <c r="M4" s="9">
        <v>3.6</v>
      </c>
      <c r="N4" s="9">
        <v>0.5</v>
      </c>
      <c r="P4" s="6">
        <v>9</v>
      </c>
      <c r="Q4" s="7">
        <v>9.4</v>
      </c>
      <c r="R4" s="7">
        <v>0.75</v>
      </c>
    </row>
    <row r="5" spans="2:18" s="2" customFormat="1" ht="15.6" x14ac:dyDescent="0.3">
      <c r="B5" s="3">
        <v>3</v>
      </c>
      <c r="C5" s="3">
        <v>7.1</v>
      </c>
      <c r="D5" s="3">
        <v>0.5</v>
      </c>
      <c r="E5" s="3">
        <v>9</v>
      </c>
      <c r="F5" s="25">
        <v>3</v>
      </c>
      <c r="G5" s="25">
        <v>0.7</v>
      </c>
      <c r="H5" s="25">
        <f>Tabela1[[#This Row],[Corrente
Tab. 36 (A)]]*Tabela4[[#This Row],[Fator
Correção]]</f>
        <v>6.3</v>
      </c>
      <c r="I5" s="25">
        <v>0.75</v>
      </c>
      <c r="L5" s="6">
        <v>3</v>
      </c>
      <c r="M5" s="7">
        <v>7.1</v>
      </c>
      <c r="N5" s="7">
        <v>0.5</v>
      </c>
      <c r="P5" s="8">
        <v>10</v>
      </c>
      <c r="Q5" s="9">
        <v>7.9</v>
      </c>
      <c r="R5" s="9">
        <v>0.5</v>
      </c>
    </row>
    <row r="6" spans="2:18" s="2" customFormat="1" ht="15.6" x14ac:dyDescent="0.3">
      <c r="B6" s="3">
        <v>4</v>
      </c>
      <c r="C6" s="3">
        <v>7.9</v>
      </c>
      <c r="D6" s="3">
        <v>0.5</v>
      </c>
      <c r="E6" s="3">
        <v>9</v>
      </c>
      <c r="F6" s="25">
        <v>3</v>
      </c>
      <c r="G6" s="25">
        <v>0.7</v>
      </c>
      <c r="H6" s="25">
        <f>Tabela1[[#This Row],[Corrente
Tab. 36 (A)]]*Tabela4[[#This Row],[Fator
Correção]]</f>
        <v>6.3</v>
      </c>
      <c r="I6" s="25">
        <v>0.75</v>
      </c>
      <c r="L6" s="8">
        <v>4</v>
      </c>
      <c r="M6" s="9">
        <v>7.9</v>
      </c>
      <c r="N6" s="9">
        <v>0.5</v>
      </c>
      <c r="P6" s="6">
        <v>11</v>
      </c>
      <c r="Q6" s="7">
        <v>25.5</v>
      </c>
      <c r="R6" s="7">
        <v>4</v>
      </c>
    </row>
    <row r="7" spans="2:18" s="2" customFormat="1" ht="15.6" x14ac:dyDescent="0.3">
      <c r="B7" s="3">
        <v>5</v>
      </c>
      <c r="C7" s="3">
        <v>9.4</v>
      </c>
      <c r="D7" s="3">
        <v>0.75</v>
      </c>
      <c r="E7" s="3">
        <v>11</v>
      </c>
      <c r="F7" s="25">
        <v>3</v>
      </c>
      <c r="G7" s="25">
        <v>0.7</v>
      </c>
      <c r="H7" s="25">
        <f>Tabela1[[#This Row],[Corrente
Tab. 36 (A)]]*Tabela4[[#This Row],[Fator
Correção]]</f>
        <v>7.6999999999999993</v>
      </c>
      <c r="I7" s="25">
        <v>1</v>
      </c>
      <c r="L7" s="6">
        <v>5</v>
      </c>
      <c r="M7" s="7">
        <v>9.4</v>
      </c>
      <c r="N7" s="7">
        <v>0.75</v>
      </c>
      <c r="P7" s="8">
        <v>12</v>
      </c>
      <c r="Q7" s="9">
        <v>22.7</v>
      </c>
      <c r="R7" s="9">
        <v>2.5</v>
      </c>
    </row>
    <row r="8" spans="2:18" s="2" customFormat="1" ht="15.6" x14ac:dyDescent="0.3">
      <c r="B8" s="3">
        <v>6</v>
      </c>
      <c r="C8" s="3">
        <v>5.5</v>
      </c>
      <c r="D8" s="3">
        <v>0.5</v>
      </c>
      <c r="E8" s="3">
        <v>9</v>
      </c>
      <c r="F8" s="25">
        <v>2</v>
      </c>
      <c r="G8" s="25">
        <v>0.8</v>
      </c>
      <c r="H8" s="25">
        <f>Tabela1[[#This Row],[Corrente
Tab. 36 (A)]]*Tabela4[[#This Row],[Fator
Correção]]</f>
        <v>7.2</v>
      </c>
      <c r="I8" s="25">
        <v>0.5</v>
      </c>
      <c r="L8" s="8">
        <v>6</v>
      </c>
      <c r="M8" s="9">
        <v>5.5</v>
      </c>
      <c r="N8" s="9">
        <v>0.5</v>
      </c>
      <c r="P8" s="10" t="s">
        <v>1</v>
      </c>
      <c r="Q8" s="11">
        <v>56.6</v>
      </c>
      <c r="R8" s="11">
        <v>16</v>
      </c>
    </row>
    <row r="9" spans="2:18" s="2" customFormat="1" ht="15.6" x14ac:dyDescent="0.3">
      <c r="B9" s="3">
        <v>7</v>
      </c>
      <c r="C9" s="3">
        <v>9.4</v>
      </c>
      <c r="D9" s="3">
        <v>0.75</v>
      </c>
      <c r="E9" s="3">
        <v>11</v>
      </c>
      <c r="F9" s="25">
        <v>3</v>
      </c>
      <c r="G9" s="25">
        <v>0.7</v>
      </c>
      <c r="H9" s="25">
        <f>Tabela1[[#This Row],[Corrente
Tab. 36 (A)]]*Tabela4[[#This Row],[Fator
Correção]]</f>
        <v>7.6999999999999993</v>
      </c>
      <c r="I9" s="25">
        <v>1</v>
      </c>
      <c r="L9" s="6">
        <v>7</v>
      </c>
      <c r="M9" s="7">
        <v>9.4</v>
      </c>
      <c r="N9" s="7">
        <v>0.75</v>
      </c>
      <c r="P9" s="17"/>
      <c r="Q9" s="18"/>
      <c r="R9" s="18"/>
    </row>
    <row r="10" spans="2:18" s="2" customFormat="1" ht="15.6" x14ac:dyDescent="0.3">
      <c r="B10" s="3">
        <v>8</v>
      </c>
      <c r="C10" s="3">
        <v>9.4</v>
      </c>
      <c r="D10" s="3">
        <v>0.75</v>
      </c>
      <c r="E10" s="3">
        <v>11</v>
      </c>
      <c r="F10" s="25">
        <v>3</v>
      </c>
      <c r="G10" s="25">
        <v>0.7</v>
      </c>
      <c r="H10" s="25">
        <f>Tabela1[[#This Row],[Corrente
Tab. 36 (A)]]*Tabela4[[#This Row],[Fator
Correção]]</f>
        <v>7.6999999999999993</v>
      </c>
      <c r="I10" s="25">
        <v>1</v>
      </c>
      <c r="L10" s="15"/>
      <c r="M10" s="16"/>
      <c r="N10" s="16"/>
      <c r="P10" s="15"/>
      <c r="Q10" s="16"/>
      <c r="R10" s="16"/>
    </row>
    <row r="11" spans="2:18" s="2" customFormat="1" ht="15.6" x14ac:dyDescent="0.3">
      <c r="B11" s="3">
        <v>9</v>
      </c>
      <c r="C11" s="3">
        <v>9.4</v>
      </c>
      <c r="D11" s="3">
        <v>0.75</v>
      </c>
      <c r="E11" s="3">
        <v>11</v>
      </c>
      <c r="F11" s="25">
        <v>3</v>
      </c>
      <c r="G11" s="25">
        <v>0.7</v>
      </c>
      <c r="H11" s="25">
        <f>Tabela1[[#This Row],[Corrente
Tab. 36 (A)]]*Tabela4[[#This Row],[Fator
Correção]]</f>
        <v>7.6999999999999993</v>
      </c>
      <c r="I11" s="25">
        <v>1</v>
      </c>
      <c r="L11" s="13"/>
      <c r="M11" s="14"/>
      <c r="N11" s="14"/>
      <c r="P11" s="13"/>
      <c r="Q11" s="14"/>
      <c r="R11" s="14"/>
    </row>
    <row r="12" spans="2:18" s="2" customFormat="1" ht="15.6" x14ac:dyDescent="0.3">
      <c r="B12" s="3">
        <v>10</v>
      </c>
      <c r="C12" s="3">
        <v>7.9</v>
      </c>
      <c r="D12" s="3">
        <v>0.5</v>
      </c>
      <c r="E12" s="3">
        <v>9</v>
      </c>
      <c r="F12" s="25">
        <v>2</v>
      </c>
      <c r="G12" s="25">
        <v>0.8</v>
      </c>
      <c r="H12" s="25">
        <f>Tabela1[[#This Row],[Corrente
Tab. 36 (A)]]*Tabela4[[#This Row],[Fator
Correção]]</f>
        <v>7.2</v>
      </c>
      <c r="I12" s="25">
        <v>0.75</v>
      </c>
      <c r="L12" s="15"/>
      <c r="M12" s="16"/>
      <c r="N12" s="16"/>
      <c r="P12" s="15"/>
      <c r="Q12" s="16"/>
      <c r="R12" s="16"/>
    </row>
    <row r="13" spans="2:18" s="2" customFormat="1" ht="15.6" x14ac:dyDescent="0.3">
      <c r="B13" s="3">
        <v>11</v>
      </c>
      <c r="C13" s="3">
        <v>25.5</v>
      </c>
      <c r="D13" s="3">
        <v>4</v>
      </c>
      <c r="E13" s="3">
        <v>32</v>
      </c>
      <c r="F13" s="25">
        <v>1</v>
      </c>
      <c r="G13" s="25">
        <v>1</v>
      </c>
      <c r="H13" s="25">
        <f>Tabela1[[#This Row],[Corrente
Tab. 36 (A)]]*Tabela4[[#This Row],[Fator
Correção]]</f>
        <v>32</v>
      </c>
      <c r="I13" s="25">
        <v>4</v>
      </c>
      <c r="L13" s="13"/>
      <c r="M13" s="14"/>
      <c r="N13" s="14"/>
      <c r="P13" s="13"/>
      <c r="Q13" s="14"/>
      <c r="R13" s="14"/>
    </row>
    <row r="14" spans="2:18" s="2" customFormat="1" ht="15.6" x14ac:dyDescent="0.3">
      <c r="B14" s="3">
        <v>12</v>
      </c>
      <c r="C14" s="3">
        <v>22.7</v>
      </c>
      <c r="D14" s="3">
        <v>2.5</v>
      </c>
      <c r="E14" s="3">
        <v>24</v>
      </c>
      <c r="F14" s="25">
        <v>3</v>
      </c>
      <c r="G14" s="25">
        <v>0.7</v>
      </c>
      <c r="H14" s="25">
        <f>Tabela1[[#This Row],[Corrente
Tab. 36 (A)]]*Tabela4[[#This Row],[Fator
Correção]]</f>
        <v>16.799999999999997</v>
      </c>
      <c r="I14" s="25">
        <v>4</v>
      </c>
      <c r="L14" s="15"/>
      <c r="M14" s="16"/>
      <c r="N14" s="16"/>
      <c r="P14" s="15"/>
      <c r="Q14" s="16"/>
      <c r="R14" s="16"/>
    </row>
    <row r="15" spans="2:18" s="2" customFormat="1" ht="15.6" x14ac:dyDescent="0.3">
      <c r="B15" s="3" t="s">
        <v>1</v>
      </c>
      <c r="C15" s="3">
        <v>56.6</v>
      </c>
      <c r="D15" s="3">
        <v>16</v>
      </c>
      <c r="E15" s="3">
        <v>68</v>
      </c>
      <c r="F15" s="25">
        <v>1</v>
      </c>
      <c r="G15" s="25">
        <v>1</v>
      </c>
      <c r="H15" s="25">
        <f>Tabela1[[#This Row],[Corrente
Tab. 36 (A)]]*Tabela4[[#This Row],[Fator
Correção]]</f>
        <v>68</v>
      </c>
      <c r="I15" s="25">
        <v>16</v>
      </c>
      <c r="L15" s="17"/>
      <c r="M15" s="18"/>
      <c r="N15" s="18"/>
      <c r="P15" s="17"/>
      <c r="Q15" s="18"/>
      <c r="R15" s="18"/>
    </row>
    <row r="16" spans="2:18" s="2" customFormat="1" x14ac:dyDescent="0.3"/>
    <row r="19" spans="4:5" x14ac:dyDescent="0.3">
      <c r="D19"/>
      <c r="E19"/>
    </row>
    <row r="20" spans="4:5" x14ac:dyDescent="0.3">
      <c r="D20"/>
      <c r="E20"/>
    </row>
    <row r="21" spans="4:5" x14ac:dyDescent="0.3">
      <c r="D21"/>
      <c r="E21"/>
    </row>
    <row r="22" spans="4:5" x14ac:dyDescent="0.3">
      <c r="D22"/>
      <c r="E22"/>
    </row>
    <row r="23" spans="4:5" x14ac:dyDescent="0.3">
      <c r="D23"/>
      <c r="E23"/>
    </row>
    <row r="24" spans="4:5" x14ac:dyDescent="0.3">
      <c r="D24"/>
      <c r="E24"/>
    </row>
    <row r="25" spans="4:5" x14ac:dyDescent="0.3">
      <c r="D25"/>
      <c r="E25"/>
    </row>
    <row r="26" spans="4:5" x14ac:dyDescent="0.3">
      <c r="D26"/>
      <c r="E26"/>
    </row>
    <row r="27" spans="4:5" x14ac:dyDescent="0.3">
      <c r="D27"/>
      <c r="E27"/>
    </row>
    <row r="28" spans="4:5" x14ac:dyDescent="0.3">
      <c r="D28"/>
      <c r="E28"/>
    </row>
    <row r="29" spans="4:5" x14ac:dyDescent="0.3">
      <c r="D29"/>
      <c r="E29"/>
    </row>
    <row r="30" spans="4:5" x14ac:dyDescent="0.3">
      <c r="D30"/>
      <c r="E30"/>
    </row>
    <row r="31" spans="4:5" x14ac:dyDescent="0.3">
      <c r="D31"/>
      <c r="E31"/>
    </row>
    <row r="32" spans="4:5" x14ac:dyDescent="0.3">
      <c r="D32"/>
      <c r="E32"/>
    </row>
  </sheetData>
  <conditionalFormatting sqref="H3:H15">
    <cfRule type="cellIs" dxfId="55" priority="1" operator="lessThanOrEqual">
      <formula>C3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43B-0A22-4B02-8E87-D291701BE927}">
  <dimension ref="B2:U32"/>
  <sheetViews>
    <sheetView zoomScale="145" zoomScaleNormal="145" workbookViewId="0">
      <selection activeCell="S14" sqref="S14"/>
    </sheetView>
  </sheetViews>
  <sheetFormatPr defaultRowHeight="14.4" x14ac:dyDescent="0.3"/>
  <cols>
    <col min="2" max="2" width="12.6640625" style="1" customWidth="1"/>
    <col min="3" max="3" width="9.5546875" style="1" bestFit="1" customWidth="1"/>
    <col min="4" max="4" width="15.6640625" style="1" hidden="1" customWidth="1"/>
    <col min="5" max="5" width="11.5546875" style="1" hidden="1" customWidth="1"/>
    <col min="6" max="6" width="13.44140625" style="2" hidden="1" customWidth="1"/>
    <col min="7" max="7" width="13.5546875" style="2" hidden="1" customWidth="1"/>
    <col min="8" max="8" width="13.5546875" hidden="1" customWidth="1"/>
    <col min="9" max="9" width="16.6640625" hidden="1" customWidth="1"/>
    <col min="10" max="10" width="0" hidden="1" customWidth="1"/>
    <col min="11" max="11" width="11.6640625" style="2" hidden="1" customWidth="1"/>
    <col min="12" max="13" width="14.88671875" style="2" hidden="1" customWidth="1"/>
    <col min="14" max="14" width="16" style="2" bestFit="1" customWidth="1"/>
    <col min="15" max="15" width="10" style="2" bestFit="1" customWidth="1"/>
    <col min="16" max="16" width="10.44140625" style="2" bestFit="1" customWidth="1"/>
    <col min="17" max="17" width="6.5546875" style="2" bestFit="1" customWidth="1"/>
    <col min="18" max="18" width="3.88671875" style="2" bestFit="1" customWidth="1"/>
    <col min="19" max="19" width="10.44140625" style="2" bestFit="1" customWidth="1"/>
    <col min="20" max="20" width="10.44140625" style="2" customWidth="1"/>
  </cols>
  <sheetData>
    <row r="2" spans="2:21" ht="31.2" x14ac:dyDescent="0.3">
      <c r="B2" s="3" t="s">
        <v>0</v>
      </c>
      <c r="C2" s="4" t="s">
        <v>4</v>
      </c>
      <c r="D2" s="4" t="s">
        <v>2</v>
      </c>
      <c r="E2" s="4" t="s">
        <v>6</v>
      </c>
      <c r="F2" s="22" t="s">
        <v>3</v>
      </c>
      <c r="G2" s="22" t="s">
        <v>5</v>
      </c>
      <c r="H2" s="23" t="s">
        <v>7</v>
      </c>
      <c r="I2" s="24" t="s">
        <v>9</v>
      </c>
      <c r="K2" s="4" t="s">
        <v>11</v>
      </c>
      <c r="L2" s="4" t="s">
        <v>10</v>
      </c>
      <c r="M2" s="4"/>
      <c r="N2" s="4" t="s">
        <v>14</v>
      </c>
      <c r="O2" s="4" t="s">
        <v>15</v>
      </c>
      <c r="P2" s="4" t="s">
        <v>16</v>
      </c>
      <c r="Q2" s="4" t="s">
        <v>17</v>
      </c>
      <c r="R2" s="4" t="s">
        <v>30</v>
      </c>
      <c r="S2" s="4" t="s">
        <v>31</v>
      </c>
      <c r="T2" s="4"/>
    </row>
    <row r="3" spans="2:21" ht="15.6" x14ac:dyDescent="0.3">
      <c r="B3" s="3">
        <v>1</v>
      </c>
      <c r="C3" s="3">
        <v>4.9000000000000004</v>
      </c>
      <c r="D3" s="3">
        <v>0.5</v>
      </c>
      <c r="E3" s="3">
        <v>9</v>
      </c>
      <c r="F3" s="25">
        <v>3</v>
      </c>
      <c r="G3" s="25">
        <v>0.7</v>
      </c>
      <c r="H3" s="25">
        <v>6.3</v>
      </c>
      <c r="I3" s="27">
        <v>0.5</v>
      </c>
      <c r="K3" s="3" t="s">
        <v>12</v>
      </c>
      <c r="L3" s="19">
        <v>1.5</v>
      </c>
      <c r="M3" s="26"/>
      <c r="N3" s="19">
        <v>1.5</v>
      </c>
      <c r="O3" s="28">
        <v>10</v>
      </c>
      <c r="P3" s="28">
        <v>1</v>
      </c>
      <c r="Q3" s="19" t="s">
        <v>18</v>
      </c>
      <c r="R3" s="28">
        <v>25</v>
      </c>
      <c r="S3" s="28">
        <v>2</v>
      </c>
      <c r="T3" s="28"/>
      <c r="U3" s="25">
        <f>Tabela18[[#This Row],[Corrente
Tab. 36 (A)]]*Tabela49[[#This Row],[Fator
Correção]]</f>
        <v>6.3</v>
      </c>
    </row>
    <row r="4" spans="2:21" ht="15.6" x14ac:dyDescent="0.3">
      <c r="B4" s="3">
        <v>2</v>
      </c>
      <c r="C4" s="3">
        <v>3.6</v>
      </c>
      <c r="D4" s="3">
        <v>0.5</v>
      </c>
      <c r="E4" s="3">
        <v>9</v>
      </c>
      <c r="F4" s="25">
        <v>3</v>
      </c>
      <c r="G4" s="25">
        <v>0.7</v>
      </c>
      <c r="H4" s="25">
        <v>6.3</v>
      </c>
      <c r="I4" s="27">
        <v>0.5</v>
      </c>
      <c r="K4" s="3" t="s">
        <v>12</v>
      </c>
      <c r="L4" s="19">
        <v>1.5</v>
      </c>
      <c r="M4" s="26"/>
      <c r="N4" s="19">
        <v>1.5</v>
      </c>
      <c r="O4" s="28">
        <v>10</v>
      </c>
      <c r="P4" s="28">
        <v>1</v>
      </c>
      <c r="Q4" s="19" t="s">
        <v>18</v>
      </c>
      <c r="R4" s="28">
        <v>25</v>
      </c>
      <c r="S4" s="28">
        <v>2</v>
      </c>
      <c r="T4" s="28"/>
      <c r="U4" s="25">
        <f>Tabela18[[#This Row],[Corrente
Tab. 36 (A)]]*Tabela49[[#This Row],[Fator
Correção]]</f>
        <v>6.3</v>
      </c>
    </row>
    <row r="5" spans="2:21" ht="15.6" x14ac:dyDescent="0.3">
      <c r="B5" s="3">
        <v>3</v>
      </c>
      <c r="C5" s="3">
        <v>7.1</v>
      </c>
      <c r="D5" s="3">
        <v>0.5</v>
      </c>
      <c r="E5" s="3">
        <v>9</v>
      </c>
      <c r="F5" s="25">
        <v>3</v>
      </c>
      <c r="G5" s="25">
        <v>0.7</v>
      </c>
      <c r="H5" s="25">
        <v>6.3</v>
      </c>
      <c r="I5" s="27">
        <v>0.75</v>
      </c>
      <c r="K5" s="3" t="s">
        <v>13</v>
      </c>
      <c r="L5" s="19">
        <v>2.5</v>
      </c>
      <c r="M5" s="26"/>
      <c r="N5" s="19">
        <v>2.5</v>
      </c>
      <c r="O5" s="28">
        <v>10</v>
      </c>
      <c r="P5" s="28">
        <v>1</v>
      </c>
      <c r="Q5" s="19" t="s">
        <v>18</v>
      </c>
      <c r="R5" s="28">
        <v>25</v>
      </c>
      <c r="S5" s="28">
        <v>2</v>
      </c>
      <c r="T5" s="28"/>
      <c r="U5" s="25">
        <f>Tabela18[[#This Row],[Corrente
Tab. 36 (A)]]*Tabela49[[#This Row],[Fator
Correção]]</f>
        <v>6.3</v>
      </c>
    </row>
    <row r="6" spans="2:21" ht="15.6" x14ac:dyDescent="0.3">
      <c r="B6" s="3">
        <v>4</v>
      </c>
      <c r="C6" s="3">
        <v>7.9</v>
      </c>
      <c r="D6" s="3">
        <v>0.5</v>
      </c>
      <c r="E6" s="3">
        <v>9</v>
      </c>
      <c r="F6" s="25">
        <v>3</v>
      </c>
      <c r="G6" s="25">
        <v>0.7</v>
      </c>
      <c r="H6" s="25">
        <v>6.3</v>
      </c>
      <c r="I6" s="27">
        <v>0.75</v>
      </c>
      <c r="K6" s="3" t="s">
        <v>13</v>
      </c>
      <c r="L6" s="19">
        <v>2.5</v>
      </c>
      <c r="M6" s="26"/>
      <c r="N6" s="19">
        <v>2.5</v>
      </c>
      <c r="O6" s="28">
        <v>10</v>
      </c>
      <c r="P6" s="28">
        <v>1</v>
      </c>
      <c r="Q6" s="19" t="s">
        <v>18</v>
      </c>
      <c r="R6" s="28">
        <v>25</v>
      </c>
      <c r="S6" s="28">
        <v>2</v>
      </c>
      <c r="T6" s="28"/>
      <c r="U6" s="25">
        <f>Tabela18[[#This Row],[Corrente
Tab. 36 (A)]]*Tabela49[[#This Row],[Fator
Correção]]</f>
        <v>6.3</v>
      </c>
    </row>
    <row r="7" spans="2:21" ht="15.6" x14ac:dyDescent="0.3">
      <c r="B7" s="3">
        <v>5</v>
      </c>
      <c r="C7" s="3">
        <v>9.4</v>
      </c>
      <c r="D7" s="3">
        <v>0.75</v>
      </c>
      <c r="E7" s="3">
        <v>11</v>
      </c>
      <c r="F7" s="25">
        <v>3</v>
      </c>
      <c r="G7" s="25">
        <v>0.7</v>
      </c>
      <c r="H7" s="25">
        <v>7.6999999999999993</v>
      </c>
      <c r="I7" s="27">
        <v>1</v>
      </c>
      <c r="K7" s="3" t="s">
        <v>13</v>
      </c>
      <c r="L7" s="19">
        <v>2.5</v>
      </c>
      <c r="M7" s="26"/>
      <c r="N7" s="19">
        <v>2.5</v>
      </c>
      <c r="O7" s="28">
        <v>10</v>
      </c>
      <c r="P7" s="28">
        <v>1</v>
      </c>
      <c r="Q7" s="19" t="s">
        <v>18</v>
      </c>
      <c r="R7" s="28">
        <v>25</v>
      </c>
      <c r="S7" s="28">
        <v>2</v>
      </c>
      <c r="T7" s="28"/>
      <c r="U7" s="25">
        <f>Tabela18[[#This Row],[Corrente
Tab. 36 (A)]]*Tabela49[[#This Row],[Fator
Correção]]</f>
        <v>7.6999999999999993</v>
      </c>
    </row>
    <row r="8" spans="2:21" ht="15.6" x14ac:dyDescent="0.3">
      <c r="B8" s="3">
        <v>6</v>
      </c>
      <c r="C8" s="3">
        <v>5.5</v>
      </c>
      <c r="D8" s="3">
        <v>0.5</v>
      </c>
      <c r="E8" s="3">
        <v>9</v>
      </c>
      <c r="F8" s="25">
        <v>2</v>
      </c>
      <c r="G8" s="25">
        <v>0.8</v>
      </c>
      <c r="H8" s="25">
        <v>7.2</v>
      </c>
      <c r="I8" s="27">
        <v>0.5</v>
      </c>
      <c r="K8" s="3" t="s">
        <v>13</v>
      </c>
      <c r="L8" s="19">
        <v>2.5</v>
      </c>
      <c r="M8" s="26"/>
      <c r="N8" s="19">
        <v>2.5</v>
      </c>
      <c r="O8" s="28">
        <v>10</v>
      </c>
      <c r="P8" s="28">
        <v>1</v>
      </c>
      <c r="Q8" s="19" t="s">
        <v>18</v>
      </c>
      <c r="R8" s="28">
        <v>25</v>
      </c>
      <c r="S8" s="28">
        <v>2</v>
      </c>
      <c r="T8" s="28"/>
      <c r="U8" s="25">
        <f>Tabela18[[#This Row],[Corrente
Tab. 36 (A)]]*Tabela49[[#This Row],[Fator
Correção]]</f>
        <v>7.2</v>
      </c>
    </row>
    <row r="9" spans="2:21" ht="15.6" x14ac:dyDescent="0.3">
      <c r="B9" s="3">
        <v>7</v>
      </c>
      <c r="C9" s="3">
        <v>9.4</v>
      </c>
      <c r="D9" s="3">
        <v>0.75</v>
      </c>
      <c r="E9" s="3">
        <v>11</v>
      </c>
      <c r="F9" s="25">
        <v>3</v>
      </c>
      <c r="G9" s="25">
        <v>0.7</v>
      </c>
      <c r="H9" s="25">
        <v>7.6999999999999993</v>
      </c>
      <c r="I9" s="27">
        <v>1</v>
      </c>
      <c r="K9" s="3" t="s">
        <v>13</v>
      </c>
      <c r="L9" s="19">
        <v>2.5</v>
      </c>
      <c r="M9" s="26"/>
      <c r="N9" s="19">
        <v>2.5</v>
      </c>
      <c r="O9" s="28">
        <v>10</v>
      </c>
      <c r="P9" s="28">
        <v>1</v>
      </c>
      <c r="Q9" s="19" t="s">
        <v>18</v>
      </c>
      <c r="R9" s="28">
        <v>25</v>
      </c>
      <c r="S9" s="28">
        <v>2</v>
      </c>
      <c r="T9" s="28"/>
      <c r="U9" s="25">
        <f>Tabela18[[#This Row],[Corrente
Tab. 36 (A)]]*Tabela49[[#This Row],[Fator
Correção]]</f>
        <v>7.6999999999999993</v>
      </c>
    </row>
    <row r="10" spans="2:21" ht="15.6" x14ac:dyDescent="0.3">
      <c r="B10" s="3">
        <v>8</v>
      </c>
      <c r="C10" s="3">
        <v>9.4</v>
      </c>
      <c r="D10" s="3">
        <v>0.75</v>
      </c>
      <c r="E10" s="3">
        <v>11</v>
      </c>
      <c r="F10" s="25">
        <v>3</v>
      </c>
      <c r="G10" s="25">
        <v>0.7</v>
      </c>
      <c r="H10" s="25">
        <v>7.6999999999999993</v>
      </c>
      <c r="I10" s="27">
        <v>1</v>
      </c>
      <c r="K10" s="3" t="s">
        <v>13</v>
      </c>
      <c r="L10" s="19">
        <v>2.5</v>
      </c>
      <c r="M10" s="26"/>
      <c r="N10" s="19">
        <v>2.5</v>
      </c>
      <c r="O10" s="28">
        <v>10</v>
      </c>
      <c r="P10" s="28">
        <v>1</v>
      </c>
      <c r="Q10" s="19" t="s">
        <v>18</v>
      </c>
      <c r="R10" s="28">
        <v>25</v>
      </c>
      <c r="S10" s="28">
        <v>2</v>
      </c>
      <c r="T10" s="28"/>
      <c r="U10" s="25">
        <f>Tabela18[[#This Row],[Corrente
Tab. 36 (A)]]*Tabela49[[#This Row],[Fator
Correção]]</f>
        <v>7.6999999999999993</v>
      </c>
    </row>
    <row r="11" spans="2:21" ht="15.6" x14ac:dyDescent="0.3">
      <c r="B11" s="3">
        <v>9</v>
      </c>
      <c r="C11" s="3">
        <v>9.4</v>
      </c>
      <c r="D11" s="3">
        <v>0.75</v>
      </c>
      <c r="E11" s="3">
        <v>11</v>
      </c>
      <c r="F11" s="25">
        <v>3</v>
      </c>
      <c r="G11" s="25">
        <v>0.7</v>
      </c>
      <c r="H11" s="25">
        <v>7.6999999999999993</v>
      </c>
      <c r="I11" s="27">
        <v>1</v>
      </c>
      <c r="K11" s="3" t="s">
        <v>13</v>
      </c>
      <c r="L11" s="19">
        <v>2.5</v>
      </c>
      <c r="M11" s="26"/>
      <c r="N11" s="19">
        <v>2.5</v>
      </c>
      <c r="O11" s="28">
        <v>10</v>
      </c>
      <c r="P11" s="28">
        <v>1</v>
      </c>
      <c r="Q11" s="19" t="s">
        <v>18</v>
      </c>
      <c r="R11" s="28">
        <v>25</v>
      </c>
      <c r="S11" s="28">
        <v>2</v>
      </c>
      <c r="T11" s="28"/>
      <c r="U11" s="25">
        <f>Tabela18[[#This Row],[Corrente
Tab. 36 (A)]]*Tabela49[[#This Row],[Fator
Correção]]</f>
        <v>7.6999999999999993</v>
      </c>
    </row>
    <row r="12" spans="2:21" ht="15.6" x14ac:dyDescent="0.3">
      <c r="B12" s="3">
        <v>10</v>
      </c>
      <c r="C12" s="3">
        <v>7.9</v>
      </c>
      <c r="D12" s="3">
        <v>0.5</v>
      </c>
      <c r="E12" s="3">
        <v>9</v>
      </c>
      <c r="F12" s="25">
        <v>2</v>
      </c>
      <c r="G12" s="25">
        <v>0.8</v>
      </c>
      <c r="H12" s="25">
        <v>7.2</v>
      </c>
      <c r="I12" s="27">
        <v>0.75</v>
      </c>
      <c r="K12" s="3" t="s">
        <v>13</v>
      </c>
      <c r="L12" s="19">
        <v>2.5</v>
      </c>
      <c r="M12" s="26"/>
      <c r="N12" s="19">
        <v>2.5</v>
      </c>
      <c r="O12" s="28">
        <v>10</v>
      </c>
      <c r="P12" s="28">
        <v>1</v>
      </c>
      <c r="Q12" s="19" t="s">
        <v>18</v>
      </c>
      <c r="R12" s="28">
        <v>25</v>
      </c>
      <c r="S12" s="28">
        <v>2</v>
      </c>
      <c r="T12" s="28"/>
      <c r="U12" s="25">
        <f>Tabela18[[#This Row],[Corrente
Tab. 36 (A)]]*Tabela49[[#This Row],[Fator
Correção]]</f>
        <v>7.2</v>
      </c>
    </row>
    <row r="13" spans="2:21" ht="15.6" x14ac:dyDescent="0.3">
      <c r="B13" s="3">
        <v>11</v>
      </c>
      <c r="C13" s="3">
        <v>25.5</v>
      </c>
      <c r="D13" s="3">
        <v>4</v>
      </c>
      <c r="E13" s="3">
        <v>32</v>
      </c>
      <c r="F13" s="25">
        <v>1</v>
      </c>
      <c r="G13" s="25">
        <v>1</v>
      </c>
      <c r="H13" s="25">
        <v>32</v>
      </c>
      <c r="I13" s="27">
        <v>4</v>
      </c>
      <c r="K13" s="3" t="s">
        <v>13</v>
      </c>
      <c r="L13" s="19">
        <v>2.5</v>
      </c>
      <c r="M13" s="26"/>
      <c r="N13" s="19">
        <v>4</v>
      </c>
      <c r="O13" s="28">
        <v>32</v>
      </c>
      <c r="P13" s="28">
        <v>2</v>
      </c>
      <c r="Q13" s="19" t="s">
        <v>19</v>
      </c>
      <c r="R13" s="28">
        <v>40</v>
      </c>
      <c r="S13" s="28">
        <v>2</v>
      </c>
      <c r="T13" s="28"/>
      <c r="U13" s="25">
        <f>Tabela18[[#This Row],[Corrente
Tab. 36 (A)]]*Tabela49[[#This Row],[Fator
Correção]]</f>
        <v>32</v>
      </c>
    </row>
    <row r="14" spans="2:21" ht="15.6" x14ac:dyDescent="0.3">
      <c r="B14" s="3">
        <v>12</v>
      </c>
      <c r="C14" s="3">
        <v>22.7</v>
      </c>
      <c r="D14" s="3">
        <v>2.5</v>
      </c>
      <c r="E14" s="3">
        <v>24</v>
      </c>
      <c r="F14" s="25">
        <v>3</v>
      </c>
      <c r="G14" s="25">
        <v>0.7</v>
      </c>
      <c r="H14" s="25">
        <v>16.799999999999997</v>
      </c>
      <c r="I14" s="27">
        <v>4</v>
      </c>
      <c r="K14" s="3" t="s">
        <v>13</v>
      </c>
      <c r="L14" s="19">
        <v>2.5</v>
      </c>
      <c r="M14" s="26"/>
      <c r="N14" s="19">
        <v>4</v>
      </c>
      <c r="O14" s="28">
        <v>25</v>
      </c>
      <c r="P14" s="28">
        <v>2</v>
      </c>
      <c r="Q14" s="19" t="s">
        <v>19</v>
      </c>
      <c r="R14" s="28">
        <v>25</v>
      </c>
      <c r="S14" s="28">
        <v>2</v>
      </c>
      <c r="T14" s="28"/>
      <c r="U14" s="25">
        <f>Tabela18[[#This Row],[Corrente
Tab. 36 (A)]]*Tabela49[[#This Row],[Fator
Correção]]</f>
        <v>16.799999999999997</v>
      </c>
    </row>
    <row r="15" spans="2:21" ht="15.6" x14ac:dyDescent="0.3">
      <c r="B15" s="3" t="s">
        <v>1</v>
      </c>
      <c r="C15" s="3">
        <v>56.6</v>
      </c>
      <c r="D15" s="3">
        <v>16</v>
      </c>
      <c r="E15" s="3">
        <v>68</v>
      </c>
      <c r="F15" s="25">
        <v>1</v>
      </c>
      <c r="G15" s="25">
        <v>1</v>
      </c>
      <c r="H15" s="25">
        <v>68</v>
      </c>
      <c r="I15" s="27">
        <v>16</v>
      </c>
      <c r="K15" s="3" t="s">
        <v>13</v>
      </c>
      <c r="L15" s="19">
        <v>2.5</v>
      </c>
      <c r="M15" s="26"/>
      <c r="N15" s="19">
        <v>16</v>
      </c>
      <c r="O15" s="28">
        <v>63</v>
      </c>
      <c r="P15" s="28">
        <v>2</v>
      </c>
      <c r="Q15" s="19" t="s">
        <v>18</v>
      </c>
      <c r="R15" s="28">
        <v>63</v>
      </c>
      <c r="S15" s="28">
        <v>2</v>
      </c>
      <c r="T15" s="28"/>
      <c r="U15" s="25">
        <f>Tabela18[[#This Row],[Corrente
Tab. 36 (A)]]*Tabela49[[#This Row],[Fator
Correção]]</f>
        <v>68</v>
      </c>
    </row>
    <row r="16" spans="2:21" x14ac:dyDescent="0.3">
      <c r="B16" s="2"/>
      <c r="C16" s="2"/>
      <c r="D16" s="2"/>
      <c r="E16" s="2"/>
      <c r="H16" s="2"/>
      <c r="I16" s="2"/>
      <c r="U16" s="2"/>
    </row>
    <row r="19" spans="4:5" x14ac:dyDescent="0.3">
      <c r="D19"/>
      <c r="E19"/>
    </row>
    <row r="20" spans="4:5" x14ac:dyDescent="0.3">
      <c r="D20"/>
      <c r="E20"/>
    </row>
    <row r="21" spans="4:5" x14ac:dyDescent="0.3">
      <c r="D21"/>
      <c r="E21"/>
    </row>
    <row r="22" spans="4:5" x14ac:dyDescent="0.3">
      <c r="D22"/>
      <c r="E22"/>
    </row>
    <row r="23" spans="4:5" x14ac:dyDescent="0.3">
      <c r="D23"/>
      <c r="E23"/>
    </row>
    <row r="24" spans="4:5" x14ac:dyDescent="0.3">
      <c r="D24"/>
      <c r="E24"/>
    </row>
    <row r="25" spans="4:5" x14ac:dyDescent="0.3">
      <c r="D25"/>
      <c r="E25"/>
    </row>
    <row r="26" spans="4:5" x14ac:dyDescent="0.3">
      <c r="D26"/>
      <c r="E26"/>
    </row>
    <row r="27" spans="4:5" x14ac:dyDescent="0.3">
      <c r="D27"/>
      <c r="E27"/>
    </row>
    <row r="28" spans="4:5" x14ac:dyDescent="0.3">
      <c r="D28"/>
      <c r="E28"/>
    </row>
    <row r="29" spans="4:5" x14ac:dyDescent="0.3">
      <c r="D29"/>
      <c r="E29"/>
    </row>
    <row r="30" spans="4:5" x14ac:dyDescent="0.3">
      <c r="D30"/>
      <c r="E30"/>
    </row>
    <row r="31" spans="4:5" x14ac:dyDescent="0.3">
      <c r="D31"/>
      <c r="E31"/>
    </row>
    <row r="32" spans="4:5" x14ac:dyDescent="0.3">
      <c r="D32"/>
      <c r="E32"/>
    </row>
  </sheetData>
  <conditionalFormatting sqref="H3:H15">
    <cfRule type="cellIs" dxfId="38" priority="7" operator="lessThanOrEqual">
      <formula>C3</formula>
    </cfRule>
  </conditionalFormatting>
  <conditionalFormatting sqref="U3:U15">
    <cfRule type="cellIs" dxfId="37" priority="6" operator="lessThanOrEqual">
      <formula>G3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707F-252E-40ED-AE25-6C119985FF5B}">
  <dimension ref="B2:D5"/>
  <sheetViews>
    <sheetView zoomScale="190" zoomScaleNormal="190" workbookViewId="0">
      <selection activeCell="I6" sqref="I6"/>
    </sheetView>
  </sheetViews>
  <sheetFormatPr defaultRowHeight="14.4" x14ac:dyDescent="0.3"/>
  <cols>
    <col min="2" max="2" width="10.88671875" style="2" customWidth="1"/>
    <col min="3" max="3" width="10.5546875" style="2" customWidth="1"/>
    <col min="4" max="4" width="28.33203125" style="2" bestFit="1" customWidth="1"/>
  </cols>
  <sheetData>
    <row r="2" spans="2:4" s="20" customFormat="1" ht="31.2" x14ac:dyDescent="0.3">
      <c r="B2" s="4" t="s">
        <v>20</v>
      </c>
      <c r="C2" s="4" t="s">
        <v>23</v>
      </c>
      <c r="D2" s="4" t="s">
        <v>21</v>
      </c>
    </row>
    <row r="3" spans="2:4" s="29" customFormat="1" ht="15.6" x14ac:dyDescent="0.3">
      <c r="B3" s="3" t="s">
        <v>19</v>
      </c>
      <c r="C3" s="3" t="s">
        <v>24</v>
      </c>
      <c r="D3" s="3" t="s">
        <v>27</v>
      </c>
    </row>
    <row r="4" spans="2:4" s="29" customFormat="1" ht="15.6" x14ac:dyDescent="0.3">
      <c r="B4" s="3" t="s">
        <v>18</v>
      </c>
      <c r="C4" s="3" t="s">
        <v>25</v>
      </c>
      <c r="D4" s="3" t="s">
        <v>28</v>
      </c>
    </row>
    <row r="5" spans="2:4" s="29" customFormat="1" ht="15.6" x14ac:dyDescent="0.3">
      <c r="B5" s="3" t="s">
        <v>22</v>
      </c>
      <c r="C5" s="3" t="s">
        <v>26</v>
      </c>
      <c r="D5" s="3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38FD156304684FBB3CBA89607AA7AE" ma:contentTypeVersion="6" ma:contentTypeDescription="Crie um novo documento." ma:contentTypeScope="" ma:versionID="861621e285ea0d69fc89d6b2836ace7d">
  <xsd:schema xmlns:xsd="http://www.w3.org/2001/XMLSchema" xmlns:xs="http://www.w3.org/2001/XMLSchema" xmlns:p="http://schemas.microsoft.com/office/2006/metadata/properties" xmlns:ns2="bba039ed-eb28-44f3-964e-d9a10529a450" targetNamespace="http://schemas.microsoft.com/office/2006/metadata/properties" ma:root="true" ma:fieldsID="5e28e185237ecb581c18eede7ff368b8" ns2:_="">
    <xsd:import namespace="bba039ed-eb28-44f3-964e-d9a10529a4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039ed-eb28-44f3-964e-d9a10529a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5F9FF9-F54B-41B5-AB59-FF94F7F0F0C5}"/>
</file>

<file path=customXml/itemProps2.xml><?xml version="1.0" encoding="utf-8"?>
<ds:datastoreItem xmlns:ds="http://schemas.openxmlformats.org/officeDocument/2006/customXml" ds:itemID="{B6061D58-8DCD-4106-8C28-CEA8FB83A08E}"/>
</file>

<file path=customXml/itemProps3.xml><?xml version="1.0" encoding="utf-8"?>
<ds:datastoreItem xmlns:ds="http://schemas.openxmlformats.org/officeDocument/2006/customXml" ds:itemID="{614FDF4B-1525-4C9B-9DD0-28A04E3181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Exercício 06 DSIEL</vt:lpstr>
      <vt:lpstr>Equipamentos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Fregoneze</dc:creator>
  <cp:lastModifiedBy>Anderson Fregoneze</cp:lastModifiedBy>
  <cp:lastPrinted>2020-11-17T21:25:47Z</cp:lastPrinted>
  <dcterms:created xsi:type="dcterms:W3CDTF">2018-11-30T23:44:29Z</dcterms:created>
  <dcterms:modified xsi:type="dcterms:W3CDTF">2022-08-30T00:25:34Z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0x0101002738FD156304684FBB3CBA89607AA7AE</vt:lpwstr>
  </property>
</Properties>
</file>