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enses by Vendor Summary" r:id="rId3" sheetId="1"/>
  </sheets>
</workbook>
</file>

<file path=xl/sharedStrings.xml><?xml version="1.0" encoding="utf-8"?>
<sst xmlns="http://schemas.openxmlformats.org/spreadsheetml/2006/main" count="438" uniqueCount="438">
  <si>
    <t>Total</t>
  </si>
  <si>
    <t>1A Auto, Inc</t>
  </si>
  <si>
    <t>3C and A Crane Service</t>
  </si>
  <si>
    <t>4 Rivers Equipment</t>
  </si>
  <si>
    <t>7-11</t>
  </si>
  <si>
    <t>AABCA Inc.</t>
  </si>
  <si>
    <t>Aaron Cazares</t>
  </si>
  <si>
    <t>AB&amp;C Small Engine</t>
  </si>
  <si>
    <t>AC Auto Panels</t>
  </si>
  <si>
    <t>Ace</t>
  </si>
  <si>
    <t>Ace Hardware</t>
  </si>
  <si>
    <t>ACME Brick</t>
  </si>
  <si>
    <t>ACTDT</t>
  </si>
  <si>
    <t>AGI Marketing</t>
  </si>
  <si>
    <t>Aida Hernandez</t>
  </si>
  <si>
    <t>Airgas</t>
  </si>
  <si>
    <t>Alameda Truck Salvage</t>
  </si>
  <si>
    <t>Albertsons</t>
  </si>
  <si>
    <t>ALDO LUCERO..</t>
  </si>
  <si>
    <t>All Coast Auto Transport</t>
  </si>
  <si>
    <t>All Fence Supply Co.</t>
  </si>
  <si>
    <t>All Makes</t>
  </si>
  <si>
    <t>All MY SONS</t>
  </si>
  <si>
    <t>Allstate</t>
  </si>
  <si>
    <t>Allsups</t>
  </si>
  <si>
    <t>Alta Arizona</t>
  </si>
  <si>
    <t>Amazon</t>
  </si>
  <si>
    <t>American Express</t>
  </si>
  <si>
    <t>American Heritage Life Insurance Company</t>
  </si>
  <si>
    <t>American Sling LLC</t>
  </si>
  <si>
    <t>Amzn Mktp</t>
  </si>
  <si>
    <t>Andy's Mobile Fuel Service, Inc.</t>
  </si>
  <si>
    <t>Annual Membership Fee</t>
  </si>
  <si>
    <t>Applebees</t>
  </si>
  <si>
    <t>Aqua Cave</t>
  </si>
  <si>
    <t>Aracely Arellano</t>
  </si>
  <si>
    <t>Arizona Corp.</t>
  </si>
  <si>
    <t>Arizona Grand Resort</t>
  </si>
  <si>
    <t>Arizona Science Center</t>
  </si>
  <si>
    <t>Arturo Rodriguez</t>
  </si>
  <si>
    <t>Ascentium Capital</t>
  </si>
  <si>
    <t>Auto Electric Company</t>
  </si>
  <si>
    <t>Auto Zone</t>
  </si>
  <si>
    <t>AZ Boardwalk</t>
  </si>
  <si>
    <t>B&amp;L Precision</t>
  </si>
  <si>
    <t>BB of El Paso</t>
  </si>
  <si>
    <t>BBVA</t>
  </si>
  <si>
    <t>BBVA Compass Bank</t>
  </si>
  <si>
    <t>Best Buy</t>
  </si>
  <si>
    <t>Big O Tire</t>
  </si>
  <si>
    <t>BJ's Restaurant &amp; Brewhouse</t>
  </si>
  <si>
    <t>Bobby C. Lambert</t>
  </si>
  <si>
    <t>Bobcat of El Paso</t>
  </si>
  <si>
    <t>Border Construction</t>
  </si>
  <si>
    <t>Border Tire</t>
  </si>
  <si>
    <t>Bowlins Butterfield</t>
  </si>
  <si>
    <t>Brunson Pump Service</t>
  </si>
  <si>
    <t>Buddy Beer Barn</t>
  </si>
  <si>
    <t>Budget Car Rental</t>
  </si>
  <si>
    <t>Bulk Reef Supply</t>
  </si>
  <si>
    <t>C &amp; R Distributing</t>
  </si>
  <si>
    <t>Cantina Laredo</t>
  </si>
  <si>
    <t>Carlos &amp; Mickeys Restaurant</t>
  </si>
  <si>
    <t>Carls Jr.</t>
  </si>
  <si>
    <t>Casa Carpets</t>
  </si>
  <si>
    <t>Certified Laboratories</t>
  </si>
  <si>
    <t>Chase Card Services</t>
  </si>
  <si>
    <t>Cheesecake</t>
  </si>
  <si>
    <t>Chelsea Maribel Arellano Villalobos</t>
  </si>
  <si>
    <t>Chevron</t>
  </si>
  <si>
    <t>Chick-Fill-A</t>
  </si>
  <si>
    <t>Church's Chicken</t>
  </si>
  <si>
    <t>Circle K</t>
  </si>
  <si>
    <t>City of El Paso</t>
  </si>
  <si>
    <t>City of Tucson Utility Lockbox</t>
  </si>
  <si>
    <t>CLK Bank</t>
  </si>
  <si>
    <t>Comfort Inn &amp; Suites</t>
  </si>
  <si>
    <t>Complete Reprographics</t>
  </si>
  <si>
    <t>Compliance Signs</t>
  </si>
  <si>
    <t>Comprehensive Contingency</t>
  </si>
  <si>
    <t>Construction BID</t>
  </si>
  <si>
    <t>Copper State</t>
  </si>
  <si>
    <t>Costco Gas</t>
  </si>
  <si>
    <t>Craigentaggert Supply</t>
  </si>
  <si>
    <t>Crestmark</t>
  </si>
  <si>
    <t>CSC TEP Co</t>
  </si>
  <si>
    <t>D&amp;A Clearing House</t>
  </si>
  <si>
    <t>Davids Pennants, Banners</t>
  </si>
  <si>
    <t>Daybook Bookkeeping</t>
  </si>
  <si>
    <t>De Lage Landen Financial Services</t>
  </si>
  <si>
    <t>Decasa Tile</t>
  </si>
  <si>
    <t>Deion Arenivar</t>
  </si>
  <si>
    <t>Denise Alvarez</t>
  </si>
  <si>
    <t>Dennys</t>
  </si>
  <si>
    <t>Denyse Johnson</t>
  </si>
  <si>
    <t>Department of the Treasury</t>
  </si>
  <si>
    <t>Desert Barricades</t>
  </si>
  <si>
    <t>Development Services</t>
  </si>
  <si>
    <t>Dickey's Barbecue Pit</t>
  </si>
  <si>
    <t>Disa</t>
  </si>
  <si>
    <t>Discount Tires</t>
  </si>
  <si>
    <t>DMC Power</t>
  </si>
  <si>
    <t>Doggett</t>
  </si>
  <si>
    <t>Dollar Car Rental</t>
  </si>
  <si>
    <t>Dollar General</t>
  </si>
  <si>
    <t>Dollar Tree</t>
  </si>
  <si>
    <t>Domino's Pizza</t>
  </si>
  <si>
    <t>Dona Ana County 4-H &amp; FFA Expo</t>
  </si>
  <si>
    <t>Donegal Insurance</t>
  </si>
  <si>
    <t>Doordash</t>
  </si>
  <si>
    <t>Dress Comfy</t>
  </si>
  <si>
    <t>Driver Support</t>
  </si>
  <si>
    <t>Dropbox</t>
  </si>
  <si>
    <t>Drury Plaza at the Riverwalk</t>
  </si>
  <si>
    <t>Dump Truck and Loader Services, Inc.</t>
  </si>
  <si>
    <t>Dyer Cycle</t>
  </si>
  <si>
    <t>E-Verifile.com</t>
  </si>
  <si>
    <t>Ebay</t>
  </si>
  <si>
    <t>EEGEE'S</t>
  </si>
  <si>
    <t>El Paso County ESD#1 - Fire Marshal</t>
  </si>
  <si>
    <t>El Paso Disposal</t>
  </si>
  <si>
    <t>El Paso Electric</t>
  </si>
  <si>
    <t>El Paso Municipal Police Officers</t>
  </si>
  <si>
    <t>El Paso Pipe and Pump</t>
  </si>
  <si>
    <t>El Paso Staffing Services, LLC.</t>
  </si>
  <si>
    <t>El Paso Tax Assessor-Collector</t>
  </si>
  <si>
    <t>El Paso Vehical Registration</t>
  </si>
  <si>
    <t>El Paso Water</t>
  </si>
  <si>
    <t>Empire</t>
  </si>
  <si>
    <t>Empire Southwest</t>
  </si>
  <si>
    <t>Enedina Reyes Talamantes</t>
  </si>
  <si>
    <t>Environmental Services</t>
  </si>
  <si>
    <t>EPIA Parking</t>
  </si>
  <si>
    <t>EPT&amp;M Rentals, Inc.</t>
  </si>
  <si>
    <t>Ernesto Pineda Attorney at Law</t>
  </si>
  <si>
    <t>Eustaquio Rodriguez</t>
  </si>
  <si>
    <t>Exact Hosting</t>
  </si>
  <si>
    <t>Exotic Ocean</t>
  </si>
  <si>
    <t>Exxon Mobil</t>
  </si>
  <si>
    <t>Faiths Pizza</t>
  </si>
  <si>
    <t>Famous Dave Tucson</t>
  </si>
  <si>
    <t>Farhang &amp; Medcoff</t>
  </si>
  <si>
    <t>Fedex</t>
  </si>
  <si>
    <t>Ferguson Ent</t>
  </si>
  <si>
    <t>Fiesta Subaru</t>
  </si>
  <si>
    <t>Find The Solution LLC</t>
  </si>
  <si>
    <t>Firecrackers ELP</t>
  </si>
  <si>
    <t>FIRED PIE</t>
  </si>
  <si>
    <t>Five Point Hardware</t>
  </si>
  <si>
    <t>Fleet Pride</t>
  </si>
  <si>
    <t>Frank's Supply</t>
  </si>
  <si>
    <t>Frontera</t>
  </si>
  <si>
    <t>GCC</t>
  </si>
  <si>
    <t>Gerardo Barron</t>
  </si>
  <si>
    <t>Gleim Publications</t>
  </si>
  <si>
    <t>GoDaddy.com</t>
  </si>
  <si>
    <t>Google</t>
  </si>
  <si>
    <t>Grip Phone Protection</t>
  </si>
  <si>
    <t>GS &amp; Diesel Services</t>
  </si>
  <si>
    <t>Hale Groves</t>
  </si>
  <si>
    <t>Hampton Inn</t>
  </si>
  <si>
    <t>Hanks Football</t>
  </si>
  <si>
    <t>Harbor Freight Tools</t>
  </si>
  <si>
    <t>Hayashi</t>
  </si>
  <si>
    <t>HD Supply White Cap</t>
  </si>
  <si>
    <t>Heavenly Care Moving</t>
  </si>
  <si>
    <t>Hector Flores</t>
  </si>
  <si>
    <t>Hertz Rental</t>
  </si>
  <si>
    <t>HGI Tucson</t>
  </si>
  <si>
    <t>Hilton Garden Inn</t>
  </si>
  <si>
    <t>Hobby Lobby</t>
  </si>
  <si>
    <t>Holiday Inn</t>
  </si>
  <si>
    <t>Home Advisor</t>
  </si>
  <si>
    <t>Home Depot</t>
  </si>
  <si>
    <t>HomeAdvisor</t>
  </si>
  <si>
    <t>Honey Baked Ham</t>
  </si>
  <si>
    <t>Hooters</t>
  </si>
  <si>
    <t>Hoover Fence</t>
  </si>
  <si>
    <t>Hop Doddy</t>
  </si>
  <si>
    <t>Hosepower USA</t>
  </si>
  <si>
    <t>HP Instant Ink</t>
  </si>
  <si>
    <t>HPO Construction, LLC.</t>
  </si>
  <si>
    <t>In Kor It</t>
  </si>
  <si>
    <t>In N Out Burger</t>
  </si>
  <si>
    <t>INDEED</t>
  </si>
  <si>
    <t>Insurance Policy</t>
  </si>
  <si>
    <t>Interceramic</t>
  </si>
  <si>
    <t>Interstate Authority</t>
  </si>
  <si>
    <t>Interstate Battery System</t>
  </si>
  <si>
    <t>Intuit</t>
  </si>
  <si>
    <t>Iron Planet</t>
  </si>
  <si>
    <t>IRS</t>
  </si>
  <si>
    <t>Israel Marquez</t>
  </si>
  <si>
    <t>J&amp;D Transport</t>
  </si>
  <si>
    <t>Jade Barron</t>
  </si>
  <si>
    <t>Jason Gutierrez</t>
  </si>
  <si>
    <t>JB&amp;B</t>
  </si>
  <si>
    <t>Jeffery Armijo</t>
  </si>
  <si>
    <t>Jesus Sanchez</t>
  </si>
  <si>
    <t>Jobe Materials, L.P.</t>
  </si>
  <si>
    <t>John Hancock life Insurance</t>
  </si>
  <si>
    <t>Jose Ramirez</t>
  </si>
  <si>
    <t>Juana Borja Martinez</t>
  </si>
  <si>
    <t>Julio's Cafe Corona</t>
  </si>
  <si>
    <t>kay Jewelers</t>
  </si>
  <si>
    <t>KB International LLC</t>
  </si>
  <si>
    <t>KFC</t>
  </si>
  <si>
    <t>Kickapoo Lucky Eagles</t>
  </si>
  <si>
    <t>Kimball Midwest</t>
  </si>
  <si>
    <t>Kody Bradshaw</t>
  </si>
  <si>
    <t>La Botana Taco</t>
  </si>
  <si>
    <t>La Cocina Restaurant</t>
  </si>
  <si>
    <t>La Malinche</t>
  </si>
  <si>
    <t>La Quinta</t>
  </si>
  <si>
    <t>Land-Mark Professional Surveying, Inc.</t>
  </si>
  <si>
    <t>Lauterbach Borschow CPA</t>
  </si>
  <si>
    <t>Leonardo Calderon Gonzalez</t>
  </si>
  <si>
    <t>Lids</t>
  </si>
  <si>
    <t>LOI Engineers</t>
  </si>
  <si>
    <t>Loren Hodges &amp; Sons</t>
  </si>
  <si>
    <t>Los Betos</t>
  </si>
  <si>
    <t>Loves Country</t>
  </si>
  <si>
    <t>Loves Travel</t>
  </si>
  <si>
    <t>Lowes</t>
  </si>
  <si>
    <t>Lube N Go</t>
  </si>
  <si>
    <t>Lubex-Press Dryer</t>
  </si>
  <si>
    <t>Lujan Trucking</t>
  </si>
  <si>
    <t>LYFT</t>
  </si>
  <si>
    <t>Macys</t>
  </si>
  <si>
    <t>Mariana Gutierrez</t>
  </si>
  <si>
    <t>Marine Depot</t>
  </si>
  <si>
    <t>Mario Hector Favela</t>
  </si>
  <si>
    <t>Mariscos Chihuahua</t>
  </si>
  <si>
    <t>Martha Barron and Charlie Blancas</t>
  </si>
  <si>
    <t>Martha O. Barron</t>
  </si>
  <si>
    <t>Martin Tire</t>
  </si>
  <si>
    <t>Masser Technologies</t>
  </si>
  <si>
    <t>Matthew Duran</t>
  </si>
  <si>
    <t>McCoys</t>
  </si>
  <si>
    <t>McDonalds</t>
  </si>
  <si>
    <t>Metro Signs</t>
  </si>
  <si>
    <t>Microsoft Office 365</t>
  </si>
  <si>
    <t>Miguel Navarro</t>
  </si>
  <si>
    <t>Mister Car Wash</t>
  </si>
  <si>
    <t>Monique Hahn</t>
  </si>
  <si>
    <t>Moongate Water Co. Inc</t>
  </si>
  <si>
    <t>Moreno's Service Inc.</t>
  </si>
  <si>
    <t>Mundos Auto Glass</t>
  </si>
  <si>
    <t>N &amp; N Trucking Inc.</t>
  </si>
  <si>
    <t>National Truck Stop</t>
  </si>
  <si>
    <t>Natl Self Storage</t>
  </si>
  <si>
    <t>NCSC</t>
  </si>
  <si>
    <t>NMMTPWeb</t>
  </si>
  <si>
    <t>NMSU Foundation</t>
  </si>
  <si>
    <t>NNA Services LLC</t>
  </si>
  <si>
    <t>Northern Tool &amp; Equipment</t>
  </si>
  <si>
    <t>Norton</t>
  </si>
  <si>
    <t>Notary.net</t>
  </si>
  <si>
    <t>Nova</t>
  </si>
  <si>
    <t>Nova 401K Associates</t>
  </si>
  <si>
    <t>Nuts &amp; Bolts of El Paso</t>
  </si>
  <si>
    <t>O'Reilly</t>
  </si>
  <si>
    <t>O'Reilly Automotive, Inc.</t>
  </si>
  <si>
    <t>Office Depot</t>
  </si>
  <si>
    <t>Oil Changer</t>
  </si>
  <si>
    <t>Olivas Mufflers Mission</t>
  </si>
  <si>
    <t>Orion Telescopes</t>
  </si>
  <si>
    <t>Orkin Commercial Services</t>
  </si>
  <si>
    <t>Oroian, Guest &amp; Little, P.C</t>
  </si>
  <si>
    <t>Otto Trucking</t>
  </si>
  <si>
    <t>Panchos Truck Parts</t>
  </si>
  <si>
    <t>Panda Express</t>
  </si>
  <si>
    <t>Papasitos Cantina</t>
  </si>
  <si>
    <t>Patrick Trujillo</t>
  </si>
  <si>
    <t>Paypal</t>
  </si>
  <si>
    <t>Payton Price</t>
  </si>
  <si>
    <t>Performance Towing</t>
  </si>
  <si>
    <t>Perky Press</t>
  </si>
  <si>
    <t>Petco</t>
  </si>
  <si>
    <t>Pic Quick</t>
  </si>
  <si>
    <t>Pizza Hut</t>
  </si>
  <si>
    <t>Pizza Joint</t>
  </si>
  <si>
    <t>PNC Bank</t>
  </si>
  <si>
    <t>Pods</t>
  </si>
  <si>
    <t>Postal Annex</t>
  </si>
  <si>
    <t>PowerPack</t>
  </si>
  <si>
    <t>Premier Car Wash</t>
  </si>
  <si>
    <t>Prime Video</t>
  </si>
  <si>
    <t>Pro One Security PLLC</t>
  </si>
  <si>
    <t>Procon Tools Equipment</t>
  </si>
  <si>
    <t>PSI Services</t>
  </si>
  <si>
    <t>Purple Tang Logistics</t>
  </si>
  <si>
    <t>Quesadillas Estilo Villa</t>
  </si>
  <si>
    <t>Quickfee</t>
  </si>
  <si>
    <t>Raising Canes</t>
  </si>
  <si>
    <t>Ram Tire</t>
  </si>
  <si>
    <t>Ranchos de Taos</t>
  </si>
  <si>
    <t>Raul Paz</t>
  </si>
  <si>
    <t>Ready Rigs Towing</t>
  </si>
  <si>
    <t>Rebecca Stevenson</t>
  </si>
  <si>
    <t>Red Barn Trailers</t>
  </si>
  <si>
    <t>Red Robin</t>
  </si>
  <si>
    <t>Redburn Tire Co.</t>
  </si>
  <si>
    <t>Remy Harrelson</t>
  </si>
  <si>
    <t>Richard Ramirez</t>
  </si>
  <si>
    <t>Rio Seco</t>
  </si>
  <si>
    <t>Ritchie Bros Auctioneers (America) Inc.</t>
  </si>
  <si>
    <t>Rithchie Bros Auct</t>
  </si>
  <si>
    <t>Riyoma Japanese</t>
  </si>
  <si>
    <t>RMI Casper</t>
  </si>
  <si>
    <t>Road Runner Pizza</t>
  </si>
  <si>
    <t>Rocky Mountain Industrial Supply</t>
  </si>
  <si>
    <t>RS Means</t>
  </si>
  <si>
    <t>Ruben P. Gonzalez</t>
  </si>
  <si>
    <t>Ruben Zuniga</t>
  </si>
  <si>
    <t>Rubios Coastal Grill</t>
  </si>
  <si>
    <t>Rudolph Chevrolet</t>
  </si>
  <si>
    <t>Rudys Country Store</t>
  </si>
  <si>
    <t>Ruly's Mobile Welding, Inc.</t>
  </si>
  <si>
    <t>Rusty Ball Speed Shop</t>
  </si>
  <si>
    <t>Ryan LLC.</t>
  </si>
  <si>
    <t>Safety Kleen</t>
  </si>
  <si>
    <t>Salt Water Aquarium</t>
  </si>
  <si>
    <t>San Simon MVD</t>
  </si>
  <si>
    <t>Sarabias Blue Sanitation</t>
  </si>
  <si>
    <t>Shell</t>
  </si>
  <si>
    <t>Sierra Machinery</t>
  </si>
  <si>
    <t>Sierra Mining and Crushing, LLC.</t>
  </si>
  <si>
    <t>Signal 88 Security</t>
  </si>
  <si>
    <t>sirius Xm Radio</t>
  </si>
  <si>
    <t>Smile Thai Cuisine</t>
  </si>
  <si>
    <t>Smith Co. &amp; Estate</t>
  </si>
  <si>
    <t>Software Digital</t>
  </si>
  <si>
    <t>South Plains Implement</t>
  </si>
  <si>
    <t>Southwest Airlines</t>
  </si>
  <si>
    <t>Southwest First Aid and Safety Supply, Inc.</t>
  </si>
  <si>
    <t>Southwest Seal and Supply</t>
  </si>
  <si>
    <t>Spectrum Packaging</t>
  </si>
  <si>
    <t>Speedway</t>
  </si>
  <si>
    <t>Speedys Pizza</t>
  </si>
  <si>
    <t>SSI Security Systems</t>
  </si>
  <si>
    <t>Stamps.com</t>
  </si>
  <si>
    <t>Stanley Spring &amp; Suspension</t>
  </si>
  <si>
    <t>State Comptroller</t>
  </si>
  <si>
    <t>Subway</t>
  </si>
  <si>
    <t>Sun Coast Express</t>
  </si>
  <si>
    <t>Sunbelt Rentals</t>
  </si>
  <si>
    <t>Swiftco</t>
  </si>
  <si>
    <t>SYH, LLC Seal Master</t>
  </si>
  <si>
    <t>T&amp;T Staff Management, Inc.</t>
  </si>
  <si>
    <t>TA #14</t>
  </si>
  <si>
    <t>Taco Bell</t>
  </si>
  <si>
    <t>Taco Cabana</t>
  </si>
  <si>
    <t>Target</t>
  </si>
  <si>
    <t>Taxexcise.com</t>
  </si>
  <si>
    <t>Texas Comptroller</t>
  </si>
  <si>
    <t>Texas Far West</t>
  </si>
  <si>
    <t>Texas New SST</t>
  </si>
  <si>
    <t>Texas Roadhouse</t>
  </si>
  <si>
    <t>Texas Window Tinting</t>
  </si>
  <si>
    <t>The Home Depot</t>
  </si>
  <si>
    <t>The Reinalt-Thomas Corporation</t>
  </si>
  <si>
    <t>The Station</t>
  </si>
  <si>
    <t>The Waterho</t>
  </si>
  <si>
    <t>Tire Center Plus</t>
  </si>
  <si>
    <t>Tommy's Exp</t>
  </si>
  <si>
    <t>Tony M. Reece</t>
  </si>
  <si>
    <t>Tony's Italian</t>
  </si>
  <si>
    <t>Top Golf</t>
  </si>
  <si>
    <t>Toro Burger</t>
  </si>
  <si>
    <t>Total Tech Sup</t>
  </si>
  <si>
    <t>Towing Services</t>
  </si>
  <si>
    <t>town of mesilla</t>
  </si>
  <si>
    <t>Tractor Supply</t>
  </si>
  <si>
    <t>Transmission Jobber</t>
  </si>
  <si>
    <t>Travelers</t>
  </si>
  <si>
    <t>Trench Shore Rentals</t>
  </si>
  <si>
    <t>Truck Pro</t>
  </si>
  <si>
    <t>Truck Tech</t>
  </si>
  <si>
    <t>Tucson Water</t>
  </si>
  <si>
    <t>Turf Boss</t>
  </si>
  <si>
    <t>Tx Department Permits</t>
  </si>
  <si>
    <t>TX Technologies and Services LLC.</t>
  </si>
  <si>
    <t>TX.Gov</t>
  </si>
  <si>
    <t>TXDMV</t>
  </si>
  <si>
    <t>Uber Eats</t>
  </si>
  <si>
    <t>UniFied Carrier Registration</t>
  </si>
  <si>
    <t>United Rentals</t>
  </si>
  <si>
    <t>United States of Freight</t>
  </si>
  <si>
    <t>UPG Boards</t>
  </si>
  <si>
    <t>UPS</t>
  </si>
  <si>
    <t>USFCR</t>
  </si>
  <si>
    <t>UShip.com</t>
  </si>
  <si>
    <t>USPS</t>
  </si>
  <si>
    <t>Valentines Bakery</t>
  </si>
  <si>
    <t>Valley Fence Co., Inc.</t>
  </si>
  <si>
    <t>Vanessa Gavaldon (Sun City Clover)</t>
  </si>
  <si>
    <t>Vanguard Truck Center</t>
  </si>
  <si>
    <t>Vans</t>
  </si>
  <si>
    <t>VCN Anthony NM POE</t>
  </si>
  <si>
    <t>Veri Tread</t>
  </si>
  <si>
    <t>Verizon</t>
  </si>
  <si>
    <t>Vermeer Sales Southwest</t>
  </si>
  <si>
    <t>Victor Valles</t>
  </si>
  <si>
    <t>Village Inn</t>
  </si>
  <si>
    <t>Villalva Sand  &amp; Gravel</t>
  </si>
  <si>
    <t>Virginia Rodriguez</t>
  </si>
  <si>
    <t>Vista Print</t>
  </si>
  <si>
    <t>Viva Nissan</t>
  </si>
  <si>
    <t>Wagner Equipment</t>
  </si>
  <si>
    <t>Wal-Mart</t>
  </si>
  <si>
    <t>Walgreens</t>
  </si>
  <si>
    <t>Walmart</t>
  </si>
  <si>
    <t>WB Liquors</t>
  </si>
  <si>
    <t>Wendys</t>
  </si>
  <si>
    <t>Western Equipment Solutions</t>
  </si>
  <si>
    <t>Westfleet</t>
  </si>
  <si>
    <t>Wex Inc.</t>
  </si>
  <si>
    <t>Whataburger</t>
  </si>
  <si>
    <t>White Cap</t>
  </si>
  <si>
    <t>Whitts Branding Iron</t>
  </si>
  <si>
    <t>Wholesale Lumber</t>
  </si>
  <si>
    <t>Wienerschnitzel</t>
  </si>
  <si>
    <t>Willcox</t>
  </si>
  <si>
    <t>Wingstop</t>
  </si>
  <si>
    <t>Winsupply</t>
  </si>
  <si>
    <t>wofford Truck Parts</t>
  </si>
  <si>
    <t>Wood E&amp;I Solutions, Inc.</t>
  </si>
  <si>
    <t>Yin Yang Express</t>
  </si>
  <si>
    <t>Yokahama</t>
  </si>
  <si>
    <t>Yvette Puga</t>
  </si>
  <si>
    <t>Zoro Tools</t>
  </si>
  <si>
    <t>Not Specified</t>
  </si>
  <si>
    <t>TOTAL</t>
  </si>
  <si>
    <t>Thursday, Jan 12, 2023 08:22:57 AM GMT-8 - Accrual Basis</t>
  </si>
  <si>
    <t>L.B. Landscaping Inc</t>
  </si>
  <si>
    <t>Expenses by Vendor Summary</t>
  </si>
  <si>
    <t>January - December 2021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</si>
</sst>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164" fontId="3" fillId="0" borderId="0" xfId="0" applyNumberFormat="true" applyFont="true">
      <alignment wrapText="true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442"/>
  <sheetViews>
    <sheetView workbookViewId="0" tabSelected="true"/>
  </sheetViews>
  <sheetFormatPr defaultRowHeight="15.0"/>
  <cols>
    <col min="1" max="1" width="37.8125" customWidth="true"/>
    <col min="2" max="2" width="23.203125" customWidth="true"/>
  </cols>
  <sheetData>
    <row r="1">
      <c r="A1" s="8" t="s">
        <v>435</v>
      </c>
      <c r="B1"/>
    </row>
    <row r="2">
      <c r="A2" s="8" t="s">
        <v>436</v>
      </c>
      <c r="B2"/>
    </row>
    <row r="3">
      <c r="A3" s="9" t="s">
        <v>437</v>
      </c>
      <c r="B3"/>
    </row>
    <row r="5">
      <c r="A5" s="1"/>
      <c r="B5" t="s" s="2">
        <v>0</v>
      </c>
    </row>
    <row r="6">
      <c r="A6" t="s" s="3">
        <v>1</v>
      </c>
      <c r="B6" t="n" s="4">
        <f>34.59</f>
        <v>0.0</v>
      </c>
    </row>
    <row r="7">
      <c r="A7" t="s" s="3">
        <v>2</v>
      </c>
      <c r="B7" t="n" s="4">
        <f>500.00</f>
        <v>0.0</v>
      </c>
    </row>
    <row r="8">
      <c r="A8" t="s" s="3">
        <v>3</v>
      </c>
      <c r="B8" t="n" s="4">
        <f>5267.22</f>
        <v>0.0</v>
      </c>
    </row>
    <row r="9">
      <c r="A9" t="s" s="3">
        <v>4</v>
      </c>
      <c r="B9" t="n" s="4">
        <f>204.77</f>
        <v>0.0</v>
      </c>
    </row>
    <row r="10">
      <c r="A10" t="s" s="3">
        <v>5</v>
      </c>
      <c r="B10" t="n" s="4">
        <f>9300.00</f>
        <v>0.0</v>
      </c>
    </row>
    <row r="11">
      <c r="A11" t="s" s="3">
        <v>6</v>
      </c>
      <c r="B11" t="n" s="4">
        <f>1315.72</f>
        <v>0.0</v>
      </c>
    </row>
    <row r="12">
      <c r="A12" t="s" s="3">
        <v>7</v>
      </c>
      <c r="B12" t="n" s="4">
        <f>476.29</f>
        <v>0.0</v>
      </c>
    </row>
    <row r="13">
      <c r="A13" t="s" s="3">
        <v>8</v>
      </c>
      <c r="B13" t="n" s="4">
        <f>31.11</f>
        <v>0.0</v>
      </c>
    </row>
    <row r="14">
      <c r="A14" t="s" s="3">
        <v>9</v>
      </c>
      <c r="B14" t="n" s="4">
        <f>9.00</f>
        <v>0.0</v>
      </c>
    </row>
    <row r="15">
      <c r="A15" t="s" s="3">
        <v>10</v>
      </c>
      <c r="B15" t="n" s="4">
        <f>3088.22</f>
        <v>0.0</v>
      </c>
    </row>
    <row r="16">
      <c r="A16" t="s" s="3">
        <v>11</v>
      </c>
      <c r="B16" t="n" s="4">
        <f>465.48</f>
        <v>0.0</v>
      </c>
    </row>
    <row r="17">
      <c r="A17" t="s" s="3">
        <v>12</v>
      </c>
      <c r="B17" t="n" s="4">
        <f>7255.00</f>
        <v>0.0</v>
      </c>
    </row>
    <row r="18">
      <c r="A18" t="s" s="3">
        <v>13</v>
      </c>
      <c r="B18" t="n" s="4">
        <f>6450.00</f>
        <v>0.0</v>
      </c>
    </row>
    <row r="19">
      <c r="A19" t="s" s="3">
        <v>14</v>
      </c>
      <c r="B19" t="n" s="4">
        <f>0.00</f>
        <v>0.0</v>
      </c>
    </row>
    <row r="20">
      <c r="A20" t="s" s="3">
        <v>15</v>
      </c>
      <c r="B20" t="n" s="4">
        <f>838.79</f>
        <v>0.0</v>
      </c>
    </row>
    <row r="21">
      <c r="A21" t="s" s="3">
        <v>16</v>
      </c>
      <c r="B21" t="n" s="4">
        <f>254.39</f>
        <v>0.0</v>
      </c>
    </row>
    <row r="22">
      <c r="A22" t="s" s="3">
        <v>17</v>
      </c>
      <c r="B22" t="n" s="4">
        <f>1199.35</f>
        <v>0.0</v>
      </c>
    </row>
    <row r="23">
      <c r="A23" t="s" s="3">
        <v>18</v>
      </c>
      <c r="B23" t="n" s="4">
        <f>300.00</f>
        <v>0.0</v>
      </c>
    </row>
    <row r="24">
      <c r="A24" t="s" s="3">
        <v>19</v>
      </c>
      <c r="B24" t="n" s="4">
        <f>145.00</f>
        <v>0.0</v>
      </c>
    </row>
    <row r="25">
      <c r="A25" t="s" s="3">
        <v>20</v>
      </c>
      <c r="B25" t="n" s="4">
        <f>2077.60</f>
        <v>0.0</v>
      </c>
    </row>
    <row r="26">
      <c r="A26" t="s" s="3">
        <v>21</v>
      </c>
      <c r="B26" t="n" s="4">
        <f>251.14</f>
        <v>0.0</v>
      </c>
    </row>
    <row r="27">
      <c r="A27" t="s" s="3">
        <v>22</v>
      </c>
      <c r="B27" t="n" s="4">
        <f>425.70</f>
        <v>0.0</v>
      </c>
    </row>
    <row r="28">
      <c r="A28" t="s" s="3">
        <v>23</v>
      </c>
      <c r="B28" t="n" s="4">
        <f>49.38</f>
        <v>0.0</v>
      </c>
    </row>
    <row r="29">
      <c r="A29" t="s" s="3">
        <v>24</v>
      </c>
      <c r="B29" t="n" s="4">
        <f>58.98</f>
        <v>0.0</v>
      </c>
    </row>
    <row r="30">
      <c r="A30" t="s" s="3">
        <v>25</v>
      </c>
      <c r="B30" t="n" s="4">
        <f>1800.00</f>
        <v>0.0</v>
      </c>
    </row>
    <row r="31">
      <c r="A31" t="s" s="3">
        <v>26</v>
      </c>
      <c r="B31" t="n" s="4">
        <f>5985.49</f>
        <v>0.0</v>
      </c>
    </row>
    <row r="32">
      <c r="A32" t="s" s="3">
        <v>27</v>
      </c>
      <c r="B32" t="n" s="4">
        <f>35.38</f>
        <v>0.0</v>
      </c>
    </row>
    <row r="33">
      <c r="A33" t="s" s="3">
        <v>28</v>
      </c>
      <c r="B33" t="n" s="4">
        <f>7913.84</f>
        <v>0.0</v>
      </c>
    </row>
    <row r="34">
      <c r="A34" t="s" s="3">
        <v>29</v>
      </c>
      <c r="B34" t="n" s="4">
        <f>674.73</f>
        <v>0.0</v>
      </c>
    </row>
    <row r="35">
      <c r="A35" t="s" s="3">
        <v>30</v>
      </c>
      <c r="B35" t="n" s="4">
        <f>594.75</f>
        <v>0.0</v>
      </c>
    </row>
    <row r="36">
      <c r="A36" t="s" s="3">
        <v>31</v>
      </c>
      <c r="B36" t="n" s="4">
        <f>9366.16</f>
        <v>0.0</v>
      </c>
    </row>
    <row r="37">
      <c r="A37" t="s" s="3">
        <v>32</v>
      </c>
      <c r="B37" t="n" s="4">
        <f>99.00</f>
        <v>0.0</v>
      </c>
    </row>
    <row r="38">
      <c r="A38" t="s" s="3">
        <v>33</v>
      </c>
      <c r="B38" t="n" s="4">
        <f>473.75</f>
        <v>0.0</v>
      </c>
    </row>
    <row r="39">
      <c r="A39" t="s" s="3">
        <v>34</v>
      </c>
      <c r="B39" t="n" s="4">
        <f>256.94</f>
        <v>0.0</v>
      </c>
    </row>
    <row r="40">
      <c r="A40" t="s" s="3">
        <v>35</v>
      </c>
      <c r="B40" t="n" s="4">
        <f>480.00</f>
        <v>0.0</v>
      </c>
    </row>
    <row r="41">
      <c r="A41" t="s" s="3">
        <v>36</v>
      </c>
      <c r="B41" t="n" s="4">
        <f>45.00</f>
        <v>0.0</v>
      </c>
    </row>
    <row r="42">
      <c r="A42" t="s" s="3">
        <v>37</v>
      </c>
      <c r="B42" t="n" s="4">
        <f>3947.89</f>
        <v>0.0</v>
      </c>
    </row>
    <row r="43">
      <c r="A43" t="s" s="3">
        <v>38</v>
      </c>
      <c r="B43" t="n" s="4">
        <f>377.40</f>
        <v>0.0</v>
      </c>
    </row>
    <row r="44">
      <c r="A44" t="s" s="3">
        <v>39</v>
      </c>
      <c r="B44" t="n" s="4">
        <f>500.00</f>
        <v>0.0</v>
      </c>
    </row>
    <row r="45">
      <c r="A45" t="s" s="3">
        <v>40</v>
      </c>
      <c r="B45" t="n" s="4">
        <f>20644.66</f>
        <v>0.0</v>
      </c>
    </row>
    <row r="46">
      <c r="A46" t="s" s="3">
        <v>41</v>
      </c>
      <c r="B46" t="n" s="4">
        <f>419.37</f>
        <v>0.0</v>
      </c>
    </row>
    <row r="47">
      <c r="A47" t="s" s="3">
        <v>42</v>
      </c>
      <c r="B47" t="n" s="4">
        <f>14749.49</f>
        <v>0.0</v>
      </c>
    </row>
    <row r="48">
      <c r="A48" t="s" s="3">
        <v>43</v>
      </c>
      <c r="B48" t="n" s="4">
        <f>519.78</f>
        <v>0.0</v>
      </c>
    </row>
    <row r="49">
      <c r="A49" t="s" s="3">
        <v>44</v>
      </c>
      <c r="B49" t="n" s="4">
        <f>200.00</f>
        <v>0.0</v>
      </c>
    </row>
    <row r="50">
      <c r="A50" t="s" s="3">
        <v>45</v>
      </c>
      <c r="B50" t="n" s="4">
        <f>788.90</f>
        <v>0.0</v>
      </c>
    </row>
    <row r="51">
      <c r="A51" t="s" s="3">
        <v>46</v>
      </c>
      <c r="B51" t="n" s="4">
        <f>584.25</f>
        <v>0.0</v>
      </c>
    </row>
    <row r="52">
      <c r="A52" t="s" s="3">
        <v>47</v>
      </c>
      <c r="B52" t="n" s="4">
        <f>1242.05</f>
        <v>0.0</v>
      </c>
    </row>
    <row r="53">
      <c r="A53" t="s" s="3">
        <v>48</v>
      </c>
      <c r="B53" t="n" s="4">
        <f>9183.71</f>
        <v>0.0</v>
      </c>
    </row>
    <row r="54">
      <c r="A54" t="s" s="3">
        <v>49</v>
      </c>
      <c r="B54" t="n" s="4">
        <f>220.92</f>
        <v>0.0</v>
      </c>
    </row>
    <row r="55">
      <c r="A55" t="s" s="3">
        <v>50</v>
      </c>
      <c r="B55" t="n" s="4">
        <f>467.00</f>
        <v>0.0</v>
      </c>
    </row>
    <row r="56">
      <c r="A56" t="s" s="3">
        <v>51</v>
      </c>
      <c r="B56" t="n" s="4">
        <f>0.00</f>
        <v>0.0</v>
      </c>
    </row>
    <row r="57">
      <c r="A57" t="s" s="3">
        <v>52</v>
      </c>
      <c r="B57" t="n" s="4">
        <f>11107.49</f>
        <v>0.0</v>
      </c>
    </row>
    <row r="58">
      <c r="A58" t="s" s="3">
        <v>53</v>
      </c>
      <c r="B58" t="n" s="4">
        <f>883.32</f>
        <v>0.0</v>
      </c>
    </row>
    <row r="59">
      <c r="A59" t="s" s="3">
        <v>54</v>
      </c>
      <c r="B59" t="n" s="4">
        <f>4741.60</f>
        <v>0.0</v>
      </c>
    </row>
    <row r="60">
      <c r="A60" t="s" s="3">
        <v>55</v>
      </c>
      <c r="B60" t="n" s="4">
        <f>34.67</f>
        <v>0.0</v>
      </c>
    </row>
    <row r="61">
      <c r="A61" t="s" s="3">
        <v>56</v>
      </c>
      <c r="B61" t="n" s="4">
        <f>121.79</f>
        <v>0.0</v>
      </c>
    </row>
    <row r="62">
      <c r="A62" t="s" s="3">
        <v>57</v>
      </c>
      <c r="B62" t="n" s="4">
        <f>24.88</f>
        <v>0.0</v>
      </c>
    </row>
    <row r="63">
      <c r="A63" t="s" s="3">
        <v>58</v>
      </c>
      <c r="B63" t="n" s="4">
        <f>87.09</f>
        <v>0.0</v>
      </c>
    </row>
    <row r="64">
      <c r="A64" t="s" s="3">
        <v>59</v>
      </c>
      <c r="B64" t="n" s="4">
        <f>6429.61</f>
        <v>0.0</v>
      </c>
    </row>
    <row r="65">
      <c r="A65" t="s" s="3">
        <v>60</v>
      </c>
      <c r="B65" t="n" s="4">
        <f>14547.54</f>
        <v>0.0</v>
      </c>
    </row>
    <row r="66">
      <c r="A66" t="s" s="3">
        <v>61</v>
      </c>
      <c r="B66" t="n" s="4">
        <f>21.74</f>
        <v>0.0</v>
      </c>
    </row>
    <row r="67">
      <c r="A67" t="s" s="3">
        <v>62</v>
      </c>
      <c r="B67" t="n" s="4">
        <f>110.26</f>
        <v>0.0</v>
      </c>
    </row>
    <row r="68">
      <c r="A68" t="s" s="3">
        <v>63</v>
      </c>
      <c r="B68" t="n" s="4">
        <f>30.72</f>
        <v>0.0</v>
      </c>
    </row>
    <row r="69">
      <c r="A69" t="s" s="3">
        <v>64</v>
      </c>
      <c r="B69" t="n" s="4">
        <f>1359.89</f>
        <v>0.0</v>
      </c>
    </row>
    <row r="70">
      <c r="A70" t="s" s="3">
        <v>65</v>
      </c>
      <c r="B70" t="n" s="4">
        <f>232.72</f>
        <v>0.0</v>
      </c>
    </row>
    <row r="71">
      <c r="A71" t="s" s="3">
        <v>66</v>
      </c>
      <c r="B71" t="n" s="4">
        <f>101.86</f>
        <v>0.0</v>
      </c>
    </row>
    <row r="72">
      <c r="A72" t="s" s="3">
        <v>67</v>
      </c>
      <c r="B72" t="n" s="4">
        <f>476.65</f>
        <v>0.0</v>
      </c>
    </row>
    <row r="73">
      <c r="A73" t="s" s="3">
        <v>68</v>
      </c>
      <c r="B73" t="n" s="4">
        <f>1800.00</f>
        <v>0.0</v>
      </c>
    </row>
    <row r="74">
      <c r="A74" t="s" s="3">
        <v>69</v>
      </c>
      <c r="B74" t="n" s="4">
        <f>201.90</f>
        <v>0.0</v>
      </c>
    </row>
    <row r="75">
      <c r="A75" t="s" s="3">
        <v>70</v>
      </c>
      <c r="B75" t="n" s="4">
        <f>32.43</f>
        <v>0.0</v>
      </c>
    </row>
    <row r="76">
      <c r="A76" t="s" s="3">
        <v>71</v>
      </c>
      <c r="B76" t="n" s="4">
        <f>52.88</f>
        <v>0.0</v>
      </c>
    </row>
    <row r="77">
      <c r="A77" t="s" s="3">
        <v>72</v>
      </c>
      <c r="B77" t="n" s="4">
        <f>1168.68</f>
        <v>0.0</v>
      </c>
    </row>
    <row r="78">
      <c r="A78" t="s" s="3">
        <v>73</v>
      </c>
      <c r="B78" t="n" s="4">
        <f>1222.77</f>
        <v>0.0</v>
      </c>
    </row>
    <row r="79">
      <c r="A79" t="s" s="3">
        <v>74</v>
      </c>
      <c r="B79" t="n" s="4">
        <f>1623.54</f>
        <v>0.0</v>
      </c>
    </row>
    <row r="80">
      <c r="A80" t="s" s="3">
        <v>75</v>
      </c>
      <c r="B80" t="n" s="4">
        <f>9.51</f>
        <v>0.0</v>
      </c>
    </row>
    <row r="81">
      <c r="A81" t="s" s="3">
        <v>76</v>
      </c>
      <c r="B81" t="n" s="4">
        <f>126.13</f>
        <v>0.0</v>
      </c>
    </row>
    <row r="82">
      <c r="A82" t="s" s="3">
        <v>77</v>
      </c>
      <c r="B82" t="n" s="4">
        <f>62.04</f>
        <v>0.0</v>
      </c>
    </row>
    <row r="83">
      <c r="A83" t="s" s="3">
        <v>78</v>
      </c>
      <c r="B83" t="n" s="4">
        <f>194.62</f>
        <v>0.0</v>
      </c>
    </row>
    <row r="84">
      <c r="A84" t="s" s="3">
        <v>79</v>
      </c>
      <c r="B84" t="n" s="4">
        <f>75.00</f>
        <v>0.0</v>
      </c>
    </row>
    <row r="85">
      <c r="A85" t="s" s="3">
        <v>80</v>
      </c>
      <c r="B85" t="n" s="4">
        <f>479.40</f>
        <v>0.0</v>
      </c>
    </row>
    <row r="86">
      <c r="A86" t="s" s="3">
        <v>81</v>
      </c>
      <c r="B86" t="n" s="4">
        <f>37.02</f>
        <v>0.0</v>
      </c>
    </row>
    <row r="87">
      <c r="A87" t="s" s="3">
        <v>82</v>
      </c>
      <c r="B87" t="n" s="4">
        <f>78.61</f>
        <v>0.0</v>
      </c>
    </row>
    <row r="88">
      <c r="A88" t="s" s="3">
        <v>83</v>
      </c>
      <c r="B88" t="n" s="4">
        <f>95.96</f>
        <v>0.0</v>
      </c>
    </row>
    <row r="89">
      <c r="A89" t="s" s="3">
        <v>84</v>
      </c>
      <c r="B89" t="n" s="4">
        <f>25459.77</f>
        <v>0.0</v>
      </c>
    </row>
    <row r="90">
      <c r="A90" t="s" s="3">
        <v>85</v>
      </c>
      <c r="B90" t="n" s="4">
        <f>4.00</f>
        <v>0.0</v>
      </c>
    </row>
    <row r="91">
      <c r="A91" t="s" s="3">
        <v>86</v>
      </c>
      <c r="B91" t="n" s="4">
        <f>25.00</f>
        <v>0.0</v>
      </c>
    </row>
    <row r="92">
      <c r="A92" t="s" s="3">
        <v>87</v>
      </c>
      <c r="B92" t="n" s="4">
        <f>38.97</f>
        <v>0.0</v>
      </c>
    </row>
    <row r="93">
      <c r="A93" t="s" s="3">
        <v>88</v>
      </c>
      <c r="B93" t="n" s="4">
        <f>11000.00</f>
        <v>0.0</v>
      </c>
    </row>
    <row r="94">
      <c r="A94" t="s" s="3">
        <v>89</v>
      </c>
      <c r="B94" t="n" s="4">
        <f>15170.71</f>
        <v>0.0</v>
      </c>
    </row>
    <row r="95">
      <c r="A95" t="s" s="3">
        <v>90</v>
      </c>
      <c r="B95" t="n" s="4">
        <f>18.34</f>
        <v>0.0</v>
      </c>
    </row>
    <row r="96">
      <c r="A96" t="s" s="3">
        <v>91</v>
      </c>
      <c r="B96" t="n" s="4">
        <f>905.00</f>
        <v>0.0</v>
      </c>
    </row>
    <row r="97">
      <c r="A97" t="s" s="3">
        <v>92</v>
      </c>
      <c r="B97" t="n" s="4">
        <f>1721.31</f>
        <v>0.0</v>
      </c>
    </row>
    <row r="98">
      <c r="A98" t="s" s="3">
        <v>93</v>
      </c>
      <c r="B98" t="n" s="4">
        <f>67.54</f>
        <v>0.0</v>
      </c>
    </row>
    <row r="99">
      <c r="A99" t="s" s="3">
        <v>94</v>
      </c>
      <c r="B99" t="n" s="4">
        <f>100.00</f>
        <v>0.0</v>
      </c>
    </row>
    <row r="100">
      <c r="A100" t="s" s="3">
        <v>95</v>
      </c>
      <c r="B100" t="n" s="4">
        <f>0.00</f>
        <v>0.0</v>
      </c>
    </row>
    <row r="101">
      <c r="A101" t="s" s="3">
        <v>96</v>
      </c>
      <c r="B101" t="n" s="4">
        <f>764.45</f>
        <v>0.0</v>
      </c>
    </row>
    <row r="102">
      <c r="A102" t="s" s="3">
        <v>97</v>
      </c>
      <c r="B102" t="n" s="4">
        <f>625.00</f>
        <v>0.0</v>
      </c>
    </row>
    <row r="103">
      <c r="A103" t="s" s="3">
        <v>98</v>
      </c>
      <c r="B103" t="n" s="4">
        <f>335.41</f>
        <v>0.0</v>
      </c>
    </row>
    <row r="104">
      <c r="A104" t="s" s="3">
        <v>99</v>
      </c>
      <c r="B104" t="n" s="4">
        <f>3087.11</f>
        <v>0.0</v>
      </c>
    </row>
    <row r="105">
      <c r="A105" t="s" s="3">
        <v>100</v>
      </c>
      <c r="B105" t="n" s="4">
        <f>3902.46</f>
        <v>0.0</v>
      </c>
    </row>
    <row r="106">
      <c r="A106" t="s" s="3">
        <v>101</v>
      </c>
      <c r="B106" t="n" s="4">
        <f>7214.05</f>
        <v>0.0</v>
      </c>
    </row>
    <row r="107">
      <c r="A107" t="s" s="3">
        <v>102</v>
      </c>
      <c r="B107" t="n" s="4">
        <f>908.21</f>
        <v>0.0</v>
      </c>
    </row>
    <row r="108">
      <c r="A108" t="s" s="3">
        <v>103</v>
      </c>
      <c r="B108" t="n" s="4">
        <f>271.55</f>
        <v>0.0</v>
      </c>
    </row>
    <row r="109">
      <c r="A109" t="s" s="3">
        <v>104</v>
      </c>
      <c r="B109" t="n" s="4">
        <f>166.12</f>
        <v>0.0</v>
      </c>
    </row>
    <row r="110">
      <c r="A110" t="s" s="3">
        <v>105</v>
      </c>
      <c r="B110" t="n" s="4">
        <f>1.35</f>
        <v>0.0</v>
      </c>
    </row>
    <row r="111">
      <c r="A111" t="s" s="3">
        <v>106</v>
      </c>
      <c r="B111" t="n" s="4">
        <f>243.87</f>
        <v>0.0</v>
      </c>
    </row>
    <row r="112">
      <c r="A112" t="s" s="3">
        <v>107</v>
      </c>
      <c r="B112" t="n" s="4">
        <f>1500.00</f>
        <v>0.0</v>
      </c>
    </row>
    <row r="113">
      <c r="A113" t="s" s="3">
        <v>108</v>
      </c>
      <c r="B113" t="n" s="4">
        <f>104868.80</f>
        <v>0.0</v>
      </c>
    </row>
    <row r="114">
      <c r="A114" t="s" s="3">
        <v>109</v>
      </c>
      <c r="B114" t="n" s="4">
        <f>546.88</f>
        <v>0.0</v>
      </c>
    </row>
    <row r="115">
      <c r="A115" t="s" s="3">
        <v>110</v>
      </c>
      <c r="B115" t="n" s="4">
        <f>51.96</f>
        <v>0.0</v>
      </c>
    </row>
    <row r="116">
      <c r="A116" t="s" s="3">
        <v>111</v>
      </c>
      <c r="B116" t="n" s="4">
        <f>54.05</f>
        <v>0.0</v>
      </c>
    </row>
    <row r="117">
      <c r="A117" t="s" s="3">
        <v>112</v>
      </c>
      <c r="B117" t="n" s="4">
        <f>479.70</f>
        <v>0.0</v>
      </c>
    </row>
    <row r="118">
      <c r="A118" t="s" s="3">
        <v>113</v>
      </c>
      <c r="B118" t="n" s="4">
        <f>506.37</f>
        <v>0.0</v>
      </c>
    </row>
    <row r="119">
      <c r="A119" t="s" s="3">
        <v>114</v>
      </c>
      <c r="B119" t="n" s="4">
        <f>19720.00</f>
        <v>0.0</v>
      </c>
    </row>
    <row r="120">
      <c r="A120" t="s" s="3">
        <v>115</v>
      </c>
      <c r="B120" t="n" s="4">
        <f>3832.81</f>
        <v>0.0</v>
      </c>
    </row>
    <row r="121">
      <c r="A121" t="s" s="3">
        <v>116</v>
      </c>
      <c r="B121" t="n" s="4">
        <f>108.25</f>
        <v>0.0</v>
      </c>
    </row>
    <row r="122">
      <c r="A122" t="s" s="3">
        <v>117</v>
      </c>
      <c r="B122" t="n" s="4">
        <f>550.61</f>
        <v>0.0</v>
      </c>
    </row>
    <row r="123">
      <c r="A123" t="s" s="3">
        <v>118</v>
      </c>
      <c r="B123" t="n" s="4">
        <f>177.31</f>
        <v>0.0</v>
      </c>
    </row>
    <row r="124">
      <c r="A124" t="s" s="3">
        <v>119</v>
      </c>
      <c r="B124" t="n" s="4">
        <f>250.00</f>
        <v>0.0</v>
      </c>
    </row>
    <row r="125">
      <c r="A125" t="s" s="3">
        <v>120</v>
      </c>
      <c r="B125" t="n" s="4">
        <f>2394.64</f>
        <v>0.0</v>
      </c>
    </row>
    <row r="126">
      <c r="A126" t="s" s="3">
        <v>121</v>
      </c>
      <c r="B126" t="n" s="4">
        <f>1809.14</f>
        <v>0.0</v>
      </c>
    </row>
    <row r="127">
      <c r="A127" t="s" s="3">
        <v>122</v>
      </c>
      <c r="B127" t="n" s="4">
        <f>300.00</f>
        <v>0.0</v>
      </c>
    </row>
    <row r="128">
      <c r="A128" t="s" s="3">
        <v>123</v>
      </c>
      <c r="B128" t="n" s="4">
        <f>88.39</f>
        <v>0.0</v>
      </c>
    </row>
    <row r="129">
      <c r="A129" t="s" s="3">
        <v>124</v>
      </c>
      <c r="B129" t="n" s="4">
        <f>147935.37</f>
        <v>0.0</v>
      </c>
    </row>
    <row r="130">
      <c r="A130" t="s" s="3">
        <v>125</v>
      </c>
      <c r="B130" t="n" s="4">
        <f>38688.43</f>
        <v>0.0</v>
      </c>
    </row>
    <row r="131">
      <c r="A131" t="s" s="3">
        <v>126</v>
      </c>
      <c r="B131" t="n" s="4">
        <f>7329.95</f>
        <v>0.0</v>
      </c>
    </row>
    <row r="132">
      <c r="A132" t="s" s="3">
        <v>127</v>
      </c>
      <c r="B132" t="n" s="4">
        <f>2000.00</f>
        <v>0.0</v>
      </c>
    </row>
    <row r="133">
      <c r="A133" t="s" s="3">
        <v>128</v>
      </c>
      <c r="B133" t="n" s="4">
        <f>493.90</f>
        <v>0.0</v>
      </c>
    </row>
    <row r="134">
      <c r="A134" t="s" s="3">
        <v>129</v>
      </c>
      <c r="B134" t="n" s="4">
        <f>78908.65</f>
        <v>0.0</v>
      </c>
    </row>
    <row r="135">
      <c r="A135" t="s" s="3">
        <v>130</v>
      </c>
      <c r="B135" t="n" s="4">
        <f>1300.00</f>
        <v>0.0</v>
      </c>
    </row>
    <row r="136">
      <c r="A136" t="s" s="3">
        <v>131</v>
      </c>
      <c r="B136" t="n" s="4">
        <f>13166.46</f>
        <v>0.0</v>
      </c>
    </row>
    <row r="137">
      <c r="A137" t="s" s="3">
        <v>132</v>
      </c>
      <c r="B137" t="n" s="4">
        <f>103.00</f>
        <v>0.0</v>
      </c>
    </row>
    <row r="138">
      <c r="A138" t="s" s="3">
        <v>133</v>
      </c>
      <c r="B138" t="n" s="4">
        <f>54650.00</f>
        <v>0.0</v>
      </c>
    </row>
    <row r="139">
      <c r="A139" t="s" s="3">
        <v>134</v>
      </c>
      <c r="B139" t="n" s="4">
        <f>1473.11</f>
        <v>0.0</v>
      </c>
    </row>
    <row r="140">
      <c r="A140" t="s" s="3">
        <v>135</v>
      </c>
      <c r="B140" t="n" s="4">
        <f>1511.16</f>
        <v>0.0</v>
      </c>
    </row>
    <row r="141">
      <c r="A141" t="s" s="3">
        <v>136</v>
      </c>
      <c r="B141" t="n" s="4">
        <f>120.00</f>
        <v>0.0</v>
      </c>
    </row>
    <row r="142">
      <c r="A142" t="s" s="3">
        <v>137</v>
      </c>
      <c r="B142" t="n" s="4">
        <f>1014.30</f>
        <v>0.0</v>
      </c>
    </row>
    <row r="143">
      <c r="A143" t="s" s="3">
        <v>138</v>
      </c>
      <c r="B143" t="n" s="4">
        <f>56.68</f>
        <v>0.0</v>
      </c>
    </row>
    <row r="144">
      <c r="A144" t="s" s="3">
        <v>139</v>
      </c>
      <c r="B144" t="n" s="4">
        <f>40.30</f>
        <v>0.0</v>
      </c>
    </row>
    <row r="145">
      <c r="A145" t="s" s="3">
        <v>140</v>
      </c>
      <c r="B145" t="n" s="4">
        <f>152.14</f>
        <v>0.0</v>
      </c>
    </row>
    <row r="146">
      <c r="A146" t="s" s="3">
        <v>141</v>
      </c>
      <c r="B146" t="n" s="4">
        <f>-585.46</f>
        <v>0.0</v>
      </c>
    </row>
    <row r="147">
      <c r="A147" t="s" s="3">
        <v>142</v>
      </c>
      <c r="B147" t="n" s="4">
        <f>96.63</f>
        <v>0.0</v>
      </c>
    </row>
    <row r="148">
      <c r="A148" t="s" s="3">
        <v>143</v>
      </c>
      <c r="B148" t="n" s="4">
        <f>152.46</f>
        <v>0.0</v>
      </c>
    </row>
    <row r="149">
      <c r="A149" t="s" s="3">
        <v>144</v>
      </c>
      <c r="B149" t="n" s="4">
        <f>568.98</f>
        <v>0.0</v>
      </c>
    </row>
    <row r="150">
      <c r="A150" t="s" s="3">
        <v>145</v>
      </c>
      <c r="B150" t="n" s="4">
        <f>66868.31</f>
        <v>0.0</v>
      </c>
    </row>
    <row r="151">
      <c r="A151" t="s" s="3">
        <v>146</v>
      </c>
      <c r="B151" t="n" s="4">
        <f>200.00</f>
        <v>0.0</v>
      </c>
    </row>
    <row r="152">
      <c r="A152" t="s" s="3">
        <v>147</v>
      </c>
      <c r="B152" t="n" s="4">
        <f>330.49</f>
        <v>0.0</v>
      </c>
    </row>
    <row r="153">
      <c r="A153" t="s" s="3">
        <v>148</v>
      </c>
      <c r="B153" t="n" s="4">
        <f>17.31</f>
        <v>0.0</v>
      </c>
    </row>
    <row r="154">
      <c r="A154" t="s" s="3">
        <v>149</v>
      </c>
      <c r="B154" t="n" s="4">
        <f>1980.25</f>
        <v>0.0</v>
      </c>
    </row>
    <row r="155">
      <c r="A155" t="s" s="3">
        <v>150</v>
      </c>
      <c r="B155" t="n" s="4">
        <f>1499.13</f>
        <v>0.0</v>
      </c>
    </row>
    <row r="156">
      <c r="A156" t="s" s="3">
        <v>151</v>
      </c>
      <c r="B156" t="n" s="4">
        <f>649.50</f>
        <v>0.0</v>
      </c>
    </row>
    <row r="157">
      <c r="A157" t="s" s="3">
        <v>152</v>
      </c>
      <c r="B157" t="n" s="4">
        <f>2270.96</f>
        <v>0.0</v>
      </c>
    </row>
    <row r="158">
      <c r="A158" t="s" s="3">
        <v>153</v>
      </c>
      <c r="B158" t="n" s="4">
        <f>0.00</f>
        <v>0.0</v>
      </c>
    </row>
    <row r="159">
      <c r="A159" t="s" s="3">
        <v>154</v>
      </c>
      <c r="B159" t="n" s="4">
        <f>629.95</f>
        <v>0.0</v>
      </c>
    </row>
    <row r="160">
      <c r="A160" t="s" s="3">
        <v>155</v>
      </c>
      <c r="B160" t="n" s="4">
        <f>3774.85</f>
        <v>0.0</v>
      </c>
    </row>
    <row r="161">
      <c r="A161" t="s" s="3">
        <v>156</v>
      </c>
      <c r="B161" t="n" s="4">
        <f>3019.75</f>
        <v>0.0</v>
      </c>
    </row>
    <row r="162">
      <c r="A162" t="s" s="3">
        <v>157</v>
      </c>
      <c r="B162" t="n" s="4">
        <f>59.88</f>
        <v>0.0</v>
      </c>
    </row>
    <row r="163">
      <c r="A163" t="s" s="3">
        <v>158</v>
      </c>
      <c r="B163" t="n" s="4">
        <f>450.00</f>
        <v>0.0</v>
      </c>
    </row>
    <row r="164">
      <c r="A164" t="s" s="3">
        <v>159</v>
      </c>
      <c r="B164" t="n" s="4">
        <f>1130.26</f>
        <v>0.0</v>
      </c>
    </row>
    <row r="165">
      <c r="A165" t="s" s="3">
        <v>160</v>
      </c>
      <c r="B165" t="n" s="4">
        <f>13022.66</f>
        <v>0.0</v>
      </c>
    </row>
    <row r="166">
      <c r="A166" t="s" s="3">
        <v>161</v>
      </c>
      <c r="B166" t="n" s="4">
        <f>500.00</f>
        <v>0.0</v>
      </c>
    </row>
    <row r="167">
      <c r="A167" t="s" s="3">
        <v>162</v>
      </c>
      <c r="B167" t="n" s="4">
        <f>739.98</f>
        <v>0.0</v>
      </c>
    </row>
    <row r="168">
      <c r="A168" t="s" s="3">
        <v>163</v>
      </c>
      <c r="B168" t="n" s="4">
        <f>237.67</f>
        <v>0.0</v>
      </c>
    </row>
    <row r="169">
      <c r="A169" t="s" s="3">
        <v>164</v>
      </c>
      <c r="B169" t="n" s="4">
        <f>8974.55</f>
        <v>0.0</v>
      </c>
    </row>
    <row r="170">
      <c r="A170" t="s" s="3">
        <v>165</v>
      </c>
      <c r="B170" t="n" s="4">
        <f>591.09</f>
        <v>0.0</v>
      </c>
    </row>
    <row r="171">
      <c r="A171" t="s" s="3">
        <v>166</v>
      </c>
      <c r="B171" t="n" s="4">
        <f>536.75</f>
        <v>0.0</v>
      </c>
    </row>
    <row r="172">
      <c r="A172" t="s" s="3">
        <v>167</v>
      </c>
      <c r="B172" t="n" s="4">
        <f>168.71</f>
        <v>0.0</v>
      </c>
    </row>
    <row r="173">
      <c r="A173" t="s" s="3">
        <v>168</v>
      </c>
      <c r="B173" t="n" s="4">
        <f>1368.66</f>
        <v>0.0</v>
      </c>
    </row>
    <row r="174">
      <c r="A174" t="s" s="3">
        <v>169</v>
      </c>
      <c r="B174" t="n" s="4">
        <f>2138.00</f>
        <v>0.0</v>
      </c>
    </row>
    <row r="175">
      <c r="A175" t="s" s="3">
        <v>170</v>
      </c>
      <c r="B175" t="n" s="4">
        <f>60.30</f>
        <v>0.0</v>
      </c>
    </row>
    <row r="176">
      <c r="A176" t="s" s="3">
        <v>171</v>
      </c>
      <c r="B176" t="n" s="4">
        <f>2634.80</f>
        <v>0.0</v>
      </c>
    </row>
    <row r="177">
      <c r="A177" t="s" s="3">
        <v>172</v>
      </c>
      <c r="B177" t="n" s="4">
        <f>110.56</f>
        <v>0.0</v>
      </c>
    </row>
    <row r="178">
      <c r="A178" t="s" s="3">
        <v>173</v>
      </c>
      <c r="B178" t="n" s="4">
        <f>31510.81</f>
        <v>0.0</v>
      </c>
    </row>
    <row r="179">
      <c r="A179" t="s" s="3">
        <v>174</v>
      </c>
      <c r="B179" t="n" s="4">
        <f>798.74</f>
        <v>0.0</v>
      </c>
    </row>
    <row r="180">
      <c r="A180" t="s" s="3">
        <v>175</v>
      </c>
      <c r="B180" t="n" s="4">
        <f>401.01</f>
        <v>0.0</v>
      </c>
    </row>
    <row r="181">
      <c r="A181" t="s" s="3">
        <v>176</v>
      </c>
      <c r="B181" t="n" s="4">
        <f>45.37</f>
        <v>0.0</v>
      </c>
    </row>
    <row r="182">
      <c r="A182" t="s" s="3">
        <v>177</v>
      </c>
      <c r="B182" t="n" s="4">
        <f>898.11</f>
        <v>0.0</v>
      </c>
    </row>
    <row r="183">
      <c r="A183" t="s" s="3">
        <v>178</v>
      </c>
      <c r="B183" t="n" s="4">
        <f>43.46</f>
        <v>0.0</v>
      </c>
    </row>
    <row r="184">
      <c r="A184" t="s" s="3">
        <v>179</v>
      </c>
      <c r="B184" t="n" s="4">
        <f>3065.92</f>
        <v>0.0</v>
      </c>
    </row>
    <row r="185">
      <c r="A185" t="s" s="3">
        <v>180</v>
      </c>
      <c r="B185" t="n" s="4">
        <f>12.96</f>
        <v>0.0</v>
      </c>
    </row>
    <row r="186">
      <c r="A186" t="s" s="3">
        <v>181</v>
      </c>
      <c r="B186" t="n" s="4">
        <f>8800.00</f>
        <v>0.0</v>
      </c>
    </row>
    <row r="187">
      <c r="A187" t="s" s="3">
        <v>182</v>
      </c>
      <c r="B187" t="n" s="4">
        <f>16510.13</f>
        <v>0.0</v>
      </c>
    </row>
    <row r="188">
      <c r="A188" t="s" s="3">
        <v>183</v>
      </c>
      <c r="B188" t="n" s="4">
        <f>17.50</f>
        <v>0.0</v>
      </c>
    </row>
    <row r="189">
      <c r="A189" t="s" s="3">
        <v>184</v>
      </c>
      <c r="B189" t="n" s="4">
        <f>37.88</f>
        <v>0.0</v>
      </c>
    </row>
    <row r="190">
      <c r="A190" t="s" s="3">
        <v>185</v>
      </c>
      <c r="B190" t="n" s="4">
        <f>219.00</f>
        <v>0.0</v>
      </c>
    </row>
    <row r="191">
      <c r="A191" t="s" s="3">
        <v>186</v>
      </c>
      <c r="B191" t="n" s="4">
        <f>25.30</f>
        <v>0.0</v>
      </c>
    </row>
    <row r="192">
      <c r="A192" t="s" s="3">
        <v>187</v>
      </c>
      <c r="B192" t="n" s="4">
        <f>75.00</f>
        <v>0.0</v>
      </c>
    </row>
    <row r="193">
      <c r="A193" t="s" s="3">
        <v>188</v>
      </c>
      <c r="B193" t="n" s="4">
        <f>1505.57</f>
        <v>0.0</v>
      </c>
    </row>
    <row r="194">
      <c r="A194" t="s" s="3">
        <v>189</v>
      </c>
      <c r="B194" t="n" s="4">
        <f>431.89</f>
        <v>0.0</v>
      </c>
    </row>
    <row r="195">
      <c r="A195" t="s" s="3">
        <v>190</v>
      </c>
      <c r="B195" t="n" s="4">
        <f>1786.18</f>
        <v>0.0</v>
      </c>
    </row>
    <row r="196">
      <c r="A196" t="s" s="3">
        <v>191</v>
      </c>
      <c r="B196" t="n" s="4">
        <f>190797.77</f>
        <v>0.0</v>
      </c>
    </row>
    <row r="197">
      <c r="A197" t="s" s="3">
        <v>192</v>
      </c>
      <c r="B197" t="n" s="4">
        <f>3565.52</f>
        <v>0.0</v>
      </c>
    </row>
    <row r="198">
      <c r="A198" t="s" s="3">
        <v>193</v>
      </c>
      <c r="B198" t="n" s="4">
        <f>2440.20</f>
        <v>0.0</v>
      </c>
    </row>
    <row r="199">
      <c r="A199" t="s" s="3">
        <v>194</v>
      </c>
      <c r="B199" t="n" s="4">
        <f>49.92</f>
        <v>0.0</v>
      </c>
    </row>
    <row r="200">
      <c r="A200" t="s" s="3">
        <v>195</v>
      </c>
      <c r="B200" t="n" s="4">
        <f>577.05</f>
        <v>0.0</v>
      </c>
    </row>
    <row r="201">
      <c r="A201" t="s" s="3">
        <v>196</v>
      </c>
      <c r="B201" t="n" s="4">
        <f>33357.73</f>
        <v>0.0</v>
      </c>
    </row>
    <row r="202">
      <c r="A202" t="s" s="3">
        <v>197</v>
      </c>
      <c r="B202" t="n" s="4">
        <f>2308.75</f>
        <v>0.0</v>
      </c>
    </row>
    <row r="203">
      <c r="A203" t="s" s="3">
        <v>198</v>
      </c>
      <c r="B203" t="n" s="4">
        <f>384.70</f>
        <v>0.0</v>
      </c>
    </row>
    <row r="204">
      <c r="A204" t="s" s="3">
        <v>199</v>
      </c>
      <c r="B204" t="n" s="4">
        <f>41322.01</f>
        <v>0.0</v>
      </c>
    </row>
    <row r="205">
      <c r="A205" t="s" s="3">
        <v>200</v>
      </c>
      <c r="B205" t="n" s="4">
        <f>19514.45</f>
        <v>0.0</v>
      </c>
    </row>
    <row r="206">
      <c r="A206" t="s" s="3">
        <v>201</v>
      </c>
      <c r="B206" t="n" s="4">
        <f>3791.12</f>
        <v>0.0</v>
      </c>
    </row>
    <row r="207">
      <c r="A207" t="s" s="3">
        <v>202</v>
      </c>
      <c r="B207" t="n" s="4">
        <f>420.00</f>
        <v>0.0</v>
      </c>
    </row>
    <row r="208">
      <c r="A208" t="s" s="3">
        <v>203</v>
      </c>
      <c r="B208" t="n" s="4">
        <f>107.14</f>
        <v>0.0</v>
      </c>
    </row>
    <row r="209">
      <c r="A209" t="s" s="3">
        <v>204</v>
      </c>
      <c r="B209" t="n" s="4">
        <f>497.93</f>
        <v>0.0</v>
      </c>
    </row>
    <row r="210">
      <c r="A210" t="s" s="3">
        <v>205</v>
      </c>
      <c r="B210" t="n" s="4">
        <f>3939.11</f>
        <v>0.0</v>
      </c>
    </row>
    <row r="211">
      <c r="A211" t="s" s="3">
        <v>206</v>
      </c>
      <c r="B211" t="n" s="4">
        <f>36.03</f>
        <v>0.0</v>
      </c>
    </row>
    <row r="212">
      <c r="A212" t="s" s="3">
        <v>207</v>
      </c>
      <c r="B212" t="n" s="4">
        <f>105.67</f>
        <v>0.0</v>
      </c>
    </row>
    <row r="213">
      <c r="A213" t="s" s="3">
        <v>208</v>
      </c>
      <c r="B213" t="n" s="4">
        <f>644.79</f>
        <v>0.0</v>
      </c>
    </row>
    <row r="214">
      <c r="A214" t="s" s="3">
        <v>209</v>
      </c>
      <c r="B214" t="n" s="4">
        <f>12729.53</f>
        <v>0.0</v>
      </c>
    </row>
    <row r="215">
      <c r="A215" t="s" s="3">
        <v>210</v>
      </c>
      <c r="B215" t="n" s="4">
        <f>153.55</f>
        <v>0.0</v>
      </c>
    </row>
    <row r="216">
      <c r="A216" t="s" s="3">
        <v>211</v>
      </c>
      <c r="B216" t="n" s="4">
        <f>71.31</f>
        <v>0.0</v>
      </c>
    </row>
    <row r="217">
      <c r="A217" t="s" s="3">
        <v>212</v>
      </c>
      <c r="B217" t="n" s="4">
        <f>27.39</f>
        <v>0.0</v>
      </c>
    </row>
    <row r="218">
      <c r="A218" t="s" s="3">
        <v>213</v>
      </c>
      <c r="B218" t="n" s="4">
        <f>80.68</f>
        <v>0.0</v>
      </c>
    </row>
    <row r="219">
      <c r="A219" t="s" s="3">
        <v>214</v>
      </c>
      <c r="B219" t="n" s="4">
        <f>2235.63</f>
        <v>0.0</v>
      </c>
    </row>
    <row r="220">
      <c r="A220" t="s" s="3">
        <v>215</v>
      </c>
      <c r="B220" t="n" s="4">
        <f>9217.50</f>
        <v>0.0</v>
      </c>
    </row>
    <row r="221">
      <c r="A221" t="s" s="3">
        <v>216</v>
      </c>
      <c r="B221" t="n" s="4">
        <f>1267.30</f>
        <v>0.0</v>
      </c>
    </row>
    <row r="222">
      <c r="A222" t="s" s="3">
        <v>217</v>
      </c>
      <c r="B222" t="n" s="4">
        <f>64.93</f>
        <v>0.0</v>
      </c>
    </row>
    <row r="223">
      <c r="A223" t="s" s="3">
        <v>218</v>
      </c>
      <c r="B223" t="n" s="4">
        <f>827.13</f>
        <v>0.0</v>
      </c>
    </row>
    <row r="224">
      <c r="A224" t="s" s="3">
        <v>219</v>
      </c>
      <c r="B224" t="n" s="4">
        <f>1479.56</f>
        <v>0.0</v>
      </c>
    </row>
    <row r="225">
      <c r="A225" t="s" s="3">
        <v>220</v>
      </c>
      <c r="B225" t="n" s="4">
        <f>186.52</f>
        <v>0.0</v>
      </c>
    </row>
    <row r="226">
      <c r="A226" t="s" s="3">
        <v>221</v>
      </c>
      <c r="B226" t="n" s="4">
        <f>239.13</f>
        <v>0.0</v>
      </c>
    </row>
    <row r="227">
      <c r="A227" t="s" s="3">
        <v>222</v>
      </c>
      <c r="B227" t="n" s="4">
        <f>229.41</f>
        <v>0.0</v>
      </c>
    </row>
    <row r="228">
      <c r="A228" t="s" s="3">
        <v>223</v>
      </c>
      <c r="B228" t="n" s="4">
        <f>3837.68</f>
        <v>0.0</v>
      </c>
    </row>
    <row r="229">
      <c r="A229" t="s" s="3">
        <v>224</v>
      </c>
      <c r="B229" t="n" s="4">
        <f>306.41</f>
        <v>0.0</v>
      </c>
    </row>
    <row r="230">
      <c r="A230" t="s" s="3">
        <v>225</v>
      </c>
      <c r="B230" t="n" s="4">
        <f>126.07</f>
        <v>0.0</v>
      </c>
    </row>
    <row r="231">
      <c r="A231" t="s" s="3">
        <v>226</v>
      </c>
      <c r="B231" t="n" s="4">
        <f>7050.00</f>
        <v>0.0</v>
      </c>
    </row>
    <row r="232">
      <c r="A232" t="s" s="3">
        <v>227</v>
      </c>
      <c r="B232" t="n" s="4">
        <f>118.18</f>
        <v>0.0</v>
      </c>
    </row>
    <row r="233">
      <c r="A233" t="s" s="3">
        <v>228</v>
      </c>
      <c r="B233" t="n" s="4">
        <f>401.61</f>
        <v>0.0</v>
      </c>
    </row>
    <row r="234">
      <c r="A234" t="s" s="3">
        <v>229</v>
      </c>
      <c r="B234" t="n" s="4">
        <f>850.00</f>
        <v>0.0</v>
      </c>
    </row>
    <row r="235">
      <c r="A235" t="s" s="3">
        <v>230</v>
      </c>
      <c r="B235" t="n" s="4">
        <f>1186.42</f>
        <v>0.0</v>
      </c>
    </row>
    <row r="236">
      <c r="A236" t="s" s="3">
        <v>231</v>
      </c>
      <c r="B236" t="n" s="4">
        <f>1150.00</f>
        <v>0.0</v>
      </c>
    </row>
    <row r="237">
      <c r="A237" t="s" s="3">
        <v>232</v>
      </c>
      <c r="B237" t="n" s="4">
        <f>60.37</f>
        <v>0.0</v>
      </c>
    </row>
    <row r="238">
      <c r="A238" t="s" s="3">
        <v>233</v>
      </c>
      <c r="B238" t="n" s="4">
        <f>2150.83</f>
        <v>0.0</v>
      </c>
    </row>
    <row r="239">
      <c r="A239" t="s" s="3">
        <v>234</v>
      </c>
      <c r="B239" t="n" s="4">
        <f>61799.42</f>
        <v>0.0</v>
      </c>
    </row>
    <row r="240">
      <c r="A240" t="s" s="3">
        <v>235</v>
      </c>
      <c r="B240" t="n" s="4">
        <f>1001.98</f>
        <v>0.0</v>
      </c>
    </row>
    <row r="241">
      <c r="A241" t="s" s="3">
        <v>236</v>
      </c>
      <c r="B241" t="n" s="4">
        <f>2710.57</f>
        <v>0.0</v>
      </c>
    </row>
    <row r="242">
      <c r="A242" t="s" s="3">
        <v>237</v>
      </c>
      <c r="B242" t="n" s="4">
        <f>350.87</f>
        <v>0.0</v>
      </c>
    </row>
    <row r="243">
      <c r="A243" t="s" s="3">
        <v>238</v>
      </c>
      <c r="B243" t="n" s="4">
        <f>1057.91</f>
        <v>0.0</v>
      </c>
    </row>
    <row r="244">
      <c r="A244" t="s" s="3">
        <v>239</v>
      </c>
      <c r="B244" t="n" s="4">
        <f>961.64</f>
        <v>0.0</v>
      </c>
    </row>
    <row r="245">
      <c r="A245" t="s" s="3">
        <v>240</v>
      </c>
      <c r="B245" t="n" s="4">
        <f>515.00</f>
        <v>0.0</v>
      </c>
    </row>
    <row r="246">
      <c r="A246" t="s" s="3">
        <v>241</v>
      </c>
      <c r="B246" t="n" s="4">
        <f>711.96</f>
        <v>0.0</v>
      </c>
    </row>
    <row r="247">
      <c r="A247" t="s" s="3">
        <v>242</v>
      </c>
      <c r="B247" t="n" s="4">
        <f>180.00</f>
        <v>0.0</v>
      </c>
    </row>
    <row r="248">
      <c r="A248" t="s" s="3">
        <v>243</v>
      </c>
      <c r="B248" t="n" s="4">
        <f>34.00</f>
        <v>0.0</v>
      </c>
    </row>
    <row r="249">
      <c r="A249" t="s" s="3">
        <v>244</v>
      </c>
      <c r="B249" t="n" s="4">
        <f>44339.40</f>
        <v>0.0</v>
      </c>
    </row>
    <row r="250">
      <c r="A250" t="s" s="3">
        <v>245</v>
      </c>
      <c r="B250" t="n" s="4">
        <f>211.87</f>
        <v>0.0</v>
      </c>
    </row>
    <row r="251">
      <c r="A251" t="s" s="3">
        <v>246</v>
      </c>
      <c r="B251" t="n" s="4">
        <f>1050.00</f>
        <v>0.0</v>
      </c>
    </row>
    <row r="252">
      <c r="A252" t="s" s="3">
        <v>247</v>
      </c>
      <c r="B252" t="n" s="4">
        <f>393.00</f>
        <v>0.0</v>
      </c>
    </row>
    <row r="253">
      <c r="A253" t="s" s="3">
        <v>248</v>
      </c>
      <c r="B253" t="n" s="4">
        <f>15480.60</f>
        <v>0.0</v>
      </c>
    </row>
    <row r="254">
      <c r="A254" t="s" s="3">
        <v>249</v>
      </c>
      <c r="B254" t="n" s="4">
        <f>64.80</f>
        <v>0.0</v>
      </c>
    </row>
    <row r="255">
      <c r="A255" t="s" s="3">
        <v>250</v>
      </c>
      <c r="B255" t="n" s="4">
        <f>254.70</f>
        <v>0.0</v>
      </c>
    </row>
    <row r="256">
      <c r="A256" t="s" s="3">
        <v>251</v>
      </c>
      <c r="B256" t="n" s="4">
        <f>552.06</f>
        <v>0.0</v>
      </c>
    </row>
    <row r="257">
      <c r="A257" t="s" s="3">
        <v>252</v>
      </c>
      <c r="B257" t="n" s="4">
        <f>1826.48</f>
        <v>0.0</v>
      </c>
    </row>
    <row r="258">
      <c r="A258" t="s" s="3">
        <v>253</v>
      </c>
      <c r="B258" t="n" s="4">
        <f>750.00</f>
        <v>0.0</v>
      </c>
    </row>
    <row r="259">
      <c r="A259" t="s" s="3">
        <v>254</v>
      </c>
      <c r="B259" t="n" s="4">
        <f>632.36</f>
        <v>0.0</v>
      </c>
    </row>
    <row r="260">
      <c r="A260" t="s" s="3">
        <v>255</v>
      </c>
      <c r="B260" t="n" s="4">
        <f>193.71</f>
        <v>0.0</v>
      </c>
    </row>
    <row r="261">
      <c r="A261" t="s" s="3">
        <v>256</v>
      </c>
      <c r="B261" t="n" s="4">
        <f>43.29</f>
        <v>0.0</v>
      </c>
    </row>
    <row r="262">
      <c r="A262" t="s" s="3">
        <v>257</v>
      </c>
      <c r="B262" t="n" s="4">
        <f>79.90</f>
        <v>0.0</v>
      </c>
    </row>
    <row r="263">
      <c r="A263" t="s" s="3">
        <v>258</v>
      </c>
      <c r="B263" t="n" s="4">
        <f>2845.04</f>
        <v>0.0</v>
      </c>
    </row>
    <row r="264">
      <c r="A264" t="s" s="3">
        <v>259</v>
      </c>
      <c r="B264" t="n" s="4">
        <f>1608.00</f>
        <v>0.0</v>
      </c>
    </row>
    <row r="265">
      <c r="A265" t="s" s="3">
        <v>260</v>
      </c>
      <c r="B265" t="n" s="4">
        <f>113.22</f>
        <v>0.0</v>
      </c>
    </row>
    <row r="266">
      <c r="A266" t="s" s="3">
        <v>261</v>
      </c>
      <c r="B266" t="n" s="4">
        <f>99.00</f>
        <v>0.0</v>
      </c>
    </row>
    <row r="267">
      <c r="A267" t="s" s="3">
        <v>262</v>
      </c>
      <c r="B267" t="n" s="4">
        <f>12787.81</f>
        <v>0.0</v>
      </c>
    </row>
    <row r="268">
      <c r="A268" t="s" s="3">
        <v>263</v>
      </c>
      <c r="B268" t="n" s="4">
        <f>550.91</f>
        <v>0.0</v>
      </c>
    </row>
    <row r="269">
      <c r="A269" t="s" s="3">
        <v>264</v>
      </c>
      <c r="B269" t="n" s="4">
        <f>113.29</f>
        <v>0.0</v>
      </c>
    </row>
    <row r="270">
      <c r="A270" t="s" s="3">
        <v>265</v>
      </c>
      <c r="B270" t="n" s="4">
        <f>411.35</f>
        <v>0.0</v>
      </c>
    </row>
    <row r="271">
      <c r="A271" t="s" s="3">
        <v>266</v>
      </c>
      <c r="B271" t="n" s="4">
        <f>489.12</f>
        <v>0.0</v>
      </c>
    </row>
    <row r="272">
      <c r="A272" t="s" s="3">
        <v>267</v>
      </c>
      <c r="B272" t="n" s="4">
        <f>1143.17</f>
        <v>0.0</v>
      </c>
    </row>
    <row r="273">
      <c r="A273" t="s" s="3">
        <v>268</v>
      </c>
      <c r="B273" t="n" s="4">
        <f>840.00</f>
        <v>0.0</v>
      </c>
    </row>
    <row r="274">
      <c r="A274" t="s" s="3">
        <v>269</v>
      </c>
      <c r="B274" t="n" s="4">
        <f>392522.96</f>
        <v>0.0</v>
      </c>
    </row>
    <row r="275">
      <c r="A275" t="s" s="3">
        <v>270</v>
      </c>
      <c r="B275" t="n" s="4">
        <f>324.75</f>
        <v>0.0</v>
      </c>
    </row>
    <row r="276">
      <c r="A276" t="s" s="3">
        <v>271</v>
      </c>
      <c r="B276" t="n" s="4">
        <f>19.92</f>
        <v>0.0</v>
      </c>
    </row>
    <row r="277">
      <c r="A277" t="s" s="3">
        <v>272</v>
      </c>
      <c r="B277" t="n" s="4">
        <f>13.44</f>
        <v>0.0</v>
      </c>
    </row>
    <row r="278">
      <c r="A278" t="s" s="3">
        <v>273</v>
      </c>
      <c r="B278" t="n" s="4">
        <f>3000.00</f>
        <v>0.0</v>
      </c>
    </row>
    <row r="279">
      <c r="A279" t="s" s="3">
        <v>274</v>
      </c>
      <c r="B279" t="n" s="4">
        <f>3832.48</f>
        <v>0.0</v>
      </c>
    </row>
    <row r="280">
      <c r="A280" t="s" s="3">
        <v>275</v>
      </c>
      <c r="B280" t="n" s="4">
        <f>550.00</f>
        <v>0.0</v>
      </c>
    </row>
    <row r="281">
      <c r="A281" t="s" s="3">
        <v>276</v>
      </c>
      <c r="B281" t="n" s="4">
        <f>1400.00</f>
        <v>0.0</v>
      </c>
    </row>
    <row r="282">
      <c r="A282" t="s" s="3">
        <v>277</v>
      </c>
      <c r="B282" t="n" s="4">
        <f>283.62</f>
        <v>0.0</v>
      </c>
    </row>
    <row r="283">
      <c r="A283" t="s" s="3">
        <v>278</v>
      </c>
      <c r="B283" t="n" s="4">
        <f>289.01</f>
        <v>0.0</v>
      </c>
    </row>
    <row r="284">
      <c r="A284" t="s" s="3">
        <v>279</v>
      </c>
      <c r="B284" t="n" s="4">
        <f>126.26</f>
        <v>0.0</v>
      </c>
    </row>
    <row r="285">
      <c r="A285" t="s" s="3">
        <v>280</v>
      </c>
      <c r="B285" t="n" s="4">
        <f>218.46</f>
        <v>0.0</v>
      </c>
    </row>
    <row r="286">
      <c r="A286" t="s" s="3">
        <v>281</v>
      </c>
      <c r="B286" t="n" s="4">
        <f>44.39</f>
        <v>0.0</v>
      </c>
    </row>
    <row r="287">
      <c r="A287" t="s" s="3">
        <v>282</v>
      </c>
      <c r="B287" t="n" s="4">
        <f>158.89</f>
        <v>0.0</v>
      </c>
    </row>
    <row r="288">
      <c r="A288" t="s" s="3">
        <v>283</v>
      </c>
      <c r="B288" t="n" s="4">
        <f>4177.63</f>
        <v>0.0</v>
      </c>
    </row>
    <row r="289">
      <c r="A289" t="s" s="3">
        <v>284</v>
      </c>
      <c r="B289" t="n" s="4">
        <f>446.20</f>
        <v>0.0</v>
      </c>
    </row>
    <row r="290">
      <c r="A290" t="s" s="3">
        <v>285</v>
      </c>
      <c r="B290" t="n" s="4">
        <f>41.40</f>
        <v>0.0</v>
      </c>
    </row>
    <row r="291">
      <c r="A291" t="s" s="3">
        <v>286</v>
      </c>
      <c r="B291" t="n" s="4">
        <f>45.10</f>
        <v>0.0</v>
      </c>
    </row>
    <row r="292">
      <c r="A292" t="s" s="3">
        <v>287</v>
      </c>
      <c r="B292" t="n" s="4">
        <f>24.84</f>
        <v>0.0</v>
      </c>
    </row>
    <row r="293">
      <c r="A293" t="s" s="3">
        <v>288</v>
      </c>
      <c r="B293" t="n" s="4">
        <f>1892.00</f>
        <v>0.0</v>
      </c>
    </row>
    <row r="294">
      <c r="A294" t="s" s="3">
        <v>289</v>
      </c>
      <c r="B294" t="n" s="4">
        <f>4714.47</f>
        <v>0.0</v>
      </c>
    </row>
    <row r="295">
      <c r="A295" t="s" s="3">
        <v>290</v>
      </c>
      <c r="B295" t="n" s="4">
        <f>116.00</f>
        <v>0.0</v>
      </c>
    </row>
    <row r="296">
      <c r="A296" t="s" s="3">
        <v>291</v>
      </c>
      <c r="B296" t="n" s="4">
        <f>388850.55</f>
        <v>0.0</v>
      </c>
    </row>
    <row r="297">
      <c r="A297" t="s" s="3">
        <v>292</v>
      </c>
      <c r="B297" t="n" s="4">
        <f>15.49</f>
        <v>0.0</v>
      </c>
    </row>
    <row r="298">
      <c r="A298" t="s" s="3">
        <v>293</v>
      </c>
      <c r="B298" t="n" s="4">
        <f>8000.00</f>
        <v>0.0</v>
      </c>
    </row>
    <row r="299">
      <c r="A299" t="s" s="3">
        <v>294</v>
      </c>
      <c r="B299" t="n" s="4">
        <f>53.09</f>
        <v>0.0</v>
      </c>
    </row>
    <row r="300">
      <c r="A300" t="s" s="3">
        <v>295</v>
      </c>
      <c r="B300" t="n" s="4">
        <f>421.50</f>
        <v>0.0</v>
      </c>
    </row>
    <row r="301">
      <c r="A301" t="s" s="3">
        <v>296</v>
      </c>
      <c r="B301" t="n" s="4">
        <f>47.12</f>
        <v>0.0</v>
      </c>
    </row>
    <row r="302">
      <c r="A302" t="s" s="3">
        <v>297</v>
      </c>
      <c r="B302" t="n" s="4">
        <f>150.00</f>
        <v>0.0</v>
      </c>
    </row>
    <row r="303">
      <c r="A303" t="s" s="3">
        <v>298</v>
      </c>
      <c r="B303" t="n" s="4">
        <f>160.12</f>
        <v>0.0</v>
      </c>
    </row>
    <row r="304">
      <c r="A304" t="s" s="3">
        <v>299</v>
      </c>
      <c r="B304" t="n" s="4">
        <f>15114.25</f>
        <v>0.0</v>
      </c>
    </row>
    <row r="305">
      <c r="A305" t="s" s="3">
        <v>300</v>
      </c>
      <c r="B305" t="n" s="4">
        <f>2575.14</f>
        <v>0.0</v>
      </c>
    </row>
    <row r="306">
      <c r="A306" t="s" s="3">
        <v>301</v>
      </c>
      <c r="B306" t="n" s="4">
        <f>250.30</f>
        <v>0.0</v>
      </c>
    </row>
    <row r="307">
      <c r="A307" t="s" s="3">
        <v>302</v>
      </c>
      <c r="B307" t="n" s="4">
        <f>1457.18</f>
        <v>0.0</v>
      </c>
    </row>
    <row r="308">
      <c r="A308" t="s" s="3">
        <v>303</v>
      </c>
      <c r="B308" t="n" s="4">
        <f>150.00</f>
        <v>0.0</v>
      </c>
    </row>
    <row r="309">
      <c r="A309" t="s" s="3">
        <v>304</v>
      </c>
      <c r="B309" t="n" s="4">
        <f>477.05</f>
        <v>0.0</v>
      </c>
    </row>
    <row r="310">
      <c r="A310" t="s" s="3">
        <v>305</v>
      </c>
      <c r="B310" t="n" s="4">
        <f>120.29</f>
        <v>0.0</v>
      </c>
    </row>
    <row r="311">
      <c r="A311" t="s" s="3">
        <v>306</v>
      </c>
      <c r="B311" t="n" s="4">
        <f>3577.09</f>
        <v>0.0</v>
      </c>
    </row>
    <row r="312">
      <c r="A312" t="s" s="3">
        <v>307</v>
      </c>
      <c r="B312" t="n" s="4">
        <f>1422.30</f>
        <v>0.0</v>
      </c>
    </row>
    <row r="313">
      <c r="A313" t="s" s="3">
        <v>308</v>
      </c>
      <c r="B313" t="n" s="4">
        <f>232.06</f>
        <v>0.0</v>
      </c>
    </row>
    <row r="314">
      <c r="A314" t="s" s="3">
        <v>309</v>
      </c>
      <c r="B314" t="n" s="4">
        <f>0.00</f>
        <v>0.0</v>
      </c>
    </row>
    <row r="315">
      <c r="A315" t="s" s="3">
        <v>310</v>
      </c>
      <c r="B315" t="n" s="4">
        <f>33.46</f>
        <v>0.0</v>
      </c>
    </row>
    <row r="316">
      <c r="A316" t="s" s="3">
        <v>311</v>
      </c>
      <c r="B316" t="n" s="4">
        <f>4782.02</f>
        <v>0.0</v>
      </c>
    </row>
    <row r="317">
      <c r="A317" t="s" s="3">
        <v>312</v>
      </c>
      <c r="B317" t="n" s="4">
        <f>3924.07</f>
        <v>0.0</v>
      </c>
    </row>
    <row r="318">
      <c r="A318" t="s" s="3">
        <v>313</v>
      </c>
      <c r="B318" t="n" s="4">
        <f>5423.75</f>
        <v>0.0</v>
      </c>
    </row>
    <row r="319">
      <c r="A319" t="s" s="3">
        <v>314</v>
      </c>
      <c r="B319" t="n" s="4">
        <f>865.57</f>
        <v>0.0</v>
      </c>
    </row>
    <row r="320">
      <c r="A320" t="s" s="3">
        <v>315</v>
      </c>
      <c r="B320" t="n" s="4">
        <f>430.60</f>
        <v>0.0</v>
      </c>
    </row>
    <row r="321">
      <c r="A321" t="s" s="3">
        <v>316</v>
      </c>
      <c r="B321" t="n" s="4">
        <f>389.49</f>
        <v>0.0</v>
      </c>
    </row>
    <row r="322">
      <c r="A322" t="s" s="3">
        <v>317</v>
      </c>
      <c r="B322" t="n" s="4">
        <f>223.72</f>
        <v>0.0</v>
      </c>
    </row>
    <row r="323">
      <c r="A323" t="s" s="3">
        <v>318</v>
      </c>
      <c r="B323" t="n" s="4">
        <f>27881.01</f>
        <v>0.0</v>
      </c>
    </row>
    <row r="324">
      <c r="A324" t="s" s="3">
        <v>319</v>
      </c>
      <c r="B324" t="n" s="4">
        <f>30.31</f>
        <v>0.0</v>
      </c>
    </row>
    <row r="325">
      <c r="A325" t="s" s="3">
        <v>320</v>
      </c>
      <c r="B325" t="n" s="4">
        <f>3869.78</f>
        <v>0.0</v>
      </c>
    </row>
    <row r="326">
      <c r="A326" t="s" s="3">
        <v>321</v>
      </c>
      <c r="B326" t="n" s="4">
        <f>5360.19</f>
        <v>0.0</v>
      </c>
    </row>
    <row r="327">
      <c r="A327" t="s" s="3">
        <v>322</v>
      </c>
      <c r="B327" t="n" s="4">
        <f>346.38</f>
        <v>0.0</v>
      </c>
    </row>
    <row r="328">
      <c r="A328" t="s" s="3">
        <v>323</v>
      </c>
      <c r="B328" t="n" s="4">
        <f>138.00</f>
        <v>0.0</v>
      </c>
    </row>
    <row r="329">
      <c r="A329" t="s" s="3">
        <v>324</v>
      </c>
      <c r="B329" t="n" s="4">
        <f>1379.33</f>
        <v>0.0</v>
      </c>
    </row>
    <row r="330">
      <c r="A330" t="s" s="3">
        <v>325</v>
      </c>
      <c r="B330" t="n" s="4">
        <f>265.75</f>
        <v>0.0</v>
      </c>
    </row>
    <row r="331">
      <c r="A331" t="s" s="3">
        <v>326</v>
      </c>
      <c r="B331" t="n" s="4">
        <f>82.56</f>
        <v>0.0</v>
      </c>
    </row>
    <row r="332">
      <c r="A332" t="s" s="3">
        <v>327</v>
      </c>
      <c r="B332" t="n" s="4">
        <f>4703.98</f>
        <v>0.0</v>
      </c>
    </row>
    <row r="333">
      <c r="A333" t="s" s="3">
        <v>328</v>
      </c>
      <c r="B333" t="n" s="4">
        <f>10025.38</f>
        <v>0.0</v>
      </c>
    </row>
    <row r="334">
      <c r="A334" t="s" s="3">
        <v>329</v>
      </c>
      <c r="B334" t="n" s="4">
        <f>267.44</f>
        <v>0.0</v>
      </c>
    </row>
    <row r="335">
      <c r="A335" t="s" s="3">
        <v>330</v>
      </c>
      <c r="B335" t="n" s="4">
        <f>35.54</f>
        <v>0.0</v>
      </c>
    </row>
    <row r="336">
      <c r="A336" t="s" s="3">
        <v>331</v>
      </c>
      <c r="B336" t="n" s="4">
        <f>330.00</f>
        <v>0.0</v>
      </c>
    </row>
    <row r="337">
      <c r="A337" t="s" s="3">
        <v>332</v>
      </c>
      <c r="B337" t="n" s="4">
        <f>49.99</f>
        <v>0.0</v>
      </c>
    </row>
    <row r="338">
      <c r="A338" t="s" s="3">
        <v>333</v>
      </c>
      <c r="B338" t="n" s="4">
        <f>1005.27</f>
        <v>0.0</v>
      </c>
    </row>
    <row r="339">
      <c r="A339" t="s" s="3">
        <v>334</v>
      </c>
      <c r="B339" t="n" s="4">
        <f>6029.17</f>
        <v>0.0</v>
      </c>
    </row>
    <row r="340">
      <c r="A340" t="s" s="3">
        <v>335</v>
      </c>
      <c r="B340" t="n" s="4">
        <f>995.90</f>
        <v>0.0</v>
      </c>
    </row>
    <row r="341">
      <c r="A341" t="s" s="3">
        <v>336</v>
      </c>
      <c r="B341" t="n" s="4">
        <f>489.48</f>
        <v>0.0</v>
      </c>
    </row>
    <row r="342">
      <c r="A342" t="s" s="3">
        <v>337</v>
      </c>
      <c r="B342" t="n" s="4">
        <f>470.82</f>
        <v>0.0</v>
      </c>
    </row>
    <row r="343">
      <c r="A343" t="s" s="3">
        <v>338</v>
      </c>
      <c r="B343" t="n" s="4">
        <f>913.71</f>
        <v>0.0</v>
      </c>
    </row>
    <row r="344">
      <c r="A344" t="s" s="3">
        <v>339</v>
      </c>
      <c r="B344" t="n" s="4">
        <f>44.76</f>
        <v>0.0</v>
      </c>
    </row>
    <row r="345">
      <c r="A345" t="s" s="3">
        <v>340</v>
      </c>
      <c r="B345" t="n" s="4">
        <f>582.45</f>
        <v>0.0</v>
      </c>
    </row>
    <row r="346">
      <c r="A346" t="s" s="3">
        <v>341</v>
      </c>
      <c r="B346" t="n" s="4">
        <f>218.04</f>
        <v>0.0</v>
      </c>
    </row>
    <row r="347">
      <c r="A347" t="s" s="3">
        <v>342</v>
      </c>
      <c r="B347" t="n" s="4">
        <f>3125.38</f>
        <v>0.0</v>
      </c>
    </row>
    <row r="348">
      <c r="A348" t="s" s="3">
        <v>343</v>
      </c>
      <c r="B348" t="n" s="4">
        <f>-68.68</f>
        <v>0.0</v>
      </c>
    </row>
    <row r="349">
      <c r="A349" t="s" s="3">
        <v>344</v>
      </c>
      <c r="B349" t="n" s="4">
        <f>219.92</f>
        <v>0.0</v>
      </c>
    </row>
    <row r="350">
      <c r="A350" t="s" s="3">
        <v>345</v>
      </c>
      <c r="B350" t="n" s="4">
        <f>350.00</f>
        <v>0.0</v>
      </c>
    </row>
    <row r="351">
      <c r="A351" t="s" s="3">
        <v>346</v>
      </c>
      <c r="B351" t="n" s="4">
        <f>286.76</f>
        <v>0.0</v>
      </c>
    </row>
    <row r="352">
      <c r="A352" t="s" s="3">
        <v>347</v>
      </c>
      <c r="B352" t="n" s="4">
        <f>196.76</f>
        <v>0.0</v>
      </c>
    </row>
    <row r="353">
      <c r="A353" t="s" s="3">
        <v>348</v>
      </c>
      <c r="B353" t="n" s="4">
        <f>95.24</f>
        <v>0.0</v>
      </c>
    </row>
    <row r="354">
      <c r="A354" t="s" s="3">
        <v>349</v>
      </c>
      <c r="B354" t="n" s="4">
        <f>1340396.45</f>
        <v>0.0</v>
      </c>
    </row>
    <row r="355">
      <c r="A355" t="s" s="3">
        <v>350</v>
      </c>
      <c r="B355" t="n" s="4">
        <f>40.90</f>
        <v>0.0</v>
      </c>
    </row>
    <row r="356">
      <c r="A356" t="s" s="3">
        <v>351</v>
      </c>
      <c r="B356" t="n" s="4">
        <f>125.40</f>
        <v>0.0</v>
      </c>
    </row>
    <row r="357">
      <c r="A357" t="s" s="3">
        <v>352</v>
      </c>
      <c r="B357" t="n" s="4">
        <f>45.43</f>
        <v>0.0</v>
      </c>
    </row>
    <row r="358">
      <c r="A358" t="s" s="3">
        <v>353</v>
      </c>
      <c r="B358" t="n" s="4">
        <f>1538.40</f>
        <v>0.0</v>
      </c>
    </row>
    <row r="359">
      <c r="A359" t="s" s="3">
        <v>354</v>
      </c>
      <c r="B359" t="n" s="4">
        <f>109.97</f>
        <v>0.0</v>
      </c>
    </row>
    <row r="360">
      <c r="A360" t="s" s="3">
        <v>355</v>
      </c>
      <c r="B360" t="n" s="4">
        <f>8300.00</f>
        <v>0.0</v>
      </c>
    </row>
    <row r="361">
      <c r="A361" t="s" s="3">
        <v>356</v>
      </c>
      <c r="B361" t="n" s="4">
        <f>16218.80</f>
        <v>0.0</v>
      </c>
    </row>
    <row r="362">
      <c r="A362" t="s" s="3">
        <v>357</v>
      </c>
      <c r="B362" t="n" s="4">
        <f>49.99</f>
        <v>0.0</v>
      </c>
    </row>
    <row r="363">
      <c r="A363" t="s" s="3">
        <v>358</v>
      </c>
      <c r="B363" t="n" s="4">
        <f>215.20</f>
        <v>0.0</v>
      </c>
    </row>
    <row r="364">
      <c r="A364" t="s" s="3">
        <v>359</v>
      </c>
      <c r="B364" t="n" s="4">
        <f>5391.79</f>
        <v>0.0</v>
      </c>
    </row>
    <row r="365">
      <c r="A365" t="s" s="3">
        <v>360</v>
      </c>
      <c r="B365" t="n" s="4">
        <f>1374.29</f>
        <v>0.0</v>
      </c>
    </row>
    <row r="366">
      <c r="A366" t="s" s="3">
        <v>361</v>
      </c>
      <c r="B366" t="n" s="4">
        <f>1815.92</f>
        <v>0.0</v>
      </c>
    </row>
    <row r="367">
      <c r="A367" t="s" s="3">
        <v>362</v>
      </c>
      <c r="B367" t="n" s="4">
        <f>40.00</f>
        <v>0.0</v>
      </c>
    </row>
    <row r="368">
      <c r="A368" t="s" s="3">
        <v>363</v>
      </c>
      <c r="B368" t="n" s="4">
        <f>6.00</f>
        <v>0.0</v>
      </c>
    </row>
    <row r="369">
      <c r="A369" t="s" s="3">
        <v>364</v>
      </c>
      <c r="B369" t="n" s="4">
        <f>151.77</f>
        <v>0.0</v>
      </c>
    </row>
    <row r="370">
      <c r="A370" t="s" s="3">
        <v>365</v>
      </c>
      <c r="B370" t="n" s="4">
        <f>15.00</f>
        <v>0.0</v>
      </c>
    </row>
    <row r="371">
      <c r="A371" t="s" s="3">
        <v>366</v>
      </c>
      <c r="B371" t="n" s="4">
        <f>715.57</f>
        <v>0.0</v>
      </c>
    </row>
    <row r="372">
      <c r="A372" t="s" s="3">
        <v>367</v>
      </c>
      <c r="B372" t="n" s="4">
        <f>177.17</f>
        <v>0.0</v>
      </c>
    </row>
    <row r="373">
      <c r="A373" t="s" s="3">
        <v>368</v>
      </c>
      <c r="B373" t="n" s="4">
        <f>454.40</f>
        <v>0.0</v>
      </c>
    </row>
    <row r="374">
      <c r="A374" t="s" s="3">
        <v>369</v>
      </c>
      <c r="B374" t="n" s="4">
        <f>282.92</f>
        <v>0.0</v>
      </c>
    </row>
    <row r="375">
      <c r="A375" t="s" s="3">
        <v>370</v>
      </c>
      <c r="B375" t="n" s="4">
        <f>216.49</f>
        <v>0.0</v>
      </c>
    </row>
    <row r="376">
      <c r="A376" t="s" s="3">
        <v>371</v>
      </c>
      <c r="B376" t="n" s="4">
        <f>7500.00</f>
        <v>0.0</v>
      </c>
    </row>
    <row r="377">
      <c r="A377" t="s" s="3">
        <v>372</v>
      </c>
      <c r="B377" t="n" s="4">
        <f>300.00</f>
        <v>0.0</v>
      </c>
    </row>
    <row r="378">
      <c r="A378" t="s" s="3">
        <v>373</v>
      </c>
      <c r="B378" t="n" s="4">
        <f>795.59</f>
        <v>0.0</v>
      </c>
    </row>
    <row r="379">
      <c r="A379" t="s" s="3">
        <v>374</v>
      </c>
      <c r="B379" t="n" s="4">
        <f>421.94</f>
        <v>0.0</v>
      </c>
    </row>
    <row r="380">
      <c r="A380" t="s" s="3">
        <v>375</v>
      </c>
      <c r="B380" t="n" s="4">
        <f>285.00</f>
        <v>0.0</v>
      </c>
    </row>
    <row r="381">
      <c r="A381" t="s" s="3">
        <v>376</v>
      </c>
      <c r="B381" t="n" s="4">
        <f>30106.31</f>
        <v>0.0</v>
      </c>
    </row>
    <row r="382">
      <c r="A382" t="s" s="3">
        <v>377</v>
      </c>
      <c r="B382" t="n" s="4">
        <f>1107.57</f>
        <v>0.0</v>
      </c>
    </row>
    <row r="383">
      <c r="A383" t="s" s="3">
        <v>378</v>
      </c>
      <c r="B383" t="n" s="4">
        <f>262.00</f>
        <v>0.0</v>
      </c>
    </row>
    <row r="384">
      <c r="A384" t="s" s="3">
        <v>379</v>
      </c>
      <c r="B384" t="n" s="4">
        <f>1762.00</f>
        <v>0.0</v>
      </c>
    </row>
    <row r="385">
      <c r="A385" t="s" s="3">
        <v>380</v>
      </c>
      <c r="B385" t="n" s="4">
        <f>2121.70</f>
        <v>0.0</v>
      </c>
    </row>
    <row r="386">
      <c r="A386" t="s" s="3">
        <v>381</v>
      </c>
      <c r="B386" t="n" s="4">
        <f>123.22</f>
        <v>0.0</v>
      </c>
    </row>
    <row r="387">
      <c r="A387" t="s" s="3">
        <v>382</v>
      </c>
      <c r="B387" t="n" s="4">
        <f>1857.69</f>
        <v>0.0</v>
      </c>
    </row>
    <row r="388">
      <c r="A388" t="s" s="3">
        <v>383</v>
      </c>
      <c r="B388" t="n" s="4">
        <f>90.00</f>
        <v>0.0</v>
      </c>
    </row>
    <row r="389">
      <c r="A389" t="s" s="3">
        <v>384</v>
      </c>
      <c r="B389" t="n" s="4">
        <f>921.53</f>
        <v>0.0</v>
      </c>
    </row>
    <row r="390">
      <c r="A390" t="s" s="3">
        <v>385</v>
      </c>
      <c r="B390" t="n" s="4">
        <f>58.45</f>
        <v>0.0</v>
      </c>
    </row>
    <row r="391">
      <c r="A391" t="s" s="3">
        <v>386</v>
      </c>
      <c r="B391" t="n" s="4">
        <f>360.65</f>
        <v>0.0</v>
      </c>
    </row>
    <row r="392">
      <c r="A392" t="s" s="3">
        <v>387</v>
      </c>
      <c r="B392" t="n" s="4">
        <f>3114.83</f>
        <v>0.0</v>
      </c>
    </row>
    <row r="393">
      <c r="A393" t="s" s="3">
        <v>388</v>
      </c>
      <c r="B393" t="n" s="4">
        <f>1100.00</f>
        <v>0.0</v>
      </c>
    </row>
    <row r="394">
      <c r="A394" t="s" s="3">
        <v>389</v>
      </c>
      <c r="B394" t="n" s="4">
        <f>30.00</f>
        <v>0.0</v>
      </c>
    </row>
    <row r="395">
      <c r="A395" t="s" s="3">
        <v>390</v>
      </c>
      <c r="B395" t="n" s="4">
        <f>2187.28</f>
        <v>0.0</v>
      </c>
    </row>
    <row r="396">
      <c r="A396" t="s" s="3">
        <v>391</v>
      </c>
      <c r="B396" t="n" s="4">
        <f>15449.96</f>
        <v>0.0</v>
      </c>
    </row>
    <row r="397">
      <c r="A397" t="s" s="3">
        <v>392</v>
      </c>
      <c r="B397" t="n" s="4">
        <f>541.21</f>
        <v>0.0</v>
      </c>
    </row>
    <row r="398">
      <c r="A398" t="s" s="3">
        <v>393</v>
      </c>
      <c r="B398" t="n" s="4">
        <f>522.66</f>
        <v>0.0</v>
      </c>
    </row>
    <row r="399">
      <c r="A399" t="s" s="3">
        <v>394</v>
      </c>
      <c r="B399" t="n" s="4">
        <f>253.10</f>
        <v>0.0</v>
      </c>
    </row>
    <row r="400">
      <c r="A400" t="s" s="3">
        <v>395</v>
      </c>
      <c r="B400" t="n" s="4">
        <f>10281.86</f>
        <v>0.0</v>
      </c>
    </row>
    <row r="401">
      <c r="A401" t="s" s="3">
        <v>396</v>
      </c>
      <c r="B401" t="n" s="4">
        <f>1980.11</f>
        <v>0.0</v>
      </c>
    </row>
    <row r="402">
      <c r="A402" t="s" s="3">
        <v>397</v>
      </c>
      <c r="B402" t="n" s="4">
        <f>112.48</f>
        <v>0.0</v>
      </c>
    </row>
    <row r="403">
      <c r="A403" t="s" s="3">
        <v>398</v>
      </c>
      <c r="B403" t="n" s="4">
        <f>32.48</f>
        <v>0.0</v>
      </c>
    </row>
    <row r="404">
      <c r="A404" t="s" s="3">
        <v>399</v>
      </c>
      <c r="B404" t="n" s="4">
        <f>116.17</f>
        <v>0.0</v>
      </c>
    </row>
    <row r="405">
      <c r="A405" t="s" s="3">
        <v>400</v>
      </c>
      <c r="B405" t="n" s="4">
        <f>100.00</f>
        <v>0.0</v>
      </c>
    </row>
    <row r="406">
      <c r="A406" t="s" s="3">
        <v>401</v>
      </c>
      <c r="B406" t="n" s="4">
        <f>10364.39</f>
        <v>0.0</v>
      </c>
    </row>
    <row r="407">
      <c r="A407" t="s" s="3">
        <v>402</v>
      </c>
      <c r="B407" t="n" s="4">
        <f>10020.95</f>
        <v>0.0</v>
      </c>
    </row>
    <row r="408">
      <c r="A408" t="s" s="3">
        <v>403</v>
      </c>
      <c r="B408" t="n" s="4">
        <f>3800.00</f>
        <v>0.0</v>
      </c>
    </row>
    <row r="409">
      <c r="A409" t="s" s="3">
        <v>404</v>
      </c>
      <c r="B409" t="n" s="4">
        <f>28.12</f>
        <v>0.0</v>
      </c>
    </row>
    <row r="410">
      <c r="A410" t="s" s="3">
        <v>405</v>
      </c>
      <c r="B410" t="n" s="4">
        <f>3317.50</f>
        <v>0.0</v>
      </c>
    </row>
    <row r="411">
      <c r="A411" t="s" s="3">
        <v>406</v>
      </c>
      <c r="B411" t="n" s="4">
        <f>90.00</f>
        <v>0.0</v>
      </c>
    </row>
    <row r="412">
      <c r="A412" t="s" s="3">
        <v>407</v>
      </c>
      <c r="B412" t="n" s="4">
        <f>119.58</f>
        <v>0.0</v>
      </c>
    </row>
    <row r="413">
      <c r="A413" t="s" s="3">
        <v>408</v>
      </c>
      <c r="B413" t="n" s="4">
        <f>759.23</f>
        <v>0.0</v>
      </c>
    </row>
    <row r="414">
      <c r="A414" t="s" s="3">
        <v>409</v>
      </c>
      <c r="B414" t="n" s="4">
        <f>856.03</f>
        <v>0.0</v>
      </c>
    </row>
    <row r="415">
      <c r="A415" t="s" s="3">
        <v>410</v>
      </c>
      <c r="B415" t="n" s="4">
        <f>546.53</f>
        <v>0.0</v>
      </c>
    </row>
    <row r="416">
      <c r="A416" t="s" s="3">
        <v>411</v>
      </c>
      <c r="B416" t="n" s="4">
        <f>770.64</f>
        <v>0.0</v>
      </c>
    </row>
    <row r="417">
      <c r="A417" t="s" s="3">
        <v>412</v>
      </c>
      <c r="B417" t="n" s="4">
        <f>945.45</f>
        <v>0.0</v>
      </c>
    </row>
    <row r="418">
      <c r="A418" t="s" s="3">
        <v>413</v>
      </c>
      <c r="B418" t="n" s="4">
        <f>251.99</f>
        <v>0.0</v>
      </c>
    </row>
    <row r="419">
      <c r="A419" t="s" s="3">
        <v>414</v>
      </c>
      <c r="B419" t="n" s="4">
        <f>225.37</f>
        <v>0.0</v>
      </c>
    </row>
    <row r="420">
      <c r="A420" t="s" s="3">
        <v>415</v>
      </c>
      <c r="B420" t="n" s="4">
        <f>1952.01</f>
        <v>0.0</v>
      </c>
    </row>
    <row r="421">
      <c r="A421" t="s" s="3">
        <v>416</v>
      </c>
      <c r="B421" t="n" s="4">
        <f>1585.98</f>
        <v>0.0</v>
      </c>
    </row>
    <row r="422">
      <c r="A422" t="s" s="3">
        <v>417</v>
      </c>
      <c r="B422" t="n" s="4">
        <f>151955.65</f>
        <v>0.0</v>
      </c>
    </row>
    <row r="423">
      <c r="A423" t="s" s="3">
        <v>418</v>
      </c>
      <c r="B423" t="n" s="4">
        <f>610.23</f>
        <v>0.0</v>
      </c>
    </row>
    <row r="424">
      <c r="A424" t="s" s="3">
        <v>419</v>
      </c>
      <c r="B424" t="n" s="4">
        <f>1500.07</f>
        <v>0.0</v>
      </c>
    </row>
    <row r="425">
      <c r="A425" t="s" s="3">
        <v>420</v>
      </c>
      <c r="B425" t="n" s="4">
        <f>20.43</f>
        <v>0.0</v>
      </c>
    </row>
    <row r="426">
      <c r="A426" t="s" s="3">
        <v>421</v>
      </c>
      <c r="B426" t="n" s="4">
        <f>253.80</f>
        <v>0.0</v>
      </c>
    </row>
    <row r="427">
      <c r="A427" t="s" s="3">
        <v>422</v>
      </c>
      <c r="B427" t="n" s="4">
        <f>37.62</f>
        <v>0.0</v>
      </c>
    </row>
    <row r="428">
      <c r="A428" t="s" s="3">
        <v>423</v>
      </c>
      <c r="B428" t="n" s="4">
        <f>12.50</f>
        <v>0.0</v>
      </c>
    </row>
    <row r="429">
      <c r="A429" t="s" s="3">
        <v>424</v>
      </c>
      <c r="B429" t="n" s="4">
        <f>76.12</f>
        <v>0.0</v>
      </c>
    </row>
    <row r="430">
      <c r="A430" t="s" s="3">
        <v>425</v>
      </c>
      <c r="B430" t="n" s="4">
        <f>3411.19</f>
        <v>0.0</v>
      </c>
    </row>
    <row r="431">
      <c r="A431" t="s" s="3">
        <v>426</v>
      </c>
      <c r="B431" t="n" s="4">
        <f>805.38</f>
        <v>0.0</v>
      </c>
    </row>
    <row r="432">
      <c r="A432" t="s" s="3">
        <v>427</v>
      </c>
      <c r="B432" t="n" s="4">
        <f>48.08</f>
        <v>0.0</v>
      </c>
    </row>
    <row r="433">
      <c r="A433" t="s" s="3">
        <v>428</v>
      </c>
      <c r="B433" t="n" s="4">
        <f>120.17</f>
        <v>0.0</v>
      </c>
    </row>
    <row r="434">
      <c r="A434" t="s" s="3">
        <v>429</v>
      </c>
      <c r="B434" t="n" s="4">
        <f>34.94</f>
        <v>0.0</v>
      </c>
    </row>
    <row r="435">
      <c r="A435" t="s" s="3">
        <v>430</v>
      </c>
      <c r="B435" t="n" s="4">
        <f>16489.91</f>
        <v>0.0</v>
      </c>
    </row>
    <row r="436">
      <c r="A436" t="s" s="3">
        <v>431</v>
      </c>
      <c r="B436" t="n" s="4">
        <f>45.04</f>
        <v>0.0</v>
      </c>
    </row>
    <row r="437">
      <c r="A437" t="s" s="3">
        <v>432</v>
      </c>
      <c r="B437" t="n" s="4">
        <f>2294108.12</f>
        <v>0.0</v>
      </c>
    </row>
    <row r="438">
      <c r="A438" t="s" s="3">
        <v>433</v>
      </c>
      <c r="B438" t="n" s="5">
        <f>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(B6)+(B7))+(B8))+(B9))+(B10))+(B11))+(B12))+(B13))+(B14))+(B15))+(B16))+(B17))+(B18))+(B19))+(B20))+(B21))+(B22))+(B23))+(B24))+(B25))+(B26))+(B27))+(B28))+(B29))+(B30))+(B31))+(B32))+(B33))+(B34))+(B35))+(B36))+(B37))+(B38))+(B39))+(B40))+(B41))+(B42))+(B43))+(B44))+(B45))+(B46))+(B47))+(B48))+(B49))+(B50))+(B51))+(B52))+(B53))+(B54))+(B55))+(B56))+(B57))+(B58))+(B59))+(B60))+(B61))+(B62))+(B63))+(B64))+(B65))+(B66))+(B67))+(B68))+(B69))+(B70))+(B71))+(B72))+(B73))+(B74))+(B75))+(B76))+(B77))+(B78))+(B79))+(B80))+(B81))+(B82))+(B83))+(B84))+(B85))+(B86))+(B87))+(B88))+(B89))+(B90))+(B91))+(B92))+(B93))+(B94))+(B95))+(B96))+(B97))+(B98))+(B99))+(B100))+(B101))+(B102))+(B103))+(B104))+(B105))+(B106))+(B107))+(B108))+(B109))+(B110))+(B111))+(B112))+(B113))+(B114))+(B115))+(B116))+(B117))+(B118))+(B119))+(B120))+(B121))+(B122))+(B123))+(B124))+(B125))+(B126))+(B127))+(B128))+(B129))+(B130))+(B131))+(B132))+(B133))+(B134))+(B135))+(B136))+(B137))+(B138))+(B139))+(B140))+(B141))+(B142))+(B143))+(B144))+(B145))+(B146))+(B147))+(B148))+(B149))+(B150))+(B151))+(B152))+(B153))+(B154))+(B155))+(B156))+(B157))+(B158))+(B159))+(B160))+(B161))+(B162))+(B163))+(B164))+(B165))+(B166))+(B167))+(B168))+(B169))+(B170))+(B171))+(B172))+(B173))+(B174))+(B175))+(B176))+(B177))+(B178))+(B179))+(B180))+(B181))+(B182))+(B183))+(B184))+(B185))+(B186))+(B187))+(B188))+(B189))+(B190))+(B191))+(B192))+(B193))+(B194))+(B195))+(B196))+(B197))+(B198))+(B199))+(B200))+(B201))+(B202))+(B203))+(B204))+(B205))+(B206))+(B207))+(B208))+(B209))+(B210))+(B211))+(B212))+(B213))+(B214))+(B215))+(B216))+(B217))+(B218))+(B219))+(B220))+(B221))+(B222))+(B223))+(B224))+(B225))+(B226))+(B227))+(B228))+(B229))+(B230))+(B231))+(B232))+(B233))+(B234))+(B235))+(B236))+(B237))+(B238))+(B239))+(B240))+(B241))+(B242))+(B243))+(B244))+(B245))+(B246))+(B247))+(B248))+(B249))+(B250))+(B251))+(B252))+(B253))+(B254))+(B255))+(B256))+(B257))+(B258))+(B259))+(B260))+(B261))+(B262))+(B263))+(B264))+(B265))+(B266))+(B267))+(B268))+(B269))+(B270))+(B271))+(B272))+(B273))+(B274))+(B275))+(B276))+(B277))+(B278))+(B279))+(B280))+(B281))+(B282))+(B283))+(B284))+(B285))+(B286))+(B287))+(B288))+(B289))+(B290))+(B291))+(B292))+(B293))+(B294))+(B295))+(B296))+(B297))+(B298))+(B299))+(B300))+(B301))+(B302))+(B303))+(B304))+(B305))+(B306))+(B307))+(B308))+(B309))+(B310))+(B311))+(B312))+(B313))+(B314))+(B315))+(B316))+(B317))+(B318))+(B319))+(B320))+(B321))+(B322))+(B323))+(B324))+(B325))+(B326))+(B327))+(B328))+(B329))+(B330))+(B331))+(B332))+(B333))+(B334))+(B335))+(B336))+(B337))+(B338))+(B339))+(B340))+(B341))+(B342))+(B343))+(B344))+(B345))+(B346))+(B347))+(B348))+(B349))+(B350))+(B351))+(B352))+(B353))+(B354))+(B355))+(B356))+(B357))+(B358))+(B359))+(B360))+(B361))+(B362))+(B363))+(B364))+(B365))+(B366))+(B367))+(B368))+(B369))+(B370))+(B371))+(B372))+(B373))+(B374))+(B375))+(B376))+(B377))+(B378))+(B379))+(B380))+(B381))+(B382))+(B383))+(B384))+(B385))+(B386))+(B387))+(B388))+(B389))+(B390))+(B391))+(B392))+(B393))+(B394))+(B395))+(B396))+(B397))+(B398))+(B399))+(B400))+(B401))+(B402))+(B403))+(B404))+(B405))+(B406))+(B407))+(B408))+(B409))+(B410))+(B411))+(B412))+(B413))+(B414))+(B415))+(B416))+(B417))+(B418))+(B419))+(B420))+(B421))+(B422))+(B423))+(B424))+(B425))+(B426))+(B427))+(B428))+(B429))+(B430))+(B431))+(B432))+(B433))+(B434))+(B435))+(B436))+(B437)</f>
        <v>0.0</v>
      </c>
    </row>
    <row r="439">
      <c r="A439" s="3"/>
      <c r="B439" s="6"/>
    </row>
    <row r="442">
      <c r="A442" s="7" t="s">
        <v>434</v>
      </c>
      <c r="B442"/>
    </row>
  </sheetData>
  <mergeCells count="4">
    <mergeCell ref="A442:B442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2023-01-12T16:22:57Z</dcterms:created>
  <dc:creator>Apache POI</dc:creator>
</cp:coreProperties>
</file>