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e6f6154abacb4a/Documents/Game Plan/Career/Work Examples/"/>
    </mc:Choice>
  </mc:AlternateContent>
  <xr:revisionPtr revIDLastSave="0" documentId="8_{61D7BF40-D7B6-465E-9650-6D9D3B373D2A}" xr6:coauthVersionLast="47" xr6:coauthVersionMax="47" xr10:uidLastSave="{00000000-0000-0000-0000-000000000000}"/>
  <bookViews>
    <workbookView xWindow="0" yWindow="0" windowWidth="20490" windowHeight="10920" activeTab="4" xr2:uid="{690F9417-8A3B-44A0-8AFA-641A69B6C5F0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C12" i="5"/>
  <c r="D12" i="5"/>
  <c r="E12" i="5"/>
  <c r="F12" i="5"/>
  <c r="D12" i="4"/>
  <c r="E12" i="4"/>
  <c r="F12" i="4"/>
  <c r="G12" i="4"/>
  <c r="B12" i="4"/>
  <c r="C12" i="4"/>
  <c r="G12" i="2"/>
  <c r="B12" i="2"/>
  <c r="C12" i="2"/>
  <c r="E12" i="2"/>
  <c r="F12" i="2"/>
  <c r="H12" i="2"/>
  <c r="I12" i="2"/>
  <c r="J12" i="2"/>
  <c r="B12" i="1"/>
  <c r="C12" i="1"/>
  <c r="D12" i="1"/>
  <c r="E12" i="1"/>
  <c r="D12" i="2" l="1"/>
</calcChain>
</file>

<file path=xl/sharedStrings.xml><?xml version="1.0" encoding="utf-8"?>
<sst xmlns="http://schemas.openxmlformats.org/spreadsheetml/2006/main" count="163" uniqueCount="45">
  <si>
    <t>Country</t>
  </si>
  <si>
    <t>Australia</t>
  </si>
  <si>
    <t>Austria</t>
  </si>
  <si>
    <t>Canada</t>
  </si>
  <si>
    <t>Germany</t>
  </si>
  <si>
    <t>Japan</t>
  </si>
  <si>
    <t>Norway</t>
  </si>
  <si>
    <t>Spain</t>
  </si>
  <si>
    <t>Sweden</t>
  </si>
  <si>
    <t>Average</t>
  </si>
  <si>
    <t>2012</t>
  </si>
  <si>
    <t>2020</t>
  </si>
  <si>
    <t>2040</t>
  </si>
  <si>
    <t>2050</t>
  </si>
  <si>
    <t>United Kingdom</t>
  </si>
  <si>
    <t>United States</t>
  </si>
  <si>
    <t>0-14</t>
  </si>
  <si>
    <t>15-19</t>
  </si>
  <si>
    <t>20-49</t>
  </si>
  <si>
    <t>50-64</t>
  </si>
  <si>
    <t>65-69</t>
  </si>
  <si>
    <t>70-74</t>
  </si>
  <si>
    <t>75-79</t>
  </si>
  <si>
    <t>80+</t>
  </si>
  <si>
    <t>N/A</t>
  </si>
  <si>
    <t>1970 Per Capita Expenditure</t>
  </si>
  <si>
    <t>2012 Per Capita Expenditure</t>
  </si>
  <si>
    <t>1970 Benefit Level</t>
  </si>
  <si>
    <t>2012 Benefit Level</t>
  </si>
  <si>
    <t>Annualized Benefit Growth Rate</t>
  </si>
  <si>
    <t>Annualized Expenditure Growth Rate</t>
  </si>
  <si>
    <t>1970 Per Capita GDP</t>
  </si>
  <si>
    <t>2012 Per Capita GDP</t>
  </si>
  <si>
    <t>Annualized GDP Growth Rate</t>
  </si>
  <si>
    <t>1970 Expenditure Share of GDP</t>
  </si>
  <si>
    <t>2012 Expenditure Share of GDP</t>
  </si>
  <si>
    <t>Real GDP Growth Rate</t>
  </si>
  <si>
    <t>Real Healthcare Expenditure Growth Rate (RHEGR)</t>
  </si>
  <si>
    <t>RHEGR Absent Growth in Benefit Levels</t>
  </si>
  <si>
    <t>Ratio of RHEGR to GDP Growth Rate</t>
  </si>
  <si>
    <t>Ratio of RHEGR Absent Growth in Benefit Levels to GDP Growth Rate</t>
  </si>
  <si>
    <t>Benefit Levels Grow at Historic Rate for 0 Years</t>
  </si>
  <si>
    <t>r=3%</t>
  </si>
  <si>
    <t>r=5%</t>
  </si>
  <si>
    <t>r=7%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</si>
</sst>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Garamond"/>
      <family val="2"/>
    </font>
    <font>
      <sz val="12"/>
      <color theme="1"/>
      <name val="Garamond"/>
      <family val="2"/>
    </font>
    <font>
      <b/>
      <sz val="12"/>
      <color theme="0"/>
      <name val="Garamond"/>
      <family val="2"/>
    </font>
    <font>
      <sz val="8"/>
      <name val="Garamond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0" applyNumberFormat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44" fontId="0" fillId="0" borderId="0" xfId="0" applyNumberFormat="1"/>
    <xf numFmtId="2" fontId="0" fillId="0" borderId="0" xfId="2" applyNumberFormat="1" applyFont="1"/>
    <xf numFmtId="10" fontId="0" fillId="0" borderId="0" xfId="2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2" fillId="2" borderId="2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57"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2"/>
        <scheme val="none"/>
      </font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2"/>
        <scheme val="none"/>
      </font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2"/>
        <scheme val="none"/>
      </font>
      <numFmt numFmtId="14" formatCode="0.00%"/>
    </dxf>
    <dxf>
      <alignment horizontal="general" vertical="bottom" textRotation="0" wrapText="1" indent="0" justifyLastLine="0" shrinkToFit="0" readingOrder="0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2"/>
        <scheme val="none"/>
      </font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2" formatCode="0.00"/>
      <alignment horizontal="right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1</xdr:row>
      <xdr:rowOff>19050</xdr:rowOff>
    </xdr:from>
    <xdr:to>
      <xdr:col>17</xdr:col>
      <xdr:colOff>464599</xdr:colOff>
      <xdr:row>9</xdr:row>
      <xdr:rowOff>199036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963BF7-A676-070C-C5D6-63EDA3F73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5" y="457200"/>
          <a:ext cx="6236749" cy="17801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1A32EF-F11D-4463-A5F5-7E0279F30FAA}" name="ElderlyShare" displayName="ElderlyShare" ref="A1:E12" totalsRowCount="1">
  <autoFilter ref="A1:E11" xr:uid="{C31A32EF-F11D-4463-A5F5-7E0279F30FAA}"/>
  <tableColumns count="5">
    <tableColumn id="1" xr3:uid="{E118766E-7533-442F-AC1D-56D5EED2DE0D}" name="Country" totalsRowLabel="Average"/>
    <tableColumn id="2" xr3:uid="{65F10BD2-C7B9-46EA-92ED-32C7F9896C0E}" name="2012" totalsRowFunction="average" dataDxfId="56" totalsRowDxfId="52"/>
    <tableColumn id="3" xr3:uid="{C6400B41-C98C-489F-905B-7C8486BF4096}" name="2020" totalsRowFunction="average" dataDxfId="55" totalsRowDxfId="51"/>
    <tableColumn id="4" xr3:uid="{CB4306F9-CEF7-422C-B5D2-5B641BD67718}" name="2040" totalsRowFunction="average" dataDxfId="54" totalsRowDxfId="50"/>
    <tableColumn id="5" xr3:uid="{05CEB5E0-67F7-487C-A30F-1F383C2403D7}" name="2050" totalsRowFunction="average" dataDxfId="53" totalsRowDxfId="4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F3F10E-9CBF-406E-8876-D98E521D0BE8}" name="AgeBenefit" displayName="AgeBenefit" ref="G1:O11" totalsRowShown="0">
  <autoFilter ref="G1:O11" xr:uid="{DCF3F10E-9CBF-406E-8876-D98E521D0BE8}"/>
  <tableColumns count="9">
    <tableColumn id="1" xr3:uid="{D23C3CBA-601D-4288-BFF3-27709619CB79}" name="Country"/>
    <tableColumn id="2" xr3:uid="{6048E710-B3ED-4CCC-ABC6-66406ABD588C}" name="0-14" dataDxfId="48"/>
    <tableColumn id="3" xr3:uid="{B34FF9F0-867B-4F3E-BD57-C7691C529F31}" name="15-19" dataDxfId="47"/>
    <tableColumn id="4" xr3:uid="{4CB3CF90-F239-453B-A24B-378194A5C866}" name="20-49" dataDxfId="46"/>
    <tableColumn id="5" xr3:uid="{C4290233-4EE9-4DE2-AA27-8003F7FA6C96}" name="50-64" dataDxfId="45"/>
    <tableColumn id="6" xr3:uid="{383CF93C-A394-484C-A61B-C9D11D2D1F4C}" name="65-69" dataDxfId="44"/>
    <tableColumn id="7" xr3:uid="{2BF082BF-69DB-4FDB-AF72-A1A2AA17EA77}" name="70-74" dataDxfId="43"/>
    <tableColumn id="8" xr3:uid="{E1232249-326E-4D30-9BFD-13F77636FCDD}" name="75-79" dataDxfId="42"/>
    <tableColumn id="9" xr3:uid="{80932B99-EDFA-4DA2-A96A-153631593758}" name="80+" dataDxfId="41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3EC3CD-FC9E-461C-BCCD-49B676C7F638}" name="AgeBenefitB" displayName="AgeBenefitB" ref="G14:O24" totalsRowShown="0">
  <autoFilter ref="G14:O24" xr:uid="{323EC3CD-FC9E-461C-BCCD-49B676C7F638}"/>
  <tableColumns count="9">
    <tableColumn id="1" xr3:uid="{4BE1AAC8-3191-4B80-B46B-8EC0904D38B3}" name="Country"/>
    <tableColumn id="2" xr3:uid="{E411EA56-1705-4B8C-AEE0-AC5282255252}" name="0-14" dataDxfId="40"/>
    <tableColumn id="3" xr3:uid="{4FB60F0B-027A-4C36-8B43-5BA9B6738B18}" name="15-19" dataDxfId="39"/>
    <tableColumn id="4" xr3:uid="{4E5A8BC4-21CB-4C56-9F9D-D9FA073976A6}" name="20-49" dataDxfId="38"/>
    <tableColumn id="5" xr3:uid="{2BA4CFDD-759B-41A2-BAAE-033859790A18}" name="50-64" dataDxfId="37"/>
    <tableColumn id="6" xr3:uid="{412D61B7-B45A-4098-9CAB-BD7B52722FC7}" name="65-69" dataDxfId="36"/>
    <tableColumn id="7" xr3:uid="{1F4299D0-98FB-487C-9F40-5C9CF75C3A87}" name="70-74" dataDxfId="35"/>
    <tableColumn id="8" xr3:uid="{678E98DF-E0E6-4B4E-859B-AEC31E597A44}" name="75-79" dataDxfId="34"/>
    <tableColumn id="9" xr3:uid="{2E6A3C65-47A8-44F8-9CD9-478F6FFB5447}" name="80+" dataDxfId="33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41FAAC-7931-4ACB-915C-EB8DD43ED3F3}" name="Annualized" displayName="Annualized" ref="A1:J12" totalsRowCount="1" headerRowDxfId="32">
  <autoFilter ref="A1:J11" xr:uid="{BB41FAAC-7931-4ACB-915C-EB8DD43ED3F3}"/>
  <tableColumns count="10">
    <tableColumn id="1" xr3:uid="{495BB110-B100-4FDF-95A1-DD2DAE9FEE18}" name="Country" totalsRowLabel="Average"/>
    <tableColumn id="2" xr3:uid="{563B0DB8-D12C-4569-8473-B50B1D55BFC4}" name="1970 Per Capita Expenditure" totalsRowFunction="average" totalsRowDxfId="28" dataCellStyle="Currency"/>
    <tableColumn id="3" xr3:uid="{868ADF16-C62A-4F8A-82AD-E31B026D56B9}" name="2012 Per Capita Expenditure" totalsRowFunction="average" totalsRowDxfId="27" dataCellStyle="Currency"/>
    <tableColumn id="4" xr3:uid="{365973FF-21B4-47B6-8AF2-841063E95368}" name="Annualized Expenditure Growth Rate" totalsRowFunction="average" dataDxfId="31" totalsRowDxfId="26" dataCellStyle="Percent">
      <calculatedColumnFormula>(Annualized[[#This Row],[2012 Per Capita Expenditure]]/Annualized[[#This Row],[1970 Per Capita Expenditure]])^(1/42)</calculatedColumnFormula>
    </tableColumn>
    <tableColumn id="5" xr3:uid="{62190FB0-3AD2-4671-BBD8-7429DFB91B1E}" name="1970 Benefit Level" totalsRowFunction="average" totalsRowDxfId="25" dataCellStyle="Currency"/>
    <tableColumn id="6" xr3:uid="{9E264F72-6AF1-4589-BE9D-3A09419B39EB}" name="2012 Benefit Level" totalsRowFunction="average" totalsRowDxfId="24" dataCellStyle="Currency"/>
    <tableColumn id="7" xr3:uid="{381A5921-BA6E-491F-A321-0414B94F8545}" name="Annualized Benefit Growth Rate" totalsRowFunction="average" dataDxfId="30" totalsRowDxfId="23" dataCellStyle="Percent" totalsRowCellStyle="Percent"/>
    <tableColumn id="8" xr3:uid="{D1638F4D-900A-4390-B939-00B196A9A6A9}" name="1970 Per Capita GDP" totalsRowFunction="average" totalsRowDxfId="22" dataCellStyle="Currency"/>
    <tableColumn id="9" xr3:uid="{D5E2CC84-06F2-4540-98A8-9B952B643762}" name="2012 Per Capita GDP" totalsRowFunction="average" totalsRowDxfId="21" dataCellStyle="Currency"/>
    <tableColumn id="11" xr3:uid="{BA08426C-3528-456E-9317-87136A5FB735}" name="Annualized GDP Growth Rate" totalsRowFunction="average" dataDxfId="29" totalsRowDxfId="20" dataCellStyle="Perc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39A21F-5389-4822-8658-D7853E9718DC}" name="Table5" displayName="Table5" ref="A1:G12" totalsRowCount="1" headerRowDxfId="19">
  <autoFilter ref="A1:G11" xr:uid="{C539A21F-5389-4822-8658-D7853E9718DC}"/>
  <tableColumns count="7">
    <tableColumn id="1" xr3:uid="{0E49B4AE-0B95-4E38-844F-860E603A0774}" name="Country" totalsRowLabel="Average"/>
    <tableColumn id="2" xr3:uid="{4D87AB31-105F-4490-8557-2CCB1F955114}" name="1970 Per Capita Expenditure" totalsRowFunction="average" totalsRowDxfId="16"/>
    <tableColumn id="8" xr3:uid="{D3DF3DED-E230-4310-865A-F5685FF4E51C}" name="1970 Per Capita GDP" totalsRowFunction="average" totalsRowDxfId="15"/>
    <tableColumn id="11" xr3:uid="{2ECDD914-4CA0-4DFD-898B-3A4A1F7A5630}" name="1970 Expenditure Share of GDP" totalsRowFunction="average" dataDxfId="18" totalsRowDxfId="14" dataCellStyle="Percent" totalsRowCellStyle="Percent"/>
    <tableColumn id="3" xr3:uid="{B98A2535-7013-405E-A463-598A839D9FE1}" name="2012 Per Capita Expenditure" totalsRowFunction="average" totalsRowDxfId="13"/>
    <tableColumn id="9" xr3:uid="{09BA728E-7802-4162-A926-D4EE562C3D2B}" name="2012 Per Capita GDP" totalsRowFunction="average" totalsRowDxfId="12"/>
    <tableColumn id="12" xr3:uid="{EA1FC5A8-BBD3-4C30-A4D7-05999FD4E1EA}" name="2012 Expenditure Share of GDP" totalsRowFunction="average" dataDxfId="17" totalsRowDxfId="11" dataCellStyle="Percent" totalsRowCellStyle="Percent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8F3178-0A64-44C5-987A-B976D63CC1B8}" name="Table6" displayName="Table6" ref="A1:F12" totalsRowCount="1" headerRowDxfId="10">
  <autoFilter ref="A1:F11" xr:uid="{0B8F3178-0A64-44C5-987A-B976D63CC1B8}"/>
  <tableColumns count="6">
    <tableColumn id="1" xr3:uid="{5288BC29-8C28-4B8F-B48C-828D17E50069}" name="Country" totalsRowLabel="Average"/>
    <tableColumn id="2" xr3:uid="{4CFA24F0-AF36-43AD-8D36-0C0C95E78369}" name="Real Healthcare Expenditure Growth Rate (RHEGR)" totalsRowFunction="average" dataDxfId="9" totalsRowDxfId="4" dataCellStyle="Percent"/>
    <tableColumn id="3" xr3:uid="{E59AA976-E662-4312-99DF-6061E6B97315}" name="RHEGR Absent Growth in Benefit Levels" totalsRowFunction="average" dataDxfId="8" totalsRowDxfId="3" dataCellStyle="Percent"/>
    <tableColumn id="4" xr3:uid="{8BEFC2AA-37A9-4441-859E-8F878F16E341}" name="Real GDP Growth Rate" totalsRowFunction="average" dataDxfId="7" totalsRowDxfId="2" dataCellStyle="Percent"/>
    <tableColumn id="5" xr3:uid="{6ED83BF8-1034-46C1-866F-63B045B46069}" name="Ratio of RHEGR to GDP Growth Rate" totalsRowFunction="average" dataDxfId="5" totalsRowDxfId="1" dataCellStyle="Percent"/>
    <tableColumn id="6" xr3:uid="{BFFDA9DD-511E-44A1-A7A3-574C44A22C6D}" name="Ratio of RHEGR Absent Growth in Benefit Levels to GDP Growth Rate" totalsRowFunction="average" dataDxfId="6" totalsRowDxfId="0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24F7-05FE-47B9-9EA1-55820B667C24}">
  <dimension ref="A1:O24"/>
  <sheetViews>
    <sheetView topLeftCell="A7" workbookViewId="0">
      <selection activeCell="G14" sqref="G14:O24"/>
    </sheetView>
  </sheetViews>
  <sheetFormatPr defaultRowHeight="15.75" x14ac:dyDescent="0.25"/>
  <cols>
    <col min="1" max="1" width="16.5" customWidth="1"/>
    <col min="2" max="5" width="11.625" customWidth="1"/>
    <col min="7" max="7" width="14.5" customWidth="1"/>
    <col min="8" max="15" width="9.625" customWidth="1"/>
  </cols>
  <sheetData>
    <row r="1" spans="1:15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G1" t="s">
        <v>0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x14ac:dyDescent="0.25">
      <c r="A2" t="s">
        <v>1</v>
      </c>
      <c r="B2" s="1">
        <v>0.14199999999999999</v>
      </c>
      <c r="C2" s="1">
        <v>0.161</v>
      </c>
      <c r="D2" s="1">
        <v>0.2</v>
      </c>
      <c r="E2" s="1">
        <v>0.20899999999999999</v>
      </c>
      <c r="G2" t="s">
        <v>1</v>
      </c>
      <c r="H2" s="6">
        <v>0.3</v>
      </c>
      <c r="I2" s="6">
        <v>0.28999999999999998</v>
      </c>
      <c r="J2" s="6">
        <v>0.65</v>
      </c>
      <c r="K2" s="6">
        <v>1</v>
      </c>
      <c r="L2" s="6">
        <v>1.68</v>
      </c>
      <c r="M2" s="6">
        <v>2.0099999999999998</v>
      </c>
      <c r="N2" s="6">
        <v>2.83</v>
      </c>
      <c r="O2" s="6">
        <v>6.59</v>
      </c>
    </row>
    <row r="3" spans="1:15" x14ac:dyDescent="0.25">
      <c r="A3" t="s">
        <v>2</v>
      </c>
      <c r="B3" s="1">
        <v>0.17899999999999999</v>
      </c>
      <c r="C3" s="1">
        <v>0.19700000000000001</v>
      </c>
      <c r="D3" s="1">
        <v>0.27100000000000002</v>
      </c>
      <c r="E3" s="1">
        <v>0.28199999999999997</v>
      </c>
      <c r="G3" t="s">
        <v>2</v>
      </c>
      <c r="H3" s="6">
        <v>0.33</v>
      </c>
      <c r="I3" s="6">
        <v>0.1</v>
      </c>
      <c r="J3" s="6">
        <v>0.92</v>
      </c>
      <c r="K3" s="6">
        <v>1</v>
      </c>
      <c r="L3" s="6">
        <v>0.45</v>
      </c>
      <c r="M3" s="6">
        <v>0.54</v>
      </c>
      <c r="N3" s="6">
        <v>0.69</v>
      </c>
      <c r="O3" s="6">
        <v>2.87</v>
      </c>
    </row>
    <row r="4" spans="1:15" x14ac:dyDescent="0.25">
      <c r="A4" t="s">
        <v>3</v>
      </c>
      <c r="B4" s="1">
        <v>0.14899999999999999</v>
      </c>
      <c r="C4" s="1">
        <v>0.185</v>
      </c>
      <c r="D4" s="1">
        <v>0.24</v>
      </c>
      <c r="E4" s="1">
        <v>0.246</v>
      </c>
      <c r="G4" t="s">
        <v>3</v>
      </c>
      <c r="H4" s="6">
        <v>0.4</v>
      </c>
      <c r="I4" s="6">
        <v>0.52</v>
      </c>
      <c r="J4" s="6">
        <v>1.75</v>
      </c>
      <c r="K4" s="6">
        <v>1</v>
      </c>
      <c r="L4" s="6">
        <v>0.73</v>
      </c>
      <c r="M4" s="6">
        <v>1.1000000000000001</v>
      </c>
      <c r="N4" s="6">
        <v>3.46</v>
      </c>
      <c r="O4" s="6">
        <v>10.49</v>
      </c>
    </row>
    <row r="5" spans="1:15" x14ac:dyDescent="0.25">
      <c r="A5" t="s">
        <v>4</v>
      </c>
      <c r="B5" s="1">
        <v>0.20699999999999999</v>
      </c>
      <c r="C5" s="1">
        <v>0.224</v>
      </c>
      <c r="D5" s="1">
        <v>0.30499999999999999</v>
      </c>
      <c r="E5" s="1">
        <v>0.316</v>
      </c>
      <c r="G5" t="s">
        <v>4</v>
      </c>
      <c r="H5" s="6" t="s">
        <v>24</v>
      </c>
      <c r="I5" s="6" t="s">
        <v>24</v>
      </c>
      <c r="J5" s="6" t="s">
        <v>24</v>
      </c>
      <c r="K5" s="6">
        <v>1</v>
      </c>
      <c r="L5" s="6" t="s">
        <v>24</v>
      </c>
      <c r="M5" s="6" t="s">
        <v>24</v>
      </c>
      <c r="N5" s="6" t="s">
        <v>24</v>
      </c>
      <c r="O5" s="6" t="s">
        <v>24</v>
      </c>
    </row>
    <row r="6" spans="1:15" x14ac:dyDescent="0.25">
      <c r="A6" t="s">
        <v>5</v>
      </c>
      <c r="B6" s="1">
        <v>0.24099999999999999</v>
      </c>
      <c r="C6" s="1">
        <v>0.29099999999999998</v>
      </c>
      <c r="D6" s="1">
        <v>0.36099999999999999</v>
      </c>
      <c r="E6" s="1">
        <v>0.38800000000000001</v>
      </c>
      <c r="G6" t="s">
        <v>5</v>
      </c>
      <c r="H6" s="6">
        <v>0.56000000000000005</v>
      </c>
      <c r="I6" s="6">
        <v>0.08</v>
      </c>
      <c r="J6" s="6">
        <v>0.34</v>
      </c>
      <c r="K6" s="6">
        <v>1</v>
      </c>
      <c r="L6" s="6">
        <v>0.34</v>
      </c>
      <c r="M6" s="6">
        <v>0.31</v>
      </c>
      <c r="N6" s="6">
        <v>7.0000000000000007E-2</v>
      </c>
      <c r="O6" s="6">
        <v>0.26</v>
      </c>
    </row>
    <row r="7" spans="1:15" x14ac:dyDescent="0.25">
      <c r="A7" t="s">
        <v>6</v>
      </c>
      <c r="B7" s="1">
        <v>0.155</v>
      </c>
      <c r="C7" s="1">
        <v>0.18</v>
      </c>
      <c r="D7" s="1">
        <v>0.22900000000000001</v>
      </c>
      <c r="E7" s="1">
        <v>0.23200000000000001</v>
      </c>
      <c r="G7" t="s">
        <v>6</v>
      </c>
      <c r="H7" s="6" t="s">
        <v>24</v>
      </c>
      <c r="I7" s="6" t="s">
        <v>24</v>
      </c>
      <c r="J7" s="6" t="s">
        <v>24</v>
      </c>
      <c r="K7" s="6">
        <v>1</v>
      </c>
      <c r="L7" s="6" t="s">
        <v>24</v>
      </c>
      <c r="M7" s="6" t="s">
        <v>24</v>
      </c>
      <c r="N7" s="6" t="s">
        <v>24</v>
      </c>
      <c r="O7" s="6" t="s">
        <v>24</v>
      </c>
    </row>
    <row r="8" spans="1:15" x14ac:dyDescent="0.25">
      <c r="A8" t="s">
        <v>7</v>
      </c>
      <c r="B8" s="1">
        <v>0.17499999999999999</v>
      </c>
      <c r="C8" s="1">
        <v>0.20399999999999999</v>
      </c>
      <c r="D8" s="1">
        <v>0.32700000000000001</v>
      </c>
      <c r="E8" s="1">
        <v>0.36499999999999999</v>
      </c>
      <c r="G8" t="s">
        <v>7</v>
      </c>
      <c r="H8" s="6" t="s">
        <v>24</v>
      </c>
      <c r="I8" s="6" t="s">
        <v>24</v>
      </c>
      <c r="J8" s="6" t="s">
        <v>24</v>
      </c>
      <c r="K8" s="6">
        <v>1</v>
      </c>
      <c r="L8" s="6" t="s">
        <v>24</v>
      </c>
      <c r="M8" s="6" t="s">
        <v>24</v>
      </c>
      <c r="N8" s="6" t="s">
        <v>24</v>
      </c>
      <c r="O8" s="6" t="s">
        <v>24</v>
      </c>
    </row>
    <row r="9" spans="1:15" x14ac:dyDescent="0.25">
      <c r="A9" t="s">
        <v>8</v>
      </c>
      <c r="B9" s="1">
        <v>0.19</v>
      </c>
      <c r="C9" s="1">
        <v>0.20300000000000001</v>
      </c>
      <c r="D9" s="1">
        <v>0.23799999999999999</v>
      </c>
      <c r="E9" s="1">
        <v>0.24099999999999999</v>
      </c>
      <c r="G9" t="s">
        <v>8</v>
      </c>
      <c r="H9" s="6" t="s">
        <v>24</v>
      </c>
      <c r="I9" s="6" t="s">
        <v>24</v>
      </c>
      <c r="J9" s="6" t="s">
        <v>24</v>
      </c>
      <c r="K9" s="6">
        <v>1</v>
      </c>
      <c r="L9" s="6" t="s">
        <v>24</v>
      </c>
      <c r="M9" s="6" t="s">
        <v>24</v>
      </c>
      <c r="N9" s="6" t="s">
        <v>24</v>
      </c>
      <c r="O9" s="6" t="s">
        <v>24</v>
      </c>
    </row>
    <row r="10" spans="1:15" x14ac:dyDescent="0.25">
      <c r="A10" t="s">
        <v>14</v>
      </c>
      <c r="B10" s="1">
        <v>0.16600000000000001</v>
      </c>
      <c r="C10" s="1">
        <v>0.19</v>
      </c>
      <c r="D10" s="1">
        <v>0.23699999999999999</v>
      </c>
      <c r="E10" s="1">
        <v>0.24099999999999999</v>
      </c>
      <c r="G10" t="s">
        <v>14</v>
      </c>
      <c r="H10" s="6" t="s">
        <v>24</v>
      </c>
      <c r="I10" s="6" t="s">
        <v>24</v>
      </c>
      <c r="J10" s="6" t="s">
        <v>24</v>
      </c>
      <c r="K10" s="6">
        <v>1</v>
      </c>
      <c r="L10" s="6" t="s">
        <v>24</v>
      </c>
      <c r="M10" s="6" t="s">
        <v>24</v>
      </c>
      <c r="N10" s="6" t="s">
        <v>24</v>
      </c>
      <c r="O10" s="6" t="s">
        <v>24</v>
      </c>
    </row>
    <row r="11" spans="1:15" x14ac:dyDescent="0.25">
      <c r="A11" t="s">
        <v>15</v>
      </c>
      <c r="B11" s="1">
        <v>0.13700000000000001</v>
      </c>
      <c r="C11" s="1">
        <v>0.16800000000000001</v>
      </c>
      <c r="D11" s="1">
        <v>0.21</v>
      </c>
      <c r="E11" s="1">
        <v>0.20899999999999999</v>
      </c>
      <c r="G11" t="s">
        <v>15</v>
      </c>
      <c r="H11" s="6">
        <v>0.28999999999999998</v>
      </c>
      <c r="I11" s="6">
        <v>0.08</v>
      </c>
      <c r="J11" s="6">
        <v>0.47</v>
      </c>
      <c r="K11" s="6">
        <v>1</v>
      </c>
      <c r="L11" s="6">
        <v>0.21</v>
      </c>
      <c r="M11" s="6">
        <v>0.32</v>
      </c>
      <c r="N11" s="6">
        <v>0.53</v>
      </c>
      <c r="O11" s="6">
        <v>3.76</v>
      </c>
    </row>
    <row r="12" spans="1:15" x14ac:dyDescent="0.25">
      <c r="A12" t="s">
        <v>9</v>
      </c>
      <c r="B12" s="1">
        <f>SUBTOTAL(101,ElderlyShare[2012])</f>
        <v>0.17409999999999998</v>
      </c>
      <c r="C12" s="1">
        <f>SUBTOTAL(101,ElderlyShare[2020])</f>
        <v>0.20029999999999998</v>
      </c>
      <c r="D12" s="1">
        <f>SUBTOTAL(101,ElderlyShare[2040])</f>
        <v>0.26180000000000003</v>
      </c>
      <c r="E12" s="1">
        <f>SUBTOTAL(101,ElderlyShare[2050])</f>
        <v>0.27290000000000003</v>
      </c>
    </row>
    <row r="14" spans="1:15" x14ac:dyDescent="0.25">
      <c r="G14" t="s">
        <v>0</v>
      </c>
      <c r="H14" s="5" t="s">
        <v>16</v>
      </c>
      <c r="I14" s="5" t="s">
        <v>17</v>
      </c>
      <c r="J14" s="5" t="s">
        <v>18</v>
      </c>
      <c r="K14" s="5" t="s">
        <v>19</v>
      </c>
      <c r="L14" s="5" t="s">
        <v>20</v>
      </c>
      <c r="M14" s="5" t="s">
        <v>21</v>
      </c>
      <c r="N14" s="5" t="s">
        <v>22</v>
      </c>
      <c r="O14" s="5" t="s">
        <v>23</v>
      </c>
    </row>
    <row r="15" spans="1:15" x14ac:dyDescent="0.25">
      <c r="G15" t="s">
        <v>1</v>
      </c>
      <c r="H15" s="7">
        <v>0.6</v>
      </c>
      <c r="I15" s="7">
        <v>0.56999999999999995</v>
      </c>
      <c r="J15" s="7">
        <v>0.64</v>
      </c>
      <c r="K15" s="7">
        <v>1</v>
      </c>
      <c r="L15" s="7">
        <v>1.81</v>
      </c>
      <c r="M15" s="7">
        <v>2.16</v>
      </c>
      <c r="N15" s="7">
        <v>3.9</v>
      </c>
      <c r="O15" s="7">
        <v>4.2300000000000004</v>
      </c>
    </row>
    <row r="16" spans="1:15" x14ac:dyDescent="0.25">
      <c r="G16" t="s">
        <v>2</v>
      </c>
      <c r="H16" s="7">
        <v>0.28000000000000003</v>
      </c>
      <c r="I16" s="7">
        <v>0.28000000000000003</v>
      </c>
      <c r="J16" s="7">
        <v>0.46</v>
      </c>
      <c r="K16" s="7">
        <v>1</v>
      </c>
      <c r="L16" s="7">
        <v>1.42</v>
      </c>
      <c r="M16" s="7">
        <v>1.75</v>
      </c>
      <c r="N16" s="7">
        <v>1.98</v>
      </c>
      <c r="O16" s="7">
        <v>2.17</v>
      </c>
    </row>
    <row r="17" spans="7:15" x14ac:dyDescent="0.25">
      <c r="G17" t="s">
        <v>3</v>
      </c>
      <c r="H17" s="7">
        <v>0.43</v>
      </c>
      <c r="I17" s="7">
        <v>0.61</v>
      </c>
      <c r="J17" s="7">
        <v>0.65</v>
      </c>
      <c r="K17" s="7">
        <v>1</v>
      </c>
      <c r="L17" s="7">
        <v>2.4500000000000002</v>
      </c>
      <c r="M17" s="7">
        <v>2.44</v>
      </c>
      <c r="N17" s="7">
        <v>4.97</v>
      </c>
      <c r="O17" s="7">
        <v>7.54</v>
      </c>
    </row>
    <row r="18" spans="7:15" x14ac:dyDescent="0.25">
      <c r="G18" t="s">
        <v>4</v>
      </c>
      <c r="H18" s="7">
        <v>0.48</v>
      </c>
      <c r="I18" s="7">
        <v>0.43</v>
      </c>
      <c r="J18" s="7">
        <v>0.57999999999999996</v>
      </c>
      <c r="K18" s="7">
        <v>1</v>
      </c>
      <c r="L18" s="7">
        <v>1.52</v>
      </c>
      <c r="M18" s="7">
        <v>1.8</v>
      </c>
      <c r="N18" s="7">
        <v>2.11</v>
      </c>
      <c r="O18" s="7">
        <v>2.48</v>
      </c>
    </row>
    <row r="19" spans="7:15" x14ac:dyDescent="0.25">
      <c r="G19" t="s">
        <v>5</v>
      </c>
      <c r="H19" s="7">
        <v>0.44</v>
      </c>
      <c r="I19" s="7">
        <v>0.22</v>
      </c>
      <c r="J19" s="7">
        <v>0.43</v>
      </c>
      <c r="K19" s="7">
        <v>1</v>
      </c>
      <c r="L19" s="7">
        <v>1.7</v>
      </c>
      <c r="M19" s="7">
        <v>2.2000000000000002</v>
      </c>
      <c r="N19" s="7">
        <v>2.76</v>
      </c>
      <c r="O19" s="7">
        <v>3.53</v>
      </c>
    </row>
    <row r="20" spans="7:15" x14ac:dyDescent="0.25">
      <c r="G20" t="s">
        <v>6</v>
      </c>
      <c r="H20" s="7">
        <v>0.56999999999999995</v>
      </c>
      <c r="I20" s="7">
        <v>0.34</v>
      </c>
      <c r="J20" s="7">
        <v>0.52</v>
      </c>
      <c r="K20" s="7">
        <v>1</v>
      </c>
      <c r="L20" s="7">
        <v>1.7</v>
      </c>
      <c r="M20" s="7">
        <v>2.21</v>
      </c>
      <c r="N20" s="7">
        <v>2.69</v>
      </c>
      <c r="O20" s="7">
        <v>3.41</v>
      </c>
    </row>
    <row r="21" spans="7:15" x14ac:dyDescent="0.25">
      <c r="G21" t="s">
        <v>7</v>
      </c>
      <c r="H21" s="7">
        <v>0.56999999999999995</v>
      </c>
      <c r="I21" s="7">
        <v>0.39</v>
      </c>
      <c r="J21" s="7">
        <v>0.48</v>
      </c>
      <c r="K21" s="7">
        <v>1</v>
      </c>
      <c r="L21" s="7">
        <v>1.46</v>
      </c>
      <c r="M21" s="7">
        <v>1.73</v>
      </c>
      <c r="N21" s="7">
        <v>1.97</v>
      </c>
      <c r="O21" s="7">
        <v>2.11</v>
      </c>
    </row>
    <row r="22" spans="7:15" x14ac:dyDescent="0.25">
      <c r="G22" t="s">
        <v>8</v>
      </c>
      <c r="H22" s="7">
        <v>0.43</v>
      </c>
      <c r="I22" s="7">
        <v>0.43</v>
      </c>
      <c r="J22" s="7">
        <v>0.63</v>
      </c>
      <c r="K22" s="7">
        <v>1</v>
      </c>
      <c r="L22" s="7">
        <v>1.5</v>
      </c>
      <c r="M22" s="7">
        <v>1.5</v>
      </c>
      <c r="N22" s="7">
        <v>1.96</v>
      </c>
      <c r="O22" s="7">
        <v>1.99</v>
      </c>
    </row>
    <row r="23" spans="7:15" x14ac:dyDescent="0.25">
      <c r="G23" t="s">
        <v>14</v>
      </c>
      <c r="H23" s="7">
        <v>1.08</v>
      </c>
      <c r="I23" s="7">
        <v>0.65</v>
      </c>
      <c r="J23" s="7">
        <v>0.76</v>
      </c>
      <c r="K23" s="7">
        <v>1</v>
      </c>
      <c r="L23" s="7">
        <v>2.0699999999999998</v>
      </c>
      <c r="M23" s="7">
        <v>2.0699999999999998</v>
      </c>
      <c r="N23" s="7">
        <v>3.67</v>
      </c>
      <c r="O23" s="7">
        <v>4.6500000000000004</v>
      </c>
    </row>
    <row r="24" spans="7:15" x14ac:dyDescent="0.25">
      <c r="G24" t="s">
        <v>15</v>
      </c>
      <c r="H24" s="7">
        <v>0.88</v>
      </c>
      <c r="I24" s="7">
        <v>0.82</v>
      </c>
      <c r="J24" s="7">
        <v>0.77</v>
      </c>
      <c r="K24" s="7">
        <v>1</v>
      </c>
      <c r="L24" s="7">
        <v>5.01</v>
      </c>
      <c r="M24" s="7">
        <v>5.0199999999999996</v>
      </c>
      <c r="N24" s="7">
        <v>8.52</v>
      </c>
      <c r="O24" s="7">
        <v>11.53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885F9-0BA4-40B2-BDF3-86A3EEF59A1B}">
  <dimension ref="A1:J12"/>
  <sheetViews>
    <sheetView workbookViewId="0">
      <selection activeCell="J12" sqref="A1:J12"/>
    </sheetView>
  </sheetViews>
  <sheetFormatPr defaultRowHeight="15.75" x14ac:dyDescent="0.25"/>
  <cols>
    <col min="1" max="1" width="15.375" customWidth="1"/>
    <col min="2" max="2" width="14.25" customWidth="1"/>
    <col min="3" max="3" width="14.375" customWidth="1"/>
    <col min="4" max="5" width="11.625" customWidth="1"/>
    <col min="6" max="6" width="11.125" customWidth="1"/>
    <col min="7" max="7" width="11.5" customWidth="1"/>
    <col min="8" max="8" width="14.875" customWidth="1"/>
    <col min="9" max="9" width="14.625" customWidth="1"/>
    <col min="10" max="10" width="10.75" customWidth="1"/>
  </cols>
  <sheetData>
    <row r="1" spans="1:10" s="8" customFormat="1" ht="30.75" customHeight="1" x14ac:dyDescent="0.25">
      <c r="A1" s="8" t="s">
        <v>0</v>
      </c>
      <c r="B1" s="8" t="s">
        <v>25</v>
      </c>
      <c r="C1" s="8" t="s">
        <v>26</v>
      </c>
      <c r="D1" s="8" t="s">
        <v>30</v>
      </c>
      <c r="E1" s="8" t="s">
        <v>27</v>
      </c>
      <c r="F1" s="8" t="s">
        <v>28</v>
      </c>
      <c r="G1" s="8" t="s">
        <v>29</v>
      </c>
      <c r="H1" s="8" t="s">
        <v>31</v>
      </c>
      <c r="I1" s="8" t="s">
        <v>32</v>
      </c>
      <c r="J1" s="8" t="s">
        <v>33</v>
      </c>
    </row>
    <row r="2" spans="1:10" x14ac:dyDescent="0.25">
      <c r="A2" t="s">
        <v>1</v>
      </c>
      <c r="B2" s="9">
        <v>439</v>
      </c>
      <c r="C2" s="9">
        <v>3704</v>
      </c>
      <c r="D2" s="12">
        <v>5.21E-2</v>
      </c>
      <c r="E2" s="9">
        <v>518.78</v>
      </c>
      <c r="F2" s="9">
        <v>1637.54</v>
      </c>
      <c r="G2" s="12">
        <v>2.7699999999999999E-2</v>
      </c>
      <c r="H2" s="9">
        <v>21549.8</v>
      </c>
      <c r="I2" s="9">
        <v>43334.8</v>
      </c>
      <c r="J2" s="12">
        <v>1.6799999999999999E-2</v>
      </c>
    </row>
    <row r="3" spans="1:10" x14ac:dyDescent="0.25">
      <c r="A3" t="s">
        <v>2</v>
      </c>
      <c r="B3" s="9">
        <v>476</v>
      </c>
      <c r="C3" s="9">
        <v>4307</v>
      </c>
      <c r="D3" s="12">
        <v>5.3800000000000001E-2</v>
      </c>
      <c r="E3" s="9">
        <v>711.5</v>
      </c>
      <c r="F3" s="9">
        <v>2290.86</v>
      </c>
      <c r="G3" s="12">
        <v>2.8199999999999999E-2</v>
      </c>
      <c r="H3" s="9">
        <v>17548.900000000001</v>
      </c>
      <c r="I3" s="9">
        <v>43203</v>
      </c>
      <c r="J3" s="12">
        <v>2.1700000000000001E-2</v>
      </c>
    </row>
    <row r="4" spans="1:10" x14ac:dyDescent="0.25">
      <c r="A4" t="s">
        <v>3</v>
      </c>
      <c r="B4" s="9">
        <v>714</v>
      </c>
      <c r="C4" s="9">
        <v>4170</v>
      </c>
      <c r="D4" s="12">
        <v>4.2900000000000001E-2</v>
      </c>
      <c r="E4" s="9">
        <v>784.23</v>
      </c>
      <c r="F4" s="9">
        <v>1636.33</v>
      </c>
      <c r="G4" s="12">
        <v>1.77E-2</v>
      </c>
      <c r="H4" s="9">
        <v>20596.8</v>
      </c>
      <c r="I4" s="9">
        <v>41194.5</v>
      </c>
      <c r="J4" s="12">
        <v>1.66E-2</v>
      </c>
    </row>
    <row r="5" spans="1:10" x14ac:dyDescent="0.25">
      <c r="A5" t="s">
        <v>4</v>
      </c>
      <c r="B5" s="9">
        <v>804</v>
      </c>
      <c r="C5" s="9">
        <v>4460</v>
      </c>
      <c r="D5" s="12">
        <v>4.1599999999999998E-2</v>
      </c>
      <c r="E5" s="9">
        <v>1020.58</v>
      </c>
      <c r="F5" s="9">
        <v>2881.15</v>
      </c>
      <c r="G5" s="12">
        <v>2.5000000000000001E-2</v>
      </c>
      <c r="H5" s="9">
        <v>18513.5</v>
      </c>
      <c r="I5" s="9">
        <v>41507.199999999997</v>
      </c>
      <c r="J5" s="12">
        <v>1.9400000000000001E-2</v>
      </c>
    </row>
    <row r="6" spans="1:10" x14ac:dyDescent="0.25">
      <c r="A6" t="s">
        <v>5</v>
      </c>
      <c r="B6" s="9">
        <v>554</v>
      </c>
      <c r="C6" s="9">
        <v>3633</v>
      </c>
      <c r="D6" s="12">
        <v>4.58E-2</v>
      </c>
      <c r="E6" s="9">
        <v>898.16</v>
      </c>
      <c r="F6" s="9">
        <v>2756.31</v>
      </c>
      <c r="G6" s="12">
        <v>2.7099999999999999E-2</v>
      </c>
      <c r="H6" s="9">
        <v>14755.4</v>
      </c>
      <c r="I6" s="9">
        <v>35613.1</v>
      </c>
      <c r="J6" s="12">
        <v>2.12E-2</v>
      </c>
    </row>
    <row r="7" spans="1:10" x14ac:dyDescent="0.25">
      <c r="A7" t="s">
        <v>6</v>
      </c>
      <c r="B7" s="9">
        <v>782</v>
      </c>
      <c r="C7" s="9">
        <v>4908</v>
      </c>
      <c r="D7" s="12">
        <v>4.4699999999999997E-2</v>
      </c>
      <c r="E7" s="9">
        <v>935.74</v>
      </c>
      <c r="F7" s="9">
        <v>4511.42</v>
      </c>
      <c r="G7" s="12">
        <v>3.8199999999999998E-2</v>
      </c>
      <c r="H7" s="9">
        <v>21303.1</v>
      </c>
      <c r="I7" s="9">
        <v>58567.6</v>
      </c>
      <c r="J7" s="12">
        <v>2.4E-2</v>
      </c>
    </row>
    <row r="8" spans="1:10" x14ac:dyDescent="0.25">
      <c r="A8" t="s">
        <v>7</v>
      </c>
      <c r="B8" s="9">
        <v>212</v>
      </c>
      <c r="C8" s="9">
        <v>2658</v>
      </c>
      <c r="D8" s="12">
        <v>6.2E-2</v>
      </c>
      <c r="E8" s="9">
        <v>305.45</v>
      </c>
      <c r="F8" s="9">
        <v>1301.79</v>
      </c>
      <c r="G8" s="12">
        <v>3.5099999999999999E-2</v>
      </c>
      <c r="H8" s="9">
        <v>13864.9</v>
      </c>
      <c r="I8" s="9">
        <v>30554.7</v>
      </c>
      <c r="J8" s="12">
        <v>1.9E-2</v>
      </c>
    </row>
    <row r="9" spans="1:10" x14ac:dyDescent="0.25">
      <c r="A9" t="s">
        <v>8</v>
      </c>
      <c r="B9" s="9">
        <v>1139</v>
      </c>
      <c r="C9" s="9">
        <v>4435</v>
      </c>
      <c r="D9" s="12">
        <v>3.2899999999999999E-2</v>
      </c>
      <c r="E9" s="9">
        <v>1444.82</v>
      </c>
      <c r="F9" s="9">
        <v>3043.57</v>
      </c>
      <c r="G9" s="12">
        <v>1.7899999999999999E-2</v>
      </c>
      <c r="H9" s="9">
        <v>21163</v>
      </c>
      <c r="I9" s="9">
        <v>41988</v>
      </c>
      <c r="J9" s="12">
        <v>1.6400000000000001E-2</v>
      </c>
    </row>
    <row r="10" spans="1:10" x14ac:dyDescent="0.25">
      <c r="A10" t="s">
        <v>14</v>
      </c>
      <c r="B10" s="9">
        <v>640</v>
      </c>
      <c r="C10" s="9">
        <v>2843</v>
      </c>
      <c r="D10" s="12">
        <v>3.61E-2</v>
      </c>
      <c r="E10" s="9">
        <v>564.84</v>
      </c>
      <c r="F10" s="9">
        <v>1676.33</v>
      </c>
      <c r="G10" s="12">
        <v>2.6200000000000001E-2</v>
      </c>
      <c r="H10" s="9">
        <v>16452.3</v>
      </c>
      <c r="I10" s="9">
        <v>36587.5</v>
      </c>
      <c r="J10" s="12">
        <v>1.9199999999999998E-2</v>
      </c>
    </row>
    <row r="11" spans="1:10" x14ac:dyDescent="0.25">
      <c r="A11" t="s">
        <v>15</v>
      </c>
      <c r="B11" s="9">
        <v>583</v>
      </c>
      <c r="C11" s="9">
        <v>8134</v>
      </c>
      <c r="D11" s="12">
        <v>6.4799999999999996E-2</v>
      </c>
      <c r="E11" s="9">
        <v>404.84</v>
      </c>
      <c r="F11" s="9">
        <v>1715.12</v>
      </c>
      <c r="G11" s="12">
        <v>3.5000000000000003E-2</v>
      </c>
      <c r="H11" s="9">
        <v>23203</v>
      </c>
      <c r="I11" s="9">
        <v>49517.599999999999</v>
      </c>
      <c r="J11" s="12">
        <v>1.8200000000000001E-2</v>
      </c>
    </row>
    <row r="12" spans="1:10" x14ac:dyDescent="0.25">
      <c r="A12" t="s">
        <v>9</v>
      </c>
      <c r="B12" s="10">
        <f>SUBTOTAL(101,Annualized[1970 Per Capita Expenditure])</f>
        <v>634.29999999999995</v>
      </c>
      <c r="C12" s="10">
        <f>SUBTOTAL(101,Annualized[2012 Per Capita Expenditure])</f>
        <v>4325.2</v>
      </c>
      <c r="D12" s="1">
        <f>SUBTOTAL(101,Annualized[Annualized Expenditure Growth Rate])</f>
        <v>4.7670000000000004E-2</v>
      </c>
      <c r="E12" s="10">
        <f>SUBTOTAL(101,Annualized[1970 Benefit Level])</f>
        <v>758.89400000000001</v>
      </c>
      <c r="F12" s="10">
        <f>SUBTOTAL(101,Annualized[2012 Benefit Level])</f>
        <v>2345.0419999999995</v>
      </c>
      <c r="G12" s="12">
        <f>SUBTOTAL(101,Annualized[Annualized Benefit Growth Rate])</f>
        <v>2.7810000000000001E-2</v>
      </c>
      <c r="H12" s="10">
        <f>SUBTOTAL(101,Annualized[1970 Per Capita GDP])</f>
        <v>18895.07</v>
      </c>
      <c r="I12" s="10">
        <f>SUBTOTAL(101,Annualized[2012 Per Capita GDP])</f>
        <v>42206.8</v>
      </c>
      <c r="J12" s="1">
        <f>SUBTOTAL(101,Annualized[Annualized GDP Growth Rate])</f>
        <v>1.9249999999999996E-2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E70B-4C22-4ED1-91D0-B74E1B9A9C76}">
  <dimension ref="A1:G12"/>
  <sheetViews>
    <sheetView workbookViewId="0">
      <selection activeCell="G12" sqref="A1:G12"/>
    </sheetView>
  </sheetViews>
  <sheetFormatPr defaultRowHeight="15.75" x14ac:dyDescent="0.25"/>
  <cols>
    <col min="1" max="1" width="9.75" customWidth="1"/>
    <col min="2" max="2" width="15.25" customWidth="1"/>
    <col min="3" max="3" width="13.5" customWidth="1"/>
    <col min="4" max="4" width="17.375" customWidth="1"/>
    <col min="5" max="5" width="14.625" customWidth="1"/>
    <col min="6" max="6" width="14.375" customWidth="1"/>
    <col min="7" max="7" width="16.625" customWidth="1"/>
    <col min="8" max="8" width="28.875" customWidth="1"/>
  </cols>
  <sheetData>
    <row r="1" spans="1:7" s="8" customFormat="1" ht="31.5" x14ac:dyDescent="0.25">
      <c r="A1" s="8" t="s">
        <v>0</v>
      </c>
      <c r="B1" s="8" t="s">
        <v>25</v>
      </c>
      <c r="C1" s="8" t="s">
        <v>31</v>
      </c>
      <c r="D1" s="8" t="s">
        <v>34</v>
      </c>
      <c r="E1" s="8" t="s">
        <v>26</v>
      </c>
      <c r="F1" s="8" t="s">
        <v>32</v>
      </c>
      <c r="G1" s="8" t="s">
        <v>35</v>
      </c>
    </row>
    <row r="2" spans="1:7" x14ac:dyDescent="0.25">
      <c r="A2" t="s">
        <v>1</v>
      </c>
      <c r="B2" s="9">
        <v>439</v>
      </c>
      <c r="C2" s="9">
        <v>21549.8</v>
      </c>
      <c r="D2" s="12">
        <v>2.0400000000000001E-2</v>
      </c>
      <c r="E2" s="9">
        <v>3704</v>
      </c>
      <c r="F2" s="9">
        <v>43334.8</v>
      </c>
      <c r="G2" s="12">
        <v>8.5500000000000007E-2</v>
      </c>
    </row>
    <row r="3" spans="1:7" x14ac:dyDescent="0.25">
      <c r="A3" t="s">
        <v>2</v>
      </c>
      <c r="B3" s="9">
        <v>476</v>
      </c>
      <c r="C3" s="9">
        <v>17548.900000000001</v>
      </c>
      <c r="D3" s="12">
        <v>2.7099999999999999E-2</v>
      </c>
      <c r="E3" s="9">
        <v>4307</v>
      </c>
      <c r="F3" s="9">
        <v>43203</v>
      </c>
      <c r="G3" s="12">
        <v>9.9699999999999997E-2</v>
      </c>
    </row>
    <row r="4" spans="1:7" x14ac:dyDescent="0.25">
      <c r="A4" t="s">
        <v>3</v>
      </c>
      <c r="B4" s="9">
        <v>714</v>
      </c>
      <c r="C4" s="9">
        <v>20596.8</v>
      </c>
      <c r="D4" s="12">
        <v>3.4700000000000002E-2</v>
      </c>
      <c r="E4" s="9">
        <v>4170</v>
      </c>
      <c r="F4" s="9">
        <v>41194.5</v>
      </c>
      <c r="G4" s="12">
        <v>0.1012</v>
      </c>
    </row>
    <row r="5" spans="1:7" x14ac:dyDescent="0.25">
      <c r="A5" t="s">
        <v>4</v>
      </c>
      <c r="B5" s="9">
        <v>804</v>
      </c>
      <c r="C5" s="9">
        <v>18513.5</v>
      </c>
      <c r="D5" s="12">
        <v>4.3400000000000001E-2</v>
      </c>
      <c r="E5" s="9">
        <v>4460</v>
      </c>
      <c r="F5" s="9">
        <v>41507.199999999997</v>
      </c>
      <c r="G5" s="12">
        <v>0.1074</v>
      </c>
    </row>
    <row r="6" spans="1:7" x14ac:dyDescent="0.25">
      <c r="A6" t="s">
        <v>5</v>
      </c>
      <c r="B6" s="9">
        <v>554</v>
      </c>
      <c r="C6" s="9">
        <v>14755.4</v>
      </c>
      <c r="D6" s="12">
        <v>3.7499999999999999E-2</v>
      </c>
      <c r="E6" s="9">
        <v>3633</v>
      </c>
      <c r="F6" s="9">
        <v>35613.1</v>
      </c>
      <c r="G6" s="12">
        <v>0.10199999999999999</v>
      </c>
    </row>
    <row r="7" spans="1:7" x14ac:dyDescent="0.25">
      <c r="A7" t="s">
        <v>6</v>
      </c>
      <c r="B7" s="9">
        <v>782</v>
      </c>
      <c r="C7" s="9">
        <v>21303.1</v>
      </c>
      <c r="D7" s="12">
        <v>3.6700000000000003E-2</v>
      </c>
      <c r="E7" s="9">
        <v>4908</v>
      </c>
      <c r="F7" s="9">
        <v>58567.6</v>
      </c>
      <c r="G7" s="12">
        <v>8.3799999999999999E-2</v>
      </c>
    </row>
    <row r="8" spans="1:7" x14ac:dyDescent="0.25">
      <c r="A8" t="s">
        <v>7</v>
      </c>
      <c r="B8" s="9">
        <v>212</v>
      </c>
      <c r="C8" s="9">
        <v>13864.9</v>
      </c>
      <c r="D8" s="12">
        <v>1.5299999999999999E-2</v>
      </c>
      <c r="E8" s="9">
        <v>2658</v>
      </c>
      <c r="F8" s="9">
        <v>30554.7</v>
      </c>
      <c r="G8" s="12">
        <v>8.6999999999999994E-2</v>
      </c>
    </row>
    <row r="9" spans="1:7" x14ac:dyDescent="0.25">
      <c r="A9" t="s">
        <v>8</v>
      </c>
      <c r="B9" s="9">
        <v>1139</v>
      </c>
      <c r="C9" s="9">
        <v>21163</v>
      </c>
      <c r="D9" s="12">
        <v>5.3800000000000001E-2</v>
      </c>
      <c r="E9" s="9">
        <v>4435</v>
      </c>
      <c r="F9" s="9">
        <v>41988</v>
      </c>
      <c r="G9" s="12">
        <v>0.1056</v>
      </c>
    </row>
    <row r="10" spans="1:7" x14ac:dyDescent="0.25">
      <c r="A10" t="s">
        <v>14</v>
      </c>
      <c r="B10" s="9">
        <v>640</v>
      </c>
      <c r="C10" s="9">
        <v>16452.3</v>
      </c>
      <c r="D10" s="12">
        <v>3.8899999999999997E-2</v>
      </c>
      <c r="E10" s="9">
        <v>2843</v>
      </c>
      <c r="F10" s="9">
        <v>36587.5</v>
      </c>
      <c r="G10" s="12">
        <v>7.7700000000000005E-2</v>
      </c>
    </row>
    <row r="11" spans="1:7" x14ac:dyDescent="0.25">
      <c r="A11" t="s">
        <v>15</v>
      </c>
      <c r="B11" s="9">
        <v>583</v>
      </c>
      <c r="C11" s="9">
        <v>23203</v>
      </c>
      <c r="D11" s="12">
        <v>2.5100000000000001E-2</v>
      </c>
      <c r="E11" s="9">
        <v>8134</v>
      </c>
      <c r="F11" s="9">
        <v>49517.599999999999</v>
      </c>
      <c r="G11" s="12">
        <v>0.1643</v>
      </c>
    </row>
    <row r="12" spans="1:7" x14ac:dyDescent="0.25">
      <c r="A12" t="s">
        <v>9</v>
      </c>
      <c r="B12" s="10">
        <f>SUBTOTAL(101,Table5[1970 Per Capita Expenditure])</f>
        <v>634.29999999999995</v>
      </c>
      <c r="C12" s="10">
        <f>SUBTOTAL(101,Table5[1970 Per Capita GDP])</f>
        <v>18895.07</v>
      </c>
      <c r="D12" s="12">
        <f>SUBTOTAL(101,Table5[1970 Expenditure Share of GDP])</f>
        <v>3.329E-2</v>
      </c>
      <c r="E12" s="10">
        <f>SUBTOTAL(101,Table5[2012 Per Capita Expenditure])</f>
        <v>4325.2</v>
      </c>
      <c r="F12" s="10">
        <f>SUBTOTAL(101,Table5[2012 Per Capita GDP])</f>
        <v>42206.8</v>
      </c>
      <c r="G12" s="12">
        <f>SUBTOTAL(101,Table5[2012 Expenditure Share of GDP])</f>
        <v>0.10142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9E69-1790-4A62-B9A8-9166F6961220}">
  <dimension ref="A1:F12"/>
  <sheetViews>
    <sheetView workbookViewId="0">
      <selection sqref="A1:F11"/>
    </sheetView>
  </sheetViews>
  <sheetFormatPr defaultColWidth="10.625" defaultRowHeight="15.75" x14ac:dyDescent="0.25"/>
  <cols>
    <col min="1" max="1" width="14.875" customWidth="1"/>
    <col min="2" max="2" width="18.75" customWidth="1"/>
    <col min="3" max="3" width="16.375" customWidth="1"/>
    <col min="4" max="4" width="14.75" customWidth="1"/>
    <col min="5" max="5" width="16" customWidth="1"/>
    <col min="6" max="6" width="22.5" customWidth="1"/>
  </cols>
  <sheetData>
    <row r="1" spans="1:6" s="8" customFormat="1" ht="52.5" customHeight="1" x14ac:dyDescent="0.25">
      <c r="A1" s="8" t="s">
        <v>0</v>
      </c>
      <c r="B1" s="8" t="s">
        <v>37</v>
      </c>
      <c r="C1" s="8" t="s">
        <v>38</v>
      </c>
      <c r="D1" s="8" t="s">
        <v>36</v>
      </c>
      <c r="E1" s="8" t="s">
        <v>39</v>
      </c>
      <c r="F1" s="8" t="s">
        <v>40</v>
      </c>
    </row>
    <row r="2" spans="1:6" x14ac:dyDescent="0.25">
      <c r="A2" t="s">
        <v>1</v>
      </c>
      <c r="B2" s="12">
        <v>4.7800000000000002E-2</v>
      </c>
      <c r="C2" s="12">
        <v>2.01E-2</v>
      </c>
      <c r="D2" s="12">
        <v>3.0599999999999999E-2</v>
      </c>
      <c r="E2" s="11">
        <v>1.56</v>
      </c>
      <c r="F2" s="11">
        <v>0.66</v>
      </c>
    </row>
    <row r="3" spans="1:6" x14ac:dyDescent="0.25">
      <c r="A3" t="s">
        <v>2</v>
      </c>
      <c r="B3" s="12">
        <v>4.1099999999999998E-2</v>
      </c>
      <c r="C3" s="12">
        <v>1.29E-2</v>
      </c>
      <c r="D3" s="12">
        <v>2.3400000000000001E-2</v>
      </c>
      <c r="E3" s="11">
        <v>1.76</v>
      </c>
      <c r="F3" s="11">
        <v>0.55000000000000004</v>
      </c>
    </row>
    <row r="4" spans="1:6" x14ac:dyDescent="0.25">
      <c r="A4" t="s">
        <v>3</v>
      </c>
      <c r="B4" s="12">
        <v>3.9199999999999999E-2</v>
      </c>
      <c r="C4" s="12">
        <v>2.1499999999999998E-2</v>
      </c>
      <c r="D4" s="12">
        <v>2.7199999999999998E-2</v>
      </c>
      <c r="E4" s="11">
        <v>1.44</v>
      </c>
      <c r="F4" s="11">
        <v>0.79</v>
      </c>
    </row>
    <row r="5" spans="1:6" x14ac:dyDescent="0.25">
      <c r="A5" t="s">
        <v>4</v>
      </c>
      <c r="B5" s="12">
        <v>3.39E-2</v>
      </c>
      <c r="C5" s="12">
        <v>8.8999999999999999E-3</v>
      </c>
      <c r="D5" s="12">
        <v>1.95E-2</v>
      </c>
      <c r="E5" s="11">
        <v>1.74</v>
      </c>
      <c r="F5" s="11">
        <v>0.46</v>
      </c>
    </row>
    <row r="6" spans="1:6" x14ac:dyDescent="0.25">
      <c r="A6" t="s">
        <v>5</v>
      </c>
      <c r="B6" s="12">
        <v>4.1799999999999997E-2</v>
      </c>
      <c r="C6" s="12">
        <v>1.4800000000000001E-2</v>
      </c>
      <c r="D6" s="12">
        <v>2.5100000000000001E-2</v>
      </c>
      <c r="E6" s="11">
        <v>1.67</v>
      </c>
      <c r="F6" s="11">
        <v>0.59</v>
      </c>
    </row>
    <row r="7" spans="1:6" x14ac:dyDescent="0.25">
      <c r="A7" t="s">
        <v>6</v>
      </c>
      <c r="B7" s="12">
        <v>5.0999999999999997E-2</v>
      </c>
      <c r="C7" s="12">
        <v>1.29E-2</v>
      </c>
      <c r="D7" s="12">
        <v>2.93E-2</v>
      </c>
      <c r="E7" s="11">
        <v>1.74</v>
      </c>
      <c r="F7" s="11">
        <v>0.44</v>
      </c>
    </row>
    <row r="8" spans="1:6" x14ac:dyDescent="0.25">
      <c r="A8" t="s">
        <v>7</v>
      </c>
      <c r="B8" s="12">
        <v>4.82E-2</v>
      </c>
      <c r="C8" s="12">
        <v>1.3100000000000001E-2</v>
      </c>
      <c r="D8" s="12">
        <v>2.5399999999999999E-2</v>
      </c>
      <c r="E8" s="11">
        <v>1.9</v>
      </c>
      <c r="F8" s="11">
        <v>0.52</v>
      </c>
    </row>
    <row r="9" spans="1:6" x14ac:dyDescent="0.25">
      <c r="A9" t="s">
        <v>8</v>
      </c>
      <c r="B9" s="12">
        <v>3.1199999999999999E-2</v>
      </c>
      <c r="C9" s="12">
        <v>1.3299999999999999E-2</v>
      </c>
      <c r="D9" s="12">
        <v>2.0299999999999999E-2</v>
      </c>
      <c r="E9" s="11">
        <v>1.53</v>
      </c>
      <c r="F9" s="11">
        <v>0.65</v>
      </c>
    </row>
    <row r="10" spans="1:6" x14ac:dyDescent="0.25">
      <c r="A10" t="s">
        <v>14</v>
      </c>
      <c r="B10" s="12">
        <v>4.1000000000000002E-2</v>
      </c>
      <c r="C10" s="12">
        <v>1.47E-2</v>
      </c>
      <c r="D10" s="12">
        <v>2.1700000000000001E-2</v>
      </c>
      <c r="E10" s="11">
        <v>1.89</v>
      </c>
      <c r="F10" s="11">
        <v>0.68</v>
      </c>
    </row>
    <row r="11" spans="1:6" x14ac:dyDescent="0.25">
      <c r="A11" t="s">
        <v>15</v>
      </c>
      <c r="B11" s="12">
        <v>4.9399999999999999E-2</v>
      </c>
      <c r="C11" s="12">
        <v>1.44E-2</v>
      </c>
      <c r="D11" s="12">
        <v>2.7799999999999998E-2</v>
      </c>
      <c r="E11" s="11">
        <v>1.77</v>
      </c>
      <c r="F11" s="11">
        <v>0.52</v>
      </c>
    </row>
    <row r="12" spans="1:6" x14ac:dyDescent="0.25">
      <c r="A12" t="s">
        <v>9</v>
      </c>
      <c r="B12" s="1">
        <f>SUBTOTAL(101,Table6[Real Healthcare Expenditure Growth Rate (RHEGR)])</f>
        <v>4.2459999999999998E-2</v>
      </c>
      <c r="C12" s="1">
        <f>SUBTOTAL(101,Table6[RHEGR Absent Growth in Benefit Levels])</f>
        <v>1.4659999999999998E-2</v>
      </c>
      <c r="D12" s="1">
        <f>SUBTOTAL(101,Table6[Real GDP Growth Rate])</f>
        <v>2.5029999999999997E-2</v>
      </c>
      <c r="E12" s="7">
        <f>SUBTOTAL(101,Table6[Ratio of RHEGR to GDP Growth Rate])</f>
        <v>1.7</v>
      </c>
      <c r="F12" s="7">
        <f>SUBTOTAL(101,Table6[Ratio of RHEGR Absent Growth in Benefit Levels to GDP Growth Rate])</f>
        <v>0.58599999999999997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F617-7C11-41EC-A4D6-3565A53AAB8F}">
  <dimension ref="A1:G12"/>
  <sheetViews>
    <sheetView tabSelected="1" workbookViewId="0">
      <selection activeCell="H4" sqref="H4"/>
    </sheetView>
  </sheetViews>
  <sheetFormatPr defaultColWidth="8.625" defaultRowHeight="15.75" x14ac:dyDescent="0.25"/>
  <cols>
    <col min="3" max="3" width="10.625" customWidth="1"/>
  </cols>
  <sheetData>
    <row r="1" spans="1:7" ht="34.5" customHeight="1" x14ac:dyDescent="0.25">
      <c r="A1" s="13" t="s">
        <v>0</v>
      </c>
      <c r="B1" s="14" t="s">
        <v>10</v>
      </c>
      <c r="C1" s="22" t="s">
        <v>41</v>
      </c>
      <c r="D1" s="22"/>
      <c r="E1" s="22"/>
      <c r="F1" s="14" t="s">
        <v>39</v>
      </c>
      <c r="G1" s="15" t="s">
        <v>40</v>
      </c>
    </row>
    <row r="2" spans="1:7" x14ac:dyDescent="0.25">
      <c r="A2" s="16"/>
      <c r="B2" s="17"/>
      <c r="C2" s="17" t="s">
        <v>42</v>
      </c>
      <c r="D2" s="17" t="s">
        <v>43</v>
      </c>
      <c r="E2" s="17" t="s">
        <v>44</v>
      </c>
      <c r="F2" s="17"/>
      <c r="G2" s="18"/>
    </row>
    <row r="3" spans="1:7" x14ac:dyDescent="0.25">
      <c r="A3" s="19" t="s">
        <v>1</v>
      </c>
      <c r="B3" s="20"/>
      <c r="C3" s="20">
        <v>4.7800000000000002E-2</v>
      </c>
      <c r="D3" s="20">
        <v>2.01E-2</v>
      </c>
      <c r="E3" s="20">
        <v>3.0599999999999999E-2</v>
      </c>
      <c r="F3" s="20">
        <v>1.56</v>
      </c>
      <c r="G3" s="21">
        <v>0.66</v>
      </c>
    </row>
    <row r="4" spans="1:7" x14ac:dyDescent="0.25">
      <c r="A4" s="16" t="s">
        <v>2</v>
      </c>
      <c r="B4" s="17"/>
      <c r="C4" s="17">
        <v>4.1099999999999998E-2</v>
      </c>
      <c r="D4" s="17">
        <v>1.29E-2</v>
      </c>
      <c r="E4" s="17">
        <v>2.3400000000000001E-2</v>
      </c>
      <c r="F4" s="17">
        <v>1.76</v>
      </c>
      <c r="G4" s="18">
        <v>0.55000000000000004</v>
      </c>
    </row>
    <row r="5" spans="1:7" x14ac:dyDescent="0.25">
      <c r="A5" s="19" t="s">
        <v>3</v>
      </c>
      <c r="B5" s="20"/>
      <c r="C5" s="20">
        <v>3.9199999999999999E-2</v>
      </c>
      <c r="D5" s="20">
        <v>2.1499999999999998E-2</v>
      </c>
      <c r="E5" s="20">
        <v>2.7199999999999998E-2</v>
      </c>
      <c r="F5" s="20">
        <v>1.44</v>
      </c>
      <c r="G5" s="21">
        <v>0.79</v>
      </c>
    </row>
    <row r="6" spans="1:7" x14ac:dyDescent="0.25">
      <c r="A6" s="16" t="s">
        <v>4</v>
      </c>
      <c r="B6" s="17"/>
      <c r="C6" s="17">
        <v>3.39E-2</v>
      </c>
      <c r="D6" s="17">
        <v>8.8999999999999999E-3</v>
      </c>
      <c r="E6" s="17">
        <v>1.95E-2</v>
      </c>
      <c r="F6" s="17">
        <v>1.74</v>
      </c>
      <c r="G6" s="18">
        <v>0.46</v>
      </c>
    </row>
    <row r="7" spans="1:7" x14ac:dyDescent="0.25">
      <c r="A7" s="19" t="s">
        <v>5</v>
      </c>
      <c r="B7" s="20"/>
      <c r="C7" s="20">
        <v>4.1799999999999997E-2</v>
      </c>
      <c r="D7" s="20">
        <v>1.4800000000000001E-2</v>
      </c>
      <c r="E7" s="20">
        <v>2.5100000000000001E-2</v>
      </c>
      <c r="F7" s="20">
        <v>1.67</v>
      </c>
      <c r="G7" s="21">
        <v>0.59</v>
      </c>
    </row>
    <row r="8" spans="1:7" x14ac:dyDescent="0.25">
      <c r="A8" s="16" t="s">
        <v>6</v>
      </c>
      <c r="B8" s="17"/>
      <c r="C8" s="17">
        <v>5.0999999999999997E-2</v>
      </c>
      <c r="D8" s="17">
        <v>1.29E-2</v>
      </c>
      <c r="E8" s="17">
        <v>2.93E-2</v>
      </c>
      <c r="F8" s="17">
        <v>1.74</v>
      </c>
      <c r="G8" s="18">
        <v>0.44</v>
      </c>
    </row>
    <row r="9" spans="1:7" x14ac:dyDescent="0.25">
      <c r="A9" s="19" t="s">
        <v>7</v>
      </c>
      <c r="B9" s="20"/>
      <c r="C9" s="20">
        <v>4.82E-2</v>
      </c>
      <c r="D9" s="20">
        <v>1.3100000000000001E-2</v>
      </c>
      <c r="E9" s="20">
        <v>2.5399999999999999E-2</v>
      </c>
      <c r="F9" s="20">
        <v>1.9</v>
      </c>
      <c r="G9" s="21">
        <v>0.52</v>
      </c>
    </row>
    <row r="10" spans="1:7" x14ac:dyDescent="0.25">
      <c r="A10" s="16" t="s">
        <v>8</v>
      </c>
      <c r="B10" s="17"/>
      <c r="C10" s="17">
        <v>3.1199999999999999E-2</v>
      </c>
      <c r="D10" s="17">
        <v>1.3299999999999999E-2</v>
      </c>
      <c r="E10" s="17">
        <v>2.0299999999999999E-2</v>
      </c>
      <c r="F10" s="17">
        <v>1.53</v>
      </c>
      <c r="G10" s="18">
        <v>0.65</v>
      </c>
    </row>
    <row r="11" spans="1:7" x14ac:dyDescent="0.25">
      <c r="A11" s="19" t="s">
        <v>14</v>
      </c>
      <c r="B11" s="20"/>
      <c r="C11" s="20">
        <v>4.1000000000000002E-2</v>
      </c>
      <c r="D11" s="20">
        <v>1.47E-2</v>
      </c>
      <c r="E11" s="20">
        <v>2.1700000000000001E-2</v>
      </c>
      <c r="F11" s="20">
        <v>1.89</v>
      </c>
      <c r="G11" s="21">
        <v>0.68</v>
      </c>
    </row>
    <row r="12" spans="1:7" x14ac:dyDescent="0.25">
      <c r="A12" s="2" t="s">
        <v>15</v>
      </c>
      <c r="B12" s="3"/>
      <c r="C12" s="3">
        <v>4.9399999999999999E-2</v>
      </c>
      <c r="D12" s="3">
        <v>1.44E-2</v>
      </c>
      <c r="E12" s="3">
        <v>2.7799999999999998E-2</v>
      </c>
      <c r="F12" s="3">
        <v>1.77</v>
      </c>
      <c r="G12" s="4">
        <v>0.52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Chaudoin</dc:creator>
  <cp:lastModifiedBy>William Chaudoin</cp:lastModifiedBy>
  <dcterms:created xsi:type="dcterms:W3CDTF">2023-03-11T07:57:23Z</dcterms:created>
  <dcterms:modified xsi:type="dcterms:W3CDTF">2023-03-11T09:44:34Z</dcterms:modified>
</cp:coreProperties>
</file>