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e6f6154abacb4a/Documents/Game Plan/Portfolio/Staging/"/>
    </mc:Choice>
  </mc:AlternateContent>
  <xr:revisionPtr revIDLastSave="3259" documentId="13_ncr:1_{8A6EF007-3CA2-4D08-A991-7D8627CF275B}" xr6:coauthVersionLast="47" xr6:coauthVersionMax="47" xr10:uidLastSave="{C215359D-FC02-46F5-B300-AC642342C96E}"/>
  <bookViews>
    <workbookView xWindow="3720" yWindow="3720" windowWidth="21600" windowHeight="11295" tabRatio="588" xr2:uid="{00000000-000D-0000-FFFF-FFFF00000000}"/>
  </bookViews>
  <sheets>
    <sheet name="Log" sheetId="20" r:id="rId1"/>
    <sheet name="New Start" sheetId="16" state="hidden" r:id="rId2"/>
    <sheet name="Old Stats" sheetId="2" state="hidden" r:id="rId3"/>
    <sheet name="New Measurement" sheetId="14" state="hidden" r:id="rId4"/>
    <sheet name="Pivot" sheetId="11" state="hidden" r:id="rId5"/>
    <sheet name="Measurement" sheetId="1" state="hidden" r:id="rId6"/>
    <sheet name="Linear Chart" sheetId="10" state="hidden" r:id="rId7"/>
    <sheet name="Failed" sheetId="13" state="hidden" r:id="rId8"/>
  </sheets>
  <definedNames>
    <definedName name="_xlnm._FilterDatabase" localSheetId="7" hidden="1">Failed!$B:$B</definedName>
    <definedName name="_xlnm._FilterDatabase" localSheetId="5" hidden="1">Measurement!$B:$B</definedName>
    <definedName name="_xlnm._FilterDatabase" localSheetId="3" hidden="1">'New Measurement'!$B:$B</definedName>
    <definedName name="_xlnm._FilterDatabase" localSheetId="1" hidden="1">'New Start'!$B:$B</definedName>
    <definedName name="solver_eng" localSheetId="7" hidden="1">1</definedName>
    <definedName name="solver_eng" localSheetId="5" hidden="1">1</definedName>
    <definedName name="solver_eng" localSheetId="3" hidden="1">1</definedName>
    <definedName name="solver_eng" localSheetId="1" hidden="1">1</definedName>
    <definedName name="solver_neg" localSheetId="7" hidden="1">1</definedName>
    <definedName name="solver_neg" localSheetId="5" hidden="1">1</definedName>
    <definedName name="solver_neg" localSheetId="3" hidden="1">1</definedName>
    <definedName name="solver_neg" localSheetId="1" hidden="1">1</definedName>
    <definedName name="solver_num" localSheetId="7" hidden="1">0</definedName>
    <definedName name="solver_num" localSheetId="5" hidden="1">0</definedName>
    <definedName name="solver_num" localSheetId="3" hidden="1">0</definedName>
    <definedName name="solver_num" localSheetId="1" hidden="1">0</definedName>
    <definedName name="solver_opt" localSheetId="7" hidden="1">Failed!#REF!</definedName>
    <definedName name="solver_opt" localSheetId="5" hidden="1">Measurement!#REF!</definedName>
    <definedName name="solver_opt" localSheetId="3" hidden="1">'New Measurement'!#REF!</definedName>
    <definedName name="solver_opt" localSheetId="1" hidden="1">'New Start'!#REF!</definedName>
    <definedName name="solver_typ" localSheetId="7" hidden="1">1</definedName>
    <definedName name="solver_typ" localSheetId="5" hidden="1">1</definedName>
    <definedName name="solver_typ" localSheetId="3" hidden="1">1</definedName>
    <definedName name="solver_typ" localSheetId="1" hidden="1">1</definedName>
    <definedName name="solver_val" localSheetId="7" hidden="1">0</definedName>
    <definedName name="solver_val" localSheetId="5" hidden="1">0</definedName>
    <definedName name="solver_val" localSheetId="3" hidden="1">0</definedName>
    <definedName name="solver_val" localSheetId="1" hidden="1">0</definedName>
    <definedName name="solver_ver" localSheetId="7" hidden="1">3</definedName>
    <definedName name="solver_ver" localSheetId="5" hidden="1">3</definedName>
    <definedName name="solver_ver" localSheetId="3" hidden="1">3</definedName>
    <definedName name="solver_ver" localSheetId="1" hidden="1">3</definedName>
    <definedName name="Waist" localSheetId="7">Failed[Waist (Inches)]</definedName>
    <definedName name="Waist" localSheetId="3">NewMeasurement[Waist (Inches)]</definedName>
    <definedName name="Waist" localSheetId="1">'New Start'!$C$2:$C$43</definedName>
    <definedName name="Waist">WeightWaist[Waist (Inches)]</definedName>
    <definedName name="Weight" localSheetId="7">Failed[Weight (Pounds)]</definedName>
    <definedName name="Weight" localSheetId="3">NewMeasurement[Weight (Pounds)]</definedName>
    <definedName name="Weight" localSheetId="1">'New Start'!$B$2:$B$43</definedName>
    <definedName name="Weight">WeightWaist[Weight (Pounds)]</definedName>
  </definedNames>
  <calcPr calcId="191028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6" i="20" l="1"/>
  <c r="N217" i="20"/>
  <c r="N218" i="20"/>
  <c r="N219" i="20"/>
  <c r="N220" i="20"/>
  <c r="O205" i="20"/>
  <c r="O206" i="20"/>
  <c r="O207" i="20"/>
  <c r="O208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21" i="20"/>
  <c r="N222" i="20"/>
  <c r="N223" i="20"/>
  <c r="N224" i="20"/>
  <c r="N225" i="20"/>
  <c r="N226" i="20"/>
  <c r="N227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N122" i="20" l="1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97" i="20"/>
  <c r="O98" i="20"/>
  <c r="O99" i="20"/>
  <c r="O100" i="20"/>
  <c r="O101" i="20"/>
  <c r="O102" i="20"/>
  <c r="O103" i="20"/>
  <c r="O104" i="20"/>
  <c r="O105" i="20"/>
  <c r="O106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N3" i="20"/>
  <c r="N4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O3" i="20"/>
  <c r="O4" i="20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2" i="20"/>
  <c r="N2" i="20"/>
  <c r="D38" i="2"/>
  <c r="B41" i="2"/>
  <c r="B40" i="2"/>
  <c r="B37" i="2"/>
  <c r="B36" i="2"/>
  <c r="B28" i="2"/>
  <c r="B27" i="2"/>
  <c r="B25" i="2"/>
  <c r="B24" i="2"/>
  <c r="D39" i="2"/>
  <c r="D33" i="2"/>
  <c r="D30" i="2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I66" i="14"/>
  <c r="I67" i="14"/>
  <c r="I68" i="14"/>
  <c r="H66" i="14"/>
  <c r="H67" i="14"/>
  <c r="H68" i="14"/>
  <c r="G66" i="14"/>
  <c r="E66" i="14"/>
  <c r="E67" i="14"/>
  <c r="G67" i="14"/>
  <c r="E68" i="14"/>
  <c r="G68" i="14"/>
  <c r="D66" i="14"/>
  <c r="F66" i="14"/>
  <c r="D67" i="14"/>
  <c r="F67" i="14"/>
  <c r="D68" i="14"/>
  <c r="F68" i="14"/>
  <c r="I58" i="14"/>
  <c r="I59" i="14"/>
  <c r="I60" i="14"/>
  <c r="I61" i="14"/>
  <c r="I62" i="14"/>
  <c r="I63" i="14"/>
  <c r="I64" i="14"/>
  <c r="I65" i="14"/>
  <c r="H58" i="14"/>
  <c r="H59" i="14"/>
  <c r="H60" i="14"/>
  <c r="H61" i="14"/>
  <c r="H62" i="14"/>
  <c r="H63" i="14"/>
  <c r="H64" i="14"/>
  <c r="H65" i="14"/>
  <c r="E58" i="14"/>
  <c r="E59" i="14"/>
  <c r="E60" i="14"/>
  <c r="E61" i="14"/>
  <c r="E62" i="14"/>
  <c r="E63" i="14"/>
  <c r="E64" i="14"/>
  <c r="E65" i="14"/>
  <c r="D58" i="14"/>
  <c r="D59" i="14"/>
  <c r="D60" i="14"/>
  <c r="D61" i="14"/>
  <c r="D62" i="14"/>
  <c r="D63" i="14"/>
  <c r="D64" i="14"/>
  <c r="D65" i="14"/>
  <c r="G65" i="14"/>
  <c r="G64" i="14"/>
  <c r="G63" i="14"/>
  <c r="G62" i="14"/>
  <c r="F65" i="14"/>
  <c r="F64" i="14"/>
  <c r="F63" i="14"/>
  <c r="F62" i="14"/>
  <c r="G61" i="14"/>
  <c r="F61" i="14"/>
  <c r="G60" i="14"/>
  <c r="G59" i="14"/>
  <c r="G58" i="14"/>
  <c r="F60" i="14"/>
  <c r="F58" i="14"/>
  <c r="F59" i="14"/>
  <c r="E19" i="2"/>
  <c r="E18" i="2"/>
  <c r="G17" i="2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G16" i="2"/>
  <c r="G11" i="2"/>
  <c r="G8" i="2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E4" i="14"/>
  <c r="E5" i="14"/>
  <c r="E6" i="14"/>
  <c r="E7" i="14"/>
  <c r="E8" i="14"/>
  <c r="E9" i="14"/>
  <c r="E10" i="14"/>
  <c r="E11" i="14"/>
  <c r="D4" i="14"/>
  <c r="D5" i="14"/>
  <c r="D6" i="14"/>
  <c r="D7" i="14"/>
  <c r="D8" i="14"/>
  <c r="D9" i="14"/>
  <c r="D10" i="14"/>
  <c r="D11" i="14"/>
  <c r="B11" i="2"/>
  <c r="E15" i="2"/>
  <c r="E14" i="2"/>
  <c r="E6" i="2"/>
  <c r="E5" i="2"/>
  <c r="E3" i="2"/>
  <c r="E2" i="2"/>
  <c r="I3" i="14"/>
  <c r="H3" i="14"/>
  <c r="E3" i="14"/>
  <c r="D3" i="14"/>
  <c r="I64" i="13"/>
  <c r="I65" i="13"/>
  <c r="H64" i="13"/>
  <c r="H65" i="13"/>
  <c r="G64" i="13"/>
  <c r="G65" i="13"/>
  <c r="F64" i="13"/>
  <c r="F65" i="13"/>
  <c r="E64" i="13"/>
  <c r="E65" i="13"/>
  <c r="D64" i="13"/>
  <c r="D65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9" i="13"/>
  <c r="I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9" i="13"/>
  <c r="H10" i="13"/>
  <c r="I8" i="13"/>
  <c r="H8" i="13"/>
  <c r="G14" i="13"/>
  <c r="E19" i="13"/>
  <c r="E20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63" i="13"/>
  <c r="F16" i="13"/>
  <c r="D19" i="13"/>
  <c r="D20" i="13"/>
  <c r="F25" i="13"/>
  <c r="F26" i="13"/>
  <c r="F27" i="13"/>
  <c r="F28" i="13"/>
  <c r="F29" i="13"/>
  <c r="F31" i="13"/>
  <c r="F35" i="13"/>
  <c r="F37" i="13"/>
  <c r="F38" i="13"/>
  <c r="F39" i="13"/>
  <c r="F40" i="13"/>
  <c r="F41" i="13"/>
  <c r="F42" i="13"/>
  <c r="F43" i="13"/>
  <c r="F44" i="13"/>
  <c r="F45" i="13"/>
  <c r="F46" i="13"/>
  <c r="F47" i="13"/>
  <c r="G8" i="13"/>
  <c r="F8" i="13"/>
  <c r="D361" i="1"/>
  <c r="C361" i="1"/>
  <c r="E14" i="13"/>
  <c r="E15" i="13"/>
  <c r="D3" i="13"/>
  <c r="D4" i="13"/>
  <c r="D5" i="13"/>
  <c r="D6" i="13"/>
  <c r="D7" i="13"/>
  <c r="D8" i="13"/>
  <c r="D9" i="13"/>
  <c r="F10" i="13"/>
  <c r="D10" i="13"/>
  <c r="D11" i="13"/>
  <c r="D12" i="13"/>
  <c r="D13" i="13"/>
  <c r="D14" i="13"/>
  <c r="D15" i="13"/>
  <c r="D16" i="13"/>
  <c r="D17" i="13"/>
  <c r="D18" i="13"/>
  <c r="F20" i="13"/>
  <c r="F24" i="13"/>
  <c r="D21" i="13"/>
  <c r="D22" i="13"/>
  <c r="D23" i="13"/>
  <c r="D24" i="13"/>
  <c r="D25" i="13"/>
  <c r="D26" i="13"/>
  <c r="D27" i="13"/>
  <c r="D28" i="13"/>
  <c r="D29" i="13"/>
  <c r="D30" i="13"/>
  <c r="F32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F49" i="13"/>
  <c r="D49" i="13"/>
  <c r="D50" i="13"/>
  <c r="D51" i="13"/>
  <c r="D52" i="13"/>
  <c r="D53" i="13"/>
  <c r="D54" i="13"/>
  <c r="D55" i="13"/>
  <c r="D56" i="13"/>
  <c r="F62" i="13"/>
  <c r="D57" i="13"/>
  <c r="F63" i="13"/>
  <c r="D58" i="13"/>
  <c r="D59" i="13"/>
  <c r="D60" i="13"/>
  <c r="D61" i="13"/>
  <c r="D62" i="13"/>
  <c r="D63" i="13"/>
  <c r="E3" i="13"/>
  <c r="E4" i="13"/>
  <c r="E5" i="13"/>
  <c r="E6" i="13"/>
  <c r="E7" i="13"/>
  <c r="E8" i="13"/>
  <c r="E9" i="13"/>
  <c r="G11" i="13"/>
  <c r="E10" i="13"/>
  <c r="G16" i="13"/>
  <c r="E11" i="13"/>
  <c r="E12" i="13"/>
  <c r="E13" i="13"/>
  <c r="E16" i="13"/>
  <c r="E17" i="13"/>
  <c r="E18" i="13"/>
  <c r="G20" i="13"/>
  <c r="G24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I352" i="1"/>
  <c r="I353" i="1"/>
  <c r="I354" i="1"/>
  <c r="I355" i="1"/>
  <c r="I356" i="1"/>
  <c r="I357" i="1"/>
  <c r="I358" i="1"/>
  <c r="H352" i="1"/>
  <c r="H353" i="1"/>
  <c r="H354" i="1"/>
  <c r="H355" i="1"/>
  <c r="H356" i="1"/>
  <c r="H357" i="1"/>
  <c r="H358" i="1"/>
  <c r="E352" i="1"/>
  <c r="E353" i="1"/>
  <c r="E354" i="1"/>
  <c r="E355" i="1"/>
  <c r="E356" i="1"/>
  <c r="E357" i="1"/>
  <c r="E358" i="1"/>
  <c r="D352" i="1"/>
  <c r="D353" i="1"/>
  <c r="F358" i="1"/>
  <c r="D354" i="1"/>
  <c r="D355" i="1"/>
  <c r="D356" i="1"/>
  <c r="D357" i="1"/>
  <c r="D358" i="1"/>
  <c r="B17" i="2"/>
  <c r="B16" i="2"/>
  <c r="B6" i="2"/>
  <c r="B5" i="2"/>
  <c r="B3" i="2"/>
  <c r="B2" i="2"/>
  <c r="B15" i="2"/>
  <c r="B14" i="2"/>
  <c r="I349" i="1"/>
  <c r="I350" i="1"/>
  <c r="I351" i="1"/>
  <c r="H350" i="1"/>
  <c r="H351" i="1"/>
  <c r="E350" i="1"/>
  <c r="E351" i="1"/>
  <c r="D350" i="1"/>
  <c r="F356" i="1"/>
  <c r="D351" i="1"/>
  <c r="G356" i="1"/>
  <c r="G355" i="1"/>
  <c r="I344" i="1"/>
  <c r="I345" i="1"/>
  <c r="I346" i="1"/>
  <c r="I347" i="1"/>
  <c r="I348" i="1"/>
  <c r="H344" i="1"/>
  <c r="H345" i="1"/>
  <c r="H346" i="1"/>
  <c r="H347" i="1"/>
  <c r="H348" i="1"/>
  <c r="H349" i="1"/>
  <c r="E344" i="1"/>
  <c r="E345" i="1"/>
  <c r="E346" i="1"/>
  <c r="E347" i="1"/>
  <c r="G353" i="1"/>
  <c r="E348" i="1"/>
  <c r="E349" i="1"/>
  <c r="D344" i="1"/>
  <c r="F345" i="1"/>
  <c r="D345" i="1"/>
  <c r="F351" i="1"/>
  <c r="D346" i="1"/>
  <c r="D347" i="1"/>
  <c r="D348" i="1"/>
  <c r="D349" i="1"/>
  <c r="F354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E4" i="1"/>
  <c r="G10" i="1"/>
  <c r="E5" i="1"/>
  <c r="E6" i="1"/>
  <c r="E7" i="1"/>
  <c r="E8" i="1"/>
  <c r="G12" i="1"/>
  <c r="E9" i="1"/>
  <c r="E10" i="1"/>
  <c r="E11" i="1"/>
  <c r="E12" i="1"/>
  <c r="G18" i="1"/>
  <c r="E13" i="1"/>
  <c r="E14" i="1"/>
  <c r="E15" i="1"/>
  <c r="E16" i="1"/>
  <c r="E17" i="1"/>
  <c r="E18" i="1"/>
  <c r="E19" i="1"/>
  <c r="G22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9" i="1"/>
  <c r="E35" i="1"/>
  <c r="E36" i="1"/>
  <c r="E37" i="1"/>
  <c r="E38" i="1"/>
  <c r="E39" i="1"/>
  <c r="E40" i="1"/>
  <c r="E41" i="1"/>
  <c r="G43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G71" i="1"/>
  <c r="E67" i="1"/>
  <c r="E68" i="1"/>
  <c r="E69" i="1"/>
  <c r="E70" i="1"/>
  <c r="E71" i="1"/>
  <c r="E72" i="1"/>
  <c r="E73" i="1"/>
  <c r="G75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G102" i="1"/>
  <c r="E103" i="1"/>
  <c r="E104" i="1"/>
  <c r="E105" i="1"/>
  <c r="E106" i="1"/>
  <c r="E107" i="1"/>
  <c r="E108" i="1"/>
  <c r="E109" i="1"/>
  <c r="E110" i="1"/>
  <c r="G113" i="1"/>
  <c r="E111" i="1"/>
  <c r="E112" i="1"/>
  <c r="E113" i="1"/>
  <c r="E114" i="1"/>
  <c r="G117" i="1"/>
  <c r="E115" i="1"/>
  <c r="E116" i="1"/>
  <c r="E117" i="1"/>
  <c r="E118" i="1"/>
  <c r="G123" i="1"/>
  <c r="E119" i="1"/>
  <c r="E120" i="1"/>
  <c r="E121" i="1"/>
  <c r="G126" i="1"/>
  <c r="E122" i="1"/>
  <c r="E123" i="1"/>
  <c r="E124" i="1"/>
  <c r="E125" i="1"/>
  <c r="G131" i="1"/>
  <c r="E126" i="1"/>
  <c r="E127" i="1"/>
  <c r="E128" i="1"/>
  <c r="E129" i="1"/>
  <c r="E130" i="1"/>
  <c r="E131" i="1"/>
  <c r="E132" i="1"/>
  <c r="E133" i="1"/>
  <c r="E134" i="1"/>
  <c r="G136" i="1"/>
  <c r="E135" i="1"/>
  <c r="E136" i="1"/>
  <c r="E137" i="1"/>
  <c r="E138" i="1"/>
  <c r="G141" i="1"/>
  <c r="E139" i="1"/>
  <c r="E140" i="1"/>
  <c r="E141" i="1"/>
  <c r="E142" i="1"/>
  <c r="E143" i="1"/>
  <c r="E144" i="1"/>
  <c r="E145" i="1"/>
  <c r="G150" i="1"/>
  <c r="E146" i="1"/>
  <c r="E147" i="1"/>
  <c r="E148" i="1"/>
  <c r="E149" i="1"/>
  <c r="G154" i="1"/>
  <c r="E150" i="1"/>
  <c r="E151" i="1"/>
  <c r="E152" i="1"/>
  <c r="E153" i="1"/>
  <c r="G158" i="1"/>
  <c r="E154" i="1"/>
  <c r="E155" i="1"/>
  <c r="E156" i="1"/>
  <c r="E157" i="1"/>
  <c r="G161" i="1"/>
  <c r="E158" i="1"/>
  <c r="E159" i="1"/>
  <c r="E160" i="1"/>
  <c r="E161" i="1"/>
  <c r="G167" i="1"/>
  <c r="E162" i="1"/>
  <c r="E163" i="1"/>
  <c r="E164" i="1"/>
  <c r="G170" i="1"/>
  <c r="E165" i="1"/>
  <c r="E166" i="1"/>
  <c r="E167" i="1"/>
  <c r="E168" i="1"/>
  <c r="G172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G199" i="1"/>
  <c r="E195" i="1"/>
  <c r="E196" i="1"/>
  <c r="E197" i="1"/>
  <c r="E198" i="1"/>
  <c r="E199" i="1"/>
  <c r="E200" i="1"/>
  <c r="E201" i="1"/>
  <c r="G203" i="1"/>
  <c r="E202" i="1"/>
  <c r="E203" i="1"/>
  <c r="E204" i="1"/>
  <c r="E205" i="1"/>
  <c r="E206" i="1"/>
  <c r="E207" i="1"/>
  <c r="E208" i="1"/>
  <c r="G210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G236" i="1"/>
  <c r="E231" i="1"/>
  <c r="E232" i="1"/>
  <c r="E233" i="1"/>
  <c r="E234" i="1"/>
  <c r="G239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G248" i="1"/>
  <c r="E247" i="1"/>
  <c r="E248" i="1"/>
  <c r="E249" i="1"/>
  <c r="E250" i="1"/>
  <c r="G256" i="1"/>
  <c r="E251" i="1"/>
  <c r="E252" i="1"/>
  <c r="E253" i="1"/>
  <c r="E254" i="1"/>
  <c r="G260" i="1"/>
  <c r="E255" i="1"/>
  <c r="E256" i="1"/>
  <c r="E257" i="1"/>
  <c r="E258" i="1"/>
  <c r="E259" i="1"/>
  <c r="E260" i="1"/>
  <c r="E261" i="1"/>
  <c r="G267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G277" i="1"/>
  <c r="E275" i="1"/>
  <c r="E276" i="1"/>
  <c r="E277" i="1"/>
  <c r="E278" i="1"/>
  <c r="G282" i="1"/>
  <c r="E279" i="1"/>
  <c r="E280" i="1"/>
  <c r="E281" i="1"/>
  <c r="E282" i="1"/>
  <c r="E283" i="1"/>
  <c r="E284" i="1"/>
  <c r="E285" i="1"/>
  <c r="E286" i="1"/>
  <c r="G292" i="1"/>
  <c r="E287" i="1"/>
  <c r="E288" i="1"/>
  <c r="E289" i="1"/>
  <c r="E290" i="1"/>
  <c r="G296" i="1"/>
  <c r="E291" i="1"/>
  <c r="E292" i="1"/>
  <c r="E293" i="1"/>
  <c r="E294" i="1"/>
  <c r="G298" i="1"/>
  <c r="E295" i="1"/>
  <c r="E296" i="1"/>
  <c r="E297" i="1"/>
  <c r="E298" i="1"/>
  <c r="E299" i="1"/>
  <c r="E300" i="1"/>
  <c r="E301" i="1"/>
  <c r="E302" i="1"/>
  <c r="G308" i="1"/>
  <c r="E303" i="1"/>
  <c r="E304" i="1"/>
  <c r="E305" i="1"/>
  <c r="E306" i="1"/>
  <c r="G309" i="1"/>
  <c r="E307" i="1"/>
  <c r="E308" i="1"/>
  <c r="E309" i="1"/>
  <c r="E310" i="1"/>
  <c r="E311" i="1"/>
  <c r="E312" i="1"/>
  <c r="E313" i="1"/>
  <c r="E314" i="1"/>
  <c r="G318" i="1"/>
  <c r="E315" i="1"/>
  <c r="E316" i="1"/>
  <c r="E317" i="1"/>
  <c r="E318" i="1"/>
  <c r="E319" i="1"/>
  <c r="E320" i="1"/>
  <c r="E321" i="1"/>
  <c r="E322" i="1"/>
  <c r="G326" i="1"/>
  <c r="E323" i="1"/>
  <c r="E324" i="1"/>
  <c r="E325" i="1"/>
  <c r="E326" i="1"/>
  <c r="E327" i="1"/>
  <c r="E328" i="1"/>
  <c r="E329" i="1"/>
  <c r="E330" i="1"/>
  <c r="G332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F41" i="1"/>
  <c r="D39" i="1"/>
  <c r="D40" i="1"/>
  <c r="D41" i="1"/>
  <c r="D42" i="1"/>
  <c r="F48" i="1"/>
  <c r="D43" i="1"/>
  <c r="D44" i="1"/>
  <c r="D45" i="1"/>
  <c r="D46" i="1"/>
  <c r="D47" i="1"/>
  <c r="D48" i="1"/>
  <c r="D49" i="1"/>
  <c r="F52" i="1"/>
  <c r="D50" i="1"/>
  <c r="D51" i="1"/>
  <c r="D52" i="1"/>
  <c r="D53" i="1"/>
  <c r="F57" i="1"/>
  <c r="D54" i="1"/>
  <c r="D55" i="1"/>
  <c r="D56" i="1"/>
  <c r="D57" i="1"/>
  <c r="F63" i="1"/>
  <c r="D58" i="1"/>
  <c r="D59" i="1"/>
  <c r="D60" i="1"/>
  <c r="D61" i="1"/>
  <c r="D62" i="1"/>
  <c r="D63" i="1"/>
  <c r="D64" i="1"/>
  <c r="D65" i="1"/>
  <c r="F69" i="1"/>
  <c r="D66" i="1"/>
  <c r="D67" i="1"/>
  <c r="D68" i="1"/>
  <c r="D69" i="1"/>
  <c r="F75" i="1"/>
  <c r="D70" i="1"/>
  <c r="D71" i="1"/>
  <c r="D72" i="1"/>
  <c r="D73" i="1"/>
  <c r="F77" i="1"/>
  <c r="D74" i="1"/>
  <c r="D75" i="1"/>
  <c r="D76" i="1"/>
  <c r="D77" i="1"/>
  <c r="F83" i="1"/>
  <c r="D78" i="1"/>
  <c r="D79" i="1"/>
  <c r="D80" i="1"/>
  <c r="D81" i="1"/>
  <c r="D82" i="1"/>
  <c r="D83" i="1"/>
  <c r="D84" i="1"/>
  <c r="F90" i="1"/>
  <c r="D85" i="1"/>
  <c r="D86" i="1"/>
  <c r="D87" i="1"/>
  <c r="D88" i="1"/>
  <c r="D89" i="1"/>
  <c r="D90" i="1"/>
  <c r="D91" i="1"/>
  <c r="F97" i="1"/>
  <c r="D92" i="1"/>
  <c r="D93" i="1"/>
  <c r="D94" i="1"/>
  <c r="D95" i="1"/>
  <c r="F100" i="1"/>
  <c r="D96" i="1"/>
  <c r="D97" i="1"/>
  <c r="D98" i="1"/>
  <c r="D99" i="1"/>
  <c r="F104" i="1"/>
  <c r="D100" i="1"/>
  <c r="D101" i="1"/>
  <c r="D102" i="1"/>
  <c r="D103" i="1"/>
  <c r="F109" i="1"/>
  <c r="D104" i="1"/>
  <c r="D105" i="1"/>
  <c r="D106" i="1"/>
  <c r="D107" i="1"/>
  <c r="D108" i="1"/>
  <c r="D109" i="1"/>
  <c r="D110" i="1"/>
  <c r="D111" i="1"/>
  <c r="F115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F148" i="1"/>
  <c r="D143" i="1"/>
  <c r="D144" i="1"/>
  <c r="D145" i="1"/>
  <c r="D146" i="1"/>
  <c r="D147" i="1"/>
  <c r="D148" i="1"/>
  <c r="D149" i="1"/>
  <c r="F152" i="1"/>
  <c r="D150" i="1"/>
  <c r="D151" i="1"/>
  <c r="D152" i="1"/>
  <c r="D153" i="1"/>
  <c r="D154" i="1"/>
  <c r="D155" i="1"/>
  <c r="D156" i="1"/>
  <c r="F159" i="1"/>
  <c r="D157" i="1"/>
  <c r="D158" i="1"/>
  <c r="D159" i="1"/>
  <c r="D160" i="1"/>
  <c r="F164" i="1"/>
  <c r="D161" i="1"/>
  <c r="D162" i="1"/>
  <c r="D163" i="1"/>
  <c r="D164" i="1"/>
  <c r="F168" i="1"/>
  <c r="D165" i="1"/>
  <c r="D166" i="1"/>
  <c r="D167" i="1"/>
  <c r="D168" i="1"/>
  <c r="F173" i="1"/>
  <c r="D169" i="1"/>
  <c r="D170" i="1"/>
  <c r="D171" i="1"/>
  <c r="D172" i="1"/>
  <c r="D173" i="1"/>
  <c r="D174" i="1"/>
  <c r="D175" i="1"/>
  <c r="D176" i="1"/>
  <c r="F179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F219" i="1"/>
  <c r="D214" i="1"/>
  <c r="D215" i="1"/>
  <c r="D216" i="1"/>
  <c r="D217" i="1"/>
  <c r="D218" i="1"/>
  <c r="D219" i="1"/>
  <c r="D220" i="1"/>
  <c r="F221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F249" i="1"/>
  <c r="D244" i="1"/>
  <c r="D245" i="1"/>
  <c r="D246" i="1"/>
  <c r="D247" i="1"/>
  <c r="D248" i="1"/>
  <c r="D249" i="1"/>
  <c r="D250" i="1"/>
  <c r="F256" i="1"/>
  <c r="D251" i="1"/>
  <c r="D252" i="1"/>
  <c r="D253" i="1"/>
  <c r="D254" i="1"/>
  <c r="F260" i="1"/>
  <c r="D255" i="1"/>
  <c r="D256" i="1"/>
  <c r="D257" i="1"/>
  <c r="D258" i="1"/>
  <c r="F264" i="1"/>
  <c r="D259" i="1"/>
  <c r="D260" i="1"/>
  <c r="D261" i="1"/>
  <c r="D262" i="1"/>
  <c r="F268" i="1"/>
  <c r="D263" i="1"/>
  <c r="D264" i="1"/>
  <c r="D265" i="1"/>
  <c r="D266" i="1"/>
  <c r="F272" i="1"/>
  <c r="D267" i="1"/>
  <c r="D268" i="1"/>
  <c r="D269" i="1"/>
  <c r="D270" i="1"/>
  <c r="F276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F288" i="1"/>
  <c r="D283" i="1"/>
  <c r="D284" i="1"/>
  <c r="F284" i="1"/>
  <c r="D285" i="1"/>
  <c r="D286" i="1"/>
  <c r="D287" i="1"/>
  <c r="D288" i="1"/>
  <c r="F291" i="1"/>
  <c r="D289" i="1"/>
  <c r="D290" i="1"/>
  <c r="D291" i="1"/>
  <c r="D292" i="1"/>
  <c r="D293" i="1"/>
  <c r="D294" i="1"/>
  <c r="F299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F316" i="1"/>
  <c r="D311" i="1"/>
  <c r="D312" i="1"/>
  <c r="D313" i="1"/>
  <c r="D314" i="1"/>
  <c r="D315" i="1"/>
  <c r="D316" i="1"/>
  <c r="D317" i="1"/>
  <c r="D318" i="1"/>
  <c r="D319" i="1"/>
  <c r="D320" i="1"/>
  <c r="D321" i="1"/>
  <c r="F327" i="1"/>
  <c r="D322" i="1"/>
  <c r="D323" i="1"/>
  <c r="D324" i="1"/>
  <c r="D325" i="1"/>
  <c r="D326" i="1"/>
  <c r="D327" i="1"/>
  <c r="D328" i="1"/>
  <c r="D329" i="1"/>
  <c r="D330" i="1"/>
  <c r="F334" i="1"/>
  <c r="D331" i="1"/>
  <c r="D332" i="1"/>
  <c r="D333" i="1"/>
  <c r="F338" i="1"/>
  <c r="D334" i="1"/>
  <c r="D335" i="1"/>
  <c r="D336" i="1"/>
  <c r="D337" i="1"/>
  <c r="F343" i="1"/>
  <c r="D338" i="1"/>
  <c r="D339" i="1"/>
  <c r="D340" i="1"/>
  <c r="D341" i="1"/>
  <c r="D342" i="1"/>
  <c r="D343" i="1"/>
  <c r="G207" i="1"/>
  <c r="G242" i="1"/>
  <c r="G221" i="1"/>
  <c r="G50" i="1"/>
  <c r="G294" i="1"/>
  <c r="G337" i="1"/>
  <c r="G214" i="1"/>
  <c r="G178" i="1"/>
  <c r="F324" i="1"/>
  <c r="F292" i="1"/>
  <c r="F172" i="1"/>
  <c r="F344" i="1"/>
  <c r="F304" i="1"/>
  <c r="F280" i="1"/>
  <c r="F232" i="1"/>
  <c r="F184" i="1"/>
  <c r="F176" i="1"/>
  <c r="F112" i="1"/>
  <c r="F68" i="1"/>
  <c r="F44" i="1"/>
  <c r="F28" i="1"/>
  <c r="F24" i="1"/>
  <c r="F16" i="1"/>
  <c r="G340" i="1"/>
  <c r="G312" i="1"/>
  <c r="G284" i="1"/>
  <c r="G268" i="1"/>
  <c r="G264" i="1"/>
  <c r="G252" i="1"/>
  <c r="G244" i="1"/>
  <c r="G232" i="1"/>
  <c r="G228" i="1"/>
  <c r="F29" i="1"/>
  <c r="F339" i="1"/>
  <c r="F337" i="1"/>
  <c r="F323" i="1"/>
  <c r="F303" i="1"/>
  <c r="F297" i="1"/>
  <c r="F295" i="1"/>
  <c r="F287" i="1"/>
  <c r="F283" i="1"/>
  <c r="F281" i="1"/>
  <c r="F265" i="1"/>
  <c r="F259" i="1"/>
  <c r="F241" i="1"/>
  <c r="F223" i="1"/>
  <c r="F201" i="1"/>
  <c r="F185" i="1"/>
  <c r="F169" i="1"/>
  <c r="F167" i="1"/>
  <c r="F35" i="1"/>
  <c r="G343" i="1"/>
  <c r="G331" i="1"/>
  <c r="G301" i="1"/>
  <c r="G231" i="1"/>
  <c r="F127" i="1"/>
  <c r="F39" i="1"/>
  <c r="F11" i="1"/>
  <c r="G335" i="1"/>
  <c r="G271" i="1"/>
  <c r="G223" i="1"/>
  <c r="G195" i="1"/>
  <c r="G163" i="1"/>
  <c r="F310" i="1"/>
  <c r="F302" i="1"/>
  <c r="F294" i="1"/>
  <c r="F270" i="1"/>
  <c r="F262" i="1"/>
  <c r="F206" i="1"/>
  <c r="F166" i="1"/>
  <c r="F142" i="1"/>
  <c r="F86" i="1"/>
  <c r="F46" i="1"/>
  <c r="F30" i="1"/>
  <c r="F22" i="1"/>
  <c r="F14" i="1"/>
  <c r="G334" i="1"/>
  <c r="G290" i="1"/>
  <c r="G258" i="1"/>
  <c r="G250" i="1"/>
  <c r="G234" i="1"/>
  <c r="G226" i="1"/>
  <c r="G218" i="1"/>
  <c r="G202" i="1"/>
  <c r="G194" i="1"/>
  <c r="G186" i="1"/>
  <c r="G174" i="1"/>
  <c r="G166" i="1"/>
  <c r="G134" i="1"/>
  <c r="G110" i="1"/>
  <c r="G98" i="1"/>
  <c r="G94" i="1"/>
  <c r="G90" i="1"/>
  <c r="G78" i="1"/>
  <c r="G74" i="1"/>
  <c r="G70" i="1"/>
  <c r="G66" i="1"/>
  <c r="G62" i="1"/>
  <c r="G58" i="1"/>
  <c r="G46" i="1"/>
  <c r="G45" i="1"/>
  <c r="G42" i="1"/>
  <c r="G38" i="1"/>
  <c r="G34" i="1"/>
  <c r="G30" i="1"/>
  <c r="G26" i="1"/>
  <c r="G14" i="1"/>
  <c r="G13" i="1"/>
  <c r="F13" i="1"/>
  <c r="G93" i="1"/>
  <c r="G29" i="1"/>
  <c r="F163" i="1"/>
  <c r="F99" i="1"/>
  <c r="F43" i="1"/>
  <c r="F27" i="1"/>
  <c r="G339" i="1"/>
  <c r="G311" i="1"/>
  <c r="G275" i="1"/>
  <c r="G243" i="1"/>
  <c r="G227" i="1"/>
  <c r="G219" i="1"/>
  <c r="G211" i="1"/>
  <c r="G187" i="1"/>
  <c r="G147" i="1"/>
  <c r="G99" i="1"/>
  <c r="G95" i="1"/>
  <c r="G87" i="1"/>
  <c r="G83" i="1"/>
  <c r="G79" i="1"/>
  <c r="G67" i="1"/>
  <c r="G63" i="1"/>
  <c r="G59" i="1"/>
  <c r="G55" i="1"/>
  <c r="G51" i="1"/>
  <c r="G47" i="1"/>
  <c r="G35" i="1"/>
  <c r="G31" i="1"/>
  <c r="G27" i="1"/>
  <c r="G23" i="1"/>
  <c r="G19" i="1"/>
  <c r="F161" i="1"/>
  <c r="F153" i="1"/>
  <c r="F121" i="1"/>
  <c r="F89" i="1"/>
  <c r="F25" i="1"/>
  <c r="G338" i="1"/>
  <c r="G310" i="1"/>
  <c r="G225" i="1"/>
  <c r="G182" i="1"/>
  <c r="G97" i="1"/>
  <c r="G54" i="1"/>
  <c r="G33" i="1"/>
  <c r="F322" i="1"/>
  <c r="F298" i="1"/>
  <c r="F290" i="1"/>
  <c r="F282" i="1"/>
  <c r="F266" i="1"/>
  <c r="F258" i="1"/>
  <c r="F226" i="1"/>
  <c r="F194" i="1"/>
  <c r="F170" i="1"/>
  <c r="F162" i="1"/>
  <c r="F98" i="1"/>
  <c r="F66" i="1"/>
  <c r="F34" i="1"/>
  <c r="F26" i="1"/>
  <c r="F18" i="1"/>
  <c r="F10" i="1"/>
  <c r="G330" i="1"/>
  <c r="G270" i="1"/>
  <c r="G238" i="1"/>
  <c r="G230" i="1"/>
  <c r="G222" i="1"/>
  <c r="G206" i="1"/>
  <c r="G198" i="1"/>
  <c r="G190" i="1"/>
  <c r="F85" i="1"/>
  <c r="F53" i="1"/>
  <c r="F37" i="1"/>
  <c r="F33" i="1"/>
  <c r="F21" i="1"/>
  <c r="F17" i="1"/>
  <c r="G341" i="1"/>
  <c r="G333" i="1"/>
  <c r="G321" i="1"/>
  <c r="G285" i="1"/>
  <c r="G269" i="1"/>
  <c r="G241" i="1"/>
  <c r="G237" i="1"/>
  <c r="G209" i="1"/>
  <c r="G205" i="1"/>
  <c r="G177" i="1"/>
  <c r="G173" i="1"/>
  <c r="G145" i="1"/>
  <c r="G81" i="1"/>
  <c r="G77" i="1"/>
  <c r="G49" i="1"/>
  <c r="G17" i="1"/>
  <c r="F341" i="1"/>
  <c r="F317" i="1"/>
  <c r="F309" i="1"/>
  <c r="F301" i="1"/>
  <c r="F293" i="1"/>
  <c r="F285" i="1"/>
  <c r="F277" i="1"/>
  <c r="F253" i="1"/>
  <c r="F245" i="1"/>
  <c r="F213" i="1"/>
  <c r="F181" i="1"/>
  <c r="F157" i="1"/>
  <c r="F149" i="1"/>
  <c r="F117" i="1"/>
  <c r="F73" i="1"/>
  <c r="G257" i="1"/>
  <c r="G193" i="1"/>
  <c r="G65" i="1"/>
  <c r="G325" i="1"/>
  <c r="G265" i="1"/>
  <c r="G245" i="1"/>
  <c r="G233" i="1"/>
  <c r="G229" i="1"/>
  <c r="G217" i="1"/>
  <c r="G213" i="1"/>
  <c r="G201" i="1"/>
  <c r="G197" i="1"/>
  <c r="G185" i="1"/>
  <c r="G181" i="1"/>
  <c r="G169" i="1"/>
  <c r="G137" i="1"/>
  <c r="G105" i="1"/>
  <c r="G101" i="1"/>
  <c r="G89" i="1"/>
  <c r="G85" i="1"/>
  <c r="G73" i="1"/>
  <c r="G69" i="1"/>
  <c r="G57" i="1"/>
  <c r="G53" i="1"/>
  <c r="G41" i="1"/>
  <c r="G37" i="1"/>
  <c r="G25" i="1"/>
  <c r="G21" i="1"/>
  <c r="G220" i="1"/>
  <c r="G216" i="1"/>
  <c r="G212" i="1"/>
  <c r="G208" i="1"/>
  <c r="G204" i="1"/>
  <c r="G200" i="1"/>
  <c r="G196" i="1"/>
  <c r="G192" i="1"/>
  <c r="G188" i="1"/>
  <c r="G184" i="1"/>
  <c r="G180" i="1"/>
  <c r="G176" i="1"/>
  <c r="G160" i="1"/>
  <c r="G144" i="1"/>
  <c r="G132" i="1"/>
  <c r="G128" i="1"/>
  <c r="G112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346" i="1"/>
  <c r="G349" i="1"/>
  <c r="G345" i="1"/>
  <c r="G344" i="1"/>
  <c r="G347" i="1"/>
  <c r="H8" i="1"/>
  <c r="E3" i="1"/>
  <c r="I8" i="1"/>
  <c r="D3" i="1"/>
  <c r="F9" i="1"/>
  <c r="G23" i="13"/>
  <c r="G19" i="13"/>
  <c r="G22" i="13"/>
  <c r="G18" i="13"/>
  <c r="G21" i="13"/>
  <c r="G17" i="13"/>
  <c r="F23" i="13"/>
  <c r="F19" i="13"/>
  <c r="F22" i="13"/>
  <c r="F18" i="13"/>
  <c r="F21" i="13"/>
  <c r="F17" i="13"/>
  <c r="F34" i="13"/>
  <c r="F30" i="13"/>
  <c r="F33" i="13"/>
  <c r="F36" i="13"/>
  <c r="G10" i="13"/>
  <c r="G13" i="13"/>
  <c r="G9" i="13"/>
  <c r="G12" i="13"/>
  <c r="G15" i="13"/>
  <c r="F13" i="13"/>
  <c r="F9" i="13"/>
  <c r="F12" i="13"/>
  <c r="F15" i="13"/>
  <c r="F11" i="13"/>
  <c r="F14" i="13"/>
  <c r="F315" i="1"/>
  <c r="F313" i="1"/>
  <c r="F144" i="1"/>
  <c r="F140" i="1"/>
  <c r="F138" i="1"/>
  <c r="F139" i="1"/>
  <c r="F132" i="1"/>
  <c r="F129" i="1"/>
  <c r="F128" i="1"/>
  <c r="F124" i="1"/>
  <c r="F125" i="1"/>
  <c r="F246" i="1"/>
  <c r="F243" i="1"/>
  <c r="F240" i="1"/>
  <c r="F242" i="1"/>
  <c r="F238" i="1"/>
  <c r="F234" i="1"/>
  <c r="F227" i="1"/>
  <c r="F230" i="1"/>
  <c r="F220" i="1"/>
  <c r="F215" i="1"/>
  <c r="F214" i="1"/>
  <c r="F208" i="1"/>
  <c r="F211" i="1"/>
  <c r="F210" i="1"/>
  <c r="F209" i="1"/>
  <c r="F207" i="1"/>
  <c r="F205" i="1"/>
  <c r="F203" i="1"/>
  <c r="F202" i="1"/>
  <c r="F200" i="1"/>
  <c r="F198" i="1"/>
  <c r="F199" i="1"/>
  <c r="F197" i="1"/>
  <c r="F196" i="1"/>
  <c r="F193" i="1"/>
  <c r="F195" i="1"/>
  <c r="F190" i="1"/>
  <c r="F191" i="1"/>
  <c r="F186" i="1"/>
  <c r="F187" i="1"/>
  <c r="F189" i="1"/>
  <c r="F145" i="1"/>
  <c r="F141" i="1"/>
  <c r="F137" i="1"/>
  <c r="F134" i="1"/>
  <c r="F311" i="1"/>
  <c r="F312" i="1"/>
  <c r="F307" i="1"/>
  <c r="F306" i="1"/>
  <c r="F136" i="1"/>
  <c r="F135" i="1"/>
  <c r="F123" i="1"/>
  <c r="F130" i="1"/>
  <c r="F131" i="1"/>
  <c r="F239" i="1"/>
  <c r="F237" i="1"/>
  <c r="F229" i="1"/>
  <c r="F216" i="1"/>
  <c r="G116" i="1"/>
  <c r="G164" i="1"/>
  <c r="G149" i="1"/>
  <c r="G289" i="1"/>
  <c r="G297" i="1"/>
  <c r="F74" i="1"/>
  <c r="G283" i="1"/>
  <c r="F59" i="1"/>
  <c r="F45" i="1"/>
  <c r="G122" i="1"/>
  <c r="F102" i="1"/>
  <c r="F71" i="1"/>
  <c r="F61" i="1"/>
  <c r="F80" i="1"/>
  <c r="G119" i="1"/>
  <c r="F319" i="1"/>
  <c r="F233" i="1"/>
  <c r="F222" i="1"/>
  <c r="F177" i="1"/>
  <c r="F126" i="1"/>
  <c r="F119" i="1"/>
  <c r="F120" i="1"/>
  <c r="G348" i="1"/>
  <c r="G104" i="1"/>
  <c r="G120" i="1"/>
  <c r="G152" i="1"/>
  <c r="G168" i="1"/>
  <c r="G121" i="1"/>
  <c r="G153" i="1"/>
  <c r="G249" i="1"/>
  <c r="G293" i="1"/>
  <c r="G129" i="1"/>
  <c r="G317" i="1"/>
  <c r="F101" i="1"/>
  <c r="F133" i="1"/>
  <c r="F165" i="1"/>
  <c r="F261" i="1"/>
  <c r="F325" i="1"/>
  <c r="G305" i="1"/>
  <c r="G162" i="1"/>
  <c r="G254" i="1"/>
  <c r="F50" i="1"/>
  <c r="F82" i="1"/>
  <c r="F114" i="1"/>
  <c r="F146" i="1"/>
  <c r="F178" i="1"/>
  <c r="F274" i="1"/>
  <c r="G118" i="1"/>
  <c r="G246" i="1"/>
  <c r="F105" i="1"/>
  <c r="G15" i="1"/>
  <c r="G251" i="1"/>
  <c r="G291" i="1"/>
  <c r="F147" i="1"/>
  <c r="G266" i="1"/>
  <c r="F62" i="1"/>
  <c r="F118" i="1"/>
  <c r="F174" i="1"/>
  <c r="F342" i="1"/>
  <c r="F95" i="1"/>
  <c r="F143" i="1"/>
  <c r="G307" i="1"/>
  <c r="F47" i="1"/>
  <c r="F175" i="1"/>
  <c r="F231" i="1"/>
  <c r="F251" i="1"/>
  <c r="F271" i="1"/>
  <c r="G253" i="1"/>
  <c r="G328" i="1"/>
  <c r="F88" i="1"/>
  <c r="F108" i="1"/>
  <c r="F236" i="1"/>
  <c r="G159" i="1"/>
  <c r="F326" i="1"/>
  <c r="F321" i="1"/>
  <c r="F318" i="1"/>
  <c r="F305" i="1"/>
  <c r="F300" i="1"/>
  <c r="F296" i="1"/>
  <c r="F279" i="1"/>
  <c r="F278" i="1"/>
  <c r="F275" i="1"/>
  <c r="F267" i="1"/>
  <c r="F263" i="1"/>
  <c r="F254" i="1"/>
  <c r="F247" i="1"/>
  <c r="F248" i="1"/>
  <c r="F235" i="1"/>
  <c r="F224" i="1"/>
  <c r="G342" i="1"/>
  <c r="G329" i="1"/>
  <c r="G272" i="1"/>
  <c r="G274" i="1"/>
  <c r="G215" i="1"/>
  <c r="G86" i="1"/>
  <c r="G82" i="1"/>
  <c r="F353" i="1"/>
  <c r="F116" i="1"/>
  <c r="F111" i="1"/>
  <c r="F94" i="1"/>
  <c r="F84" i="1"/>
  <c r="F79" i="1"/>
  <c r="F70" i="1"/>
  <c r="F67" i="1"/>
  <c r="F55" i="1"/>
  <c r="F51" i="1"/>
  <c r="G324" i="1"/>
  <c r="G320" i="1"/>
  <c r="G319" i="1"/>
  <c r="G315" i="1"/>
  <c r="G304" i="1"/>
  <c r="G300" i="1"/>
  <c r="G295" i="1"/>
  <c r="G288" i="1"/>
  <c r="G279" i="1"/>
  <c r="G280" i="1"/>
  <c r="G155" i="1"/>
  <c r="G146" i="1"/>
  <c r="G139" i="1"/>
  <c r="G111" i="1"/>
  <c r="G107" i="1"/>
  <c r="B8" i="2"/>
  <c r="G148" i="1"/>
  <c r="F93" i="1"/>
  <c r="G109" i="1"/>
  <c r="F65" i="1"/>
  <c r="G142" i="1"/>
  <c r="G278" i="1"/>
  <c r="F42" i="1"/>
  <c r="F106" i="1"/>
  <c r="G327" i="1"/>
  <c r="F107" i="1"/>
  <c r="G138" i="1"/>
  <c r="G306" i="1"/>
  <c r="F54" i="1"/>
  <c r="G287" i="1"/>
  <c r="G316" i="1"/>
  <c r="G143" i="1"/>
  <c r="G151" i="1"/>
  <c r="F335" i="1"/>
  <c r="F252" i="1"/>
  <c r="F244" i="1"/>
  <c r="F228" i="1"/>
  <c r="F225" i="1"/>
  <c r="F156" i="1"/>
  <c r="F151" i="1"/>
  <c r="F150" i="1"/>
  <c r="F96" i="1"/>
  <c r="G263" i="1"/>
  <c r="G135" i="1"/>
  <c r="G127" i="1"/>
  <c r="G125" i="1"/>
  <c r="G352" i="1"/>
  <c r="G9" i="1"/>
  <c r="G108" i="1"/>
  <c r="G124" i="1"/>
  <c r="G140" i="1"/>
  <c r="G156" i="1"/>
  <c r="G133" i="1"/>
  <c r="G165" i="1"/>
  <c r="G261" i="1"/>
  <c r="F269" i="1"/>
  <c r="G313" i="1"/>
  <c r="F49" i="1"/>
  <c r="F81" i="1"/>
  <c r="G262" i="1"/>
  <c r="G314" i="1"/>
  <c r="F58" i="1"/>
  <c r="F122" i="1"/>
  <c r="F154" i="1"/>
  <c r="F218" i="1"/>
  <c r="F250" i="1"/>
  <c r="F314" i="1"/>
  <c r="G281" i="1"/>
  <c r="F113" i="1"/>
  <c r="G259" i="1"/>
  <c r="G303" i="1"/>
  <c r="F91" i="1"/>
  <c r="F155" i="1"/>
  <c r="G157" i="1"/>
  <c r="G106" i="1"/>
  <c r="G130" i="1"/>
  <c r="F78" i="1"/>
  <c r="F182" i="1"/>
  <c r="G255" i="1"/>
  <c r="F103" i="1"/>
  <c r="F217" i="1"/>
  <c r="F255" i="1"/>
  <c r="F273" i="1"/>
  <c r="F329" i="1"/>
  <c r="G276" i="1"/>
  <c r="F64" i="1"/>
  <c r="F328" i="1"/>
  <c r="F188" i="1"/>
  <c r="F183" i="1"/>
  <c r="F160" i="1"/>
  <c r="F110" i="1"/>
  <c r="F92" i="1"/>
  <c r="F87" i="1"/>
  <c r="F76" i="1"/>
  <c r="F72" i="1"/>
  <c r="F60" i="1"/>
  <c r="F56" i="1"/>
  <c r="F40" i="1"/>
  <c r="F38" i="1"/>
  <c r="F36" i="1"/>
  <c r="F31" i="1"/>
  <c r="F32" i="1"/>
  <c r="F23" i="1"/>
  <c r="F20" i="1"/>
  <c r="F19" i="1"/>
  <c r="F15" i="1"/>
  <c r="F12" i="1"/>
  <c r="G273" i="1"/>
  <c r="G183" i="1"/>
  <c r="F340" i="1"/>
  <c r="F320" i="1"/>
  <c r="F308" i="1"/>
  <c r="F289" i="1"/>
  <c r="F286" i="1"/>
  <c r="F257" i="1"/>
  <c r="F212" i="1"/>
  <c r="F204" i="1"/>
  <c r="F192" i="1"/>
  <c r="F180" i="1"/>
  <c r="F171" i="1"/>
  <c r="F158" i="1"/>
  <c r="G322" i="1"/>
  <c r="G323" i="1"/>
  <c r="G302" i="1"/>
  <c r="G299" i="1"/>
  <c r="G286" i="1"/>
  <c r="G224" i="1"/>
  <c r="G191" i="1"/>
  <c r="G179" i="1"/>
  <c r="G175" i="1"/>
  <c r="G114" i="1"/>
  <c r="G115" i="1"/>
  <c r="G103" i="1"/>
  <c r="G351" i="1"/>
  <c r="G357" i="1"/>
  <c r="G358" i="1"/>
  <c r="G247" i="1"/>
  <c r="G240" i="1"/>
  <c r="G235" i="1"/>
  <c r="G189" i="1"/>
  <c r="G171" i="1"/>
  <c r="G91" i="1"/>
  <c r="G61" i="1"/>
  <c r="G11" i="1"/>
  <c r="G354" i="1"/>
  <c r="G350" i="1"/>
  <c r="F357" i="1"/>
  <c r="G60" i="13"/>
  <c r="G59" i="13"/>
  <c r="G57" i="13"/>
  <c r="G62" i="13"/>
  <c r="G58" i="13"/>
  <c r="G56" i="13"/>
  <c r="G61" i="13"/>
  <c r="F57" i="13"/>
  <c r="F61" i="13"/>
  <c r="F60" i="13"/>
  <c r="F59" i="13"/>
  <c r="F56" i="13"/>
  <c r="F58" i="13"/>
  <c r="G53" i="13"/>
  <c r="G50" i="13"/>
  <c r="F52" i="13"/>
  <c r="F55" i="13"/>
  <c r="G49" i="13"/>
  <c r="G48" i="13"/>
  <c r="G55" i="13"/>
  <c r="G51" i="13"/>
  <c r="G52" i="13"/>
  <c r="G54" i="13"/>
  <c r="F48" i="13"/>
  <c r="F51" i="13"/>
  <c r="F54" i="13"/>
  <c r="F50" i="13"/>
  <c r="F53" i="13"/>
  <c r="G54" i="14"/>
  <c r="G57" i="14"/>
  <c r="G56" i="14"/>
  <c r="G55" i="14"/>
  <c r="F56" i="14"/>
  <c r="F57" i="14"/>
  <c r="F54" i="14"/>
  <c r="F55" i="14"/>
  <c r="F53" i="14"/>
  <c r="G52" i="14"/>
  <c r="G51" i="14"/>
  <c r="F52" i="14"/>
  <c r="F51" i="14"/>
  <c r="F49" i="14"/>
  <c r="G48" i="14"/>
  <c r="F47" i="14"/>
  <c r="G47" i="14"/>
  <c r="G50" i="14"/>
  <c r="G46" i="14"/>
  <c r="G53" i="14"/>
  <c r="F48" i="14"/>
  <c r="F46" i="14"/>
  <c r="G49" i="14"/>
  <c r="F44" i="14"/>
  <c r="F50" i="14"/>
  <c r="F43" i="14"/>
  <c r="G45" i="14"/>
  <c r="F45" i="14"/>
  <c r="G44" i="14"/>
  <c r="F42" i="14"/>
  <c r="G43" i="14"/>
  <c r="G42" i="14"/>
  <c r="G41" i="14"/>
  <c r="F41" i="14"/>
  <c r="G40" i="14"/>
  <c r="F40" i="14"/>
  <c r="F39" i="14"/>
  <c r="G39" i="14"/>
  <c r="G38" i="14"/>
  <c r="F38" i="14"/>
  <c r="G37" i="14"/>
  <c r="G36" i="14"/>
  <c r="F36" i="14"/>
  <c r="F37" i="14"/>
  <c r="F34" i="14"/>
  <c r="G34" i="14"/>
  <c r="G35" i="14"/>
  <c r="F35" i="14"/>
  <c r="G33" i="14"/>
  <c r="G32" i="14"/>
  <c r="F33" i="14"/>
  <c r="F32" i="14"/>
  <c r="F31" i="14"/>
  <c r="G31" i="14"/>
  <c r="G30" i="14"/>
  <c r="F30" i="14"/>
  <c r="G29" i="14"/>
  <c r="G28" i="14"/>
  <c r="F29" i="14"/>
  <c r="F27" i="14"/>
  <c r="F28" i="14"/>
  <c r="F25" i="14"/>
  <c r="F26" i="14"/>
  <c r="F24" i="14"/>
  <c r="G26" i="14"/>
  <c r="G25" i="14"/>
  <c r="G27" i="14"/>
  <c r="G24" i="14"/>
  <c r="G23" i="14"/>
  <c r="G22" i="14"/>
  <c r="F23" i="14"/>
  <c r="F22" i="14"/>
  <c r="G21" i="14"/>
  <c r="F21" i="14"/>
  <c r="G20" i="14"/>
  <c r="F20" i="14"/>
  <c r="F19" i="14"/>
  <c r="G19" i="14"/>
  <c r="G18" i="14"/>
  <c r="G17" i="14"/>
  <c r="F18" i="14"/>
  <c r="F17" i="14"/>
  <c r="G16" i="14"/>
  <c r="G15" i="14"/>
  <c r="F16" i="14"/>
  <c r="F15" i="14"/>
  <c r="G14" i="14"/>
  <c r="F14" i="14"/>
  <c r="G12" i="14"/>
  <c r="G13" i="14"/>
  <c r="G11" i="14"/>
  <c r="F12" i="14"/>
  <c r="F13" i="14"/>
  <c r="F11" i="14"/>
  <c r="G7" i="14"/>
  <c r="F3" i="14"/>
  <c r="F10" i="14"/>
  <c r="F6" i="14"/>
  <c r="G10" i="14"/>
  <c r="G6" i="14"/>
  <c r="F9" i="14"/>
  <c r="F5" i="14"/>
  <c r="G9" i="14"/>
  <c r="G5" i="14"/>
  <c r="F8" i="14"/>
  <c r="F4" i="14"/>
  <c r="G8" i="14"/>
  <c r="G4" i="14"/>
  <c r="F7" i="14"/>
  <c r="G3" i="14"/>
  <c r="E4" i="2"/>
  <c r="B9" i="2"/>
  <c r="B10" i="2"/>
  <c r="F346" i="1"/>
  <c r="F330" i="1"/>
  <c r="F331" i="1"/>
  <c r="F355" i="1"/>
  <c r="F336" i="1"/>
  <c r="F333" i="1"/>
  <c r="F352" i="1"/>
  <c r="F348" i="1"/>
  <c r="F347" i="1"/>
  <c r="F332" i="1"/>
  <c r="B12" i="2"/>
  <c r="B13" i="2"/>
  <c r="F349" i="1"/>
  <c r="F350" i="1"/>
  <c r="G336" i="1"/>
  <c r="B7" i="2"/>
  <c r="B4" i="2"/>
  <c r="E7" i="2"/>
  <c r="B26" i="2"/>
  <c r="B29" i="2"/>
  <c r="O9" i="16"/>
  <c r="O6" i="16"/>
  <c r="L11" i="14" a="1"/>
  <c r="L8" i="14"/>
  <c r="O12" i="16" a="1"/>
  <c r="O7" i="16"/>
  <c r="L6" i="14"/>
  <c r="L7" i="14"/>
  <c r="L9" i="14"/>
  <c r="O8" i="16"/>
  <c r="O11" i="16" a="1"/>
  <c r="L12" i="14" a="1"/>
  <c r="B31" i="2" l="1"/>
  <c r="B30" i="2"/>
  <c r="O12" i="16"/>
  <c r="B39" i="2" s="1"/>
  <c r="E11" i="2"/>
  <c r="E12" i="2"/>
  <c r="B33" i="2"/>
  <c r="L11" i="14"/>
  <c r="E16" i="2" s="1"/>
  <c r="L12" i="14"/>
  <c r="E17" i="2" s="1"/>
  <c r="E9" i="2"/>
  <c r="O11" i="16"/>
  <c r="B38" i="2" s="1"/>
  <c r="E8" i="2"/>
  <c r="B34" i="2"/>
  <c r="E13" i="2" l="1"/>
  <c r="B35" i="2"/>
  <c r="E10" i="2"/>
  <c r="B3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<sst xmlns="http://schemas.openxmlformats.org/spreadsheetml/2006/main" count="597" uniqueCount="78">
  <si>
    <t>Date</t>
  </si>
  <si>
    <t>Weight (Pounds)</t>
  </si>
  <si>
    <t>Waist (Inches)</t>
  </si>
  <si>
    <t>Neck (Inches)</t>
  </si>
  <si>
    <t>Morning Body Temp</t>
  </si>
  <si>
    <t>Morning Systolic Pressure</t>
  </si>
  <si>
    <t>Morning Diastolic Pressure</t>
  </si>
  <si>
    <t>Morning Pulse</t>
  </si>
  <si>
    <t>Night Body Temp</t>
  </si>
  <si>
    <t>Night Systolic Pressure</t>
  </si>
  <si>
    <t>Night Diastolic Pressure</t>
  </si>
  <si>
    <t>Night Pulse</t>
  </si>
  <si>
    <t>Sleep</t>
  </si>
  <si>
    <t>BMI</t>
  </si>
  <si>
    <t>CBF</t>
  </si>
  <si>
    <t>Gym</t>
  </si>
  <si>
    <t>Cardio</t>
  </si>
  <si>
    <t>Yes</t>
  </si>
  <si>
    <t>Weight</t>
  </si>
  <si>
    <t>No</t>
  </si>
  <si>
    <t>Waist</t>
  </si>
  <si>
    <t>Morning Blood Pressure</t>
  </si>
  <si>
    <t>Night Blood Pressure</t>
  </si>
  <si>
    <t>Input</t>
  </si>
  <si>
    <t>Stat</t>
  </si>
  <si>
    <t>Max Weight</t>
  </si>
  <si>
    <t>Min Weight</t>
  </si>
  <si>
    <t>Weight Diff</t>
  </si>
  <si>
    <t>Max Waist</t>
  </si>
  <si>
    <t>Min Waist</t>
  </si>
  <si>
    <t>Waist Diff</t>
  </si>
  <si>
    <t>End Reference:</t>
  </si>
  <si>
    <t>Total Weight Lost</t>
  </si>
  <si>
    <t>Total Weight Gain</t>
  </si>
  <si>
    <t>Total Weight Difference</t>
  </si>
  <si>
    <t>Total Weight Net</t>
  </si>
  <si>
    <t>Total Waist Lost</t>
  </si>
  <si>
    <t>Total Waist Gain</t>
  </si>
  <si>
    <t>Total Waist Difference</t>
  </si>
  <si>
    <t>AVG Weight</t>
  </si>
  <si>
    <t>AVG Waist</t>
  </si>
  <si>
    <t>COUNTIF less/equal to 271.8</t>
  </si>
  <si>
    <t>Weight Start vs Current</t>
  </si>
  <si>
    <t>COUNTIF more than 271.8</t>
  </si>
  <si>
    <t>Waist Start vs Current</t>
  </si>
  <si>
    <t>Number of weeks on this journey</t>
  </si>
  <si>
    <t>Total Days</t>
  </si>
  <si>
    <t>Average Diff (Weight)</t>
  </si>
  <si>
    <t>Average Diff (Waist)</t>
  </si>
  <si>
    <t>7 Interval Moving Average (Weight)</t>
  </si>
  <si>
    <t>7 Interval Moving Average (Waist)</t>
  </si>
  <si>
    <t>Notes</t>
  </si>
  <si>
    <t>Row Labels</t>
  </si>
  <si>
    <t>Sum of Weight (Pounds)</t>
  </si>
  <si>
    <t>Sum of Waist (Inches)</t>
  </si>
  <si>
    <t>Sum of Weight Diff</t>
  </si>
  <si>
    <t>Sum of Waist Diff</t>
  </si>
  <si>
    <t>Sum of Average Diff (Weight)</t>
  </si>
  <si>
    <t>Sum of Average Diff (Waist)</t>
  </si>
  <si>
    <t>Sum of 7 Interval Moving Average (Weight)</t>
  </si>
  <si>
    <t>Sum of 7 Interval Moving Average (Waist)</t>
  </si>
  <si>
    <t>2021</t>
  </si>
  <si>
    <t>2022</t>
  </si>
  <si>
    <t>2023</t>
  </si>
  <si>
    <t>Grand Total</t>
  </si>
  <si>
    <t>didn't sleep</t>
  </si>
  <si>
    <t>Second weigh; First weigh was 270.6</t>
  </si>
  <si>
    <t>Measure/Purpose</t>
  </si>
  <si>
    <t>6 week differences</t>
  </si>
  <si>
    <t>Calories</t>
  </si>
  <si>
    <t>Carbs</t>
  </si>
  <si>
    <t xml:space="preserve">Fat </t>
  </si>
  <si>
    <t>Protein</t>
  </si>
  <si>
    <t>Fiber</t>
  </si>
  <si>
    <t>Sugar</t>
  </si>
  <si>
    <t>Servings</t>
  </si>
  <si>
    <t>Daily Water Intake (liters)</t>
  </si>
  <si>
    <t>Fat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</si>
</sst>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Garamond"/>
      <family val="1"/>
    </font>
    <font>
      <b/>
      <sz val="16"/>
      <color theme="1"/>
      <name val="Garamond"/>
      <family val="1"/>
    </font>
    <font>
      <sz val="14"/>
      <color theme="1"/>
      <name val="Garamond"/>
      <family val="1"/>
    </font>
    <font>
      <b/>
      <sz val="14"/>
      <color theme="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164" fontId="4" fillId="0" borderId="0" xfId="0" applyNumberFormat="1" applyFont="1"/>
    <xf numFmtId="0" fontId="4" fillId="0" borderId="0" xfId="0" applyFont="1"/>
    <xf numFmtId="164" fontId="4" fillId="3" borderId="1" xfId="0" applyNumberFormat="1" applyFont="1" applyFill="1" applyBorder="1"/>
    <xf numFmtId="164" fontId="4" fillId="0" borderId="1" xfId="0" applyNumberFormat="1" applyFont="1" applyBorder="1"/>
    <xf numFmtId="164" fontId="5" fillId="2" borderId="0" xfId="0" applyNumberFormat="1" applyFont="1" applyFill="1"/>
    <xf numFmtId="0" fontId="5" fillId="2" borderId="0" xfId="0" applyFont="1" applyFill="1"/>
    <xf numFmtId="2" fontId="4" fillId="3" borderId="1" xfId="0" applyNumberFormat="1" applyFont="1" applyFill="1" applyBorder="1"/>
    <xf numFmtId="2" fontId="4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2" fontId="0" fillId="3" borderId="1" xfId="0" applyNumberFormat="1" applyFill="1" applyBorder="1"/>
    <xf numFmtId="2" fontId="0" fillId="0" borderId="1" xfId="0" applyNumberFormat="1" applyBorder="1"/>
    <xf numFmtId="2" fontId="4" fillId="0" borderId="0" xfId="0" applyNumberFormat="1" applyFont="1"/>
    <xf numFmtId="0" fontId="2" fillId="0" borderId="0" xfId="0" quotePrefix="1" applyFont="1"/>
    <xf numFmtId="2" fontId="4" fillId="0" borderId="0" xfId="0" quotePrefix="1" applyNumberFormat="1" applyFont="1"/>
    <xf numFmtId="1" fontId="2" fillId="0" borderId="0" xfId="0" applyNumberFormat="1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164" formatCode="[$-F800]dddd\,\ mmmm\ dd\,\ yyyy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Garamond"/>
        <family val="1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164" formatCode="[$-F800]dddd\,\ mmmm\ dd\,\ yyyy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Garamond"/>
        <family val="1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2" formatCode="0.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164" formatCode="[$-F800]dddd\,\ mmmm\ dd\,\ yyyy"/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Garamond"/>
        <family val="1"/>
        <scheme val="none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Garamond"/>
        <family val="1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[$-F800]dddd\,\ mmmm\ dd\,\ 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9336013313848"/>
          <c:y val="7.9745307310223446E-2"/>
          <c:w val="0.8600518862053228"/>
          <c:h val="0.66311483091703027"/>
        </c:manualLayout>
      </c:layout>
      <c:lineChart>
        <c:grouping val="standard"/>
        <c:varyColors val="0"/>
        <c:ser>
          <c:idx val="0"/>
          <c:order val="0"/>
          <c:tx>
            <c:strRef>
              <c:f>Measurement!$B$1</c:f>
              <c:strCache>
                <c:ptCount val="1"/>
                <c:pt idx="0">
                  <c:v>Weight (Pounds)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Measurement!$A$2:$A$358</c:f>
              <c:numCache>
                <c:formatCode>[$-F800]dddd\,\ mmmm\ dd\,\ yyyy</c:formatCode>
                <c:ptCount val="357"/>
                <c:pt idx="0">
                  <c:v>44405</c:v>
                </c:pt>
                <c:pt idx="1">
                  <c:v>44406</c:v>
                </c:pt>
                <c:pt idx="2">
                  <c:v>44407</c:v>
                </c:pt>
                <c:pt idx="3">
                  <c:v>44408</c:v>
                </c:pt>
                <c:pt idx="4">
                  <c:v>44409</c:v>
                </c:pt>
                <c:pt idx="5">
                  <c:v>44420</c:v>
                </c:pt>
                <c:pt idx="6">
                  <c:v>44421</c:v>
                </c:pt>
                <c:pt idx="7">
                  <c:v>44425</c:v>
                </c:pt>
                <c:pt idx="8">
                  <c:v>44433</c:v>
                </c:pt>
                <c:pt idx="9">
                  <c:v>44434</c:v>
                </c:pt>
                <c:pt idx="10">
                  <c:v>44435</c:v>
                </c:pt>
                <c:pt idx="11">
                  <c:v>44436</c:v>
                </c:pt>
                <c:pt idx="12">
                  <c:v>44438</c:v>
                </c:pt>
                <c:pt idx="13">
                  <c:v>44439</c:v>
                </c:pt>
                <c:pt idx="14">
                  <c:v>44440</c:v>
                </c:pt>
                <c:pt idx="15">
                  <c:v>44441</c:v>
                </c:pt>
                <c:pt idx="16">
                  <c:v>44442</c:v>
                </c:pt>
                <c:pt idx="17">
                  <c:v>44443</c:v>
                </c:pt>
                <c:pt idx="18">
                  <c:v>44444</c:v>
                </c:pt>
                <c:pt idx="19">
                  <c:v>44445</c:v>
                </c:pt>
                <c:pt idx="20">
                  <c:v>44446</c:v>
                </c:pt>
                <c:pt idx="21">
                  <c:v>44447</c:v>
                </c:pt>
                <c:pt idx="22">
                  <c:v>44448</c:v>
                </c:pt>
                <c:pt idx="23">
                  <c:v>44449</c:v>
                </c:pt>
                <c:pt idx="24">
                  <c:v>44450</c:v>
                </c:pt>
                <c:pt idx="25">
                  <c:v>44451</c:v>
                </c:pt>
                <c:pt idx="26">
                  <c:v>44452</c:v>
                </c:pt>
                <c:pt idx="27">
                  <c:v>44453</c:v>
                </c:pt>
                <c:pt idx="28">
                  <c:v>44454</c:v>
                </c:pt>
                <c:pt idx="29">
                  <c:v>44455</c:v>
                </c:pt>
                <c:pt idx="30">
                  <c:v>44456</c:v>
                </c:pt>
                <c:pt idx="31">
                  <c:v>44457</c:v>
                </c:pt>
                <c:pt idx="32">
                  <c:v>44458</c:v>
                </c:pt>
                <c:pt idx="33">
                  <c:v>44459</c:v>
                </c:pt>
                <c:pt idx="34">
                  <c:v>44460</c:v>
                </c:pt>
                <c:pt idx="35">
                  <c:v>44461</c:v>
                </c:pt>
                <c:pt idx="36">
                  <c:v>44462</c:v>
                </c:pt>
                <c:pt idx="37">
                  <c:v>44463</c:v>
                </c:pt>
                <c:pt idx="38">
                  <c:v>44464</c:v>
                </c:pt>
                <c:pt idx="39">
                  <c:v>44465</c:v>
                </c:pt>
                <c:pt idx="40">
                  <c:v>44466</c:v>
                </c:pt>
                <c:pt idx="41">
                  <c:v>44467</c:v>
                </c:pt>
                <c:pt idx="42">
                  <c:v>44468</c:v>
                </c:pt>
                <c:pt idx="43">
                  <c:v>44469</c:v>
                </c:pt>
                <c:pt idx="44">
                  <c:v>44470</c:v>
                </c:pt>
                <c:pt idx="45">
                  <c:v>44471</c:v>
                </c:pt>
                <c:pt idx="46">
                  <c:v>44472</c:v>
                </c:pt>
                <c:pt idx="47">
                  <c:v>44473</c:v>
                </c:pt>
                <c:pt idx="48">
                  <c:v>44474</c:v>
                </c:pt>
                <c:pt idx="49">
                  <c:v>44475</c:v>
                </c:pt>
                <c:pt idx="50">
                  <c:v>44476</c:v>
                </c:pt>
                <c:pt idx="51">
                  <c:v>44477</c:v>
                </c:pt>
                <c:pt idx="52">
                  <c:v>44478</c:v>
                </c:pt>
                <c:pt idx="53">
                  <c:v>44479</c:v>
                </c:pt>
                <c:pt idx="54">
                  <c:v>44480</c:v>
                </c:pt>
                <c:pt idx="55">
                  <c:v>44481</c:v>
                </c:pt>
                <c:pt idx="56">
                  <c:v>44482</c:v>
                </c:pt>
                <c:pt idx="57">
                  <c:v>44483</c:v>
                </c:pt>
                <c:pt idx="58">
                  <c:v>44484</c:v>
                </c:pt>
                <c:pt idx="59">
                  <c:v>44485</c:v>
                </c:pt>
                <c:pt idx="60">
                  <c:v>44487</c:v>
                </c:pt>
                <c:pt idx="61">
                  <c:v>44488</c:v>
                </c:pt>
                <c:pt idx="62">
                  <c:v>44489</c:v>
                </c:pt>
                <c:pt idx="63">
                  <c:v>44490</c:v>
                </c:pt>
                <c:pt idx="64">
                  <c:v>44491</c:v>
                </c:pt>
                <c:pt idx="65">
                  <c:v>44492</c:v>
                </c:pt>
                <c:pt idx="66">
                  <c:v>44493</c:v>
                </c:pt>
                <c:pt idx="67">
                  <c:v>44494</c:v>
                </c:pt>
                <c:pt idx="68">
                  <c:v>44495</c:v>
                </c:pt>
                <c:pt idx="69">
                  <c:v>44496</c:v>
                </c:pt>
                <c:pt idx="70">
                  <c:v>44497</c:v>
                </c:pt>
                <c:pt idx="71">
                  <c:v>44498</c:v>
                </c:pt>
                <c:pt idx="72">
                  <c:v>44499</c:v>
                </c:pt>
                <c:pt idx="73">
                  <c:v>44500</c:v>
                </c:pt>
                <c:pt idx="74">
                  <c:v>44501</c:v>
                </c:pt>
                <c:pt idx="75">
                  <c:v>44502</c:v>
                </c:pt>
                <c:pt idx="76">
                  <c:v>44504</c:v>
                </c:pt>
                <c:pt idx="77">
                  <c:v>44505</c:v>
                </c:pt>
                <c:pt idx="78">
                  <c:v>44506</c:v>
                </c:pt>
                <c:pt idx="79">
                  <c:v>44507</c:v>
                </c:pt>
                <c:pt idx="80">
                  <c:v>44508</c:v>
                </c:pt>
                <c:pt idx="81">
                  <c:v>44509</c:v>
                </c:pt>
                <c:pt idx="82">
                  <c:v>44510</c:v>
                </c:pt>
                <c:pt idx="83">
                  <c:v>44511</c:v>
                </c:pt>
                <c:pt idx="84">
                  <c:v>44514</c:v>
                </c:pt>
                <c:pt idx="85">
                  <c:v>44515</c:v>
                </c:pt>
                <c:pt idx="86">
                  <c:v>44516</c:v>
                </c:pt>
                <c:pt idx="87">
                  <c:v>44518</c:v>
                </c:pt>
                <c:pt idx="88">
                  <c:v>44519</c:v>
                </c:pt>
                <c:pt idx="89">
                  <c:v>44527</c:v>
                </c:pt>
                <c:pt idx="90">
                  <c:v>44528</c:v>
                </c:pt>
                <c:pt idx="91">
                  <c:v>44529</c:v>
                </c:pt>
                <c:pt idx="92">
                  <c:v>44530</c:v>
                </c:pt>
                <c:pt idx="93">
                  <c:v>44531</c:v>
                </c:pt>
                <c:pt idx="94">
                  <c:v>44532</c:v>
                </c:pt>
                <c:pt idx="95">
                  <c:v>44533</c:v>
                </c:pt>
                <c:pt idx="96">
                  <c:v>44534</c:v>
                </c:pt>
                <c:pt idx="97">
                  <c:v>44536</c:v>
                </c:pt>
                <c:pt idx="98">
                  <c:v>44537</c:v>
                </c:pt>
                <c:pt idx="99">
                  <c:v>44538</c:v>
                </c:pt>
                <c:pt idx="100">
                  <c:v>44539</c:v>
                </c:pt>
                <c:pt idx="101">
                  <c:v>44540</c:v>
                </c:pt>
                <c:pt idx="102">
                  <c:v>44541</c:v>
                </c:pt>
                <c:pt idx="103">
                  <c:v>44542</c:v>
                </c:pt>
                <c:pt idx="104">
                  <c:v>44543</c:v>
                </c:pt>
                <c:pt idx="105">
                  <c:v>44544</c:v>
                </c:pt>
                <c:pt idx="106">
                  <c:v>44545</c:v>
                </c:pt>
                <c:pt idx="107">
                  <c:v>44546</c:v>
                </c:pt>
                <c:pt idx="108">
                  <c:v>44547</c:v>
                </c:pt>
                <c:pt idx="109">
                  <c:v>44548</c:v>
                </c:pt>
                <c:pt idx="110">
                  <c:v>44549</c:v>
                </c:pt>
                <c:pt idx="111">
                  <c:v>44550</c:v>
                </c:pt>
                <c:pt idx="112">
                  <c:v>44551</c:v>
                </c:pt>
                <c:pt idx="113">
                  <c:v>44552</c:v>
                </c:pt>
                <c:pt idx="114">
                  <c:v>44553</c:v>
                </c:pt>
                <c:pt idx="115">
                  <c:v>44570</c:v>
                </c:pt>
                <c:pt idx="116">
                  <c:v>44571</c:v>
                </c:pt>
                <c:pt idx="117">
                  <c:v>44572</c:v>
                </c:pt>
                <c:pt idx="118">
                  <c:v>44573</c:v>
                </c:pt>
                <c:pt idx="119">
                  <c:v>44574</c:v>
                </c:pt>
                <c:pt idx="120">
                  <c:v>44575</c:v>
                </c:pt>
                <c:pt idx="121">
                  <c:v>44576</c:v>
                </c:pt>
                <c:pt idx="122">
                  <c:v>44577</c:v>
                </c:pt>
                <c:pt idx="123">
                  <c:v>44578</c:v>
                </c:pt>
                <c:pt idx="124">
                  <c:v>44579</c:v>
                </c:pt>
                <c:pt idx="125">
                  <c:v>44580</c:v>
                </c:pt>
                <c:pt idx="126">
                  <c:v>44581</c:v>
                </c:pt>
                <c:pt idx="127">
                  <c:v>44582</c:v>
                </c:pt>
                <c:pt idx="128">
                  <c:v>44583</c:v>
                </c:pt>
                <c:pt idx="129">
                  <c:v>44584</c:v>
                </c:pt>
                <c:pt idx="130">
                  <c:v>44585</c:v>
                </c:pt>
                <c:pt idx="131">
                  <c:v>44586</c:v>
                </c:pt>
                <c:pt idx="132">
                  <c:v>44587</c:v>
                </c:pt>
                <c:pt idx="133">
                  <c:v>44588</c:v>
                </c:pt>
                <c:pt idx="134">
                  <c:v>44589</c:v>
                </c:pt>
                <c:pt idx="135">
                  <c:v>44590</c:v>
                </c:pt>
                <c:pt idx="136">
                  <c:v>44591</c:v>
                </c:pt>
                <c:pt idx="137">
                  <c:v>44592</c:v>
                </c:pt>
                <c:pt idx="138">
                  <c:v>44593</c:v>
                </c:pt>
                <c:pt idx="139">
                  <c:v>44594</c:v>
                </c:pt>
                <c:pt idx="140">
                  <c:v>44595</c:v>
                </c:pt>
                <c:pt idx="141">
                  <c:v>44596</c:v>
                </c:pt>
                <c:pt idx="142">
                  <c:v>44597</c:v>
                </c:pt>
                <c:pt idx="143">
                  <c:v>44598</c:v>
                </c:pt>
                <c:pt idx="144">
                  <c:v>44599</c:v>
                </c:pt>
                <c:pt idx="145">
                  <c:v>44600</c:v>
                </c:pt>
                <c:pt idx="146">
                  <c:v>44601</c:v>
                </c:pt>
                <c:pt idx="147">
                  <c:v>44602</c:v>
                </c:pt>
                <c:pt idx="148">
                  <c:v>44603</c:v>
                </c:pt>
                <c:pt idx="149">
                  <c:v>44604</c:v>
                </c:pt>
                <c:pt idx="150">
                  <c:v>44605</c:v>
                </c:pt>
                <c:pt idx="151">
                  <c:v>44606</c:v>
                </c:pt>
                <c:pt idx="152">
                  <c:v>44607</c:v>
                </c:pt>
                <c:pt idx="153">
                  <c:v>44608</c:v>
                </c:pt>
                <c:pt idx="154">
                  <c:v>44610</c:v>
                </c:pt>
                <c:pt idx="155">
                  <c:v>44611</c:v>
                </c:pt>
                <c:pt idx="156">
                  <c:v>44613</c:v>
                </c:pt>
                <c:pt idx="157">
                  <c:v>44614</c:v>
                </c:pt>
                <c:pt idx="158">
                  <c:v>44617</c:v>
                </c:pt>
                <c:pt idx="159">
                  <c:v>44618</c:v>
                </c:pt>
                <c:pt idx="160">
                  <c:v>44620</c:v>
                </c:pt>
                <c:pt idx="161">
                  <c:v>44621</c:v>
                </c:pt>
                <c:pt idx="162">
                  <c:v>44622</c:v>
                </c:pt>
                <c:pt idx="163">
                  <c:v>44623</c:v>
                </c:pt>
                <c:pt idx="164">
                  <c:v>44624</c:v>
                </c:pt>
                <c:pt idx="165">
                  <c:v>44625</c:v>
                </c:pt>
                <c:pt idx="166">
                  <c:v>44626</c:v>
                </c:pt>
                <c:pt idx="167">
                  <c:v>44629</c:v>
                </c:pt>
                <c:pt idx="168">
                  <c:v>44630</c:v>
                </c:pt>
                <c:pt idx="169">
                  <c:v>44631</c:v>
                </c:pt>
                <c:pt idx="170">
                  <c:v>44632</c:v>
                </c:pt>
                <c:pt idx="171">
                  <c:v>44635</c:v>
                </c:pt>
                <c:pt idx="172">
                  <c:v>44636</c:v>
                </c:pt>
                <c:pt idx="173">
                  <c:v>44637</c:v>
                </c:pt>
                <c:pt idx="174">
                  <c:v>44638</c:v>
                </c:pt>
                <c:pt idx="175">
                  <c:v>44639</c:v>
                </c:pt>
                <c:pt idx="176">
                  <c:v>44640</c:v>
                </c:pt>
                <c:pt idx="177">
                  <c:v>44641</c:v>
                </c:pt>
                <c:pt idx="178">
                  <c:v>44642</c:v>
                </c:pt>
                <c:pt idx="179">
                  <c:v>44643</c:v>
                </c:pt>
                <c:pt idx="180">
                  <c:v>44644</c:v>
                </c:pt>
                <c:pt idx="181">
                  <c:v>44645</c:v>
                </c:pt>
                <c:pt idx="182">
                  <c:v>44646</c:v>
                </c:pt>
                <c:pt idx="183">
                  <c:v>44647</c:v>
                </c:pt>
                <c:pt idx="184">
                  <c:v>44648</c:v>
                </c:pt>
                <c:pt idx="185">
                  <c:v>44649</c:v>
                </c:pt>
                <c:pt idx="186">
                  <c:v>44650</c:v>
                </c:pt>
                <c:pt idx="187">
                  <c:v>44651</c:v>
                </c:pt>
                <c:pt idx="188">
                  <c:v>44652</c:v>
                </c:pt>
                <c:pt idx="189">
                  <c:v>44653</c:v>
                </c:pt>
                <c:pt idx="190">
                  <c:v>44654</c:v>
                </c:pt>
                <c:pt idx="191">
                  <c:v>44655</c:v>
                </c:pt>
                <c:pt idx="192">
                  <c:v>44656</c:v>
                </c:pt>
                <c:pt idx="193">
                  <c:v>44657</c:v>
                </c:pt>
                <c:pt idx="194">
                  <c:v>44658</c:v>
                </c:pt>
                <c:pt idx="195">
                  <c:v>44659</c:v>
                </c:pt>
                <c:pt idx="196">
                  <c:v>44660</c:v>
                </c:pt>
                <c:pt idx="197">
                  <c:v>44662</c:v>
                </c:pt>
                <c:pt idx="198">
                  <c:v>44663</c:v>
                </c:pt>
                <c:pt idx="199">
                  <c:v>44664</c:v>
                </c:pt>
                <c:pt idx="200">
                  <c:v>44665</c:v>
                </c:pt>
                <c:pt idx="201">
                  <c:v>44666</c:v>
                </c:pt>
                <c:pt idx="202">
                  <c:v>44667</c:v>
                </c:pt>
                <c:pt idx="203">
                  <c:v>44668</c:v>
                </c:pt>
                <c:pt idx="204">
                  <c:v>44669</c:v>
                </c:pt>
                <c:pt idx="205">
                  <c:v>44670</c:v>
                </c:pt>
                <c:pt idx="206">
                  <c:v>44671</c:v>
                </c:pt>
                <c:pt idx="207">
                  <c:v>44672</c:v>
                </c:pt>
                <c:pt idx="208">
                  <c:v>44673</c:v>
                </c:pt>
                <c:pt idx="209">
                  <c:v>44674</c:v>
                </c:pt>
                <c:pt idx="210">
                  <c:v>44675</c:v>
                </c:pt>
                <c:pt idx="211">
                  <c:v>44676</c:v>
                </c:pt>
                <c:pt idx="212">
                  <c:v>44677</c:v>
                </c:pt>
                <c:pt idx="213">
                  <c:v>44678</c:v>
                </c:pt>
                <c:pt idx="214">
                  <c:v>44679</c:v>
                </c:pt>
                <c:pt idx="215">
                  <c:v>44680</c:v>
                </c:pt>
                <c:pt idx="216">
                  <c:v>44681</c:v>
                </c:pt>
                <c:pt idx="217">
                  <c:v>44682</c:v>
                </c:pt>
                <c:pt idx="218">
                  <c:v>44683</c:v>
                </c:pt>
                <c:pt idx="219">
                  <c:v>44684</c:v>
                </c:pt>
                <c:pt idx="220">
                  <c:v>44685</c:v>
                </c:pt>
                <c:pt idx="221">
                  <c:v>44686</c:v>
                </c:pt>
                <c:pt idx="222">
                  <c:v>44687</c:v>
                </c:pt>
                <c:pt idx="223">
                  <c:v>44688</c:v>
                </c:pt>
                <c:pt idx="224">
                  <c:v>44689</c:v>
                </c:pt>
                <c:pt idx="225">
                  <c:v>44690</c:v>
                </c:pt>
                <c:pt idx="226">
                  <c:v>44691</c:v>
                </c:pt>
                <c:pt idx="227">
                  <c:v>44692</c:v>
                </c:pt>
                <c:pt idx="228">
                  <c:v>44693</c:v>
                </c:pt>
                <c:pt idx="229">
                  <c:v>44694</c:v>
                </c:pt>
                <c:pt idx="230">
                  <c:v>44697</c:v>
                </c:pt>
                <c:pt idx="231">
                  <c:v>44698</c:v>
                </c:pt>
                <c:pt idx="232">
                  <c:v>44704</c:v>
                </c:pt>
                <c:pt idx="233">
                  <c:v>44705</c:v>
                </c:pt>
                <c:pt idx="234">
                  <c:v>44706</c:v>
                </c:pt>
                <c:pt idx="235">
                  <c:v>44707</c:v>
                </c:pt>
                <c:pt idx="236">
                  <c:v>44708</c:v>
                </c:pt>
                <c:pt idx="237">
                  <c:v>44709</c:v>
                </c:pt>
                <c:pt idx="238">
                  <c:v>44710</c:v>
                </c:pt>
                <c:pt idx="239">
                  <c:v>44711</c:v>
                </c:pt>
                <c:pt idx="240">
                  <c:v>44712</c:v>
                </c:pt>
                <c:pt idx="241">
                  <c:v>44713</c:v>
                </c:pt>
                <c:pt idx="242">
                  <c:v>44714</c:v>
                </c:pt>
                <c:pt idx="243">
                  <c:v>44715</c:v>
                </c:pt>
                <c:pt idx="244">
                  <c:v>44716</c:v>
                </c:pt>
                <c:pt idx="245">
                  <c:v>44717</c:v>
                </c:pt>
                <c:pt idx="246">
                  <c:v>44718</c:v>
                </c:pt>
                <c:pt idx="247">
                  <c:v>44719</c:v>
                </c:pt>
                <c:pt idx="248">
                  <c:v>44720</c:v>
                </c:pt>
                <c:pt idx="249">
                  <c:v>44721</c:v>
                </c:pt>
                <c:pt idx="250">
                  <c:v>44722</c:v>
                </c:pt>
                <c:pt idx="251">
                  <c:v>44723</c:v>
                </c:pt>
                <c:pt idx="252">
                  <c:v>44724</c:v>
                </c:pt>
                <c:pt idx="253">
                  <c:v>44725</c:v>
                </c:pt>
                <c:pt idx="254">
                  <c:v>44726</c:v>
                </c:pt>
                <c:pt idx="255">
                  <c:v>44727</c:v>
                </c:pt>
                <c:pt idx="256">
                  <c:v>44728</c:v>
                </c:pt>
                <c:pt idx="257">
                  <c:v>44733</c:v>
                </c:pt>
                <c:pt idx="258">
                  <c:v>44734</c:v>
                </c:pt>
                <c:pt idx="259">
                  <c:v>44735</c:v>
                </c:pt>
                <c:pt idx="260">
                  <c:v>44774</c:v>
                </c:pt>
                <c:pt idx="261">
                  <c:v>44846</c:v>
                </c:pt>
                <c:pt idx="262">
                  <c:v>44847</c:v>
                </c:pt>
                <c:pt idx="263">
                  <c:v>44849</c:v>
                </c:pt>
                <c:pt idx="264">
                  <c:v>44850</c:v>
                </c:pt>
                <c:pt idx="265">
                  <c:v>44859</c:v>
                </c:pt>
                <c:pt idx="266">
                  <c:v>44860</c:v>
                </c:pt>
                <c:pt idx="267">
                  <c:v>44863</c:v>
                </c:pt>
                <c:pt idx="268">
                  <c:v>44864</c:v>
                </c:pt>
                <c:pt idx="269">
                  <c:v>44866</c:v>
                </c:pt>
                <c:pt idx="270">
                  <c:v>44868</c:v>
                </c:pt>
                <c:pt idx="271">
                  <c:v>44869</c:v>
                </c:pt>
                <c:pt idx="272">
                  <c:v>44870</c:v>
                </c:pt>
                <c:pt idx="273">
                  <c:v>44874</c:v>
                </c:pt>
                <c:pt idx="274">
                  <c:v>44875</c:v>
                </c:pt>
                <c:pt idx="275">
                  <c:v>44876</c:v>
                </c:pt>
                <c:pt idx="276">
                  <c:v>44877</c:v>
                </c:pt>
                <c:pt idx="277">
                  <c:v>44878</c:v>
                </c:pt>
                <c:pt idx="278">
                  <c:v>44882</c:v>
                </c:pt>
                <c:pt idx="279">
                  <c:v>44883</c:v>
                </c:pt>
                <c:pt idx="280">
                  <c:v>44887</c:v>
                </c:pt>
                <c:pt idx="281">
                  <c:v>44888</c:v>
                </c:pt>
                <c:pt idx="282">
                  <c:v>44889</c:v>
                </c:pt>
                <c:pt idx="283">
                  <c:v>44890</c:v>
                </c:pt>
                <c:pt idx="284">
                  <c:v>44891</c:v>
                </c:pt>
                <c:pt idx="285">
                  <c:v>44892</c:v>
                </c:pt>
                <c:pt idx="286">
                  <c:v>44894</c:v>
                </c:pt>
                <c:pt idx="287">
                  <c:v>44895</c:v>
                </c:pt>
                <c:pt idx="288">
                  <c:v>44896</c:v>
                </c:pt>
                <c:pt idx="289">
                  <c:v>44897</c:v>
                </c:pt>
                <c:pt idx="290">
                  <c:v>44898</c:v>
                </c:pt>
                <c:pt idx="291">
                  <c:v>44899</c:v>
                </c:pt>
                <c:pt idx="292">
                  <c:v>44900</c:v>
                </c:pt>
                <c:pt idx="293">
                  <c:v>44901</c:v>
                </c:pt>
                <c:pt idx="294">
                  <c:v>44903</c:v>
                </c:pt>
                <c:pt idx="295">
                  <c:v>44904</c:v>
                </c:pt>
                <c:pt idx="296">
                  <c:v>44905</c:v>
                </c:pt>
                <c:pt idx="297">
                  <c:v>44908</c:v>
                </c:pt>
                <c:pt idx="298">
                  <c:v>44909</c:v>
                </c:pt>
                <c:pt idx="299">
                  <c:v>44910</c:v>
                </c:pt>
                <c:pt idx="300">
                  <c:v>44912</c:v>
                </c:pt>
                <c:pt idx="301">
                  <c:v>44913</c:v>
                </c:pt>
                <c:pt idx="302">
                  <c:v>44915</c:v>
                </c:pt>
                <c:pt idx="303">
                  <c:v>44916</c:v>
                </c:pt>
                <c:pt idx="304">
                  <c:v>44917</c:v>
                </c:pt>
                <c:pt idx="305">
                  <c:v>44918</c:v>
                </c:pt>
                <c:pt idx="306">
                  <c:v>44919</c:v>
                </c:pt>
                <c:pt idx="307">
                  <c:v>44920</c:v>
                </c:pt>
                <c:pt idx="308">
                  <c:v>44921</c:v>
                </c:pt>
                <c:pt idx="309">
                  <c:v>44927</c:v>
                </c:pt>
                <c:pt idx="310">
                  <c:v>44928</c:v>
                </c:pt>
                <c:pt idx="311">
                  <c:v>44929</c:v>
                </c:pt>
                <c:pt idx="312">
                  <c:v>44930</c:v>
                </c:pt>
                <c:pt idx="313">
                  <c:v>44933</c:v>
                </c:pt>
                <c:pt idx="314">
                  <c:v>44934</c:v>
                </c:pt>
                <c:pt idx="315">
                  <c:v>44935</c:v>
                </c:pt>
                <c:pt idx="316">
                  <c:v>44937</c:v>
                </c:pt>
                <c:pt idx="317">
                  <c:v>44940</c:v>
                </c:pt>
                <c:pt idx="318">
                  <c:v>44941</c:v>
                </c:pt>
                <c:pt idx="319">
                  <c:v>44942</c:v>
                </c:pt>
                <c:pt idx="320">
                  <c:v>44943</c:v>
                </c:pt>
                <c:pt idx="321">
                  <c:v>44944</c:v>
                </c:pt>
                <c:pt idx="322">
                  <c:v>44945</c:v>
                </c:pt>
                <c:pt idx="323">
                  <c:v>44946</c:v>
                </c:pt>
                <c:pt idx="324">
                  <c:v>44947</c:v>
                </c:pt>
                <c:pt idx="325">
                  <c:v>44949</c:v>
                </c:pt>
                <c:pt idx="326">
                  <c:v>44950</c:v>
                </c:pt>
                <c:pt idx="327">
                  <c:v>44951</c:v>
                </c:pt>
                <c:pt idx="328">
                  <c:v>44952</c:v>
                </c:pt>
                <c:pt idx="329">
                  <c:v>44953</c:v>
                </c:pt>
                <c:pt idx="330">
                  <c:v>44954</c:v>
                </c:pt>
                <c:pt idx="331">
                  <c:v>44955</c:v>
                </c:pt>
                <c:pt idx="332">
                  <c:v>44956</c:v>
                </c:pt>
                <c:pt idx="333">
                  <c:v>44958</c:v>
                </c:pt>
                <c:pt idx="334">
                  <c:v>44959</c:v>
                </c:pt>
                <c:pt idx="335">
                  <c:v>44960</c:v>
                </c:pt>
                <c:pt idx="336">
                  <c:v>44961</c:v>
                </c:pt>
                <c:pt idx="337">
                  <c:v>44962</c:v>
                </c:pt>
                <c:pt idx="338">
                  <c:v>44963</c:v>
                </c:pt>
                <c:pt idx="339">
                  <c:v>44965</c:v>
                </c:pt>
                <c:pt idx="340">
                  <c:v>44966</c:v>
                </c:pt>
                <c:pt idx="341">
                  <c:v>44967</c:v>
                </c:pt>
                <c:pt idx="342">
                  <c:v>44970</c:v>
                </c:pt>
                <c:pt idx="343">
                  <c:v>44971</c:v>
                </c:pt>
                <c:pt idx="344">
                  <c:v>44972</c:v>
                </c:pt>
                <c:pt idx="345">
                  <c:v>44973</c:v>
                </c:pt>
                <c:pt idx="346">
                  <c:v>44974</c:v>
                </c:pt>
                <c:pt idx="347">
                  <c:v>44975</c:v>
                </c:pt>
                <c:pt idx="348">
                  <c:v>44977</c:v>
                </c:pt>
                <c:pt idx="349">
                  <c:v>44978</c:v>
                </c:pt>
                <c:pt idx="350">
                  <c:v>44979</c:v>
                </c:pt>
                <c:pt idx="351">
                  <c:v>44981</c:v>
                </c:pt>
                <c:pt idx="352">
                  <c:v>44982</c:v>
                </c:pt>
                <c:pt idx="353">
                  <c:v>44983</c:v>
                </c:pt>
                <c:pt idx="354">
                  <c:v>44984</c:v>
                </c:pt>
                <c:pt idx="355">
                  <c:v>44985</c:v>
                </c:pt>
                <c:pt idx="356">
                  <c:v>44986</c:v>
                </c:pt>
              </c:numCache>
            </c:numRef>
          </c:cat>
          <c:val>
            <c:numRef>
              <c:f>Measurement!$B$2:$B$358</c:f>
              <c:numCache>
                <c:formatCode>0.00</c:formatCode>
                <c:ptCount val="357"/>
                <c:pt idx="0">
                  <c:v>307.8</c:v>
                </c:pt>
                <c:pt idx="1">
                  <c:v>310.39999999999998</c:v>
                </c:pt>
                <c:pt idx="2">
                  <c:v>310.2</c:v>
                </c:pt>
                <c:pt idx="3">
                  <c:v>307.39999999999998</c:v>
                </c:pt>
                <c:pt idx="4">
                  <c:v>303.60000000000002</c:v>
                </c:pt>
                <c:pt idx="5">
                  <c:v>309</c:v>
                </c:pt>
                <c:pt idx="6">
                  <c:v>307.39999999999998</c:v>
                </c:pt>
                <c:pt idx="7">
                  <c:v>311</c:v>
                </c:pt>
                <c:pt idx="8">
                  <c:v>318.60000000000002</c:v>
                </c:pt>
                <c:pt idx="9">
                  <c:v>315</c:v>
                </c:pt>
                <c:pt idx="10">
                  <c:v>314</c:v>
                </c:pt>
                <c:pt idx="11">
                  <c:v>311.2</c:v>
                </c:pt>
                <c:pt idx="12">
                  <c:v>312.39999999999998</c:v>
                </c:pt>
                <c:pt idx="13">
                  <c:v>311.8</c:v>
                </c:pt>
                <c:pt idx="14">
                  <c:v>309.8</c:v>
                </c:pt>
                <c:pt idx="15">
                  <c:v>309.60000000000002</c:v>
                </c:pt>
                <c:pt idx="16">
                  <c:v>307.2</c:v>
                </c:pt>
                <c:pt idx="17">
                  <c:v>305.60000000000002</c:v>
                </c:pt>
                <c:pt idx="18">
                  <c:v>312.60000000000002</c:v>
                </c:pt>
                <c:pt idx="19">
                  <c:v>307.60000000000002</c:v>
                </c:pt>
                <c:pt idx="20">
                  <c:v>312.60000000000002</c:v>
                </c:pt>
                <c:pt idx="21">
                  <c:v>309.39999999999998</c:v>
                </c:pt>
                <c:pt idx="22">
                  <c:v>309.60000000000002</c:v>
                </c:pt>
                <c:pt idx="23">
                  <c:v>306</c:v>
                </c:pt>
                <c:pt idx="24">
                  <c:v>304</c:v>
                </c:pt>
                <c:pt idx="25">
                  <c:v>303.60000000000002</c:v>
                </c:pt>
                <c:pt idx="26">
                  <c:v>303.8</c:v>
                </c:pt>
                <c:pt idx="27">
                  <c:v>304.39999999999998</c:v>
                </c:pt>
                <c:pt idx="28">
                  <c:v>302.60000000000002</c:v>
                </c:pt>
                <c:pt idx="29">
                  <c:v>303.60000000000002</c:v>
                </c:pt>
                <c:pt idx="30">
                  <c:v>302</c:v>
                </c:pt>
                <c:pt idx="31">
                  <c:v>300</c:v>
                </c:pt>
                <c:pt idx="32">
                  <c:v>301.2</c:v>
                </c:pt>
                <c:pt idx="33">
                  <c:v>302</c:v>
                </c:pt>
                <c:pt idx="34">
                  <c:v>300.2</c:v>
                </c:pt>
                <c:pt idx="35">
                  <c:v>299.8</c:v>
                </c:pt>
                <c:pt idx="36">
                  <c:v>299.2</c:v>
                </c:pt>
                <c:pt idx="37">
                  <c:v>299.60000000000002</c:v>
                </c:pt>
                <c:pt idx="38">
                  <c:v>300.39999999999998</c:v>
                </c:pt>
                <c:pt idx="39">
                  <c:v>299.39999999999998</c:v>
                </c:pt>
                <c:pt idx="40">
                  <c:v>300.39999999999998</c:v>
                </c:pt>
                <c:pt idx="41">
                  <c:v>300.8</c:v>
                </c:pt>
                <c:pt idx="42">
                  <c:v>300.39999999999998</c:v>
                </c:pt>
                <c:pt idx="43">
                  <c:v>300.8</c:v>
                </c:pt>
                <c:pt idx="44">
                  <c:v>299.39999999999998</c:v>
                </c:pt>
                <c:pt idx="45">
                  <c:v>298.8</c:v>
                </c:pt>
                <c:pt idx="46">
                  <c:v>301</c:v>
                </c:pt>
                <c:pt idx="47">
                  <c:v>301.8</c:v>
                </c:pt>
                <c:pt idx="48">
                  <c:v>299.60000000000002</c:v>
                </c:pt>
                <c:pt idx="49">
                  <c:v>298.2</c:v>
                </c:pt>
                <c:pt idx="50">
                  <c:v>298.60000000000002</c:v>
                </c:pt>
                <c:pt idx="51">
                  <c:v>298.60000000000002</c:v>
                </c:pt>
                <c:pt idx="52">
                  <c:v>301</c:v>
                </c:pt>
                <c:pt idx="53">
                  <c:v>299.8</c:v>
                </c:pt>
                <c:pt idx="54">
                  <c:v>299.60000000000002</c:v>
                </c:pt>
                <c:pt idx="55">
                  <c:v>298.2</c:v>
                </c:pt>
                <c:pt idx="56">
                  <c:v>299.8</c:v>
                </c:pt>
                <c:pt idx="57">
                  <c:v>299.8</c:v>
                </c:pt>
                <c:pt idx="58">
                  <c:v>299.60000000000002</c:v>
                </c:pt>
                <c:pt idx="59">
                  <c:v>298.60000000000002</c:v>
                </c:pt>
                <c:pt idx="60">
                  <c:v>303.10000000000002</c:v>
                </c:pt>
                <c:pt idx="61">
                  <c:v>302.2</c:v>
                </c:pt>
                <c:pt idx="62">
                  <c:v>300</c:v>
                </c:pt>
                <c:pt idx="63">
                  <c:v>300.2</c:v>
                </c:pt>
                <c:pt idx="64">
                  <c:v>298</c:v>
                </c:pt>
                <c:pt idx="65">
                  <c:v>296.60000000000002</c:v>
                </c:pt>
                <c:pt idx="66">
                  <c:v>297.60000000000002</c:v>
                </c:pt>
                <c:pt idx="67">
                  <c:v>295.60000000000002</c:v>
                </c:pt>
                <c:pt idx="68">
                  <c:v>296.60000000000002</c:v>
                </c:pt>
                <c:pt idx="69">
                  <c:v>297</c:v>
                </c:pt>
                <c:pt idx="70">
                  <c:v>296.2</c:v>
                </c:pt>
                <c:pt idx="71">
                  <c:v>295.8</c:v>
                </c:pt>
                <c:pt idx="72">
                  <c:v>296.60000000000002</c:v>
                </c:pt>
                <c:pt idx="73">
                  <c:v>296.2</c:v>
                </c:pt>
                <c:pt idx="74">
                  <c:v>298</c:v>
                </c:pt>
                <c:pt idx="75">
                  <c:v>296.60000000000002</c:v>
                </c:pt>
                <c:pt idx="76">
                  <c:v>298</c:v>
                </c:pt>
                <c:pt idx="77">
                  <c:v>295.39999999999998</c:v>
                </c:pt>
                <c:pt idx="78">
                  <c:v>293.2</c:v>
                </c:pt>
                <c:pt idx="79">
                  <c:v>290.60000000000002</c:v>
                </c:pt>
                <c:pt idx="80">
                  <c:v>293.2</c:v>
                </c:pt>
                <c:pt idx="81">
                  <c:v>292.2</c:v>
                </c:pt>
                <c:pt idx="82">
                  <c:v>292.60000000000002</c:v>
                </c:pt>
                <c:pt idx="83">
                  <c:v>293.39999999999998</c:v>
                </c:pt>
                <c:pt idx="84">
                  <c:v>289.39999999999998</c:v>
                </c:pt>
                <c:pt idx="85">
                  <c:v>292.8</c:v>
                </c:pt>
                <c:pt idx="86">
                  <c:v>295.2</c:v>
                </c:pt>
                <c:pt idx="87">
                  <c:v>290.60000000000002</c:v>
                </c:pt>
                <c:pt idx="88">
                  <c:v>288.8</c:v>
                </c:pt>
                <c:pt idx="89">
                  <c:v>300.8</c:v>
                </c:pt>
                <c:pt idx="90">
                  <c:v>302.8</c:v>
                </c:pt>
                <c:pt idx="91">
                  <c:v>303.60000000000002</c:v>
                </c:pt>
                <c:pt idx="92">
                  <c:v>302</c:v>
                </c:pt>
                <c:pt idx="93">
                  <c:v>301</c:v>
                </c:pt>
                <c:pt idx="94">
                  <c:v>299.8</c:v>
                </c:pt>
                <c:pt idx="95">
                  <c:v>300.2</c:v>
                </c:pt>
                <c:pt idx="96">
                  <c:v>299.2</c:v>
                </c:pt>
                <c:pt idx="97">
                  <c:v>298.8</c:v>
                </c:pt>
                <c:pt idx="98">
                  <c:v>297.39999999999998</c:v>
                </c:pt>
                <c:pt idx="99">
                  <c:v>295.60000000000002</c:v>
                </c:pt>
                <c:pt idx="100">
                  <c:v>296.60000000000002</c:v>
                </c:pt>
                <c:pt idx="101">
                  <c:v>293</c:v>
                </c:pt>
                <c:pt idx="102">
                  <c:v>291.10000000000002</c:v>
                </c:pt>
                <c:pt idx="103">
                  <c:v>290.39999999999998</c:v>
                </c:pt>
                <c:pt idx="104">
                  <c:v>291</c:v>
                </c:pt>
                <c:pt idx="105">
                  <c:v>291.60000000000002</c:v>
                </c:pt>
                <c:pt idx="106">
                  <c:v>295.39999999999998</c:v>
                </c:pt>
                <c:pt idx="107">
                  <c:v>294.8</c:v>
                </c:pt>
                <c:pt idx="108">
                  <c:v>293</c:v>
                </c:pt>
                <c:pt idx="109">
                  <c:v>293.8</c:v>
                </c:pt>
                <c:pt idx="110">
                  <c:v>295.60000000000002</c:v>
                </c:pt>
                <c:pt idx="111">
                  <c:v>292.8</c:v>
                </c:pt>
                <c:pt idx="112">
                  <c:v>290.39999999999998</c:v>
                </c:pt>
                <c:pt idx="113">
                  <c:v>288.8</c:v>
                </c:pt>
                <c:pt idx="114">
                  <c:v>288.39999999999998</c:v>
                </c:pt>
                <c:pt idx="115">
                  <c:v>303.2</c:v>
                </c:pt>
                <c:pt idx="116">
                  <c:v>303.2</c:v>
                </c:pt>
                <c:pt idx="117">
                  <c:v>303.60000000000002</c:v>
                </c:pt>
                <c:pt idx="118">
                  <c:v>299</c:v>
                </c:pt>
                <c:pt idx="119">
                  <c:v>298.8</c:v>
                </c:pt>
                <c:pt idx="120">
                  <c:v>298.60000000000002</c:v>
                </c:pt>
                <c:pt idx="121">
                  <c:v>296</c:v>
                </c:pt>
                <c:pt idx="122">
                  <c:v>294</c:v>
                </c:pt>
                <c:pt idx="123">
                  <c:v>295.39999999999998</c:v>
                </c:pt>
                <c:pt idx="124">
                  <c:v>298</c:v>
                </c:pt>
                <c:pt idx="125">
                  <c:v>299</c:v>
                </c:pt>
                <c:pt idx="126">
                  <c:v>295.8</c:v>
                </c:pt>
                <c:pt idx="127">
                  <c:v>294.60000000000002</c:v>
                </c:pt>
                <c:pt idx="128">
                  <c:v>294</c:v>
                </c:pt>
                <c:pt idx="129">
                  <c:v>298</c:v>
                </c:pt>
                <c:pt idx="130">
                  <c:v>293.2</c:v>
                </c:pt>
                <c:pt idx="131">
                  <c:v>295</c:v>
                </c:pt>
                <c:pt idx="132">
                  <c:v>292.8</c:v>
                </c:pt>
                <c:pt idx="133">
                  <c:v>291.8</c:v>
                </c:pt>
                <c:pt idx="134">
                  <c:v>290.2</c:v>
                </c:pt>
                <c:pt idx="135">
                  <c:v>289.39999999999998</c:v>
                </c:pt>
                <c:pt idx="136">
                  <c:v>291.2</c:v>
                </c:pt>
                <c:pt idx="137">
                  <c:v>290.2</c:v>
                </c:pt>
                <c:pt idx="138">
                  <c:v>289</c:v>
                </c:pt>
                <c:pt idx="139">
                  <c:v>288.2</c:v>
                </c:pt>
                <c:pt idx="140">
                  <c:v>287.39999999999998</c:v>
                </c:pt>
                <c:pt idx="141">
                  <c:v>286.60000000000002</c:v>
                </c:pt>
                <c:pt idx="142">
                  <c:v>287.39999999999998</c:v>
                </c:pt>
                <c:pt idx="143">
                  <c:v>285.39999999999998</c:v>
                </c:pt>
                <c:pt idx="144">
                  <c:v>288</c:v>
                </c:pt>
                <c:pt idx="145">
                  <c:v>288</c:v>
                </c:pt>
                <c:pt idx="146">
                  <c:v>286.60000000000002</c:v>
                </c:pt>
                <c:pt idx="147">
                  <c:v>286.39999999999998</c:v>
                </c:pt>
                <c:pt idx="148">
                  <c:v>284.39999999999998</c:v>
                </c:pt>
                <c:pt idx="149">
                  <c:v>283</c:v>
                </c:pt>
                <c:pt idx="150">
                  <c:v>285</c:v>
                </c:pt>
                <c:pt idx="151">
                  <c:v>283.60000000000002</c:v>
                </c:pt>
                <c:pt idx="152">
                  <c:v>282.60000000000002</c:v>
                </c:pt>
                <c:pt idx="153">
                  <c:v>282.60000000000002</c:v>
                </c:pt>
                <c:pt idx="154">
                  <c:v>288.60000000000002</c:v>
                </c:pt>
                <c:pt idx="155">
                  <c:v>289</c:v>
                </c:pt>
                <c:pt idx="156">
                  <c:v>285.60000000000002</c:v>
                </c:pt>
                <c:pt idx="157">
                  <c:v>288.2</c:v>
                </c:pt>
                <c:pt idx="158">
                  <c:v>288.8</c:v>
                </c:pt>
                <c:pt idx="159">
                  <c:v>290</c:v>
                </c:pt>
                <c:pt idx="160">
                  <c:v>289.39999999999998</c:v>
                </c:pt>
                <c:pt idx="161">
                  <c:v>287.39999999999998</c:v>
                </c:pt>
                <c:pt idx="162">
                  <c:v>285</c:v>
                </c:pt>
                <c:pt idx="163">
                  <c:v>285</c:v>
                </c:pt>
                <c:pt idx="164">
                  <c:v>283.60000000000002</c:v>
                </c:pt>
                <c:pt idx="165">
                  <c:v>282.39999999999998</c:v>
                </c:pt>
                <c:pt idx="166">
                  <c:v>282.8</c:v>
                </c:pt>
                <c:pt idx="167">
                  <c:v>292.2</c:v>
                </c:pt>
                <c:pt idx="168">
                  <c:v>288.39999999999998</c:v>
                </c:pt>
                <c:pt idx="169">
                  <c:v>286.2</c:v>
                </c:pt>
                <c:pt idx="170">
                  <c:v>284.60000000000002</c:v>
                </c:pt>
                <c:pt idx="171">
                  <c:v>287.2</c:v>
                </c:pt>
                <c:pt idx="172">
                  <c:v>291.2</c:v>
                </c:pt>
                <c:pt idx="173">
                  <c:v>293</c:v>
                </c:pt>
                <c:pt idx="174">
                  <c:v>290</c:v>
                </c:pt>
                <c:pt idx="175">
                  <c:v>288</c:v>
                </c:pt>
                <c:pt idx="176">
                  <c:v>283</c:v>
                </c:pt>
                <c:pt idx="177">
                  <c:v>286.8</c:v>
                </c:pt>
                <c:pt idx="178">
                  <c:v>287.39999999999998</c:v>
                </c:pt>
                <c:pt idx="179">
                  <c:v>286.60000000000002</c:v>
                </c:pt>
                <c:pt idx="180">
                  <c:v>286.60000000000002</c:v>
                </c:pt>
                <c:pt idx="181">
                  <c:v>285</c:v>
                </c:pt>
                <c:pt idx="182">
                  <c:v>282.8</c:v>
                </c:pt>
                <c:pt idx="183">
                  <c:v>287.39999999999998</c:v>
                </c:pt>
                <c:pt idx="184">
                  <c:v>289.60000000000002</c:v>
                </c:pt>
                <c:pt idx="185">
                  <c:v>288.2</c:v>
                </c:pt>
                <c:pt idx="186">
                  <c:v>286.39999999999998</c:v>
                </c:pt>
                <c:pt idx="187">
                  <c:v>284.2</c:v>
                </c:pt>
                <c:pt idx="188">
                  <c:v>281.60000000000002</c:v>
                </c:pt>
                <c:pt idx="189">
                  <c:v>285.2</c:v>
                </c:pt>
                <c:pt idx="190">
                  <c:v>286</c:v>
                </c:pt>
                <c:pt idx="191">
                  <c:v>285</c:v>
                </c:pt>
                <c:pt idx="192">
                  <c:v>283.8</c:v>
                </c:pt>
                <c:pt idx="193">
                  <c:v>283</c:v>
                </c:pt>
                <c:pt idx="194">
                  <c:v>282.60000000000002</c:v>
                </c:pt>
                <c:pt idx="195">
                  <c:v>282.2</c:v>
                </c:pt>
                <c:pt idx="196">
                  <c:v>278.8</c:v>
                </c:pt>
                <c:pt idx="197">
                  <c:v>279.2</c:v>
                </c:pt>
                <c:pt idx="198">
                  <c:v>279.39999999999998</c:v>
                </c:pt>
                <c:pt idx="199">
                  <c:v>279.60000000000002</c:v>
                </c:pt>
                <c:pt idx="200">
                  <c:v>280</c:v>
                </c:pt>
                <c:pt idx="201">
                  <c:v>278.2</c:v>
                </c:pt>
                <c:pt idx="202">
                  <c:v>277.8</c:v>
                </c:pt>
                <c:pt idx="203">
                  <c:v>278.2</c:v>
                </c:pt>
                <c:pt idx="204">
                  <c:v>279.8</c:v>
                </c:pt>
                <c:pt idx="205">
                  <c:v>279.60000000000002</c:v>
                </c:pt>
                <c:pt idx="206">
                  <c:v>278</c:v>
                </c:pt>
                <c:pt idx="207">
                  <c:v>276.2</c:v>
                </c:pt>
                <c:pt idx="208">
                  <c:v>275.8</c:v>
                </c:pt>
                <c:pt idx="209">
                  <c:v>275.8</c:v>
                </c:pt>
                <c:pt idx="210">
                  <c:v>273.60000000000002</c:v>
                </c:pt>
                <c:pt idx="211">
                  <c:v>280.2</c:v>
                </c:pt>
                <c:pt idx="212">
                  <c:v>279.2</c:v>
                </c:pt>
                <c:pt idx="213">
                  <c:v>278.8</c:v>
                </c:pt>
                <c:pt idx="214">
                  <c:v>282.2</c:v>
                </c:pt>
                <c:pt idx="215">
                  <c:v>279.2</c:v>
                </c:pt>
                <c:pt idx="216">
                  <c:v>275.2</c:v>
                </c:pt>
                <c:pt idx="217">
                  <c:v>276.60000000000002</c:v>
                </c:pt>
                <c:pt idx="218">
                  <c:v>275</c:v>
                </c:pt>
                <c:pt idx="219">
                  <c:v>275.60000000000002</c:v>
                </c:pt>
                <c:pt idx="220">
                  <c:v>275</c:v>
                </c:pt>
                <c:pt idx="221">
                  <c:v>274.39999999999998</c:v>
                </c:pt>
                <c:pt idx="222">
                  <c:v>272.39999999999998</c:v>
                </c:pt>
                <c:pt idx="223">
                  <c:v>271.8</c:v>
                </c:pt>
                <c:pt idx="224">
                  <c:v>278.2</c:v>
                </c:pt>
                <c:pt idx="225">
                  <c:v>277.8</c:v>
                </c:pt>
                <c:pt idx="226">
                  <c:v>276.2</c:v>
                </c:pt>
                <c:pt idx="227">
                  <c:v>272.39999999999998</c:v>
                </c:pt>
                <c:pt idx="228">
                  <c:v>274</c:v>
                </c:pt>
                <c:pt idx="229">
                  <c:v>272.8</c:v>
                </c:pt>
                <c:pt idx="230">
                  <c:v>281.8</c:v>
                </c:pt>
                <c:pt idx="231">
                  <c:v>282.8</c:v>
                </c:pt>
                <c:pt idx="232">
                  <c:v>286</c:v>
                </c:pt>
                <c:pt idx="233">
                  <c:v>280.60000000000002</c:v>
                </c:pt>
                <c:pt idx="234">
                  <c:v>283.60000000000002</c:v>
                </c:pt>
                <c:pt idx="235">
                  <c:v>281.60000000000002</c:v>
                </c:pt>
                <c:pt idx="236">
                  <c:v>278</c:v>
                </c:pt>
                <c:pt idx="237">
                  <c:v>276</c:v>
                </c:pt>
                <c:pt idx="238">
                  <c:v>282</c:v>
                </c:pt>
                <c:pt idx="239">
                  <c:v>283.60000000000002</c:v>
                </c:pt>
                <c:pt idx="240">
                  <c:v>288</c:v>
                </c:pt>
                <c:pt idx="241">
                  <c:v>283.60000000000002</c:v>
                </c:pt>
                <c:pt idx="242">
                  <c:v>280.2</c:v>
                </c:pt>
                <c:pt idx="243">
                  <c:v>281</c:v>
                </c:pt>
                <c:pt idx="244">
                  <c:v>277.39999999999998</c:v>
                </c:pt>
                <c:pt idx="245">
                  <c:v>281.60000000000002</c:v>
                </c:pt>
                <c:pt idx="246">
                  <c:v>278.60000000000002</c:v>
                </c:pt>
                <c:pt idx="247">
                  <c:v>278</c:v>
                </c:pt>
                <c:pt idx="248">
                  <c:v>275</c:v>
                </c:pt>
                <c:pt idx="249">
                  <c:v>278</c:v>
                </c:pt>
                <c:pt idx="250">
                  <c:v>279.39999999999998</c:v>
                </c:pt>
                <c:pt idx="251">
                  <c:v>277.2</c:v>
                </c:pt>
                <c:pt idx="252">
                  <c:v>277.8</c:v>
                </c:pt>
                <c:pt idx="253">
                  <c:v>275.39999999999998</c:v>
                </c:pt>
                <c:pt idx="254">
                  <c:v>273.8</c:v>
                </c:pt>
                <c:pt idx="255">
                  <c:v>272.2</c:v>
                </c:pt>
                <c:pt idx="256">
                  <c:v>273.8</c:v>
                </c:pt>
                <c:pt idx="257">
                  <c:v>279.60000000000002</c:v>
                </c:pt>
                <c:pt idx="258">
                  <c:v>275.2</c:v>
                </c:pt>
                <c:pt idx="259">
                  <c:v>274.60000000000002</c:v>
                </c:pt>
                <c:pt idx="260">
                  <c:v>283</c:v>
                </c:pt>
                <c:pt idx="261">
                  <c:v>283.8</c:v>
                </c:pt>
                <c:pt idx="262">
                  <c:v>281.60000000000002</c:v>
                </c:pt>
                <c:pt idx="263">
                  <c:v>284.8</c:v>
                </c:pt>
                <c:pt idx="264">
                  <c:v>281</c:v>
                </c:pt>
                <c:pt idx="265">
                  <c:v>286.60000000000002</c:v>
                </c:pt>
                <c:pt idx="266">
                  <c:v>285.60000000000002</c:v>
                </c:pt>
                <c:pt idx="267">
                  <c:v>282</c:v>
                </c:pt>
                <c:pt idx="268">
                  <c:v>281.60000000000002</c:v>
                </c:pt>
                <c:pt idx="269">
                  <c:v>281</c:v>
                </c:pt>
                <c:pt idx="270">
                  <c:v>280.8</c:v>
                </c:pt>
                <c:pt idx="271">
                  <c:v>281</c:v>
                </c:pt>
                <c:pt idx="272">
                  <c:v>283</c:v>
                </c:pt>
                <c:pt idx="273">
                  <c:v>286.8</c:v>
                </c:pt>
                <c:pt idx="274">
                  <c:v>281.39999999999998</c:v>
                </c:pt>
                <c:pt idx="275">
                  <c:v>279.8</c:v>
                </c:pt>
                <c:pt idx="276">
                  <c:v>279.2</c:v>
                </c:pt>
                <c:pt idx="277">
                  <c:v>278.39999999999998</c:v>
                </c:pt>
                <c:pt idx="278">
                  <c:v>279.39999999999998</c:v>
                </c:pt>
                <c:pt idx="279">
                  <c:v>279.60000000000002</c:v>
                </c:pt>
                <c:pt idx="280">
                  <c:v>281.2</c:v>
                </c:pt>
                <c:pt idx="281">
                  <c:v>278.2</c:v>
                </c:pt>
                <c:pt idx="282">
                  <c:v>279.60000000000002</c:v>
                </c:pt>
                <c:pt idx="283">
                  <c:v>281.60000000000002</c:v>
                </c:pt>
                <c:pt idx="284">
                  <c:v>281</c:v>
                </c:pt>
                <c:pt idx="285">
                  <c:v>283.39999999999998</c:v>
                </c:pt>
                <c:pt idx="286">
                  <c:v>281.39999999999998</c:v>
                </c:pt>
                <c:pt idx="287">
                  <c:v>280.60000000000002</c:v>
                </c:pt>
                <c:pt idx="288">
                  <c:v>279</c:v>
                </c:pt>
                <c:pt idx="289">
                  <c:v>279.39999999999998</c:v>
                </c:pt>
                <c:pt idx="290">
                  <c:v>279.2</c:v>
                </c:pt>
                <c:pt idx="291">
                  <c:v>279.39999999999998</c:v>
                </c:pt>
                <c:pt idx="292">
                  <c:v>279</c:v>
                </c:pt>
                <c:pt idx="293">
                  <c:v>278.60000000000002</c:v>
                </c:pt>
                <c:pt idx="294">
                  <c:v>276.39999999999998</c:v>
                </c:pt>
                <c:pt idx="295">
                  <c:v>278.60000000000002</c:v>
                </c:pt>
                <c:pt idx="296">
                  <c:v>278.60000000000002</c:v>
                </c:pt>
                <c:pt idx="297">
                  <c:v>282.39999999999998</c:v>
                </c:pt>
                <c:pt idx="298">
                  <c:v>283.2</c:v>
                </c:pt>
                <c:pt idx="299">
                  <c:v>282.39999999999998</c:v>
                </c:pt>
                <c:pt idx="300">
                  <c:v>281.2</c:v>
                </c:pt>
                <c:pt idx="301">
                  <c:v>279.2</c:v>
                </c:pt>
                <c:pt idx="302">
                  <c:v>279.60000000000002</c:v>
                </c:pt>
                <c:pt idx="303">
                  <c:v>278.39999999999998</c:v>
                </c:pt>
                <c:pt idx="304">
                  <c:v>276.39999999999998</c:v>
                </c:pt>
                <c:pt idx="305">
                  <c:v>278.2</c:v>
                </c:pt>
                <c:pt idx="306">
                  <c:v>279.60000000000002</c:v>
                </c:pt>
                <c:pt idx="307">
                  <c:v>281</c:v>
                </c:pt>
                <c:pt idx="308">
                  <c:v>282.8</c:v>
                </c:pt>
                <c:pt idx="309">
                  <c:v>274</c:v>
                </c:pt>
                <c:pt idx="310">
                  <c:v>275.2</c:v>
                </c:pt>
                <c:pt idx="311">
                  <c:v>274.8</c:v>
                </c:pt>
                <c:pt idx="312">
                  <c:v>276.39999999999998</c:v>
                </c:pt>
                <c:pt idx="313">
                  <c:v>272.39999999999998</c:v>
                </c:pt>
                <c:pt idx="314">
                  <c:v>274.8</c:v>
                </c:pt>
                <c:pt idx="315">
                  <c:v>273.39999999999998</c:v>
                </c:pt>
                <c:pt idx="316">
                  <c:v>271.60000000000002</c:v>
                </c:pt>
                <c:pt idx="317">
                  <c:v>271</c:v>
                </c:pt>
                <c:pt idx="318">
                  <c:v>272.2</c:v>
                </c:pt>
                <c:pt idx="319">
                  <c:v>272.2</c:v>
                </c:pt>
                <c:pt idx="320">
                  <c:v>270</c:v>
                </c:pt>
                <c:pt idx="321">
                  <c:v>271.8</c:v>
                </c:pt>
                <c:pt idx="322">
                  <c:v>269.39999999999998</c:v>
                </c:pt>
                <c:pt idx="323">
                  <c:v>268.8</c:v>
                </c:pt>
                <c:pt idx="324">
                  <c:v>266.8</c:v>
                </c:pt>
                <c:pt idx="325">
                  <c:v>267.39999999999998</c:v>
                </c:pt>
                <c:pt idx="326">
                  <c:v>264.39999999999998</c:v>
                </c:pt>
                <c:pt idx="327">
                  <c:v>265.60000000000002</c:v>
                </c:pt>
                <c:pt idx="328">
                  <c:v>266</c:v>
                </c:pt>
                <c:pt idx="329">
                  <c:v>268.60000000000002</c:v>
                </c:pt>
                <c:pt idx="330">
                  <c:v>269.8</c:v>
                </c:pt>
                <c:pt idx="331">
                  <c:v>263.8</c:v>
                </c:pt>
                <c:pt idx="332">
                  <c:v>264.39999999999998</c:v>
                </c:pt>
                <c:pt idx="333">
                  <c:v>266</c:v>
                </c:pt>
                <c:pt idx="334">
                  <c:v>264.39999999999998</c:v>
                </c:pt>
                <c:pt idx="335">
                  <c:v>264.8</c:v>
                </c:pt>
                <c:pt idx="336">
                  <c:v>259.8</c:v>
                </c:pt>
                <c:pt idx="337">
                  <c:v>258.60000000000002</c:v>
                </c:pt>
                <c:pt idx="338">
                  <c:v>258</c:v>
                </c:pt>
                <c:pt idx="339">
                  <c:v>262</c:v>
                </c:pt>
                <c:pt idx="340">
                  <c:v>261.2</c:v>
                </c:pt>
                <c:pt idx="341">
                  <c:v>260</c:v>
                </c:pt>
                <c:pt idx="342">
                  <c:v>257</c:v>
                </c:pt>
                <c:pt idx="343">
                  <c:v>254</c:v>
                </c:pt>
                <c:pt idx="344">
                  <c:v>253.6</c:v>
                </c:pt>
                <c:pt idx="345">
                  <c:v>254</c:v>
                </c:pt>
                <c:pt idx="346">
                  <c:v>254</c:v>
                </c:pt>
                <c:pt idx="347">
                  <c:v>254</c:v>
                </c:pt>
                <c:pt idx="348">
                  <c:v>252.6</c:v>
                </c:pt>
                <c:pt idx="349">
                  <c:v>251.8</c:v>
                </c:pt>
                <c:pt idx="350">
                  <c:v>252.6</c:v>
                </c:pt>
                <c:pt idx="351">
                  <c:v>254</c:v>
                </c:pt>
                <c:pt idx="352">
                  <c:v>252.6</c:v>
                </c:pt>
                <c:pt idx="353">
                  <c:v>248.4</c:v>
                </c:pt>
                <c:pt idx="354">
                  <c:v>249.4</c:v>
                </c:pt>
                <c:pt idx="355">
                  <c:v>250</c:v>
                </c:pt>
                <c:pt idx="356">
                  <c:v>250.6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57-496D-8A83-9090F303A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4494944"/>
        <c:axId val="1064502016"/>
      </c:lineChart>
      <c:dateAx>
        <c:axId val="1064494944"/>
        <c:scaling>
          <c:orientation val="minMax"/>
        </c:scaling>
        <c:delete val="0"/>
        <c:axPos val="b"/>
        <c:numFmt formatCode="[$-409]mmmm\ d\,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50201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064502016"/>
        <c:scaling>
          <c:orientation val="minMax"/>
          <c:max val="320"/>
          <c:min val="2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494944"/>
        <c:crossesAt val="44405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D9A8F8-29DF-4482-9AFB-D347E5182BB6}">
  <sheetPr codeName="Chart3"/>
  <sheetViews>
    <sheetView zoomScale="70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A5A9D-4CB5-3DCD-A8B8-A37DCBE2B7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am Chaudoin" refreshedDate="44984.659548263888" createdVersion="8" refreshedVersion="8" minRefreshableVersion="3" recordCount="357" xr:uid="{28BB50C2-F9D4-4C4F-8D8E-90AD6E27B228}">
  <cacheSource type="worksheet">
    <worksheetSource name="WeightWaist"/>
  </cacheSource>
  <cacheFields count="12">
    <cacheField name="Date" numFmtId="164">
      <sharedItems containsSemiMixedTypes="0" containsNonDate="0" containsDate="1" containsString="0" minDate="2021-07-28T00:00:00" maxDate="2023-03-02T00:00:00" count="357">
        <d v="2021-07-28T00:00:00"/>
        <d v="2021-07-29T00:00:00"/>
        <d v="2021-07-30T00:00:00"/>
        <d v="2021-07-31T00:00:00"/>
        <d v="2021-08-01T00:00:00"/>
        <d v="2021-08-12T00:00:00"/>
        <d v="2021-08-13T00:00:00"/>
        <d v="2021-08-17T00:00:00"/>
        <d v="2021-08-25T00:00:00"/>
        <d v="2021-08-26T00:00:00"/>
        <d v="2021-08-27T00:00:00"/>
        <d v="2021-08-28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4T00:00:00"/>
        <d v="2021-11-15T00:00:00"/>
        <d v="2021-11-16T00:00:00"/>
        <d v="2021-11-18T00:00:00"/>
        <d v="2021-11-19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8T00:00:00"/>
        <d v="2022-02-19T00:00:00"/>
        <d v="2022-02-21T00:00:00"/>
        <d v="2022-02-22T00:00:00"/>
        <d v="2022-02-25T00:00:00"/>
        <d v="2022-02-26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9T00:00:00"/>
        <d v="2022-03-10T00:00:00"/>
        <d v="2022-03-11T00:00:00"/>
        <d v="2022-03-12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6T00:00:00"/>
        <d v="2022-05-17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21T00:00:00"/>
        <d v="2022-06-22T00:00:00"/>
        <d v="2022-06-23T00:00:00"/>
        <d v="2022-08-01T00:00:00"/>
        <d v="2022-10-12T00:00:00"/>
        <d v="2022-10-13T00:00:00"/>
        <d v="2022-10-15T00:00:00"/>
        <d v="2022-10-16T00:00:00"/>
        <d v="2022-10-25T00:00:00"/>
        <d v="2022-10-26T00:00:00"/>
        <d v="2022-10-29T00:00:00"/>
        <d v="2022-10-30T00:00:00"/>
        <d v="2022-11-01T00:00:00"/>
        <d v="2022-11-03T00:00:00"/>
        <d v="2022-11-04T00:00:00"/>
        <d v="2022-11-05T00:00:00"/>
        <d v="2022-11-09T00:00:00"/>
        <d v="2022-11-10T00:00:00"/>
        <d v="2022-11-11T00:00:00"/>
        <d v="2022-11-12T00:00:00"/>
        <d v="2022-11-13T00:00:00"/>
        <d v="2022-11-17T00:00:00"/>
        <d v="2022-11-18T00:00:00"/>
        <d v="2022-11-22T00:00:00"/>
        <d v="2022-11-23T00:00:00"/>
        <d v="2022-11-24T00:00:00"/>
        <d v="2022-11-25T00:00:00"/>
        <d v="2022-11-26T00:00:00"/>
        <d v="2022-11-27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8T00:00:00"/>
        <d v="2022-12-09T00:00:00"/>
        <d v="2022-12-10T00:00:00"/>
        <d v="2022-12-13T00:00:00"/>
        <d v="2022-12-14T00:00:00"/>
        <d v="2022-12-15T00:00:00"/>
        <d v="2022-12-17T00:00:00"/>
        <d v="2022-12-18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3-01-01T00:00:00"/>
        <d v="2023-01-02T00:00:00"/>
        <d v="2023-01-03T00:00:00"/>
        <d v="2023-01-04T00:00:00"/>
        <d v="2023-01-07T00:00:00"/>
        <d v="2023-01-08T00:00:00"/>
        <d v="2023-01-09T00:00:00"/>
        <d v="2023-01-11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2-01T00:00:00"/>
        <d v="2023-02-02T00:00:00"/>
        <d v="2023-02-03T00:00:00"/>
        <d v="2023-02-04T00:00:00"/>
        <d v="2023-02-05T00:00:00"/>
        <d v="2023-02-06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18T00:00:00"/>
        <d v="2023-02-20T00:00:00"/>
        <d v="2023-02-21T00:00:00"/>
        <d v="2023-02-22T00:00:00"/>
        <d v="2023-02-24T00:00:00"/>
        <d v="2023-02-25T00:00:00"/>
        <d v="2023-02-26T00:00:00"/>
        <d v="2023-02-27T00:00:00"/>
        <d v="2023-02-28T00:00:00"/>
        <d v="2023-03-01T00:00:00"/>
      </sharedItems>
      <fieldGroup par="11" base="0">
        <rangePr groupBy="months" startDate="2021-07-28T00:00:00" endDate="2023-03-02T00:00:00"/>
        <groupItems count="14">
          <s v="&lt;7/28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/2023"/>
        </groupItems>
      </fieldGroup>
    </cacheField>
    <cacheField name="Weight (Pounds)" numFmtId="2">
      <sharedItems containsString="0" containsBlank="1" containsNumber="1" minValue="248.4" maxValue="318.60000000000002"/>
    </cacheField>
    <cacheField name="Waist (Inches)" numFmtId="2">
      <sharedItems containsString="0" containsBlank="1" containsNumber="1" minValue="44" maxValue="52.5"/>
    </cacheField>
    <cacheField name="Weight Diff" numFmtId="2">
      <sharedItems containsString="0" containsBlank="1" containsNumber="1" minValue="-249.4" maxValue="14.800000000000011"/>
    </cacheField>
    <cacheField name="Waist Diff" numFmtId="2">
      <sharedItems containsString="0" containsBlank="1" containsNumber="1" minValue="-44" maxValue="2"/>
    </cacheField>
    <cacheField name="Average Diff (Weight)" numFmtId="0">
      <sharedItems containsString="0" containsBlank="1" containsNumber="1" minValue="-36.085714285714282" maxValue="2.0285714285714351"/>
    </cacheField>
    <cacheField name="Average Diff (Waist)" numFmtId="2">
      <sharedItems containsString="0" containsBlank="1" containsNumber="1" minValue="-6.2857142857142856" maxValue="0.2857142857142857"/>
    </cacheField>
    <cacheField name="7 Interval Moving Average (Weight)" numFmtId="2">
      <sharedItems containsString="0" containsBlank="1" containsNumber="1" minValue="251.4" maxValue="313.42857142857144"/>
    </cacheField>
    <cacheField name="7 Interval Moving Average (Waist)" numFmtId="2">
      <sharedItems containsString="0" containsBlank="1" containsNumber="1" minValue="44" maxValue="51.928571428571431"/>
    </cacheField>
    <cacheField name="Notes" numFmtId="2">
      <sharedItems containsBlank="1"/>
    </cacheField>
    <cacheField name="Quarters" numFmtId="0" databaseField="0">
      <fieldGroup base="0">
        <rangePr groupBy="quarters" startDate="2021-07-28T00:00:00" endDate="2023-03-02T00:00:00"/>
        <groupItems count="6">
          <s v="&lt;7/28/2021"/>
          <s v="Qtr1"/>
          <s v="Qtr2"/>
          <s v="Qtr3"/>
          <s v="Qtr4"/>
          <s v="&gt;3/2/2023"/>
        </groupItems>
      </fieldGroup>
    </cacheField>
    <cacheField name="Years" numFmtId="0" databaseField="0">
      <fieldGroup base="0">
        <rangePr groupBy="years" startDate="2021-07-28T00:00:00" endDate="2023-03-02T00:00:00"/>
        <groupItems count="5">
          <s v="&lt;7/28/2021"/>
          <s v="2021"/>
          <s v="2022"/>
          <s v="2023"/>
          <s v="&gt;3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">
  <r>
    <x v="0"/>
    <n v="307.8"/>
    <n v="51"/>
    <m/>
    <m/>
    <m/>
    <m/>
    <m/>
    <m/>
    <m/>
  </r>
  <r>
    <x v="1"/>
    <n v="310.39999999999998"/>
    <n v="52"/>
    <n v="2.5999999999999659"/>
    <n v="1"/>
    <m/>
    <m/>
    <m/>
    <m/>
    <m/>
  </r>
  <r>
    <x v="2"/>
    <n v="310.2"/>
    <n v="52"/>
    <n v="-0.19999999999998863"/>
    <n v="0"/>
    <m/>
    <m/>
    <m/>
    <m/>
    <m/>
  </r>
  <r>
    <x v="3"/>
    <n v="307.39999999999998"/>
    <n v="52"/>
    <n v="-2.8000000000000114"/>
    <n v="0"/>
    <m/>
    <m/>
    <m/>
    <m/>
    <m/>
  </r>
  <r>
    <x v="4"/>
    <n v="303.60000000000002"/>
    <n v="51"/>
    <n v="-3.7999999999999545"/>
    <n v="-1"/>
    <m/>
    <m/>
    <m/>
    <m/>
    <m/>
  </r>
  <r>
    <x v="5"/>
    <n v="309"/>
    <n v="50"/>
    <n v="5.3999999999999773"/>
    <n v="-1"/>
    <m/>
    <m/>
    <m/>
    <m/>
    <m/>
  </r>
  <r>
    <x v="6"/>
    <n v="307.39999999999998"/>
    <n v="51"/>
    <n v="-1.6000000000000227"/>
    <n v="1"/>
    <m/>
    <m/>
    <n v="307.97142857142859"/>
    <n v="51.285714285714285"/>
    <m/>
  </r>
  <r>
    <x v="7"/>
    <n v="311"/>
    <n v="51"/>
    <n v="3.6000000000000227"/>
    <n v="0"/>
    <n v="0.45714285714285552"/>
    <n v="0"/>
    <n v="308.42857142857144"/>
    <n v="51.285714285714285"/>
    <m/>
  </r>
  <r>
    <x v="8"/>
    <n v="318.60000000000002"/>
    <n v="52.5"/>
    <n v="7.6000000000000227"/>
    <n v="1.5"/>
    <n v="1.1714285714285779"/>
    <n v="7.1428571428571425E-2"/>
    <n v="309.59999999999997"/>
    <n v="51.357142857142854"/>
    <m/>
  </r>
  <r>
    <x v="9"/>
    <n v="315"/>
    <n v="52"/>
    <n v="-3.6000000000000227"/>
    <n v="-0.5"/>
    <n v="0.68571428571428739"/>
    <n v="0"/>
    <n v="310.28571428571428"/>
    <n v="51.357142857142854"/>
    <m/>
  </r>
  <r>
    <x v="10"/>
    <n v="314"/>
    <n v="51.5"/>
    <n v="-1"/>
    <n v="-0.5"/>
    <n v="0.94285714285714606"/>
    <n v="-7.1428571428571425E-2"/>
    <n v="311.2285714285714"/>
    <n v="51.285714285714285"/>
    <m/>
  </r>
  <r>
    <x v="11"/>
    <n v="311.2"/>
    <n v="51.5"/>
    <n v="-2.8000000000000114"/>
    <n v="0"/>
    <n v="1.0857142857142807"/>
    <n v="7.1428571428571425E-2"/>
    <n v="312.31428571428569"/>
    <n v="51.357142857142854"/>
    <m/>
  </r>
  <r>
    <x v="12"/>
    <n v="312.39999999999998"/>
    <n v="52"/>
    <n v="1.1999999999999886"/>
    <n v="0.5"/>
    <n v="0.48571428571428249"/>
    <n v="0.2857142857142857"/>
    <n v="312.8"/>
    <n v="51.642857142857146"/>
    <m/>
  </r>
  <r>
    <x v="13"/>
    <n v="311.8"/>
    <n v="52"/>
    <n v="-0.59999999999996589"/>
    <n v="0"/>
    <n v="0.62857142857143344"/>
    <n v="0.14285714285714285"/>
    <n v="313.42857142857144"/>
    <n v="51.785714285714285"/>
    <m/>
  </r>
  <r>
    <x v="14"/>
    <n v="309.8"/>
    <n v="52"/>
    <n v="-2"/>
    <n v="0"/>
    <n v="-0.17142857142856979"/>
    <n v="0.14285714285714285"/>
    <n v="313.25714285714281"/>
    <n v="51.928571428571431"/>
    <m/>
  </r>
  <r>
    <x v="15"/>
    <n v="309.60000000000002"/>
    <n v="51.5"/>
    <n v="-0.19999999999998863"/>
    <n v="-0.5"/>
    <n v="-1.2857142857142858"/>
    <n v="-0.14285714285714285"/>
    <n v="311.97142857142853"/>
    <n v="51.785714285714285"/>
    <m/>
  </r>
  <r>
    <x v="16"/>
    <n v="307.2"/>
    <n v="51.5"/>
    <n v="-2.4000000000000341"/>
    <n v="0"/>
    <n v="-1.1142857142857159"/>
    <n v="-7.1428571428571425E-2"/>
    <n v="310.85714285714283"/>
    <n v="51.714285714285715"/>
    <m/>
  </r>
  <r>
    <x v="17"/>
    <n v="305.60000000000002"/>
    <n v="52"/>
    <n v="-1.5999999999999659"/>
    <n v="0.5"/>
    <n v="-1.1999999999999968"/>
    <n v="7.1428571428571425E-2"/>
    <n v="309.65714285714284"/>
    <n v="51.785714285714285"/>
    <m/>
  </r>
  <r>
    <x v="18"/>
    <n v="312.60000000000002"/>
    <n v="51"/>
    <n v="7"/>
    <n v="-1"/>
    <n v="0.20000000000000487"/>
    <n v="-7.1428571428571425E-2"/>
    <n v="309.85714285714283"/>
    <n v="51.714285714285715"/>
    <m/>
  </r>
  <r>
    <x v="19"/>
    <n v="307.60000000000002"/>
    <n v="51"/>
    <n v="-5"/>
    <n v="0"/>
    <n v="-0.68571428571427917"/>
    <n v="-0.14285714285714285"/>
    <n v="309.17142857142852"/>
    <n v="51.571428571428569"/>
    <m/>
  </r>
  <r>
    <x v="20"/>
    <n v="312.60000000000002"/>
    <n v="52"/>
    <n v="5"/>
    <n v="1"/>
    <n v="0.11428571428571591"/>
    <n v="0"/>
    <n v="309.28571428571428"/>
    <n v="51.571428571428569"/>
    <m/>
  </r>
  <r>
    <x v="21"/>
    <n v="309.39999999999998"/>
    <n v="51.5"/>
    <n v="-3.2000000000000455"/>
    <n v="-0.5"/>
    <n v="-5.7142857142862012E-2"/>
    <n v="-7.1428571428571425E-2"/>
    <n v="309.2285714285714"/>
    <n v="51.5"/>
    <m/>
  </r>
  <r>
    <x v="22"/>
    <n v="309.60000000000002"/>
    <n v="51"/>
    <n v="0.20000000000004547"/>
    <n v="-0.5"/>
    <n v="0"/>
    <n v="-7.1428571428571425E-2"/>
    <n v="309.2285714285714"/>
    <n v="51.428571428571431"/>
    <m/>
  </r>
  <r>
    <x v="23"/>
    <n v="306"/>
    <n v="51"/>
    <n v="-3.6000000000000227"/>
    <n v="0"/>
    <n v="-0.17142857142856979"/>
    <n v="-7.1428571428571425E-2"/>
    <n v="309.05714285714288"/>
    <n v="51.357142857142854"/>
    <m/>
  </r>
  <r>
    <x v="24"/>
    <n v="304"/>
    <n v="50"/>
    <n v="-2"/>
    <n v="-1"/>
    <n v="-0.22857142857143181"/>
    <n v="-0.2857142857142857"/>
    <n v="308.82857142857148"/>
    <n v="51.071428571428569"/>
    <m/>
  </r>
  <r>
    <x v="25"/>
    <n v="303.60000000000002"/>
    <n v="50"/>
    <n v="-0.39999999999997726"/>
    <n v="0"/>
    <n v="-1.2857142857142858"/>
    <n v="-0.14285714285714285"/>
    <n v="307.54285714285714"/>
    <n v="50.928571428571431"/>
    <m/>
  </r>
  <r>
    <x v="26"/>
    <n v="303.8"/>
    <n v="50"/>
    <n v="0.19999999999998863"/>
    <n v="0"/>
    <n v="-0.54285714285714448"/>
    <n v="-0.14285714285714285"/>
    <n v="307"/>
    <n v="50.785714285714285"/>
    <m/>
  </r>
  <r>
    <x v="27"/>
    <n v="304.39999999999998"/>
    <n v="50.5"/>
    <n v="0.59999999999996589"/>
    <n v="0.5"/>
    <n v="-1.1714285714285779"/>
    <n v="-0.21428571428571427"/>
    <n v="305.82857142857137"/>
    <n v="50.571428571428569"/>
    <m/>
  </r>
  <r>
    <x v="28"/>
    <n v="302.60000000000002"/>
    <n v="50"/>
    <n v="-1.7999999999999545"/>
    <n v="-0.5"/>
    <n v="-0.97142857142856498"/>
    <n v="-0.21428571428571427"/>
    <n v="304.85714285714283"/>
    <n v="50.357142857142854"/>
    <m/>
  </r>
  <r>
    <x v="29"/>
    <n v="303.60000000000002"/>
    <n v="50"/>
    <n v="1"/>
    <n v="0"/>
    <n v="-0.8571428571428571"/>
    <n v="-0.14285714285714285"/>
    <n v="304"/>
    <n v="50.214285714285715"/>
    <m/>
  </r>
  <r>
    <x v="30"/>
    <n v="302"/>
    <n v="50"/>
    <n v="-1.6000000000000227"/>
    <n v="0"/>
    <n v="-0.5714285714285714"/>
    <n v="-0.14285714285714285"/>
    <n v="303.42857142857144"/>
    <n v="50.071428571428569"/>
    <m/>
  </r>
  <r>
    <x v="31"/>
    <n v="300"/>
    <n v="50"/>
    <n v="-2"/>
    <n v="0"/>
    <n v="-0.5714285714285714"/>
    <n v="0"/>
    <n v="302.85714285714283"/>
    <n v="50.071428571428569"/>
    <m/>
  </r>
  <r>
    <x v="32"/>
    <n v="301.2"/>
    <n v="50"/>
    <n v="1.1999999999999886"/>
    <n v="0"/>
    <n v="-0.34285714285714775"/>
    <n v="0"/>
    <n v="302.51428571428568"/>
    <n v="50.071428571428569"/>
    <m/>
  </r>
  <r>
    <x v="33"/>
    <n v="302"/>
    <n v="50"/>
    <n v="0.80000000000001137"/>
    <n v="0"/>
    <n v="-0.25714285714285878"/>
    <n v="0"/>
    <n v="302.25714285714287"/>
    <n v="50.071428571428569"/>
    <m/>
  </r>
  <r>
    <x v="34"/>
    <n v="300.2"/>
    <n v="50"/>
    <n v="-1.8000000000000114"/>
    <n v="0"/>
    <n v="-0.59999999999999842"/>
    <n v="-7.1428571428571425E-2"/>
    <n v="301.65714285714284"/>
    <n v="50"/>
    <m/>
  </r>
  <r>
    <x v="35"/>
    <n v="299.8"/>
    <n v="50"/>
    <n v="-0.39999999999997726"/>
    <n v="0"/>
    <n v="-0.40000000000000163"/>
    <n v="0"/>
    <n v="301.25714285714287"/>
    <n v="50"/>
    <m/>
  </r>
  <r>
    <x v="36"/>
    <n v="299.2"/>
    <n v="50"/>
    <n v="-0.60000000000002274"/>
    <n v="0"/>
    <n v="-0.62857142857143344"/>
    <n v="0"/>
    <n v="300.62857142857143"/>
    <n v="50"/>
    <m/>
  </r>
  <r>
    <x v="37"/>
    <n v="299.60000000000002"/>
    <n v="50"/>
    <n v="0.40000000000003411"/>
    <n v="0"/>
    <n v="-0.34285714285713959"/>
    <n v="0"/>
    <n v="300.28571428571428"/>
    <n v="50"/>
    <m/>
  </r>
  <r>
    <x v="38"/>
    <n v="300.39999999999998"/>
    <n v="50"/>
    <n v="0.79999999999995453"/>
    <n v="0"/>
    <n v="5.7142857142853894E-2"/>
    <n v="0"/>
    <n v="300.34285714285716"/>
    <n v="50"/>
    <m/>
  </r>
  <r>
    <x v="39"/>
    <n v="299.39999999999998"/>
    <n v="50"/>
    <n v="-1"/>
    <n v="0"/>
    <n v="-0.25714285714285878"/>
    <n v="0"/>
    <n v="300.08571428571435"/>
    <n v="50"/>
    <m/>
  </r>
  <r>
    <x v="40"/>
    <n v="300.39999999999998"/>
    <n v="49.5"/>
    <n v="1"/>
    <n v="-0.5"/>
    <n v="-0.22857142857143181"/>
    <n v="-7.1428571428571425E-2"/>
    <n v="299.85714285714295"/>
    <n v="49.928571428571431"/>
    <m/>
  </r>
  <r>
    <x v="41"/>
    <n v="300.8"/>
    <n v="49"/>
    <n v="0.40000000000003411"/>
    <n v="-0.5"/>
    <n v="8.5714285714288962E-2"/>
    <n v="-0.14285714285714285"/>
    <n v="299.94285714285718"/>
    <n v="49.785714285714285"/>
    <m/>
  </r>
  <r>
    <x v="42"/>
    <n v="300.39999999999998"/>
    <n v="49.5"/>
    <n v="-0.40000000000003411"/>
    <n v="0.5"/>
    <n v="8.5714285714280844E-2"/>
    <n v="-7.1428571428571425E-2"/>
    <n v="300.02857142857141"/>
    <n v="49.714285714285715"/>
    <m/>
  </r>
  <r>
    <x v="43"/>
    <n v="300.8"/>
    <n v="50"/>
    <n v="0.40000000000003411"/>
    <n v="0.5"/>
    <n v="0.22857142857143181"/>
    <n v="0"/>
    <n v="300.25714285714287"/>
    <n v="49.714285714285715"/>
    <m/>
  </r>
  <r>
    <x v="44"/>
    <n v="299.39999999999998"/>
    <n v="50"/>
    <n v="-1.4000000000000341"/>
    <n v="0"/>
    <n v="-2.8571428571435069E-2"/>
    <n v="0"/>
    <n v="300.2285714285714"/>
    <n v="49.714285714285715"/>
    <m/>
  </r>
  <r>
    <x v="45"/>
    <n v="298.8"/>
    <n v="50"/>
    <n v="-0.59999999999996589"/>
    <n v="0"/>
    <n v="-0.22857142857142371"/>
    <n v="0"/>
    <n v="300"/>
    <n v="49.714285714285715"/>
    <m/>
  </r>
  <r>
    <x v="46"/>
    <n v="301"/>
    <n v="49"/>
    <n v="2.1999999999999886"/>
    <n v="-1"/>
    <n v="0.22857142857143181"/>
    <n v="-0.14285714285714285"/>
    <n v="300.22857142857146"/>
    <n v="49.571428571428569"/>
    <m/>
  </r>
  <r>
    <x v="47"/>
    <n v="301.8"/>
    <n v="50"/>
    <n v="0.80000000000001137"/>
    <n v="1"/>
    <n v="0.20000000000000487"/>
    <n v="7.1428571428571425E-2"/>
    <n v="300.42857142857144"/>
    <n v="49.642857142857146"/>
    <m/>
  </r>
  <r>
    <x v="48"/>
    <n v="299.60000000000002"/>
    <n v="49"/>
    <n v="-2.1999999999999886"/>
    <n v="-1"/>
    <n v="-0.17142857142856979"/>
    <n v="0"/>
    <n v="300.25714285714287"/>
    <n v="49.642857142857146"/>
    <m/>
  </r>
  <r>
    <x v="49"/>
    <n v="298.2"/>
    <n v="49"/>
    <n v="-1.4000000000000341"/>
    <n v="0"/>
    <n v="-0.31428571428571267"/>
    <n v="-7.1428571428571425E-2"/>
    <n v="299.94285714285712"/>
    <n v="49.571428571428569"/>
    <m/>
  </r>
  <r>
    <x v="50"/>
    <n v="298.60000000000002"/>
    <n v="49.5"/>
    <n v="0.40000000000003411"/>
    <n v="0.5"/>
    <n v="-0.31428571428571267"/>
    <n v="-7.1428571428571425E-2"/>
    <n v="299.62857142857143"/>
    <n v="49.5"/>
    <m/>
  </r>
  <r>
    <x v="51"/>
    <n v="298.60000000000002"/>
    <n v="49.5"/>
    <n v="0"/>
    <n v="0"/>
    <n v="-0.11428571428570779"/>
    <n v="-7.1428571428571425E-2"/>
    <n v="299.51428571428568"/>
    <n v="49.428571428571431"/>
    <m/>
  </r>
  <r>
    <x v="52"/>
    <n v="301"/>
    <n v="50"/>
    <n v="2.3999999999999773"/>
    <n v="0.5"/>
    <n v="0.31428571428571267"/>
    <n v="0"/>
    <n v="299.82857142857137"/>
    <n v="49.428571428571431"/>
    <m/>
  </r>
  <r>
    <x v="53"/>
    <n v="299.8"/>
    <n v="50"/>
    <n v="-1.1999999999999886"/>
    <n v="0"/>
    <n v="-0.17142857142856979"/>
    <n v="0.14285714285714285"/>
    <n v="299.6571428571429"/>
    <n v="49.571428571428569"/>
    <m/>
  </r>
  <r>
    <x v="54"/>
    <n v="299.60000000000002"/>
    <n v="49.5"/>
    <n v="-0.19999999999998863"/>
    <n v="-0.5"/>
    <n v="-0.31428571428571267"/>
    <n v="-7.1428571428571425E-2"/>
    <n v="299.34285714285716"/>
    <n v="49.5"/>
    <m/>
  </r>
  <r>
    <x v="55"/>
    <n v="298.2"/>
    <n v="49.5"/>
    <n v="-1.4000000000000341"/>
    <n v="0"/>
    <n v="-0.20000000000000487"/>
    <n v="7.1428571428571425E-2"/>
    <n v="299.14285714285717"/>
    <n v="49.571428571428569"/>
    <m/>
  </r>
  <r>
    <x v="56"/>
    <n v="299.8"/>
    <n v="50"/>
    <n v="1.6000000000000227"/>
    <n v="0.5"/>
    <n v="0.22857142857143181"/>
    <n v="0.14285714285714285"/>
    <n v="299.37142857142857"/>
    <n v="49.714285714285715"/>
    <m/>
  </r>
  <r>
    <x v="57"/>
    <n v="299.8"/>
    <n v="49.5"/>
    <n v="0"/>
    <n v="-0.5"/>
    <n v="0.17142857142856979"/>
    <n v="0"/>
    <n v="299.54285714285714"/>
    <n v="49.714285714285715"/>
    <m/>
  </r>
  <r>
    <x v="58"/>
    <n v="299.60000000000002"/>
    <n v="50"/>
    <n v="-0.19999999999998863"/>
    <n v="0.5"/>
    <n v="0.14285714285714285"/>
    <n v="7.1428571428571425E-2"/>
    <n v="299.68571428571425"/>
    <n v="49.785714285714285"/>
    <m/>
  </r>
  <r>
    <x v="59"/>
    <n v="298.60000000000002"/>
    <n v="49.5"/>
    <n v="-1"/>
    <n v="-0.5"/>
    <n v="-0.34285714285713959"/>
    <n v="-7.1428571428571425E-2"/>
    <n v="299.34285714285716"/>
    <n v="49.714285714285715"/>
    <m/>
  </r>
  <r>
    <x v="60"/>
    <n v="303.10000000000002"/>
    <n v="50.5"/>
    <n v="4.5"/>
    <n v="1"/>
    <n v="0.47142857142857303"/>
    <n v="7.1428571428571425E-2"/>
    <n v="299.81428571428569"/>
    <n v="49.785714285714285"/>
    <m/>
  </r>
  <r>
    <x v="61"/>
    <n v="302.2"/>
    <n v="50.5"/>
    <n v="-0.90000000000003411"/>
    <n v="0"/>
    <n v="0.37142857142856656"/>
    <n v="0.14285714285714285"/>
    <n v="300.18571428571425"/>
    <n v="49.928571428571431"/>
    <m/>
  </r>
  <r>
    <x v="62"/>
    <n v="300"/>
    <n v="50"/>
    <n v="-2.1999999999999886"/>
    <n v="-0.5"/>
    <n v="0.25714285714285878"/>
    <n v="7.1428571428571425E-2"/>
    <n v="300.44285714285718"/>
    <n v="50"/>
    <m/>
  </r>
  <r>
    <x v="63"/>
    <n v="300.2"/>
    <n v="50"/>
    <n v="0.19999999999998863"/>
    <n v="0"/>
    <n v="5.7142857142853894E-2"/>
    <n v="0"/>
    <n v="300.5"/>
    <n v="50"/>
    <m/>
  </r>
  <r>
    <x v="64"/>
    <n v="298"/>
    <n v="50"/>
    <n v="-2.1999999999999886"/>
    <n v="0"/>
    <n v="-0.25714285714285878"/>
    <n v="7.1428571428571425E-2"/>
    <n v="300.24285714285713"/>
    <n v="50.071428571428569"/>
    <m/>
  </r>
  <r>
    <x v="65"/>
    <n v="296.60000000000002"/>
    <n v="50"/>
    <n v="-1.3999999999999773"/>
    <n v="0"/>
    <n v="-0.42857142857142855"/>
    <n v="0"/>
    <n v="299.81428571428575"/>
    <n v="50.071428571428569"/>
    <m/>
  </r>
  <r>
    <x v="66"/>
    <n v="297.60000000000002"/>
    <n v="49.5"/>
    <n v="1"/>
    <n v="-0.5"/>
    <n v="-0.14285714285714285"/>
    <n v="0"/>
    <n v="299.67142857142852"/>
    <n v="50.071428571428569"/>
    <m/>
  </r>
  <r>
    <x v="67"/>
    <n v="295.60000000000002"/>
    <n v="49.5"/>
    <n v="-2"/>
    <n v="0"/>
    <n v="-1.0714285714285714"/>
    <n v="-0.14285714285714285"/>
    <n v="298.59999999999997"/>
    <n v="49.928571428571431"/>
    <m/>
  </r>
  <r>
    <x v="68"/>
    <n v="296.60000000000002"/>
    <n v="49.5"/>
    <n v="1"/>
    <n v="0"/>
    <n v="-0.79999999999999516"/>
    <n v="-0.14285714285714285"/>
    <n v="297.8"/>
    <n v="49.785714285714285"/>
    <m/>
  </r>
  <r>
    <x v="69"/>
    <n v="297"/>
    <n v="49.5"/>
    <n v="0.39999999999997726"/>
    <n v="0"/>
    <n v="-0.42857142857142855"/>
    <n v="-7.1428571428571425E-2"/>
    <n v="297.37142857142857"/>
    <n v="49.714285714285715"/>
    <m/>
  </r>
  <r>
    <x v="70"/>
    <n v="296.2"/>
    <n v="49.5"/>
    <n v="-0.80000000000001137"/>
    <n v="0"/>
    <n v="-0.5714285714285714"/>
    <n v="-7.1428571428571425E-2"/>
    <n v="296.8"/>
    <n v="49.642857142857146"/>
    <m/>
  </r>
  <r>
    <x v="71"/>
    <n v="295.8"/>
    <n v="49.5"/>
    <n v="-0.39999999999997726"/>
    <n v="0"/>
    <n v="-0.31428571428571267"/>
    <n v="-7.1428571428571425E-2"/>
    <n v="296.48571428571432"/>
    <n v="49.571428571428569"/>
    <m/>
  </r>
  <r>
    <x v="72"/>
    <n v="296.60000000000002"/>
    <n v="49.5"/>
    <n v="0.80000000000001137"/>
    <n v="0"/>
    <n v="0"/>
    <n v="-7.1428571428571425E-2"/>
    <n v="296.48571428571432"/>
    <n v="49.5"/>
    <m/>
  </r>
  <r>
    <x v="73"/>
    <n v="296.2"/>
    <n v="49"/>
    <n v="-0.40000000000003411"/>
    <n v="-0.5"/>
    <n v="-0.20000000000000487"/>
    <n v="-7.1428571428571425E-2"/>
    <n v="296.28571428571428"/>
    <n v="49.428571428571431"/>
    <m/>
  </r>
  <r>
    <x v="74"/>
    <n v="298"/>
    <n v="48.5"/>
    <n v="1.8000000000000114"/>
    <n v="-0.5"/>
    <n v="0.34285714285713959"/>
    <n v="-0.14285714285714285"/>
    <n v="296.62857142857138"/>
    <n v="49.285714285714285"/>
    <m/>
  </r>
  <r>
    <x v="75"/>
    <n v="296.60000000000002"/>
    <n v="49"/>
    <n v="-1.3999999999999773"/>
    <n v="0.5"/>
    <n v="0"/>
    <n v="-7.1428571428571425E-2"/>
    <n v="296.62857142857143"/>
    <n v="49.214285714285715"/>
    <m/>
  </r>
  <r>
    <x v="76"/>
    <n v="298"/>
    <n v="49"/>
    <n v="1.3999999999999773"/>
    <n v="0"/>
    <n v="0.14285714285714285"/>
    <n v="-7.1428571428571425E-2"/>
    <n v="296.7714285714286"/>
    <n v="49.142857142857146"/>
    <m/>
  </r>
  <r>
    <x v="77"/>
    <n v="295.39999999999998"/>
    <n v="48.5"/>
    <n v="-2.6000000000000227"/>
    <n v="-0.5"/>
    <n v="-0.11428571428571591"/>
    <n v="-0.14285714285714285"/>
    <n v="296.6571428571429"/>
    <n v="49"/>
    <m/>
  </r>
  <r>
    <x v="78"/>
    <n v="293.2"/>
    <n v="48.5"/>
    <n v="-2.1999999999999886"/>
    <n v="0"/>
    <n v="-0.37142857142857466"/>
    <n v="-0.14285714285714285"/>
    <n v="296.28571428571428"/>
    <n v="48.857142857142854"/>
    <m/>
  </r>
  <r>
    <x v="79"/>
    <n v="290.60000000000002"/>
    <n v="48"/>
    <n v="-2.5999999999999659"/>
    <n v="-0.5"/>
    <n v="-0.8571428571428571"/>
    <n v="-0.21428571428571427"/>
    <n v="295.4285714285715"/>
    <n v="48.642857142857146"/>
    <m/>
  </r>
  <r>
    <x v="80"/>
    <n v="293.2"/>
    <n v="48.5"/>
    <n v="2.5999999999999659"/>
    <n v="0.5"/>
    <n v="-0.42857142857142855"/>
    <n v="-7.1428571428571425E-2"/>
    <n v="295"/>
    <n v="48.571428571428569"/>
    <m/>
  </r>
  <r>
    <x v="81"/>
    <n v="292.2"/>
    <n v="49"/>
    <n v="-1"/>
    <n v="0.5"/>
    <n v="-0.82857142857143018"/>
    <n v="7.1428571428571425E-2"/>
    <n v="294.17142857142863"/>
    <n v="48.642857142857146"/>
    <m/>
  </r>
  <r>
    <x v="82"/>
    <n v="292.60000000000002"/>
    <n v="49"/>
    <n v="0.40000000000003411"/>
    <n v="0"/>
    <n v="-0.5714285714285714"/>
    <n v="0"/>
    <n v="293.59999999999997"/>
    <n v="48.642857142857146"/>
    <m/>
  </r>
  <r>
    <x v="83"/>
    <n v="293.39999999999998"/>
    <n v="50"/>
    <n v="0.79999999999995453"/>
    <n v="1"/>
    <n v="-0.65714285714286036"/>
    <n v="0.14285714285714285"/>
    <n v="292.94285714285712"/>
    <n v="48.785714285714285"/>
    <m/>
  </r>
  <r>
    <x v="84"/>
    <n v="289.39999999999998"/>
    <n v="48"/>
    <n v="-4"/>
    <n v="-2"/>
    <n v="-0.8571428571428571"/>
    <n v="-7.1428571428571425E-2"/>
    <n v="292.08571428571435"/>
    <n v="48.714285714285715"/>
    <m/>
  </r>
  <r>
    <x v="85"/>
    <n v="292.8"/>
    <n v="48.5"/>
    <n v="3.4000000000000341"/>
    <n v="0.5"/>
    <n v="-5.7142857142853894E-2"/>
    <n v="0"/>
    <n v="292.02857142857141"/>
    <n v="48.714285714285715"/>
    <m/>
  </r>
  <r>
    <x v="86"/>
    <n v="295.2"/>
    <n v="48.5"/>
    <n v="2.3999999999999773"/>
    <n v="0"/>
    <n v="0.65714285714285225"/>
    <n v="7.1428571428571425E-2"/>
    <n v="292.68571428571431"/>
    <n v="48.785714285714285"/>
    <m/>
  </r>
  <r>
    <x v="87"/>
    <n v="290.60000000000002"/>
    <n v="47.5"/>
    <n v="-4.5999999999999659"/>
    <n v="-1"/>
    <n v="-0.37142857142856656"/>
    <n v="-0.14285714285714285"/>
    <n v="292.31428571428569"/>
    <n v="48.642857142857146"/>
    <m/>
  </r>
  <r>
    <x v="88"/>
    <n v="288.8"/>
    <n v="47.5"/>
    <n v="-1.8000000000000114"/>
    <n v="0"/>
    <n v="-0.48571428571428249"/>
    <n v="-0.21428571428571427"/>
    <n v="291.82857142857142"/>
    <n v="48.428571428571431"/>
    <m/>
  </r>
  <r>
    <x v="89"/>
    <n v="300.8"/>
    <n v="49"/>
    <n v="12"/>
    <n v="1.5"/>
    <n v="1.1714285714285697"/>
    <n v="0"/>
    <n v="293"/>
    <n v="48.428571428571431"/>
    <m/>
  </r>
  <r>
    <x v="90"/>
    <n v="302.8"/>
    <n v="49"/>
    <n v="2"/>
    <n v="0"/>
    <n v="1.3428571428571476"/>
    <n v="-0.14285714285714285"/>
    <n v="294.34285714285716"/>
    <n v="48.285714285714285"/>
    <m/>
  </r>
  <r>
    <x v="91"/>
    <n v="303.60000000000002"/>
    <n v="49.5"/>
    <n v="0.80000000000001137"/>
    <n v="0.5"/>
    <n v="2.0285714285714351"/>
    <n v="0.21428571428571427"/>
    <n v="296.37142857142857"/>
    <n v="48.5"/>
    <m/>
  </r>
  <r>
    <x v="92"/>
    <n v="302"/>
    <n v="49.5"/>
    <n v="-1.6000000000000227"/>
    <n v="0"/>
    <n v="1.3142857142857127"/>
    <n v="0.14285714285714285"/>
    <n v="297.68571428571425"/>
    <n v="48.642857142857146"/>
    <m/>
  </r>
  <r>
    <x v="93"/>
    <n v="301"/>
    <n v="49.5"/>
    <n v="-1"/>
    <n v="0"/>
    <n v="0.82857142857143018"/>
    <n v="0.14285714285714285"/>
    <n v="298.51428571428568"/>
    <n v="48.785714285714285"/>
    <m/>
  </r>
  <r>
    <x v="94"/>
    <n v="299.8"/>
    <n v="49.5"/>
    <n v="-1.1999999999999886"/>
    <n v="0"/>
    <n v="1.3142857142857127"/>
    <n v="0.2857142857142857"/>
    <n v="299.82857142857148"/>
    <n v="49.071428571428569"/>
    <m/>
  </r>
  <r>
    <x v="95"/>
    <n v="300.2"/>
    <n v="49.5"/>
    <n v="0.39999999999997726"/>
    <n v="0"/>
    <n v="1.6285714285714252"/>
    <n v="0.2857142857142857"/>
    <n v="301.45714285714286"/>
    <n v="49.357142857142854"/>
    <m/>
  </r>
  <r>
    <x v="96"/>
    <n v="299.2"/>
    <n v="49"/>
    <n v="-1"/>
    <n v="-0.5"/>
    <n v="-0.22857142857143181"/>
    <n v="0"/>
    <n v="301.2285714285714"/>
    <n v="49.357142857142854"/>
    <m/>
  </r>
  <r>
    <x v="97"/>
    <n v="298.8"/>
    <n v="49.5"/>
    <n v="-0.39999999999997726"/>
    <n v="0.5"/>
    <n v="-0.5714285714285714"/>
    <n v="7.1428571428571425E-2"/>
    <n v="300.6571428571429"/>
    <n v="49.428571428571431"/>
    <m/>
  </r>
  <r>
    <x v="98"/>
    <n v="297.39999999999998"/>
    <n v="49.5"/>
    <n v="-1.4000000000000341"/>
    <n v="0"/>
    <n v="-0.88571428571429223"/>
    <n v="0"/>
    <n v="299.7714285714286"/>
    <n v="49.428571428571431"/>
    <m/>
  </r>
  <r>
    <x v="99"/>
    <n v="295.60000000000002"/>
    <n v="48.5"/>
    <n v="-1.7999999999999545"/>
    <n v="-1"/>
    <n v="-0.91428571428571104"/>
    <n v="-0.14285714285714285"/>
    <n v="298.85714285714283"/>
    <n v="49.285714285714285"/>
    <m/>
  </r>
  <r>
    <x v="100"/>
    <n v="296.60000000000002"/>
    <n v="48.5"/>
    <n v="1"/>
    <n v="0"/>
    <n v="-0.62857142857142534"/>
    <n v="-0.14285714285714285"/>
    <n v="298.2285714285714"/>
    <n v="49.142857142857146"/>
    <m/>
  </r>
  <r>
    <x v="101"/>
    <n v="293"/>
    <n v="49"/>
    <n v="-3.6000000000000227"/>
    <n v="0.5"/>
    <n v="-0.97142857142857308"/>
    <n v="-7.1428571428571425E-2"/>
    <n v="297.25714285714281"/>
    <n v="49.071428571428569"/>
    <m/>
  </r>
  <r>
    <x v="102"/>
    <n v="291.10000000000002"/>
    <n v="48.5"/>
    <n v="-1.8999999999999773"/>
    <n v="-0.5"/>
    <n v="-1.2999999999999952"/>
    <n v="-0.14285714285714285"/>
    <n v="295.95714285714286"/>
    <n v="48.928571428571431"/>
    <m/>
  </r>
  <r>
    <x v="103"/>
    <n v="290.39999999999998"/>
    <n v="48.5"/>
    <n v="-0.70000000000004547"/>
    <n v="0"/>
    <n v="-1.2571428571428587"/>
    <n v="-7.1428571428571425E-2"/>
    <n v="294.7"/>
    <n v="48.857142857142854"/>
    <m/>
  </r>
  <r>
    <x v="104"/>
    <n v="291"/>
    <n v="48.5"/>
    <n v="0.60000000000002274"/>
    <n v="0"/>
    <n v="-1.1142857142857159"/>
    <n v="-0.14285714285714285"/>
    <n v="293.58571428571429"/>
    <n v="48.714285714285715"/>
    <m/>
  </r>
  <r>
    <x v="105"/>
    <n v="291.60000000000002"/>
    <n v="48.5"/>
    <n v="0.60000000000002274"/>
    <n v="0"/>
    <n v="-0.82857142857142208"/>
    <n v="-0.14285714285714285"/>
    <n v="292.75714285714287"/>
    <n v="48.571428571428569"/>
    <m/>
  </r>
  <r>
    <x v="106"/>
    <n v="295.39999999999998"/>
    <n v="49"/>
    <n v="3.7999999999999545"/>
    <n v="0.5"/>
    <n v="-2.8571428571435069E-2"/>
    <n v="7.1428571428571425E-2"/>
    <n v="292.7285714285714"/>
    <n v="48.642857142857146"/>
    <m/>
  </r>
  <r>
    <x v="107"/>
    <n v="294.8"/>
    <n v="49"/>
    <n v="-0.59999999999996589"/>
    <n v="0"/>
    <n v="-0.25714285714285878"/>
    <n v="7.1428571428571425E-2"/>
    <n v="292.47142857142859"/>
    <n v="48.714285714285715"/>
    <m/>
  </r>
  <r>
    <x v="108"/>
    <n v="293"/>
    <n v="49"/>
    <n v="-1.8000000000000114"/>
    <n v="0"/>
    <n v="0"/>
    <n v="0"/>
    <n v="292.47142857142859"/>
    <n v="48.714285714285715"/>
    <m/>
  </r>
  <r>
    <x v="109"/>
    <n v="293.8"/>
    <n v="49.5"/>
    <n v="0.80000000000001137"/>
    <n v="0.5"/>
    <n v="0.38571428571428407"/>
    <n v="0.14285714285714285"/>
    <n v="292.85714285714283"/>
    <n v="48.857142857142854"/>
    <m/>
  </r>
  <r>
    <x v="110"/>
    <n v="295.60000000000002"/>
    <n v="49"/>
    <n v="1.8000000000000114"/>
    <n v="-0.5"/>
    <n v="0.74285714285714932"/>
    <n v="7.1428571428571425E-2"/>
    <n v="293.59999999999997"/>
    <n v="48.928571428571431"/>
    <m/>
  </r>
  <r>
    <x v="111"/>
    <n v="292.8"/>
    <n v="49"/>
    <n v="-2.8000000000000114"/>
    <n v="0"/>
    <n v="0.25714285714285878"/>
    <n v="7.1428571428571425E-2"/>
    <n v="293.85714285714283"/>
    <n v="49"/>
    <m/>
  </r>
  <r>
    <x v="112"/>
    <n v="290.39999999999998"/>
    <n v="48"/>
    <n v="-2.4000000000000341"/>
    <n v="-1"/>
    <n v="-0.17142857142857792"/>
    <n v="-7.1428571428571425E-2"/>
    <n v="293.68571428571425"/>
    <n v="48.928571428571431"/>
    <m/>
  </r>
  <r>
    <x v="113"/>
    <n v="288.8"/>
    <n v="48"/>
    <n v="-1.5999999999999659"/>
    <n v="0"/>
    <n v="-0.94285714285713795"/>
    <n v="-0.14285714285714285"/>
    <n v="292.74285714285713"/>
    <n v="48.785714285714285"/>
    <m/>
  </r>
  <r>
    <x v="114"/>
    <n v="288.39999999999998"/>
    <n v="48"/>
    <n v="-0.40000000000003411"/>
    <n v="0"/>
    <n v="-0.91428571428571914"/>
    <n v="-0.14285714285714285"/>
    <n v="291.82857142857137"/>
    <n v="48.642857142857146"/>
    <m/>
  </r>
  <r>
    <x v="115"/>
    <n v="303.2"/>
    <n v="50"/>
    <n v="14.800000000000011"/>
    <n v="2"/>
    <n v="1.4571428571428555"/>
    <n v="0.14285714285714285"/>
    <n v="293.28571428571422"/>
    <n v="48.785714285714285"/>
    <m/>
  </r>
  <r>
    <x v="116"/>
    <n v="303.2"/>
    <n v="50"/>
    <n v="0"/>
    <n v="0"/>
    <n v="1.3428571428571396"/>
    <n v="7.1428571428571425E-2"/>
    <n v="294.62857142857143"/>
    <n v="48.857142857142854"/>
    <m/>
  </r>
  <r>
    <x v="117"/>
    <n v="303.60000000000002"/>
    <n v="50"/>
    <n v="0.40000000000003411"/>
    <n v="0"/>
    <n v="1.1428571428571428"/>
    <n v="0.14285714285714285"/>
    <n v="295.7714285714286"/>
    <n v="49"/>
    <m/>
  </r>
  <r>
    <x v="118"/>
    <n v="299"/>
    <n v="49.5"/>
    <n v="-4.6000000000000227"/>
    <n v="-0.5"/>
    <n v="0.88571428571428412"/>
    <n v="7.1428571428571425E-2"/>
    <n v="296.65714285714284"/>
    <n v="49.071428571428569"/>
    <m/>
  </r>
  <r>
    <x v="119"/>
    <n v="298.8"/>
    <n v="50"/>
    <n v="-0.19999999999998863"/>
    <n v="0.5"/>
    <n v="1.2000000000000048"/>
    <n v="0.2857142857142857"/>
    <n v="297.85714285714295"/>
    <n v="49.357142857142854"/>
    <m/>
  </r>
  <r>
    <x v="120"/>
    <n v="298.60000000000002"/>
    <n v="50"/>
    <n v="-0.19999999999998863"/>
    <n v="0"/>
    <n v="1.4000000000000017"/>
    <n v="0.2857142857142857"/>
    <n v="299.25714285714287"/>
    <n v="49.642857142857146"/>
    <m/>
  </r>
  <r>
    <x v="121"/>
    <n v="296"/>
    <n v="49.5"/>
    <n v="-2.6000000000000227"/>
    <n v="-0.5"/>
    <n v="1.085714285714289"/>
    <n v="0.21428571428571427"/>
    <n v="300.34285714285716"/>
    <n v="49.857142857142854"/>
    <m/>
  </r>
  <r>
    <x v="122"/>
    <n v="294"/>
    <n v="49.5"/>
    <n v="-2"/>
    <n v="0"/>
    <n v="-1.3142857142857127"/>
    <n v="-7.1428571428571425E-2"/>
    <n v="299.02857142857141"/>
    <n v="49.785714285714285"/>
    <m/>
  </r>
  <r>
    <x v="123"/>
    <n v="295.39999999999998"/>
    <n v="50"/>
    <n v="1.3999999999999773"/>
    <n v="0.5"/>
    <n v="-1.1142857142857159"/>
    <n v="0"/>
    <n v="297.91428571428571"/>
    <n v="49.785714285714285"/>
    <m/>
  </r>
  <r>
    <x v="124"/>
    <n v="298"/>
    <n v="50"/>
    <n v="2.6000000000000227"/>
    <n v="0"/>
    <n v="-0.80000000000000326"/>
    <n v="0"/>
    <n v="297.11428571428576"/>
    <n v="49.785714285714285"/>
    <m/>
  </r>
  <r>
    <x v="125"/>
    <n v="299"/>
    <n v="50"/>
    <n v="1"/>
    <n v="0"/>
    <n v="0"/>
    <n v="7.1428571428571425E-2"/>
    <n v="297.11428571428576"/>
    <n v="49.857142857142854"/>
    <m/>
  </r>
  <r>
    <x v="126"/>
    <n v="295.8"/>
    <n v="50"/>
    <n v="-3.1999999999999886"/>
    <n v="0"/>
    <n v="-0.42857142857142855"/>
    <n v="0"/>
    <n v="296.68571428571431"/>
    <n v="49.857142857142854"/>
    <m/>
  </r>
  <r>
    <x v="127"/>
    <n v="294.60000000000002"/>
    <n v="49.5"/>
    <n v="-1.1999999999999886"/>
    <n v="-0.5"/>
    <n v="-0.5714285714285714"/>
    <n v="-7.1428571428571425E-2"/>
    <n v="296.11428571428576"/>
    <n v="49.785714285714285"/>
    <m/>
  </r>
  <r>
    <x v="128"/>
    <n v="294"/>
    <n v="50"/>
    <n v="-0.60000000000002274"/>
    <n v="0.5"/>
    <n v="-0.2857142857142857"/>
    <n v="7.1428571428571425E-2"/>
    <n v="295.82857142857148"/>
    <n v="49.857142857142854"/>
    <m/>
  </r>
  <r>
    <x v="129"/>
    <n v="298"/>
    <n v="49.5"/>
    <n v="4"/>
    <n v="-0.5"/>
    <n v="0.5714285714285714"/>
    <n v="0"/>
    <n v="296.40000000000003"/>
    <n v="49.857142857142854"/>
    <m/>
  </r>
  <r>
    <x v="130"/>
    <n v="293.2"/>
    <n v="49"/>
    <n v="-4.8000000000000114"/>
    <n v="-0.5"/>
    <n v="-0.31428571428571267"/>
    <n v="-0.14285714285714285"/>
    <n v="296.08571428571429"/>
    <n v="49.714285714285715"/>
    <m/>
  </r>
  <r>
    <x v="131"/>
    <n v="295"/>
    <n v="49.5"/>
    <n v="1.8000000000000114"/>
    <n v="0.5"/>
    <n v="-0.42857142857142855"/>
    <n v="-7.1428571428571425E-2"/>
    <n v="295.6571428571429"/>
    <n v="49.642857142857146"/>
    <m/>
  </r>
  <r>
    <x v="132"/>
    <n v="292.8"/>
    <n v="49"/>
    <n v="-2.1999999999999886"/>
    <n v="-0.5"/>
    <n v="-0.88571428571428412"/>
    <n v="-0.14285714285714285"/>
    <n v="294.7714285714286"/>
    <n v="49.5"/>
    <m/>
  </r>
  <r>
    <x v="133"/>
    <n v="291.8"/>
    <n v="49"/>
    <n v="-1"/>
    <n v="0"/>
    <n v="-0.5714285714285714"/>
    <n v="-0.14285714285714285"/>
    <n v="294.2"/>
    <n v="49.357142857142854"/>
    <m/>
  </r>
  <r>
    <x v="134"/>
    <n v="290.2"/>
    <n v="49.5"/>
    <n v="-1.6000000000000227"/>
    <n v="0.5"/>
    <n v="-0.62857142857143344"/>
    <n v="0"/>
    <n v="293.57142857142856"/>
    <n v="49.357142857142854"/>
    <m/>
  </r>
  <r>
    <x v="135"/>
    <n v="289.39999999999998"/>
    <n v="48.5"/>
    <n v="-0.80000000000001137"/>
    <n v="-1"/>
    <n v="-0.65714285714286036"/>
    <n v="-0.21428571428571427"/>
    <n v="292.91428571428571"/>
    <n v="49.142857142857146"/>
    <m/>
  </r>
  <r>
    <x v="136"/>
    <n v="291.2"/>
    <n v="49.5"/>
    <n v="1.8000000000000114"/>
    <n v="1"/>
    <n v="-0.97142857142857308"/>
    <n v="0"/>
    <n v="291.94285714285718"/>
    <n v="49.142857142857146"/>
    <m/>
  </r>
  <r>
    <x v="137"/>
    <n v="290.2"/>
    <n v="49.5"/>
    <n v="-1"/>
    <n v="0"/>
    <n v="-0.42857142857142855"/>
    <n v="7.1428571428571425E-2"/>
    <n v="291.51428571428568"/>
    <n v="49.214285714285715"/>
    <m/>
  </r>
  <r>
    <x v="138"/>
    <n v="289"/>
    <n v="49"/>
    <n v="-1.1999999999999886"/>
    <n v="-0.5"/>
    <n v="-0.8571428571428571"/>
    <n v="-7.1428571428571425E-2"/>
    <n v="290.65714285714284"/>
    <n v="49.142857142857146"/>
    <m/>
  </r>
  <r>
    <x v="139"/>
    <n v="288.2"/>
    <n v="48.5"/>
    <n v="-0.80000000000001137"/>
    <n v="-0.5"/>
    <n v="-0.65714285714286036"/>
    <n v="-7.1428571428571425E-2"/>
    <n v="290"/>
    <n v="49.071428571428569"/>
    <m/>
  </r>
  <r>
    <x v="140"/>
    <n v="287.39999999999998"/>
    <n v="48.5"/>
    <n v="-0.80000000000001137"/>
    <n v="0"/>
    <n v="-0.62857142857143344"/>
    <n v="-7.1428571428571425E-2"/>
    <n v="289.37142857142857"/>
    <n v="49"/>
    <m/>
  </r>
  <r>
    <x v="141"/>
    <n v="286.60000000000002"/>
    <n v="48"/>
    <n v="-0.79999999999995453"/>
    <n v="-0.5"/>
    <n v="-0.51428571428570946"/>
    <n v="-0.21428571428571427"/>
    <n v="288.85714285714283"/>
    <n v="48.785714285714285"/>
    <m/>
  </r>
  <r>
    <x v="142"/>
    <n v="287.39999999999998"/>
    <n v="48"/>
    <n v="0.79999999999995453"/>
    <n v="0"/>
    <n v="-0.2857142857142857"/>
    <n v="-7.1428571428571425E-2"/>
    <n v="288.57142857142856"/>
    <n v="48.714285714285715"/>
    <m/>
  </r>
  <r>
    <x v="143"/>
    <n v="285.39999999999998"/>
    <n v="48"/>
    <n v="-2"/>
    <n v="0"/>
    <n v="-0.82857142857143018"/>
    <n v="-0.21428571428571427"/>
    <n v="287.74285714285719"/>
    <n v="48.5"/>
    <m/>
  </r>
  <r>
    <x v="144"/>
    <n v="288"/>
    <n v="48"/>
    <n v="2.6000000000000227"/>
    <n v="0"/>
    <n v="-0.31428571428571267"/>
    <n v="-0.21428571428571427"/>
    <n v="287.42857142857144"/>
    <n v="48.285714285714285"/>
    <s v="didn't sleep"/>
  </r>
  <r>
    <x v="145"/>
    <n v="288"/>
    <n v="48"/>
    <n v="0"/>
    <n v="0"/>
    <n v="-0.14285714285714285"/>
    <n v="-0.14285714285714285"/>
    <n v="287.28571428571428"/>
    <n v="48.142857142857146"/>
    <m/>
  </r>
  <r>
    <x v="146"/>
    <n v="286.60000000000002"/>
    <n v="48"/>
    <n v="-1.3999999999999773"/>
    <n v="0"/>
    <n v="-0.22857142857142371"/>
    <n v="-7.1428571428571425E-2"/>
    <n v="287.05714285714288"/>
    <n v="48.071428571428569"/>
    <m/>
  </r>
  <r>
    <x v="147"/>
    <n v="286.39999999999998"/>
    <n v="48"/>
    <n v="-0.20000000000004547"/>
    <n v="0"/>
    <n v="-0.14285714285714285"/>
    <n v="-7.1428571428571425E-2"/>
    <n v="286.91428571428571"/>
    <n v="48"/>
    <m/>
  </r>
  <r>
    <x v="148"/>
    <n v="284.39999999999998"/>
    <n v="47.5"/>
    <n v="-2"/>
    <n v="-0.5"/>
    <n v="-0.31428571428572077"/>
    <n v="-7.1428571428571425E-2"/>
    <n v="286.60000000000002"/>
    <n v="47.928571428571431"/>
    <m/>
  </r>
  <r>
    <x v="149"/>
    <n v="283"/>
    <n v="47.5"/>
    <n v="-1.3999999999999773"/>
    <n v="0"/>
    <n v="-0.62857142857142534"/>
    <n v="-7.1428571428571425E-2"/>
    <n v="285.97142857142859"/>
    <n v="47.857142857142854"/>
    <m/>
  </r>
  <r>
    <x v="150"/>
    <n v="285"/>
    <n v="47.5"/>
    <n v="2"/>
    <n v="0"/>
    <n v="-5.7142857142853894E-2"/>
    <n v="-7.1428571428571425E-2"/>
    <n v="285.91428571428571"/>
    <n v="47.785714285714285"/>
    <m/>
  </r>
  <r>
    <x v="151"/>
    <n v="283.60000000000002"/>
    <n v="47.5"/>
    <n v="-1.3999999999999773"/>
    <n v="0"/>
    <n v="-0.62857142857142534"/>
    <n v="-7.1428571428571425E-2"/>
    <n v="285.28571428571428"/>
    <n v="47.714285714285715"/>
    <m/>
  </r>
  <r>
    <x v="152"/>
    <n v="282.60000000000002"/>
    <n v="47"/>
    <n v="-1"/>
    <n v="-0.5"/>
    <n v="-0.77142857142856813"/>
    <n v="-0.14285714285714285"/>
    <n v="284.51428571428568"/>
    <n v="47.571428571428569"/>
    <m/>
  </r>
  <r>
    <x v="153"/>
    <n v="282.60000000000002"/>
    <n v="47.5"/>
    <n v="0"/>
    <n v="0.5"/>
    <n v="-0.5714285714285714"/>
    <n v="-7.1428571428571425E-2"/>
    <n v="283.94285714285712"/>
    <n v="47.5"/>
    <m/>
  </r>
  <r>
    <x v="154"/>
    <n v="288.60000000000002"/>
    <n v="47.5"/>
    <n v="6"/>
    <n v="0"/>
    <n v="0.31428571428572077"/>
    <n v="-7.1428571428571425E-2"/>
    <n v="284.25714285714281"/>
    <n v="47.428571428571431"/>
    <m/>
  </r>
  <r>
    <x v="155"/>
    <n v="289"/>
    <n v="47.5"/>
    <n v="0.39999999999997726"/>
    <n v="0"/>
    <n v="0.65714285714286036"/>
    <n v="0"/>
    <n v="284.91428571428571"/>
    <n v="47.428571428571431"/>
    <m/>
  </r>
  <r>
    <x v="156"/>
    <n v="285.60000000000002"/>
    <n v="47.5"/>
    <n v="-3.3999999999999773"/>
    <n v="0"/>
    <n v="0.37142857142857466"/>
    <n v="0"/>
    <n v="285.28571428571428"/>
    <n v="47.428571428571431"/>
    <m/>
  </r>
  <r>
    <x v="157"/>
    <n v="288.2"/>
    <n v="48"/>
    <n v="2.5999999999999659"/>
    <n v="0.5"/>
    <n v="0.45714285714285552"/>
    <n v="7.1428571428571425E-2"/>
    <n v="285.74285714285713"/>
    <n v="47.5"/>
    <m/>
  </r>
  <r>
    <x v="158"/>
    <n v="288.8"/>
    <n v="48.5"/>
    <n v="0.60000000000002274"/>
    <n v="0.5"/>
    <n v="0.74285714285714122"/>
    <n v="0.14285714285714285"/>
    <n v="286.48571428571432"/>
    <n v="47.642857142857146"/>
    <m/>
  </r>
  <r>
    <x v="159"/>
    <n v="290"/>
    <n v="48.5"/>
    <n v="1.1999999999999886"/>
    <n v="0"/>
    <n v="1.0571428571428538"/>
    <n v="0.21428571428571427"/>
    <n v="287.54285714285714"/>
    <n v="47.857142857142854"/>
    <m/>
  </r>
  <r>
    <x v="160"/>
    <n v="289.39999999999998"/>
    <n v="48"/>
    <n v="-0.60000000000002274"/>
    <n v="-0.5"/>
    <n v="0.97142857142856498"/>
    <n v="7.1428571428571425E-2"/>
    <n v="288.51428571428568"/>
    <n v="47.928571428571431"/>
    <m/>
  </r>
  <r>
    <x v="161"/>
    <n v="287.39999999999998"/>
    <n v="48"/>
    <n v="-2"/>
    <n v="0"/>
    <n v="-0.17142857142857792"/>
    <n v="7.1428571428571425E-2"/>
    <n v="288.34285714285716"/>
    <n v="48"/>
    <m/>
  </r>
  <r>
    <x v="162"/>
    <n v="285"/>
    <n v="48"/>
    <n v="-2.3999999999999773"/>
    <n v="0"/>
    <n v="-0.5714285714285714"/>
    <n v="7.1428571428571425E-2"/>
    <n v="287.7714285714286"/>
    <n v="48.071428571428569"/>
    <m/>
  </r>
  <r>
    <x v="163"/>
    <n v="285"/>
    <n v="48"/>
    <n v="0"/>
    <n v="0"/>
    <n v="-8.5714285714288962E-2"/>
    <n v="7.1428571428571425E-2"/>
    <n v="287.68571428571431"/>
    <n v="48.142857142857146"/>
    <m/>
  </r>
  <r>
    <x v="164"/>
    <n v="283.60000000000002"/>
    <n v="48"/>
    <n v="-1.3999999999999773"/>
    <n v="0"/>
    <n v="-0.65714285714285225"/>
    <n v="0"/>
    <n v="287.02857142857141"/>
    <n v="48.142857142857146"/>
    <m/>
  </r>
  <r>
    <x v="165"/>
    <n v="282.39999999999998"/>
    <n v="47.5"/>
    <n v="-1.2000000000000455"/>
    <n v="-0.5"/>
    <n v="-0.91428571428571914"/>
    <n v="-0.14285714285714285"/>
    <n v="286.11428571428576"/>
    <n v="48"/>
    <m/>
  </r>
  <r>
    <x v="166"/>
    <n v="282.8"/>
    <n v="47.5"/>
    <n v="0.40000000000003411"/>
    <n v="0"/>
    <n v="-1.0285714285714269"/>
    <n v="-0.14285714285714285"/>
    <n v="285.08571428571429"/>
    <n v="47.857142857142854"/>
    <m/>
  </r>
  <r>
    <x v="167"/>
    <n v="292.2"/>
    <n v="48"/>
    <n v="9.3999999999999773"/>
    <n v="0.5"/>
    <n v="0.40000000000000163"/>
    <n v="0"/>
    <n v="285.48571428571432"/>
    <n v="47.857142857142854"/>
    <m/>
  </r>
  <r>
    <x v="168"/>
    <n v="288.39999999999998"/>
    <n v="48"/>
    <n v="-3.8000000000000114"/>
    <n v="0"/>
    <n v="0.14285714285714285"/>
    <n v="0"/>
    <n v="285.62857142857143"/>
    <n v="47.857142857142854"/>
    <m/>
  </r>
  <r>
    <x v="169"/>
    <n v="286.2"/>
    <n v="48"/>
    <n v="-2.1999999999999886"/>
    <n v="0"/>
    <n v="0.17142857142856979"/>
    <n v="0"/>
    <n v="285.8"/>
    <n v="47.857142857142854"/>
    <m/>
  </r>
  <r>
    <x v="170"/>
    <n v="284.60000000000002"/>
    <n v="47.5"/>
    <n v="-1.5999999999999659"/>
    <n v="-0.5"/>
    <n v="-5.7142857142853894E-2"/>
    <n v="-7.1428571428571425E-2"/>
    <n v="285.74285714285719"/>
    <n v="47.785714285714285"/>
    <m/>
  </r>
  <r>
    <x v="171"/>
    <n v="287.2"/>
    <n v="48"/>
    <n v="2.5999999999999659"/>
    <n v="0.5"/>
    <n v="0.51428571428570946"/>
    <n v="0"/>
    <n v="286.25714285714292"/>
    <n v="47.785714285714285"/>
    <m/>
  </r>
  <r>
    <x v="172"/>
    <n v="291.2"/>
    <n v="48.5"/>
    <n v="4"/>
    <n v="0.5"/>
    <n v="1.2571428571428587"/>
    <n v="0.14285714285714285"/>
    <n v="287.51428571428568"/>
    <n v="47.928571428571431"/>
    <m/>
  </r>
  <r>
    <x v="173"/>
    <n v="293"/>
    <n v="48.5"/>
    <n v="1.8000000000000114"/>
    <n v="0"/>
    <n v="1.4571428571428555"/>
    <n v="0.14285714285714285"/>
    <n v="288.97142857142859"/>
    <n v="48.071428571428569"/>
    <m/>
  </r>
  <r>
    <x v="174"/>
    <n v="290"/>
    <n v="48"/>
    <n v="-3"/>
    <n v="-0.5"/>
    <n v="-0.31428571428571267"/>
    <n v="0"/>
    <n v="288.65714285714284"/>
    <n v="48.071428571428569"/>
    <m/>
  </r>
  <r>
    <x v="175"/>
    <n v="288"/>
    <n v="48"/>
    <n v="-2"/>
    <n v="0"/>
    <n v="-5.7142857142853894E-2"/>
    <n v="0"/>
    <n v="288.60000000000002"/>
    <n v="48.071428571428569"/>
    <m/>
  </r>
  <r>
    <x v="176"/>
    <n v="283"/>
    <n v="47.5"/>
    <n v="-5"/>
    <n v="-0.5"/>
    <n v="-0.45714285714285552"/>
    <n v="-7.1428571428571425E-2"/>
    <n v="288.14285714285717"/>
    <n v="48"/>
    <m/>
  </r>
  <r>
    <x v="177"/>
    <n v="286.8"/>
    <n v="47.5"/>
    <n v="3.8000000000000114"/>
    <n v="0"/>
    <n v="0.31428571428571267"/>
    <n v="0"/>
    <n v="288.45714285714286"/>
    <n v="48"/>
    <m/>
  </r>
  <r>
    <x v="178"/>
    <n v="287.39999999999998"/>
    <n v="48"/>
    <n v="0.59999999999996589"/>
    <n v="0.5"/>
    <n v="2.8571428571426947E-2"/>
    <n v="0"/>
    <n v="288.48571428571432"/>
    <n v="48"/>
    <m/>
  </r>
  <r>
    <x v="179"/>
    <n v="286.60000000000002"/>
    <n v="48.5"/>
    <n v="-0.79999999999995453"/>
    <n v="0.5"/>
    <n v="-0.65714285714285225"/>
    <n v="0"/>
    <n v="287.82857142857137"/>
    <n v="48"/>
    <m/>
  </r>
  <r>
    <x v="180"/>
    <n v="286.60000000000002"/>
    <n v="48"/>
    <n v="0"/>
    <n v="-0.5"/>
    <n v="-0.91428571428571104"/>
    <n v="-7.1428571428571425E-2"/>
    <n v="286.91428571428565"/>
    <n v="47.928571428571431"/>
    <m/>
  </r>
  <r>
    <x v="181"/>
    <n v="285"/>
    <n v="47.5"/>
    <n v="-1.6000000000000227"/>
    <n v="-0.5"/>
    <n v="-0.7142857142857143"/>
    <n v="-7.1428571428571425E-2"/>
    <n v="286.19999999999993"/>
    <n v="47.857142857142854"/>
    <m/>
  </r>
  <r>
    <x v="182"/>
    <n v="282.8"/>
    <n v="47"/>
    <n v="-2.1999999999999886"/>
    <n v="-0.5"/>
    <n v="-0.74285714285714122"/>
    <n v="-0.14285714285714285"/>
    <n v="285.45714285714286"/>
    <n v="47.714285714285715"/>
    <m/>
  </r>
  <r>
    <x v="183"/>
    <n v="287.39999999999998"/>
    <n v="48"/>
    <n v="4.5999999999999659"/>
    <n v="1"/>
    <n v="0.62857142857142534"/>
    <n v="7.1428571428571425E-2"/>
    <n v="286.08571428571429"/>
    <n v="47.785714285714285"/>
    <m/>
  </r>
  <r>
    <x v="184"/>
    <n v="289.60000000000002"/>
    <n v="48"/>
    <n v="2.2000000000000455"/>
    <n v="0"/>
    <n v="0.40000000000000163"/>
    <n v="7.1428571428571425E-2"/>
    <n v="286.48571428571421"/>
    <n v="47.857142857142854"/>
    <m/>
  </r>
  <r>
    <x v="185"/>
    <n v="288.2"/>
    <n v="48"/>
    <n v="-1.4000000000000341"/>
    <n v="0"/>
    <n v="0.11428571428571591"/>
    <n v="0"/>
    <n v="286.60000000000002"/>
    <n v="47.857142857142854"/>
    <m/>
  </r>
  <r>
    <x v="186"/>
    <n v="286.39999999999998"/>
    <n v="48"/>
    <n v="-1.8000000000000114"/>
    <n v="0"/>
    <n v="-2.8571428571435069E-2"/>
    <n v="-7.1428571428571425E-2"/>
    <n v="286.57142857142856"/>
    <n v="47.785714285714285"/>
    <m/>
  </r>
  <r>
    <x v="187"/>
    <n v="284.2"/>
    <n v="47.5"/>
    <n v="-2.1999999999999886"/>
    <n v="-0.5"/>
    <n v="-0.34285714285714775"/>
    <n v="-7.1428571428571425E-2"/>
    <n v="286.22857142857146"/>
    <n v="47.714285714285715"/>
    <m/>
  </r>
  <r>
    <x v="188"/>
    <n v="281.60000000000002"/>
    <n v="47"/>
    <n v="-2.5999999999999659"/>
    <n v="-0.5"/>
    <n v="-0.48571428571428249"/>
    <n v="-7.1428571428571425E-2"/>
    <n v="285.74285714285719"/>
    <n v="47.642857142857146"/>
    <m/>
  </r>
  <r>
    <x v="189"/>
    <n v="285.2"/>
    <n v="48"/>
    <n v="3.5999999999999659"/>
    <n v="1"/>
    <n v="0.34285714285713959"/>
    <n v="0.14285714285714285"/>
    <n v="286.08571428571429"/>
    <n v="47.785714285714285"/>
    <m/>
  </r>
  <r>
    <x v="190"/>
    <n v="286"/>
    <n v="47.5"/>
    <n v="0.80000000000001137"/>
    <n v="-0.5"/>
    <n v="-0.19999999999999676"/>
    <n v="-7.1428571428571425E-2"/>
    <n v="285.8857142857143"/>
    <n v="47.714285714285715"/>
    <m/>
  </r>
  <r>
    <x v="191"/>
    <n v="285"/>
    <n v="47.5"/>
    <n v="-1"/>
    <n v="0"/>
    <n v="-0.65714285714286036"/>
    <n v="-7.1428571428571425E-2"/>
    <n v="285.22857142857146"/>
    <n v="47.642857142857146"/>
    <m/>
  </r>
  <r>
    <x v="192"/>
    <n v="283.8"/>
    <n v="47"/>
    <n v="-1.1999999999999886"/>
    <n v="-0.5"/>
    <n v="-0.62857142857142534"/>
    <n v="-0.14285714285714285"/>
    <n v="284.59999999999997"/>
    <n v="47.5"/>
    <m/>
  </r>
  <r>
    <x v="193"/>
    <n v="283"/>
    <n v="47.5"/>
    <n v="-0.80000000000001137"/>
    <n v="0.5"/>
    <n v="-0.48571428571428249"/>
    <n v="-7.1428571428571425E-2"/>
    <n v="284.1142857142857"/>
    <n v="47.428571428571431"/>
    <m/>
  </r>
  <r>
    <x v="194"/>
    <n v="282.60000000000002"/>
    <n v="47.5"/>
    <n v="-0.39999999999997726"/>
    <n v="0"/>
    <n v="-0.22857142857142371"/>
    <n v="0"/>
    <n v="283.88571428571424"/>
    <n v="47.428571428571431"/>
    <m/>
  </r>
  <r>
    <x v="195"/>
    <n v="282.2"/>
    <n v="47"/>
    <n v="-0.40000000000003411"/>
    <n v="-0.5"/>
    <n v="8.5714285714280844E-2"/>
    <n v="0"/>
    <n v="283.97142857142859"/>
    <n v="47.428571428571431"/>
    <m/>
  </r>
  <r>
    <x v="196"/>
    <n v="278.8"/>
    <n v="47"/>
    <n v="-3.3999999999999773"/>
    <n v="0"/>
    <n v="-0.91428571428571104"/>
    <n v="-0.14285714285714285"/>
    <n v="283.05714285714288"/>
    <n v="47.285714285714285"/>
    <m/>
  </r>
  <r>
    <x v="197"/>
    <n v="279.2"/>
    <n v="47"/>
    <n v="0.39999999999997726"/>
    <n v="0"/>
    <n v="-0.97142857142857308"/>
    <n v="-7.1428571428571425E-2"/>
    <n v="282.08571428571429"/>
    <n v="47.214285714285715"/>
    <m/>
  </r>
  <r>
    <x v="198"/>
    <n v="279.39999999999998"/>
    <n v="47"/>
    <n v="0.19999999999998863"/>
    <n v="0"/>
    <n v="-0.80000000000000326"/>
    <n v="-7.1428571428571425E-2"/>
    <n v="281.28571428571428"/>
    <n v="47.142857142857146"/>
    <m/>
  </r>
  <r>
    <x v="199"/>
    <n v="279.60000000000002"/>
    <n v="47"/>
    <n v="0.20000000000004547"/>
    <n v="0"/>
    <n v="-0.59999999999999842"/>
    <n v="0"/>
    <n v="280.68571428571425"/>
    <n v="47.142857142857146"/>
    <m/>
  </r>
  <r>
    <x v="200"/>
    <n v="280"/>
    <n v="47"/>
    <n v="0.39999999999997726"/>
    <n v="0"/>
    <n v="-0.42857142857142855"/>
    <n v="-7.1428571428571425E-2"/>
    <n v="280.25714285714281"/>
    <n v="47.071428571428569"/>
    <m/>
  </r>
  <r>
    <x v="201"/>
    <n v="278.2"/>
    <n v="47"/>
    <n v="-1.8000000000000114"/>
    <n v="0"/>
    <n v="-0.62857142857143344"/>
    <n v="-7.1428571428571425E-2"/>
    <n v="279.62857142857143"/>
    <n v="47"/>
    <m/>
  </r>
  <r>
    <x v="202"/>
    <n v="277.8"/>
    <n v="47"/>
    <n v="-0.39999999999997726"/>
    <n v="0"/>
    <n v="-0.62857142857142534"/>
    <n v="0"/>
    <n v="279"/>
    <n v="47"/>
    <m/>
  </r>
  <r>
    <x v="203"/>
    <n v="278.2"/>
    <n v="47"/>
    <n v="0.39999999999997726"/>
    <n v="0"/>
    <n v="-8.5714285714288962E-2"/>
    <n v="0"/>
    <n v="278.91428571428571"/>
    <n v="47"/>
    <m/>
  </r>
  <r>
    <x v="204"/>
    <n v="279.8"/>
    <n v="47"/>
    <n v="1.6000000000000227"/>
    <n v="0"/>
    <n v="8.5714285714288962E-2"/>
    <n v="0"/>
    <n v="279"/>
    <n v="47"/>
    <m/>
  </r>
  <r>
    <x v="205"/>
    <n v="279.60000000000002"/>
    <n v="47"/>
    <n v="-0.19999999999998863"/>
    <n v="0"/>
    <n v="2.8571428571435069E-2"/>
    <n v="0"/>
    <n v="279.02857142857141"/>
    <n v="47"/>
    <m/>
  </r>
  <r>
    <x v="206"/>
    <n v="278"/>
    <n v="47"/>
    <n v="-1.6000000000000227"/>
    <n v="0"/>
    <n v="-0.22857142857143181"/>
    <n v="0"/>
    <n v="278.8"/>
    <n v="47"/>
    <m/>
  </r>
  <r>
    <x v="207"/>
    <n v="276.2"/>
    <n v="46.5"/>
    <n v="-1.8000000000000114"/>
    <n v="-0.5"/>
    <n v="-0.54285714285714448"/>
    <n v="-7.1428571428571425E-2"/>
    <n v="278.25714285714287"/>
    <n v="46.928571428571431"/>
    <m/>
  </r>
  <r>
    <x v="208"/>
    <n v="275.8"/>
    <n v="46.5"/>
    <n v="-0.39999999999997726"/>
    <n v="0"/>
    <n v="-0.34285714285713959"/>
    <n v="-7.1428571428571425E-2"/>
    <n v="277.91428571428571"/>
    <n v="46.857142857142854"/>
    <m/>
  </r>
  <r>
    <x v="209"/>
    <n v="275.8"/>
    <n v="46"/>
    <n v="0"/>
    <n v="-0.5"/>
    <n v="-0.2857142857142857"/>
    <n v="-0.14285714285714285"/>
    <n v="277.62857142857143"/>
    <n v="46.714285714285715"/>
    <m/>
  </r>
  <r>
    <x v="210"/>
    <n v="273.60000000000002"/>
    <n v="46.5"/>
    <n v="-2.1999999999999886"/>
    <n v="0.5"/>
    <n v="-0.65714285714285225"/>
    <n v="-7.1428571428571425E-2"/>
    <n v="276.97142857142859"/>
    <n v="46.642857142857146"/>
    <m/>
  </r>
  <r>
    <x v="211"/>
    <n v="280.2"/>
    <n v="47"/>
    <n v="6.5999999999999659"/>
    <n v="0.5"/>
    <n v="5.7142857142853894E-2"/>
    <n v="0"/>
    <n v="277.02857142857141"/>
    <n v="46.642857142857146"/>
    <m/>
  </r>
  <r>
    <x v="212"/>
    <n v="279.2"/>
    <n v="47"/>
    <n v="-1"/>
    <n v="0"/>
    <n v="-5.7142857142862012E-2"/>
    <n v="0"/>
    <n v="276.97142857142859"/>
    <n v="46.642857142857146"/>
    <m/>
  </r>
  <r>
    <x v="213"/>
    <n v="278.8"/>
    <n v="46.5"/>
    <n v="-0.39999999999997726"/>
    <n v="-0.5"/>
    <n v="0.11428571428571591"/>
    <n v="-7.1428571428571425E-2"/>
    <n v="277.08571428571429"/>
    <n v="46.571428571428569"/>
    <m/>
  </r>
  <r>
    <x v="214"/>
    <n v="282.2"/>
    <n v="47"/>
    <n v="3.3999999999999773"/>
    <n v="0.5"/>
    <n v="0.8571428571428571"/>
    <n v="7.1428571428571425E-2"/>
    <n v="277.94285714285718"/>
    <n v="46.642857142857146"/>
    <m/>
  </r>
  <r>
    <x v="215"/>
    <n v="279.2"/>
    <n v="47"/>
    <n v="-3"/>
    <n v="0"/>
    <n v="0.48571428571428249"/>
    <n v="7.1428571428571425E-2"/>
    <n v="278.42857142857144"/>
    <n v="46.714285714285715"/>
    <m/>
  </r>
  <r>
    <x v="216"/>
    <n v="275.2"/>
    <n v="47"/>
    <n v="-4"/>
    <n v="0"/>
    <n v="-8.5714285714288962E-2"/>
    <n v="0.14285714285714285"/>
    <n v="278.34285714285716"/>
    <n v="46.857142857142854"/>
    <m/>
  </r>
  <r>
    <x v="217"/>
    <n v="276.60000000000002"/>
    <n v="46.5"/>
    <n v="1.4000000000000341"/>
    <n v="-0.5"/>
    <n v="0.42857142857142855"/>
    <n v="0"/>
    <n v="278.7714285714286"/>
    <n v="46.857142857142854"/>
    <m/>
  </r>
  <r>
    <x v="218"/>
    <n v="275"/>
    <n v="47"/>
    <n v="-1.6000000000000227"/>
    <n v="0.5"/>
    <n v="-0.74285714285714122"/>
    <n v="0"/>
    <n v="278.02857142857147"/>
    <n v="46.857142857142854"/>
    <m/>
  </r>
  <r>
    <x v="219"/>
    <n v="275.60000000000002"/>
    <n v="47"/>
    <n v="0.60000000000002274"/>
    <n v="0"/>
    <n v="-0.51428571428570946"/>
    <n v="0"/>
    <n v="277.51428571428568"/>
    <n v="46.857142857142854"/>
    <m/>
  </r>
  <r>
    <x v="220"/>
    <n v="275"/>
    <n v="46.5"/>
    <n v="-0.60000000000002274"/>
    <n v="-0.5"/>
    <n v="-0.54285714285714448"/>
    <n v="0"/>
    <n v="276.97142857142853"/>
    <n v="46.857142857142854"/>
    <m/>
  </r>
  <r>
    <x v="221"/>
    <n v="274.39999999999998"/>
    <n v="46.5"/>
    <n v="-0.60000000000002274"/>
    <n v="0"/>
    <n v="-1.1142857142857159"/>
    <n v="-7.1428571428571425E-2"/>
    <n v="275.85714285714283"/>
    <n v="46.785714285714285"/>
    <m/>
  </r>
  <r>
    <x v="222"/>
    <n v="272.39999999999998"/>
    <n v="46"/>
    <n v="-2"/>
    <n v="-0.5"/>
    <n v="-0.97142857142857308"/>
    <n v="-0.14285714285714285"/>
    <n v="274.8857142857143"/>
    <n v="46.642857142857146"/>
    <m/>
  </r>
  <r>
    <x v="223"/>
    <n v="271.8"/>
    <n v="47"/>
    <n v="-0.59999999999996589"/>
    <n v="1"/>
    <n v="-0.48571428571428249"/>
    <n v="0"/>
    <n v="274.39999999999998"/>
    <n v="46.642857142857146"/>
    <m/>
  </r>
  <r>
    <x v="224"/>
    <n v="278.2"/>
    <n v="46.5"/>
    <n v="6.3999999999999773"/>
    <n v="-0.5"/>
    <n v="0.22857142857142371"/>
    <n v="0"/>
    <n v="274.62857142857143"/>
    <n v="46.642857142857146"/>
    <m/>
  </r>
  <r>
    <x v="225"/>
    <n v="277.8"/>
    <n v="46.5"/>
    <n v="-0.39999999999997726"/>
    <n v="0"/>
    <n v="0.40000000000000163"/>
    <n v="-7.1428571428571425E-2"/>
    <n v="275.02857142857141"/>
    <n v="46.571428571428569"/>
    <m/>
  </r>
  <r>
    <x v="226"/>
    <n v="276.2"/>
    <n v="47"/>
    <n v="-1.6000000000000227"/>
    <n v="0.5"/>
    <n v="8.5714285714280844E-2"/>
    <n v="0"/>
    <n v="275.1142857142857"/>
    <n v="46.571428571428569"/>
    <m/>
  </r>
  <r>
    <x v="227"/>
    <n v="272.39999999999998"/>
    <n v="47"/>
    <n v="-3.8000000000000114"/>
    <n v="0"/>
    <n v="-0.37142857142857466"/>
    <n v="7.1428571428571425E-2"/>
    <n v="274.74285714285713"/>
    <n v="46.642857142857146"/>
    <m/>
  </r>
  <r>
    <x v="228"/>
    <n v="274"/>
    <n v="46.5"/>
    <n v="1.6000000000000227"/>
    <n v="-0.5"/>
    <n v="-5.7142857142853894E-2"/>
    <n v="0"/>
    <n v="274.68571428571431"/>
    <n v="46.642857142857146"/>
    <m/>
  </r>
  <r>
    <x v="229"/>
    <n v="272.8"/>
    <n v="46.5"/>
    <n v="-1.1999999999999886"/>
    <n v="0"/>
    <n v="5.7142857142862012E-2"/>
    <n v="7.1428571428571425E-2"/>
    <n v="274.74285714285713"/>
    <n v="46.714285714285715"/>
    <m/>
  </r>
  <r>
    <x v="230"/>
    <n v="281.8"/>
    <n v="47"/>
    <n v="9"/>
    <n v="0.5"/>
    <n v="1.4285714285714286"/>
    <n v="0"/>
    <n v="276.17142857142852"/>
    <n v="46.714285714285715"/>
    <m/>
  </r>
  <r>
    <x v="231"/>
    <n v="282.8"/>
    <n v="47"/>
    <n v="1"/>
    <n v="0"/>
    <n v="0.65714285714286036"/>
    <n v="7.1428571428571425E-2"/>
    <n v="276.82857142857142"/>
    <n v="46.785714285714285"/>
    <m/>
  </r>
  <r>
    <x v="232"/>
    <n v="286"/>
    <n v="48"/>
    <n v="3.1999999999999886"/>
    <n v="1"/>
    <n v="1.1714285714285697"/>
    <n v="0.21428571428571427"/>
    <n v="277.99999999999994"/>
    <n v="47"/>
    <m/>
  </r>
  <r>
    <x v="233"/>
    <n v="280.60000000000002"/>
    <n v="47"/>
    <n v="-5.3999999999999773"/>
    <n v="-1"/>
    <n v="0.62857142857143344"/>
    <n v="0"/>
    <n v="278.62857142857143"/>
    <n v="47"/>
    <m/>
  </r>
  <r>
    <x v="234"/>
    <n v="283.60000000000002"/>
    <n v="47"/>
    <n v="3"/>
    <n v="0"/>
    <n v="1.6000000000000065"/>
    <n v="0"/>
    <n v="280.2285714285714"/>
    <n v="47"/>
    <m/>
  </r>
  <r>
    <x v="235"/>
    <n v="281.60000000000002"/>
    <n v="47"/>
    <n v="-2"/>
    <n v="0"/>
    <n v="1.085714285714289"/>
    <n v="7.1428571428571425E-2"/>
    <n v="281.31428571428569"/>
    <n v="47.071428571428569"/>
    <m/>
  </r>
  <r>
    <x v="236"/>
    <n v="278"/>
    <n v="47"/>
    <n v="-3.6000000000000227"/>
    <n v="0"/>
    <n v="0.74285714285714122"/>
    <n v="7.1428571428571425E-2"/>
    <n v="282.05714285714288"/>
    <n v="47.142857142857146"/>
    <m/>
  </r>
  <r>
    <x v="237"/>
    <n v="276"/>
    <n v="47"/>
    <n v="-2"/>
    <n v="0"/>
    <n v="-0.82857142857143018"/>
    <n v="0"/>
    <n v="281.2285714285714"/>
    <n v="47.142857142857146"/>
    <m/>
  </r>
  <r>
    <x v="238"/>
    <n v="282"/>
    <n v="47"/>
    <n v="6"/>
    <n v="0"/>
    <n v="-0.11428571428571591"/>
    <n v="0"/>
    <n v="281.11428571428576"/>
    <n v="47.142857142857146"/>
    <m/>
  </r>
  <r>
    <x v="239"/>
    <n v="283.60000000000002"/>
    <n v="47"/>
    <n v="1.6000000000000227"/>
    <n v="0"/>
    <n v="-0.34285714285713959"/>
    <n v="-0.14285714285714285"/>
    <n v="280.7714285714286"/>
    <n v="47"/>
    <m/>
  </r>
  <r>
    <x v="240"/>
    <n v="288"/>
    <n v="48"/>
    <n v="4.3999999999999773"/>
    <n v="1"/>
    <n v="1.0571428571428538"/>
    <n v="0.14285714285714285"/>
    <n v="281.82857142857148"/>
    <n v="47.142857142857146"/>
    <m/>
  </r>
  <r>
    <x v="241"/>
    <n v="283.60000000000002"/>
    <n v="47.5"/>
    <n v="-4.3999999999999773"/>
    <n v="-0.5"/>
    <n v="0"/>
    <n v="7.1428571428571425E-2"/>
    <n v="281.82857142857137"/>
    <n v="47.214285714285715"/>
    <m/>
  </r>
  <r>
    <x v="242"/>
    <n v="280.2"/>
    <n v="47.5"/>
    <n v="-3.4000000000000341"/>
    <n v="0"/>
    <n v="-0.20000000000000487"/>
    <n v="7.1428571428571425E-2"/>
    <n v="281.62857142857143"/>
    <n v="47.285714285714285"/>
    <m/>
  </r>
  <r>
    <x v="243"/>
    <n v="281"/>
    <n v="48"/>
    <n v="0.80000000000001137"/>
    <n v="0.5"/>
    <n v="0.42857142857142855"/>
    <n v="0.14285714285714285"/>
    <n v="282.05714285714282"/>
    <n v="47.428571428571431"/>
    <m/>
  </r>
  <r>
    <x v="244"/>
    <n v="277.39999999999998"/>
    <n v="47.5"/>
    <n v="-3.6000000000000227"/>
    <n v="-0.5"/>
    <n v="0.19999999999999676"/>
    <n v="7.1428571428571425E-2"/>
    <n v="282.25714285714287"/>
    <n v="47.5"/>
    <m/>
  </r>
  <r>
    <x v="245"/>
    <n v="281.60000000000002"/>
    <n v="48"/>
    <n v="4.2000000000000455"/>
    <n v="0.5"/>
    <n v="-5.7142857142853894E-2"/>
    <n v="0.14285714285714285"/>
    <n v="282.2"/>
    <n v="47.642857142857146"/>
    <m/>
  </r>
  <r>
    <x v="246"/>
    <n v="278.60000000000002"/>
    <n v="47.5"/>
    <n v="-3"/>
    <n v="-0.5"/>
    <n v="-0.7142857142857143"/>
    <n v="7.1428571428571425E-2"/>
    <n v="281.48571428571421"/>
    <n v="47.714285714285715"/>
    <m/>
  </r>
  <r>
    <x v="247"/>
    <n v="278"/>
    <n v="47"/>
    <n v="-0.60000000000002274"/>
    <n v="-0.5"/>
    <n v="-1.4285714285714286"/>
    <n v="-0.14285714285714285"/>
    <n v="280.05714285714282"/>
    <n v="47.571428571428569"/>
    <m/>
  </r>
  <r>
    <x v="248"/>
    <n v="275"/>
    <n v="47"/>
    <n v="-3"/>
    <n v="0"/>
    <n v="-1.2285714285714318"/>
    <n v="-7.1428571428571425E-2"/>
    <n v="278.82857142857148"/>
    <n v="47.5"/>
    <m/>
  </r>
  <r>
    <x v="249"/>
    <n v="278"/>
    <n v="47.5"/>
    <n v="3"/>
    <n v="0.5"/>
    <n v="-0.31428571428571267"/>
    <n v="0"/>
    <n v="278.51428571428568"/>
    <n v="47.5"/>
    <m/>
  </r>
  <r>
    <x v="250"/>
    <n v="279.39999999999998"/>
    <n v="47.5"/>
    <n v="1.3999999999999773"/>
    <n v="0"/>
    <n v="-0.22857142857143181"/>
    <n v="-7.1428571428571425E-2"/>
    <n v="278.28571428571428"/>
    <n v="47.428571428571431"/>
    <m/>
  </r>
  <r>
    <x v="251"/>
    <n v="277.2"/>
    <n v="46.5"/>
    <n v="-2.1999999999999886"/>
    <n v="-1"/>
    <n v="-2.8571428571426947E-2"/>
    <n v="-0.14285714285714285"/>
    <n v="278.25714285714287"/>
    <n v="47.285714285714285"/>
    <m/>
  </r>
  <r>
    <x v="252"/>
    <n v="277.8"/>
    <n v="47"/>
    <n v="0.60000000000002274"/>
    <n v="0.5"/>
    <n v="-0.54285714285714448"/>
    <n v="-0.14285714285714285"/>
    <n v="277.71428571428572"/>
    <n v="47.142857142857146"/>
    <m/>
  </r>
  <r>
    <x v="253"/>
    <n v="275.39999999999998"/>
    <n v="47"/>
    <n v="-2.4000000000000341"/>
    <n v="0"/>
    <n v="-0.45714285714286362"/>
    <n v="-7.1428571428571425E-2"/>
    <n v="277.25714285714287"/>
    <n v="47.071428571428569"/>
    <m/>
  </r>
  <r>
    <x v="254"/>
    <n v="273.8"/>
    <n v="47"/>
    <n v="-1.5999999999999659"/>
    <n v="0"/>
    <n v="-0.59999999999999842"/>
    <n v="0"/>
    <n v="276.65714285714279"/>
    <n v="47.071428571428569"/>
    <m/>
  </r>
  <r>
    <x v="255"/>
    <n v="272.2"/>
    <n v="47"/>
    <n v="-1.6000000000000227"/>
    <n v="0"/>
    <n v="-0.40000000000000163"/>
    <n v="0"/>
    <n v="276.25714285714281"/>
    <n v="47.071428571428569"/>
    <m/>
  </r>
  <r>
    <x v="256"/>
    <n v="273.8"/>
    <n v="47"/>
    <n v="1.6000000000000227"/>
    <n v="0"/>
    <n v="-0.59999999999999842"/>
    <n v="-7.1428571428571425E-2"/>
    <n v="275.65714285714279"/>
    <n v="47"/>
    <m/>
  </r>
  <r>
    <x v="257"/>
    <n v="279.60000000000002"/>
    <n v="47.5"/>
    <n v="5.8000000000000114"/>
    <n v="0.5"/>
    <n v="2.8571428571435069E-2"/>
    <n v="0"/>
    <n v="275.68571428571431"/>
    <n v="47"/>
    <m/>
  </r>
  <r>
    <x v="258"/>
    <n v="275.2"/>
    <n v="47.5"/>
    <n v="-4.4000000000000341"/>
    <n v="0"/>
    <n v="-0.2857142857142857"/>
    <n v="0.14285714285714285"/>
    <n v="275.39999999999998"/>
    <n v="47.142857142857146"/>
    <m/>
  </r>
  <r>
    <x v="259"/>
    <n v="274.60000000000002"/>
    <n v="47.5"/>
    <n v="-0.59999999999996589"/>
    <n v="0"/>
    <n v="-0.45714285714285552"/>
    <n v="7.1428571428571425E-2"/>
    <n v="274.94285714285718"/>
    <n v="47.214285714285715"/>
    <m/>
  </r>
  <r>
    <x v="260"/>
    <n v="283"/>
    <n v="48.5"/>
    <n v="8.3999999999999773"/>
    <n v="1"/>
    <n v="1.085714285714289"/>
    <n v="0.21428571428571427"/>
    <n v="276.02857142857147"/>
    <n v="47.428571428571431"/>
    <m/>
  </r>
  <r>
    <x v="261"/>
    <n v="283.8"/>
    <n v="48.5"/>
    <n v="0.80000000000001137"/>
    <n v="0"/>
    <n v="1.4285714285714286"/>
    <n v="0.21428571428571427"/>
    <n v="277.45714285714286"/>
    <n v="47.642857142857146"/>
    <m/>
  </r>
  <r>
    <x v="262"/>
    <n v="281.60000000000002"/>
    <n v="48"/>
    <n v="-2.1999999999999886"/>
    <n v="-0.5"/>
    <n v="1.3428571428571476"/>
    <n v="0.14285714285714285"/>
    <n v="278.80000000000007"/>
    <n v="47.785714285714285"/>
    <m/>
  </r>
  <r>
    <x v="263"/>
    <n v="284.8"/>
    <n v="48.5"/>
    <n v="3.1999999999999886"/>
    <n v="0.5"/>
    <n v="1.5714285714285714"/>
    <n v="0.21428571428571427"/>
    <n v="280.37142857142857"/>
    <n v="48"/>
    <m/>
  </r>
  <r>
    <x v="264"/>
    <n v="281"/>
    <n v="48.5"/>
    <n v="-3.8000000000000114"/>
    <n v="0"/>
    <n v="0.19999999999999676"/>
    <n v="0.14285714285714285"/>
    <n v="280.57142857142856"/>
    <n v="48.142857142857146"/>
    <m/>
  </r>
  <r>
    <x v="265"/>
    <n v="286.60000000000002"/>
    <n v="49"/>
    <n v="5.6000000000000227"/>
    <n v="0.5"/>
    <n v="1.6285714285714334"/>
    <n v="0.21428571428571427"/>
    <n v="282.2"/>
    <n v="48.357142857142854"/>
    <m/>
  </r>
  <r>
    <x v="266"/>
    <n v="285.60000000000002"/>
    <n v="48.5"/>
    <n v="-1"/>
    <n v="-0.5"/>
    <n v="1.5714285714285714"/>
    <n v="0.14285714285714285"/>
    <n v="283.7714285714286"/>
    <n v="48.5"/>
    <m/>
  </r>
  <r>
    <x v="267"/>
    <n v="282"/>
    <n v="48"/>
    <n v="-3.6000000000000227"/>
    <n v="-0.5"/>
    <n v="-0.14285714285714285"/>
    <n v="-7.1428571428571425E-2"/>
    <n v="283.62857142857143"/>
    <n v="48.428571428571431"/>
    <m/>
  </r>
  <r>
    <x v="268"/>
    <n v="281.60000000000002"/>
    <n v="48"/>
    <n v="-0.39999999999997726"/>
    <n v="0"/>
    <n v="-0.31428571428571267"/>
    <n v="-7.1428571428571425E-2"/>
    <n v="283.31428571428569"/>
    <n v="48.357142857142854"/>
    <m/>
  </r>
  <r>
    <x v="269"/>
    <n v="281"/>
    <n v="48"/>
    <n v="-0.60000000000002274"/>
    <n v="0"/>
    <n v="-8.5714285714288962E-2"/>
    <n v="0"/>
    <n v="283.2285714285714"/>
    <n v="48.357142857142854"/>
    <m/>
  </r>
  <r>
    <x v="270"/>
    <n v="280.8"/>
    <n v="48"/>
    <n v="-0.19999999999998863"/>
    <n v="0"/>
    <n v="-0.5714285714285714"/>
    <n v="-7.1428571428571425E-2"/>
    <n v="282.6571428571429"/>
    <n v="48.285714285714285"/>
    <m/>
  </r>
  <r>
    <x v="271"/>
    <n v="281"/>
    <n v="48"/>
    <n v="0.19999999999998863"/>
    <n v="0"/>
    <n v="0"/>
    <n v="-7.1428571428571425E-2"/>
    <n v="282.6571428571429"/>
    <n v="48.214285714285715"/>
    <m/>
  </r>
  <r>
    <x v="272"/>
    <n v="283"/>
    <n v="48"/>
    <n v="2"/>
    <n v="0"/>
    <n v="-0.51428571428571757"/>
    <n v="-0.14285714285714285"/>
    <n v="282.14285714285717"/>
    <n v="48.071428571428569"/>
    <m/>
  </r>
  <r>
    <x v="273"/>
    <n v="286.8"/>
    <n v="48"/>
    <n v="3.8000000000000114"/>
    <n v="0"/>
    <n v="0.17142857142856979"/>
    <n v="-7.1428571428571425E-2"/>
    <n v="282.31428571428575"/>
    <n v="48"/>
    <m/>
  </r>
  <r>
    <x v="274"/>
    <n v="281.39999999999998"/>
    <n v="47.5"/>
    <n v="-5.4000000000000341"/>
    <n v="-0.5"/>
    <n v="-8.5714285714288962E-2"/>
    <n v="-7.1428571428571425E-2"/>
    <n v="282.2285714285714"/>
    <n v="47.928571428571431"/>
    <m/>
  </r>
  <r>
    <x v="275"/>
    <n v="279.8"/>
    <n v="47"/>
    <n v="-1.5999999999999659"/>
    <n v="-0.5"/>
    <n v="-0.25714285714285878"/>
    <n v="-0.14285714285714285"/>
    <n v="281.97142857142859"/>
    <n v="47.785714285714285"/>
    <m/>
  </r>
  <r>
    <x v="276"/>
    <n v="279.2"/>
    <n v="47"/>
    <n v="-0.60000000000002274"/>
    <n v="0"/>
    <n v="-0.25714285714285878"/>
    <n v="-0.14285714285714285"/>
    <n v="281.71428571428572"/>
    <n v="47.642857142857146"/>
    <m/>
  </r>
  <r>
    <x v="277"/>
    <n v="278.39999999999998"/>
    <n v="47"/>
    <n v="-0.80000000000001137"/>
    <n v="0"/>
    <n v="-0.34285714285714775"/>
    <n v="-0.14285714285714285"/>
    <n v="281.37142857142857"/>
    <n v="47.5"/>
    <m/>
  </r>
  <r>
    <x v="278"/>
    <n v="279.39999999999998"/>
    <n v="47"/>
    <n v="1"/>
    <n v="0"/>
    <n v="-0.22857142857143181"/>
    <n v="-0.14285714285714285"/>
    <n v="281.14285714285717"/>
    <n v="47.357142857142854"/>
    <m/>
  </r>
  <r>
    <x v="279"/>
    <n v="279.60000000000002"/>
    <n v="46.5"/>
    <n v="0.20000000000004547"/>
    <n v="-0.5"/>
    <n v="-0.48571428571428249"/>
    <n v="-0.21428571428571427"/>
    <n v="280.65714285714284"/>
    <n v="47.142857142857146"/>
    <m/>
  </r>
  <r>
    <x v="280"/>
    <n v="281.2"/>
    <n v="48"/>
    <n v="1.5999999999999659"/>
    <n v="1.5"/>
    <n v="-0.80000000000000326"/>
    <n v="0"/>
    <n v="279.85714285714289"/>
    <n v="47.142857142857146"/>
    <m/>
  </r>
  <r>
    <x v="281"/>
    <n v="278.2"/>
    <n v="47.5"/>
    <n v="-3"/>
    <n v="-0.5"/>
    <n v="-0.45714285714285552"/>
    <n v="0"/>
    <n v="279.40000000000003"/>
    <n v="47.142857142857146"/>
    <m/>
  </r>
  <r>
    <x v="282"/>
    <n v="279.60000000000002"/>
    <n v="47.5"/>
    <n v="1.4000000000000341"/>
    <n v="0"/>
    <n v="-2.8571428571426947E-2"/>
    <n v="7.1428571428571425E-2"/>
    <n v="279.37142857142857"/>
    <n v="47.214285714285715"/>
    <m/>
  </r>
  <r>
    <x v="283"/>
    <n v="281.60000000000002"/>
    <n v="48"/>
    <n v="2"/>
    <n v="0.5"/>
    <n v="0.34285714285714775"/>
    <n v="0.14285714285714285"/>
    <n v="279.71428571428572"/>
    <n v="47.357142857142854"/>
    <m/>
  </r>
  <r>
    <x v="284"/>
    <n v="281"/>
    <n v="47"/>
    <n v="-0.60000000000002274"/>
    <n v="-1"/>
    <n v="0.37142857142857466"/>
    <n v="0"/>
    <n v="280.08571428571429"/>
    <n v="47.357142857142854"/>
    <m/>
  </r>
  <r>
    <x v="285"/>
    <n v="283.39999999999998"/>
    <n v="47.5"/>
    <n v="2.3999999999999773"/>
    <n v="0.5"/>
    <n v="0.5714285714285714"/>
    <n v="7.1428571428571425E-2"/>
    <n v="280.65714285714284"/>
    <n v="47.428571428571431"/>
    <m/>
  </r>
  <r>
    <x v="286"/>
    <n v="281.39999999999998"/>
    <n v="47.5"/>
    <n v="-2"/>
    <n v="0"/>
    <n v="0.25714285714285062"/>
    <n v="0.14285714285714285"/>
    <n v="280.91428571428571"/>
    <n v="47.571428571428569"/>
    <m/>
  </r>
  <r>
    <x v="287"/>
    <n v="280.60000000000002"/>
    <n v="47.5"/>
    <n v="-0.79999999999995453"/>
    <n v="0"/>
    <n v="-8.5714285714280844E-2"/>
    <n v="-7.1428571428571425E-2"/>
    <n v="280.82857142857148"/>
    <n v="47.5"/>
    <m/>
  </r>
  <r>
    <x v="288"/>
    <n v="279"/>
    <n v="47"/>
    <n v="-1.6000000000000227"/>
    <n v="-0.5"/>
    <n v="0.11428571428571591"/>
    <n v="-7.1428571428571425E-2"/>
    <n v="280.94285714285712"/>
    <n v="47.428571428571431"/>
    <m/>
  </r>
  <r>
    <x v="289"/>
    <n v="279.39999999999998"/>
    <n v="47"/>
    <n v="0.39999999999997726"/>
    <n v="0"/>
    <n v="-2.8571428571435069E-2"/>
    <n v="-7.1428571428571425E-2"/>
    <n v="280.91428571428571"/>
    <n v="47.357142857142854"/>
    <m/>
  </r>
  <r>
    <x v="290"/>
    <n v="279.2"/>
    <n v="47"/>
    <n v="-0.19999999999998863"/>
    <n v="0"/>
    <n v="-0.34285714285714775"/>
    <n v="-0.14285714285714285"/>
    <n v="280.57142857142861"/>
    <n v="47.214285714285715"/>
    <m/>
  </r>
  <r>
    <x v="291"/>
    <n v="279.39999999999998"/>
    <n v="47"/>
    <n v="0.19999999999998863"/>
    <n v="0"/>
    <n v="-0.22857142857143181"/>
    <n v="0"/>
    <n v="280.34285714285716"/>
    <n v="47.214285714285715"/>
    <m/>
  </r>
  <r>
    <x v="292"/>
    <n v="279"/>
    <n v="47"/>
    <n v="-0.39999999999997726"/>
    <n v="0"/>
    <n v="-0.62857142857142534"/>
    <n v="-7.1428571428571425E-2"/>
    <n v="279.71428571428572"/>
    <n v="47.142857142857146"/>
    <m/>
  </r>
  <r>
    <x v="293"/>
    <n v="278.60000000000002"/>
    <n v="47"/>
    <n v="-0.39999999999997726"/>
    <n v="0"/>
    <n v="-0.39999999999999353"/>
    <n v="-7.1428571428571425E-2"/>
    <n v="279.31428571428569"/>
    <n v="47.071428571428569"/>
    <m/>
  </r>
  <r>
    <x v="294"/>
    <n v="276.39999999999998"/>
    <n v="47"/>
    <n v="-2.2000000000000455"/>
    <n v="0"/>
    <n v="-0.60000000000000653"/>
    <n v="-7.1428571428571425E-2"/>
    <n v="278.71428571428572"/>
    <n v="47"/>
    <m/>
  </r>
  <r>
    <x v="295"/>
    <n v="278.60000000000002"/>
    <n v="46.5"/>
    <n v="2.2000000000000455"/>
    <n v="-0.5"/>
    <n v="-5.7142857142853894E-2"/>
    <n v="-7.1428571428571425E-2"/>
    <n v="278.65714285714284"/>
    <n v="46.928571428571431"/>
    <m/>
  </r>
  <r>
    <x v="296"/>
    <n v="278.60000000000002"/>
    <n v="47"/>
    <n v="0"/>
    <n v="0.5"/>
    <n v="-0.11428571428570779"/>
    <n v="0"/>
    <n v="278.54285714285709"/>
    <n v="46.928571428571431"/>
    <m/>
  </r>
  <r>
    <x v="297"/>
    <n v="282.39999999999998"/>
    <n v="47"/>
    <n v="3.7999999999999545"/>
    <n v="0"/>
    <n v="0.45714285714285552"/>
    <n v="0"/>
    <n v="279"/>
    <n v="46.928571428571431"/>
    <m/>
  </r>
  <r>
    <x v="298"/>
    <n v="283.2"/>
    <n v="47"/>
    <n v="0.80000000000001137"/>
    <n v="0"/>
    <n v="0.54285714285714448"/>
    <n v="0"/>
    <n v="279.54285714285714"/>
    <n v="46.928571428571431"/>
    <m/>
  </r>
  <r>
    <x v="299"/>
    <n v="282.39999999999998"/>
    <n v="47"/>
    <n v="-0.80000000000001137"/>
    <n v="0"/>
    <n v="0.48571428571428249"/>
    <n v="0"/>
    <n v="280.02857142857141"/>
    <n v="46.928571428571431"/>
    <m/>
  </r>
  <r>
    <x v="300"/>
    <n v="281.2"/>
    <n v="47"/>
    <n v="-1.1999999999999886"/>
    <n v="0"/>
    <n v="0.37142857142856656"/>
    <n v="0"/>
    <n v="280.39999999999998"/>
    <n v="46.928571428571431"/>
    <m/>
  </r>
  <r>
    <x v="301"/>
    <n v="279.2"/>
    <n v="47"/>
    <n v="-2"/>
    <n v="0"/>
    <n v="0.40000000000000163"/>
    <n v="0"/>
    <n v="280.8"/>
    <n v="46.928571428571431"/>
    <m/>
  </r>
  <r>
    <x v="302"/>
    <n v="279.60000000000002"/>
    <n v="46.5"/>
    <n v="0.40000000000003411"/>
    <n v="-0.5"/>
    <n v="0.14285714285714285"/>
    <n v="0"/>
    <n v="280.94285714285712"/>
    <n v="46.928571428571431"/>
    <m/>
  </r>
  <r>
    <x v="303"/>
    <n v="278.39999999999998"/>
    <n v="47"/>
    <n v="-1.2000000000000455"/>
    <n v="0.5"/>
    <n v="-2.8571428571435069E-2"/>
    <n v="0"/>
    <n v="280.91428571428571"/>
    <n v="46.928571428571431"/>
    <m/>
  </r>
  <r>
    <x v="304"/>
    <n v="276.39999999999998"/>
    <n v="46.5"/>
    <n v="-2"/>
    <n v="-0.5"/>
    <n v="-0.8571428571428571"/>
    <n v="-7.1428571428571425E-2"/>
    <n v="280.05714285714288"/>
    <n v="46.857142857142854"/>
    <m/>
  </r>
  <r>
    <x v="305"/>
    <n v="278.2"/>
    <n v="46.5"/>
    <n v="1.8000000000000114"/>
    <n v="0"/>
    <n v="-0.7142857142857143"/>
    <n v="-7.1428571428571425E-2"/>
    <n v="279.34285714285721"/>
    <n v="46.785714285714285"/>
    <m/>
  </r>
  <r>
    <x v="306"/>
    <n v="279.60000000000002"/>
    <n v="46.5"/>
    <n v="1.4000000000000341"/>
    <n v="0"/>
    <n v="-0.39999999999999353"/>
    <n v="-7.1428571428571425E-2"/>
    <n v="278.94285714285718"/>
    <n v="46.714285714285715"/>
    <m/>
  </r>
  <r>
    <x v="307"/>
    <n v="281"/>
    <n v="47"/>
    <n v="1.3999999999999773"/>
    <n v="0.5"/>
    <n v="-2.8571428571426947E-2"/>
    <n v="0"/>
    <n v="278.91428571428571"/>
    <n v="46.714285714285715"/>
    <m/>
  </r>
  <r>
    <x v="308"/>
    <n v="282.8"/>
    <n v="47"/>
    <n v="1.8000000000000114"/>
    <n v="0"/>
    <n v="0.51428571428571757"/>
    <n v="0"/>
    <n v="279.42857142857139"/>
    <n v="46.714285714285715"/>
    <m/>
  </r>
  <r>
    <x v="309"/>
    <n v="274"/>
    <n v="47"/>
    <n v="-8.8000000000000114"/>
    <n v="0"/>
    <n v="-0.80000000000000326"/>
    <n v="7.1428571428571425E-2"/>
    <n v="278.62857142857143"/>
    <n v="46.785714285714285"/>
    <m/>
  </r>
  <r>
    <x v="310"/>
    <n v="275.2"/>
    <n v="46.5"/>
    <n v="1.1999999999999886"/>
    <n v="-0.5"/>
    <n v="-0.45714285714285552"/>
    <n v="-7.1428571428571425E-2"/>
    <n v="278.17142857142852"/>
    <n v="46.714285714285715"/>
    <m/>
  </r>
  <r>
    <x v="311"/>
    <n v="274.8"/>
    <n v="46.5"/>
    <n v="-0.39999999999997726"/>
    <n v="0"/>
    <n v="-0.22857142857142371"/>
    <n v="0"/>
    <n v="277.94285714285712"/>
    <n v="46.714285714285715"/>
    <m/>
  </r>
  <r>
    <x v="312"/>
    <n v="276.39999999999998"/>
    <n v="46.5"/>
    <n v="1.5999999999999659"/>
    <n v="0"/>
    <n v="-0.25714285714285878"/>
    <n v="0"/>
    <n v="277.68571428571431"/>
    <n v="46.714285714285715"/>
    <m/>
  </r>
  <r>
    <x v="313"/>
    <n v="272.39999999999998"/>
    <n v="47"/>
    <n v="-4"/>
    <n v="0.5"/>
    <n v="-1.0285714285714351"/>
    <n v="7.1428571428571425E-2"/>
    <n v="276.65714285714284"/>
    <n v="46.785714285714285"/>
    <m/>
  </r>
  <r>
    <x v="314"/>
    <n v="274.8"/>
    <n v="47"/>
    <n v="2.4000000000000341"/>
    <n v="0"/>
    <n v="-0.88571428571428412"/>
    <n v="0"/>
    <n v="275.77142857142854"/>
    <n v="46.785714285714285"/>
    <m/>
  </r>
  <r>
    <x v="315"/>
    <n v="273.39999999999998"/>
    <n v="46.5"/>
    <n v="-1.4000000000000341"/>
    <n v="-0.5"/>
    <n v="-1.3428571428571476"/>
    <n v="-7.1428571428571425E-2"/>
    <n v="274.42857142857144"/>
    <n v="46.714285714285715"/>
    <m/>
  </r>
  <r>
    <x v="316"/>
    <n v="271.60000000000002"/>
    <n v="46.5"/>
    <n v="-1.7999999999999545"/>
    <n v="0"/>
    <n v="-0.34285714285713959"/>
    <n v="-7.1428571428571425E-2"/>
    <n v="274.08571428571429"/>
    <n v="46.642857142857146"/>
    <m/>
  </r>
  <r>
    <x v="317"/>
    <n v="271"/>
    <n v="46"/>
    <n v="-0.60000000000002274"/>
    <n v="-0.5"/>
    <n v="-0.59999999999999842"/>
    <n v="-7.1428571428571425E-2"/>
    <n v="273.48571428571432"/>
    <n v="46.571428571428569"/>
    <m/>
  </r>
  <r>
    <x v="318"/>
    <n v="272.2"/>
    <n v="46"/>
    <n v="1.1999999999999886"/>
    <n v="0"/>
    <n v="-0.37142857142857466"/>
    <n v="-7.1428571428571425E-2"/>
    <n v="273.1142857142857"/>
    <n v="46.5"/>
    <m/>
  </r>
  <r>
    <x v="319"/>
    <n v="272.2"/>
    <n v="46"/>
    <n v="0"/>
    <n v="0"/>
    <n v="-0.59999999999999842"/>
    <n v="-7.1428571428571425E-2"/>
    <n v="272.51428571428573"/>
    <n v="46.428571428571431"/>
    <m/>
  </r>
  <r>
    <x v="320"/>
    <n v="270"/>
    <n v="46"/>
    <n v="-2.1999999999999886"/>
    <n v="0"/>
    <n v="-0.34285714285713959"/>
    <n v="-0.14285714285714285"/>
    <n v="272.17142857142863"/>
    <n v="46.285714285714285"/>
    <s v="Second weigh; First weigh was 270.6"/>
  </r>
  <r>
    <x v="321"/>
    <n v="271.8"/>
    <n v="46"/>
    <n v="1.8000000000000114"/>
    <n v="0"/>
    <n v="-0.42857142857142855"/>
    <n v="-0.14285714285714285"/>
    <n v="271.74285714285713"/>
    <n v="46.142857142857146"/>
    <m/>
  </r>
  <r>
    <x v="322"/>
    <n v="269.39999999999998"/>
    <n v="46"/>
    <n v="-2.4000000000000341"/>
    <n v="0"/>
    <n v="-0.5714285714285714"/>
    <n v="-7.1428571428571425E-2"/>
    <n v="271.17142857142852"/>
    <n v="46.071428571428569"/>
    <m/>
  </r>
  <r>
    <x v="323"/>
    <n v="268.8"/>
    <n v="46"/>
    <n v="-0.59999999999996589"/>
    <n v="0"/>
    <n v="-0.40000000000000163"/>
    <n v="-7.1428571428571425E-2"/>
    <n v="270.77142857142854"/>
    <n v="46"/>
    <m/>
  </r>
  <r>
    <x v="324"/>
    <n v="266.8"/>
    <n v="46"/>
    <n v="-2"/>
    <n v="0"/>
    <n v="-0.59999999999999842"/>
    <n v="0"/>
    <n v="270.17142857142852"/>
    <n v="46"/>
    <m/>
  </r>
  <r>
    <x v="325"/>
    <n v="267.39999999999998"/>
    <n v="45.5"/>
    <n v="0.59999999999996589"/>
    <n v="-0.5"/>
    <n v="-0.68571428571428739"/>
    <n v="-7.1428571428571425E-2"/>
    <n v="269.48571428571432"/>
    <n v="45.928571428571431"/>
    <m/>
  </r>
  <r>
    <x v="326"/>
    <n v="264.39999999999998"/>
    <n v="46.5"/>
    <n v="-3"/>
    <n v="1"/>
    <n v="-1.1142857142857159"/>
    <n v="7.1428571428571425E-2"/>
    <n v="268.37142857142857"/>
    <n v="46"/>
    <m/>
  </r>
  <r>
    <x v="327"/>
    <n v="265.60000000000002"/>
    <n v="46"/>
    <n v="1.2000000000000455"/>
    <n v="-0.5"/>
    <n v="-0.62857142857142534"/>
    <n v="0"/>
    <n v="267.74285714285713"/>
    <n v="46"/>
    <m/>
  </r>
  <r>
    <x v="328"/>
    <n v="266"/>
    <n v="46"/>
    <n v="0.39999999999997726"/>
    <n v="0"/>
    <n v="-0.82857142857143018"/>
    <n v="0"/>
    <n v="266.91428571428571"/>
    <n v="46"/>
    <m/>
  </r>
  <r>
    <x v="329"/>
    <n v="268.60000000000002"/>
    <n v="45.5"/>
    <n v="2.6000000000000227"/>
    <n v="-0.5"/>
    <n v="-0.11428571428570779"/>
    <n v="-7.1428571428571425E-2"/>
    <n v="266.8"/>
    <n v="45.928571428571431"/>
    <m/>
  </r>
  <r>
    <x v="330"/>
    <n v="269.8"/>
    <n v="46"/>
    <n v="1.1999999999999886"/>
    <n v="0.5"/>
    <n v="0.14285714285714285"/>
    <n v="0"/>
    <n v="266.94285714285718"/>
    <n v="45.928571428571431"/>
    <m/>
  </r>
  <r>
    <x v="331"/>
    <n v="263.8"/>
    <n v="46"/>
    <n v="-6"/>
    <n v="0"/>
    <n v="-0.42857142857142855"/>
    <n v="0"/>
    <n v="266.51428571428568"/>
    <n v="45.928571428571431"/>
    <m/>
  </r>
  <r>
    <x v="332"/>
    <n v="264.39999999999998"/>
    <n v="45.5"/>
    <n v="0.59999999999996589"/>
    <n v="-0.5"/>
    <n v="-0.42857142857142855"/>
    <n v="0"/>
    <n v="266.08571428571429"/>
    <n v="45.928571428571431"/>
    <m/>
  </r>
  <r>
    <x v="333"/>
    <n v="266"/>
    <n v="45.5"/>
    <n v="1.6000000000000227"/>
    <n v="0"/>
    <n v="0.22857142857143181"/>
    <n v="-0.14285714285714285"/>
    <n v="266.31428571428569"/>
    <n v="45.785714285714285"/>
    <m/>
  </r>
  <r>
    <x v="334"/>
    <n v="264.39999999999998"/>
    <n v="45.5"/>
    <n v="-1.6000000000000227"/>
    <n v="0"/>
    <n v="-0.17142857142857792"/>
    <n v="-7.1428571428571425E-2"/>
    <n v="266.14285714285717"/>
    <n v="45.714285714285715"/>
    <m/>
  </r>
  <r>
    <x v="335"/>
    <n v="264.8"/>
    <n v="45.5"/>
    <n v="0.40000000000003411"/>
    <n v="0"/>
    <n v="-0.17142857142856979"/>
    <n v="-7.1428571428571425E-2"/>
    <n v="265.97142857142859"/>
    <n v="45.642857142857146"/>
    <m/>
  </r>
  <r>
    <x v="336"/>
    <n v="259.8"/>
    <n v="45"/>
    <n v="-5"/>
    <n v="-0.5"/>
    <n v="-1.2571428571428587"/>
    <n v="-7.1428571428571425E-2"/>
    <n v="264.71428571428572"/>
    <n v="45.571428571428569"/>
    <m/>
  </r>
  <r>
    <x v="337"/>
    <n v="258.60000000000002"/>
    <n v="45"/>
    <n v="-1.1999999999999886"/>
    <n v="0"/>
    <n v="-1.5999999999999983"/>
    <n v="-0.14285714285714285"/>
    <n v="263.1142857142857"/>
    <n v="45.428571428571431"/>
    <m/>
  </r>
  <r>
    <x v="338"/>
    <n v="258"/>
    <n v="45"/>
    <n v="-0.60000000000002274"/>
    <n v="0"/>
    <n v="-0.82857142857143018"/>
    <n v="-0.14285714285714285"/>
    <n v="262.28571428571428"/>
    <n v="45.285714285714285"/>
    <m/>
  </r>
  <r>
    <x v="339"/>
    <n v="262"/>
    <n v="45.5"/>
    <n v="4"/>
    <n v="0.5"/>
    <n v="-0.34285714285713959"/>
    <n v="0"/>
    <n v="261.94285714285712"/>
    <n v="45.285714285714285"/>
    <m/>
  </r>
  <r>
    <x v="340"/>
    <n v="261.2"/>
    <n v="45.5"/>
    <n v="-0.80000000000001137"/>
    <n v="0"/>
    <n v="-0.68571428571428739"/>
    <n v="0"/>
    <n v="261.25714285714287"/>
    <n v="45.285714285714285"/>
    <m/>
  </r>
  <r>
    <x v="341"/>
    <n v="260"/>
    <n v="45"/>
    <n v="-1.1999999999999886"/>
    <n v="-0.5"/>
    <n v="-0.62857142857142534"/>
    <n v="-7.1428571428571425E-2"/>
    <n v="260.62857142857143"/>
    <n v="45.214285714285715"/>
    <m/>
  </r>
  <r>
    <x v="342"/>
    <n v="257"/>
    <n v="45"/>
    <n v="-3"/>
    <n v="0"/>
    <n v="-1.1142857142857159"/>
    <n v="-7.1428571428571425E-2"/>
    <n v="259.51428571428573"/>
    <n v="45.142857142857146"/>
    <m/>
  </r>
  <r>
    <x v="343"/>
    <n v="254"/>
    <n v="44.5"/>
    <n v="-3"/>
    <n v="-0.5"/>
    <n v="-0.82857142857143018"/>
    <n v="-7.1428571428571425E-2"/>
    <n v="258.68571428571425"/>
    <n v="45.071428571428569"/>
    <m/>
  </r>
  <r>
    <x v="344"/>
    <n v="253.6"/>
    <n v="44.5"/>
    <n v="-0.40000000000000568"/>
    <n v="0"/>
    <n v="-0.7142857142857183"/>
    <n v="-7.1428571428571425E-2"/>
    <n v="257.97142857142859"/>
    <n v="45"/>
    <m/>
  </r>
  <r>
    <x v="345"/>
    <n v="254"/>
    <n v="44.5"/>
    <n v="0.40000000000000568"/>
    <n v="0"/>
    <n v="-0.5714285714285714"/>
    <n v="-7.1428571428571425E-2"/>
    <n v="257.39999999999998"/>
    <n v="44.928571428571431"/>
    <m/>
  </r>
  <r>
    <x v="346"/>
    <n v="254"/>
    <n v="44.5"/>
    <n v="0"/>
    <n v="0"/>
    <n v="-1.1428571428571428"/>
    <n v="-0.14285714285714285"/>
    <n v="256.25714285714287"/>
    <n v="44.785714285714285"/>
    <m/>
  </r>
  <r>
    <x v="347"/>
    <n v="254"/>
    <n v="44.5"/>
    <n v="0"/>
    <n v="0"/>
    <n v="-1.0285714285714269"/>
    <n v="-0.14285714285714285"/>
    <n v="255.22857142857143"/>
    <n v="44.642857142857146"/>
    <m/>
  </r>
  <r>
    <x v="348"/>
    <n v="252.6"/>
    <n v="44"/>
    <n v="-1.4000000000000057"/>
    <n v="-0.5"/>
    <n v="-1.0571428571428581"/>
    <n v="-0.14285714285714285"/>
    <n v="254.17142857142855"/>
    <n v="44.5"/>
    <m/>
  </r>
  <r>
    <x v="349"/>
    <n v="251.8"/>
    <n v="44"/>
    <n v="-0.79999999999998295"/>
    <n v="0"/>
    <n v="-0.74285714285714122"/>
    <n v="-0.14285714285714285"/>
    <n v="253.42857142857139"/>
    <n v="44.357142857142854"/>
    <m/>
  </r>
  <r>
    <x v="350"/>
    <n v="252.6"/>
    <n v="44"/>
    <n v="0.79999999999998295"/>
    <n v="0"/>
    <n v="-0.20000000000000082"/>
    <n v="-7.1428571428571425E-2"/>
    <n v="253.22857142857143"/>
    <n v="44.285714285714285"/>
    <m/>
  </r>
  <r>
    <x v="351"/>
    <n v="254"/>
    <n v="44"/>
    <n v="1.4000000000000057"/>
    <n v="0"/>
    <n v="5.7142857142857953E-2"/>
    <n v="-7.1428571428571425E-2"/>
    <n v="253.28571428571428"/>
    <n v="44.214285714285715"/>
    <m/>
  </r>
  <r>
    <x v="352"/>
    <n v="252.6"/>
    <n v="44"/>
    <n v="-1.4000000000000057"/>
    <n v="0"/>
    <n v="-0.20000000000000082"/>
    <n v="-7.1428571428571425E-2"/>
    <n v="253.08571428571426"/>
    <n v="44.142857142857146"/>
    <m/>
  </r>
  <r>
    <x v="353"/>
    <n v="248.4"/>
    <n v="44"/>
    <n v="-4.1999999999999886"/>
    <n v="0"/>
    <n v="-0.79999999999999916"/>
    <n v="-7.1428571428571425E-2"/>
    <n v="252.28571428571428"/>
    <n v="44.071428571428569"/>
    <m/>
  </r>
  <r>
    <x v="354"/>
    <n v="249.4"/>
    <n v="44"/>
    <n v="1"/>
    <n v="0"/>
    <n v="-0.65714285714285636"/>
    <n v="-7.1428571428571425E-2"/>
    <n v="251.62857142857143"/>
    <n v="44"/>
    <m/>
  </r>
  <r>
    <x v="355"/>
    <m/>
    <m/>
    <n v="-249.4"/>
    <n v="-44"/>
    <n v="-36.085714285714282"/>
    <n v="-6.2857142857142856"/>
    <n v="251.4666666666667"/>
    <n v="44"/>
    <m/>
  </r>
  <r>
    <x v="356"/>
    <m/>
    <m/>
    <n v="0"/>
    <n v="0"/>
    <n v="-35.971428571428575"/>
    <n v="-6.2857142857142856"/>
    <n v="251.4"/>
    <n v="4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45DC0A-5421-4183-9D30-7A3875AEAAB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7" firstHeaderRow="0" firstDataRow="1" firstDataCol="1"/>
  <pivotFields count="12"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11"/>
    <field x="10"/>
    <field x="0"/>
  </rowFields>
  <rowItems count="4"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Weight (Pounds)" fld="1" baseField="0" baseItem="0"/>
    <dataField name="Sum of Waist (Inches)" fld="2" baseField="0" baseItem="0"/>
    <dataField name="Sum of Weight Diff" fld="3" baseField="0" baseItem="0"/>
    <dataField name="Sum of Waist Diff" fld="4" baseField="0" baseItem="0"/>
    <dataField name="Sum of Average Diff (Weight)" fld="5" baseField="0" baseItem="0"/>
    <dataField name="Sum of Average Diff (Waist)" fld="6" baseField="0" baseItem="0"/>
    <dataField name="Sum of 7 Interval Moving Average (Weight)" fld="7" baseField="0" baseItem="0"/>
    <dataField name="Sum of 7 Interval Moving Average (Waist)" fld="8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9111F4-53CA-4689-87C0-96C3A810D1D6}" name="Table8" displayName="Table8" ref="A1:Z227" totalsRowShown="0">
  <autoFilter ref="A1:Z227" xr:uid="{D69111F4-53CA-4689-87C0-96C3A810D1D6}"/>
  <tableColumns count="26">
    <tableColumn id="1" xr3:uid="{64381526-D32E-4D7F-B200-5105FBBDAD99}" name="Date" dataDxfId="92"/>
    <tableColumn id="2" xr3:uid="{53673A3A-7B0B-4AA5-A67B-4D9B7A182821}" name="Weight (Pounds)" dataDxfId="91"/>
    <tableColumn id="3" xr3:uid="{E57A4E15-BC9F-4353-A3BD-A9DED5BEDE20}" name="Waist (Inches)" dataDxfId="90"/>
    <tableColumn id="4" xr3:uid="{7FA20777-7D37-4556-94D2-FBD65196514B}" name="Neck (Inches)" dataDxfId="89"/>
    <tableColumn id="5" xr3:uid="{EECB20F5-679F-433A-B7B0-23C4FEEE2CA2}" name="Morning Body Temp" dataDxfId="88"/>
    <tableColumn id="6" xr3:uid="{FA3C5C41-7DA9-4CAA-9C89-CF97FA296CD6}" name="Morning Systolic Pressure" dataDxfId="87"/>
    <tableColumn id="7" xr3:uid="{60B0552C-6F74-48A0-9089-1C59448CC3F5}" name="Morning Diastolic Pressure" dataDxfId="86"/>
    <tableColumn id="8" xr3:uid="{549FD589-9272-4358-BF0A-11A5FD56B9FE}" name="Morning Pulse" dataDxfId="85"/>
    <tableColumn id="9" xr3:uid="{6F06DF5F-D92B-4FB5-8CAD-5E9F23EE16C2}" name="Night Body Temp" dataDxfId="84"/>
    <tableColumn id="10" xr3:uid="{61BDCA04-68E4-4D5F-9327-691D520A5E08}" name="Night Systolic Pressure" dataDxfId="83"/>
    <tableColumn id="11" xr3:uid="{18FB2D87-CC80-4E30-BCEE-FE0242C6A15A}" name="Night Diastolic Pressure" dataDxfId="82"/>
    <tableColumn id="12" xr3:uid="{955BF4A3-8D03-4A53-A674-09320709DC17}" name="Night Pulse" dataDxfId="81"/>
    <tableColumn id="13" xr3:uid="{3E2572F7-17C1-437C-B1FD-C1FA74DBEA04}" name="Sleep" dataDxfId="80"/>
    <tableColumn id="14" xr3:uid="{432D3628-766F-4CAC-AB5C-C4C822C03D97}" name="BMI" dataDxfId="79">
      <calculatedColumnFormula>(B2/4900)*703</calculatedColumnFormula>
    </tableColumn>
    <tableColumn id="15" xr3:uid="{BB7A350D-EF4C-42A6-A593-37FC9D15F3C2}" name="CBF" dataDxfId="78">
      <calculatedColumnFormula>(86.01*LOG10(C2-D2))-(70.041*LOG10(70))+36.76</calculatedColumnFormula>
    </tableColumn>
    <tableColumn id="16" xr3:uid="{7DF6FF78-5D0D-4B13-B2A5-7BEADD0E64D9}" name="Gym"/>
    <tableColumn id="17" xr3:uid="{98BDA96D-87B0-4451-9E3C-0728121AF976}" name="Cardio"/>
    <tableColumn id="18" xr3:uid="{3EFC8406-5331-4BE1-992F-D0E8F274A3EC}" name="Calories" dataDxfId="77"/>
    <tableColumn id="19" xr3:uid="{67D6C958-BB3C-4312-A299-64B28AFFCD85}" name="Carbs" dataDxfId="76"/>
    <tableColumn id="20" xr3:uid="{CBBD336E-1CE2-4CDE-8E38-C683E1FD7824}" name="Fat " dataDxfId="75"/>
    <tableColumn id="21" xr3:uid="{7BB9F6BD-011B-4E25-9E42-0D8232248FA3}" name="Protein" dataDxfId="74"/>
    <tableColumn id="22" xr3:uid="{D932C299-8911-473E-8C87-CFE7518CDDEA}" name="Fiber" dataDxfId="73"/>
    <tableColumn id="23" xr3:uid="{CB13B682-12A6-4E0F-9A3F-4FC3AEBB0BEC}" name="Sugar" dataDxfId="72"/>
    <tableColumn id="24" xr3:uid="{8516FBF3-AE87-40B7-91DB-6764C4707206}" name="Servings" dataDxfId="71"/>
    <tableColumn id="25" xr3:uid="{ED42725C-1DCF-4291-B7A2-E528BACE6907}" name="Daily Water Intake (liters)" dataDxfId="70"/>
    <tableColumn id="28" xr3:uid="{D61CA4FF-979D-422C-A6D6-B92622BBA5A8}" name="Fat Calories" dataDxfId="6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6FA9ACC-0775-4158-B174-8E391058819A}" name="Table14" displayName="Table14" ref="A1:J43" totalsRowShown="0" headerRowDxfId="68" dataDxfId="67">
  <autoFilter ref="A1:J43" xr:uid="{56FA9ACC-0775-4158-B174-8E391058819A}"/>
  <tableColumns count="10">
    <tableColumn id="1" xr3:uid="{B015C909-6EB0-4687-AD06-A97EF96777CB}" name="Date" dataDxfId="66"/>
    <tableColumn id="2" xr3:uid="{53CEA9EA-185E-47F7-B04E-84191D8EF8D4}" name="Weight (Pounds)" dataDxfId="65"/>
    <tableColumn id="3" xr3:uid="{2F99AAC4-2845-4CFD-922F-7E1699D6B21E}" name="Waist (Inches)" dataDxfId="64"/>
    <tableColumn id="4" xr3:uid="{4A24DA0B-8F94-47B2-BED6-F35BF26F3E7B}" name="Neck (Inches)" dataDxfId="63"/>
    <tableColumn id="5" xr3:uid="{60C5BB2A-4D32-4A1D-B5B3-3021A7CD4868}" name="Morning Body Temp" dataDxfId="62"/>
    <tableColumn id="6" xr3:uid="{00E1CE0B-EA68-47C8-AE8E-1A4074B10A47}" name="Morning Blood Pressure" dataDxfId="61"/>
    <tableColumn id="7" xr3:uid="{6EBA0A05-109F-4246-B6CA-BF7D746B2C30}" name="Morning Pulse" dataDxfId="60"/>
    <tableColumn id="8" xr3:uid="{F58F05D5-A3E5-4087-AEC8-298B53500440}" name="Night Body Temp" dataDxfId="59"/>
    <tableColumn id="9" xr3:uid="{048BEF62-E855-4FAF-9483-063EB27E331B}" name="Night Blood Pressure" dataDxfId="58"/>
    <tableColumn id="10" xr3:uid="{70218290-6142-481A-BE93-8FAAEA6A88AF}" name="Night Pulse" dataDxfId="5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6D65E4-851C-438A-BEDB-D2BF1F5255D7}" name="Stats" displayName="Stats" ref="A1:B17" totalsRowShown="0" headerRowDxfId="56" dataDxfId="55">
  <autoFilter ref="A1:B17" xr:uid="{496D65E4-851C-438A-BEDB-D2BF1F5255D7}"/>
  <tableColumns count="2">
    <tableColumn id="1" xr3:uid="{6D943A50-F42A-45B8-BDE5-392B2BD56EFD}" name="Input" dataDxfId="54"/>
    <tableColumn id="2" xr3:uid="{AA84D614-682F-422C-BF49-FF8B887D8560}" name="Stat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7228D3-3322-449A-98EB-CC18AFFE9067}" name="NewStats" displayName="NewStats" ref="D1:E19" totalsRowShown="0" headerRowDxfId="52" dataDxfId="51">
  <autoFilter ref="D1:E19" xr:uid="{B97228D3-3322-449A-98EB-CC18AFFE9067}"/>
  <tableColumns count="2">
    <tableColumn id="1" xr3:uid="{68B38986-3BCB-4F83-BE60-31788D2FFCFD}" name="Input" dataDxfId="50" totalsRowDxfId="49"/>
    <tableColumn id="2" xr3:uid="{CE4F7E97-0B0C-46EC-A9D4-876511AF2A90}" name="Stat" dataDxfId="48" totalsRowDxfId="4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DE95D7-C29C-4C81-B5E1-4CA0920B1255}" name="ProjectStats" displayName="ProjectStats" ref="A23:B41" totalsRowShown="0" headerRowDxfId="46" dataDxfId="45">
  <autoFilter ref="A23:B41" xr:uid="{1FDE95D7-C29C-4C81-B5E1-4CA0920B1255}"/>
  <tableColumns count="2">
    <tableColumn id="1" xr3:uid="{45A6627E-6E19-4578-80E5-69577E4F049F}" name="Input" dataDxfId="44"/>
    <tableColumn id="2" xr3:uid="{FCBC67A5-A7FA-4853-825D-CBFA859095FB}" name="Stat" dataDxfId="43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B5F64D-9E4F-41DC-B0F8-D3147F8955DA}" name="NewMeasurement" displayName="NewMeasurement" ref="A1:J106" totalsRowShown="0" headerRowDxfId="42" dataDxfId="41" tableBorderDxfId="40">
  <autoFilter ref="A1:J106" xr:uid="{59677BC6-117E-4DFE-8B55-B0A38F0585CB}"/>
  <tableColumns count="10">
    <tableColumn id="1" xr3:uid="{1C1BC551-7A7F-4D65-BAEF-EF89068E4D6E}" name="Date" dataDxfId="39"/>
    <tableColumn id="2" xr3:uid="{B4DC17D0-FC25-4D10-AA01-FAEFD3C2079C}" name="Weight (Pounds)" dataDxfId="38"/>
    <tableColumn id="3" xr3:uid="{8163CE15-6E60-4C04-9C03-114F9E487662}" name="Waist (Inches)" dataDxfId="37"/>
    <tableColumn id="4" xr3:uid="{D9FCD362-142B-4021-82AA-0508E5B03ECC}" name="Weight Diff" dataDxfId="36">
      <calculatedColumnFormula>B2-#REF!</calculatedColumnFormula>
    </tableColumn>
    <tableColumn id="5" xr3:uid="{2D5F7E66-B04F-44C5-84E8-EC3999361A8F}" name="Waist Diff" dataDxfId="35">
      <calculatedColumnFormula>C2-#REF!</calculatedColumnFormula>
    </tableColumn>
    <tableColumn id="6" xr3:uid="{147E2B9E-B4EC-4FED-925D-A253E3881BFC}" name="Average Diff (Weight)" dataDxfId="34">
      <calculatedColumnFormula>AVERAGE(D2:D106)</calculatedColumnFormula>
    </tableColumn>
    <tableColumn id="7" xr3:uid="{D8AD4695-1A35-470B-8571-063CA97BC975}" name="Average Diff (Waist)" dataDxfId="33">
      <calculatedColumnFormula>AVERAGE(E2:E106)</calculatedColumnFormula>
    </tableColumn>
    <tableColumn id="8" xr3:uid="{918F7A86-5FE9-43AF-9EDA-4CA4C8A4E091}" name="7 Interval Moving Average (Weight)" dataDxfId="32">
      <calculatedColumnFormula>AVERAGE(B2:B106)</calculatedColumnFormula>
    </tableColumn>
    <tableColumn id="9" xr3:uid="{BBD93456-77C0-4E18-9D72-0D3E2429FFF6}" name="7 Interval Moving Average (Waist)" dataDxfId="31">
      <calculatedColumnFormula>AVERAGE(C2:C8)</calculatedColumnFormula>
    </tableColumn>
    <tableColumn id="10" xr3:uid="{1829E4F0-8F6A-4CB1-BBF9-83013EFFCE8E}" name="Notes" dataDxfId="30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77BC6-117E-4DFE-8B55-B0A38F0585CB}" name="WeightWaist" displayName="WeightWaist" ref="A1:J358" totalsRowShown="0" headerRowDxfId="29" dataDxfId="28" tableBorderDxfId="27">
  <autoFilter ref="A1:J358" xr:uid="{59677BC6-117E-4DFE-8B55-B0A38F0585CB}"/>
  <tableColumns count="10">
    <tableColumn id="1" xr3:uid="{D6693EEB-36B3-40E7-808D-24B9B94CC877}" name="Date" dataDxfId="26"/>
    <tableColumn id="2" xr3:uid="{6FD92227-3331-4084-9F46-EF145D9FDE5F}" name="Weight (Pounds)" dataDxfId="25"/>
    <tableColumn id="3" xr3:uid="{EFDCDADB-408B-4F0D-9C53-C30B83F509B8}" name="Waist (Inches)" dataDxfId="24"/>
    <tableColumn id="4" xr3:uid="{7BCF6747-F332-469F-A1B1-F713537A5593}" name="Weight Diff" dataDxfId="23">
      <calculatedColumnFormula>B2-B1</calculatedColumnFormula>
    </tableColumn>
    <tableColumn id="5" xr3:uid="{0DC8617B-3C4E-4D0B-889C-39D896E85EAB}" name="Waist Diff" dataDxfId="22">
      <calculatedColumnFormula>C2-C1</calculatedColumnFormula>
    </tableColumn>
    <tableColumn id="6" xr3:uid="{B371A6B3-7934-444D-9EEA-36B0DE235862}" name="Average Diff (Weight)" dataDxfId="21"/>
    <tableColumn id="7" xr3:uid="{046016AD-61DD-4DFF-9EA0-B5A10E03C523}" name="Average Diff (Waist)" dataDxfId="20"/>
    <tableColumn id="8" xr3:uid="{D7F15885-D81F-41A6-BB0A-5AAD6DEF23A9}" name="7 Interval Moving Average (Weight)" dataDxfId="19"/>
    <tableColumn id="9" xr3:uid="{33CE0F25-4C3B-4100-8C4E-19DAE2A421FB}" name="7 Interval Moving Average (Waist)" dataDxfId="18"/>
    <tableColumn id="10" xr3:uid="{DD28940A-655C-449E-A2A1-A25528ACCC5E}" name="Notes" dataDxfId="17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B10E5C-2E78-41EC-8A45-9F235526474A}" name="Table4" displayName="Table4" ref="B360:D361" totalsRowShown="0" headerRowDxfId="16">
  <autoFilter ref="B360:D361" xr:uid="{C4B10E5C-2E78-41EC-8A45-9F235526474A}"/>
  <tableColumns count="3">
    <tableColumn id="1" xr3:uid="{3D0AFBBE-2CF8-4868-86D0-B89157562217}" name="Measure/Purpose" dataDxfId="15"/>
    <tableColumn id="2" xr3:uid="{A7A17705-DD63-4B9A-B138-F06B7E4BEDB1}" name="Weight" dataDxfId="14">
      <calculatedColumnFormula>B358-B320</calculatedColumnFormula>
    </tableColumn>
    <tableColumn id="3" xr3:uid="{19EBE2E7-1349-498C-9AF9-DEB589D2F2F0}" name="Waist" dataDxfId="13">
      <calculatedColumnFormula>C358-C320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6F984D-7607-4256-B1D4-FE4D0FB3A5C8}" name="Failed" displayName="Failed" ref="A1:J65" totalsRowShown="0" headerRowDxfId="12" dataDxfId="11" tableBorderDxfId="10">
  <autoFilter ref="A1:J65" xr:uid="{59677BC6-117E-4DFE-8B55-B0A38F0585CB}"/>
  <tableColumns count="10">
    <tableColumn id="1" xr3:uid="{411AEB81-0F07-4E96-AA0E-8E1B95E9C731}" name="Date" dataDxfId="9"/>
    <tableColumn id="2" xr3:uid="{7AA0273F-E33D-4A91-8C63-80FA061A17AD}" name="Weight (Pounds)" dataDxfId="8"/>
    <tableColumn id="3" xr3:uid="{F26793E2-0310-48EF-90E7-239B5F34EFCB}" name="Waist (Inches)" dataDxfId="7"/>
    <tableColumn id="4" xr3:uid="{8E4397CF-A9F3-4E90-A331-E1435A39BBDE}" name="Weight Diff" dataDxfId="6">
      <calculatedColumnFormula>B2-B1</calculatedColumnFormula>
    </tableColumn>
    <tableColumn id="5" xr3:uid="{664834CE-4711-40B5-94D5-1F22B9821312}" name="Waist Diff" dataDxfId="5">
      <calculatedColumnFormula>C2-C1</calculatedColumnFormula>
    </tableColumn>
    <tableColumn id="6" xr3:uid="{67F778F0-AADB-4CD6-9275-E520DCB28808}" name="Average Diff (Weight)" dataDxfId="4">
      <calculatedColumnFormula>AVERAGE(D2:D65)</calculatedColumnFormula>
    </tableColumn>
    <tableColumn id="7" xr3:uid="{84132C9D-343D-4F52-9A1B-47569B6357D1}" name="Average Diff (Waist)" dataDxfId="3">
      <calculatedColumnFormula>AVERAGE(E2:E65)</calculatedColumnFormula>
    </tableColumn>
    <tableColumn id="8" xr3:uid="{6BB58765-71E6-4078-A36B-D61867306B7D}" name="7 Interval Moving Average (Weight)" dataDxfId="2">
      <calculatedColumnFormula>AVERAGE(B2:B65)</calculatedColumnFormula>
    </tableColumn>
    <tableColumn id="9" xr3:uid="{E88A283A-ED5C-4BC9-A160-0DED964E330E}" name="7 Interval Moving Average (Waist)" dataDxfId="1">
      <calculatedColumnFormula>AVERAGE(C2:C65)</calculatedColumnFormula>
    </tableColumn>
    <tableColumn id="10" xr3:uid="{85F0A71E-270C-42A3-ACF2-03ADA088C154}" name="Notes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BE50-AF26-4D05-8A12-FCA42B80C69D}">
  <sheetPr codeName="Sheet3">
    <pageSetUpPr fitToPage="1"/>
  </sheetPr>
  <dimension ref="A1:Z227"/>
  <sheetViews>
    <sheetView tabSelected="1" topLeftCell="A19" workbookViewId="0">
      <selection activeCell="AA9" sqref="AA9"/>
    </sheetView>
  </sheetViews>
  <sheetFormatPr defaultColWidth="29" defaultRowHeight="15" x14ac:dyDescent="0.25"/>
  <cols>
    <col min="1" max="1" width="33.28515625" customWidth="1"/>
    <col min="2" max="2" width="20" customWidth="1"/>
    <col min="3" max="3" width="17.42578125" customWidth="1"/>
    <col min="4" max="4" width="15.7109375" customWidth="1"/>
    <col min="5" max="5" width="23.42578125" customWidth="1"/>
    <col min="6" max="6" width="28.140625" customWidth="1"/>
    <col min="7" max="7" width="27.7109375" customWidth="1"/>
    <col min="8" max="8" width="16.7109375" customWidth="1"/>
    <col min="9" max="9" width="19.85546875" customWidth="1"/>
    <col min="10" max="10" width="25.28515625" customWidth="1"/>
    <col min="11" max="11" width="26.28515625" customWidth="1"/>
    <col min="12" max="12" width="14.7109375" customWidth="1"/>
    <col min="13" max="13" width="9.140625" customWidth="1"/>
    <col min="14" max="14" width="9.7109375" customWidth="1"/>
    <col min="15" max="15" width="9.5703125" customWidth="1"/>
    <col min="16" max="16" width="10.140625" customWidth="1"/>
    <col min="17" max="17" width="11" customWidth="1"/>
    <col min="18" max="18" width="11.7109375" customWidth="1"/>
    <col min="19" max="19" width="10" customWidth="1"/>
    <col min="20" max="20" width="8.5703125" customWidth="1"/>
    <col min="21" max="21" width="10.42578125" customWidth="1"/>
    <col min="22" max="22" width="9.28515625" customWidth="1"/>
    <col min="23" max="23" width="9.85546875" customWidth="1"/>
    <col min="24" max="24" width="11.140625" customWidth="1"/>
    <col min="25" max="25" width="26.85546875" customWidth="1"/>
    <col min="26" max="26" width="14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25">
      <c r="A2" s="20">
        <v>45317</v>
      </c>
      <c r="B2" s="21">
        <v>275.60000000000002</v>
      </c>
      <c r="C2" s="21">
        <v>47.5</v>
      </c>
      <c r="D2" s="21">
        <v>17</v>
      </c>
      <c r="E2" s="21">
        <v>95.7</v>
      </c>
      <c r="F2" s="21">
        <v>113</v>
      </c>
      <c r="G2" s="21">
        <v>73</v>
      </c>
      <c r="H2" s="21">
        <v>74</v>
      </c>
      <c r="I2" s="21">
        <v>97.4</v>
      </c>
      <c r="J2" s="21">
        <v>128</v>
      </c>
      <c r="K2" s="21">
        <v>79</v>
      </c>
      <c r="L2" s="21">
        <v>73</v>
      </c>
      <c r="M2" s="21">
        <v>11.5</v>
      </c>
      <c r="N2" s="21">
        <f>(B2/4900)*703</f>
        <v>39.540163265306127</v>
      </c>
      <c r="O2" s="21">
        <f t="shared" ref="O2:O39" si="0">(86.01*LOG10(C2-D2))-(70.041*LOG10(70))+36.76</f>
        <v>35.192117361578489</v>
      </c>
      <c r="P2" t="s">
        <v>17</v>
      </c>
      <c r="Q2" t="s">
        <v>17</v>
      </c>
      <c r="R2" s="21">
        <v>1465</v>
      </c>
      <c r="S2" s="21">
        <v>189.5</v>
      </c>
      <c r="T2" s="21">
        <v>50.5</v>
      </c>
      <c r="U2" s="21">
        <v>73</v>
      </c>
      <c r="V2" s="21">
        <v>19</v>
      </c>
      <c r="W2" s="21">
        <v>67.5</v>
      </c>
      <c r="X2" s="21">
        <v>17</v>
      </c>
      <c r="Y2" s="21">
        <v>0.5</v>
      </c>
      <c r="Z2" s="21">
        <v>454.5</v>
      </c>
    </row>
    <row r="3" spans="1:26" x14ac:dyDescent="0.25">
      <c r="A3" s="20">
        <v>45318</v>
      </c>
      <c r="B3" s="21">
        <v>271.8</v>
      </c>
      <c r="C3" s="21">
        <v>47</v>
      </c>
      <c r="D3" s="21">
        <v>17</v>
      </c>
      <c r="E3" s="21">
        <v>96.2</v>
      </c>
      <c r="F3" s="21">
        <v>114</v>
      </c>
      <c r="G3" s="21">
        <v>75</v>
      </c>
      <c r="H3" s="21">
        <v>67</v>
      </c>
      <c r="I3" s="21">
        <v>97.8</v>
      </c>
      <c r="J3" s="21">
        <v>108</v>
      </c>
      <c r="K3" s="21">
        <v>75</v>
      </c>
      <c r="L3" s="21">
        <v>82</v>
      </c>
      <c r="M3" s="21">
        <v>5.5</v>
      </c>
      <c r="N3" s="21">
        <f t="shared" ref="N3:N39" si="1">(B3/4900)*703</f>
        <v>38.994979591836739</v>
      </c>
      <c r="O3" s="21">
        <f t="shared" si="0"/>
        <v>34.574687297799606</v>
      </c>
      <c r="P3" t="s">
        <v>17</v>
      </c>
      <c r="Q3" t="s">
        <v>19</v>
      </c>
      <c r="R3" s="21">
        <v>2521</v>
      </c>
      <c r="S3" s="21">
        <v>499.95</v>
      </c>
      <c r="T3" s="21">
        <v>85</v>
      </c>
      <c r="U3" s="21">
        <v>71.5</v>
      </c>
      <c r="V3" s="21">
        <v>34.5</v>
      </c>
      <c r="W3" s="21">
        <v>325.45</v>
      </c>
      <c r="X3" s="21">
        <v>72.5</v>
      </c>
      <c r="Y3" s="21">
        <v>0.75</v>
      </c>
      <c r="Z3" s="21">
        <v>765</v>
      </c>
    </row>
    <row r="4" spans="1:26" x14ac:dyDescent="0.25">
      <c r="A4" s="20">
        <v>45319</v>
      </c>
      <c r="B4" s="21">
        <v>271.8</v>
      </c>
      <c r="C4" s="21">
        <v>47</v>
      </c>
      <c r="D4" s="21">
        <v>17</v>
      </c>
      <c r="E4" s="21">
        <v>96.7</v>
      </c>
      <c r="F4" s="21">
        <v>136</v>
      </c>
      <c r="G4" s="21">
        <v>76</v>
      </c>
      <c r="H4" s="21">
        <v>71</v>
      </c>
      <c r="I4" s="21">
        <v>96.1</v>
      </c>
      <c r="J4" s="21">
        <v>112</v>
      </c>
      <c r="K4" s="21">
        <v>63</v>
      </c>
      <c r="L4" s="21">
        <v>70</v>
      </c>
      <c r="M4" s="21">
        <v>8</v>
      </c>
      <c r="N4" s="21">
        <f t="shared" si="1"/>
        <v>38.994979591836739</v>
      </c>
      <c r="O4" s="21">
        <f t="shared" si="0"/>
        <v>34.574687297799606</v>
      </c>
      <c r="P4" t="s">
        <v>19</v>
      </c>
      <c r="Q4" t="s">
        <v>19</v>
      </c>
      <c r="R4" s="21">
        <v>1385.1916666666666</v>
      </c>
      <c r="S4" s="21">
        <v>172.41208333333333</v>
      </c>
      <c r="T4" s="21">
        <v>39.075833333333335</v>
      </c>
      <c r="U4" s="21">
        <v>74.289583333333354</v>
      </c>
      <c r="V4" s="21">
        <v>41.209583333333342</v>
      </c>
      <c r="W4" s="21">
        <v>66.442083333333329</v>
      </c>
      <c r="X4" s="21">
        <v>16.350000000000001</v>
      </c>
      <c r="Y4" s="21">
        <v>0.5</v>
      </c>
      <c r="Z4" s="21">
        <v>351.6825</v>
      </c>
    </row>
    <row r="5" spans="1:26" x14ac:dyDescent="0.25">
      <c r="A5" s="20">
        <v>45320</v>
      </c>
      <c r="B5" s="21">
        <v>272.8</v>
      </c>
      <c r="C5" s="21">
        <v>47</v>
      </c>
      <c r="D5" s="21">
        <v>17</v>
      </c>
      <c r="E5" s="21">
        <v>97.5</v>
      </c>
      <c r="F5" s="21">
        <v>131</v>
      </c>
      <c r="G5" s="21">
        <v>85</v>
      </c>
      <c r="H5" s="21">
        <v>76</v>
      </c>
      <c r="I5" s="21">
        <v>97.1</v>
      </c>
      <c r="J5" s="21">
        <v>158</v>
      </c>
      <c r="K5" s="21">
        <v>88</v>
      </c>
      <c r="L5" s="21">
        <v>86</v>
      </c>
      <c r="M5" s="21">
        <v>8</v>
      </c>
      <c r="N5" s="21">
        <f t="shared" si="1"/>
        <v>39.138448979591836</v>
      </c>
      <c r="O5" s="21">
        <f t="shared" si="0"/>
        <v>34.574687297799606</v>
      </c>
      <c r="P5" t="s">
        <v>17</v>
      </c>
      <c r="Q5" t="s">
        <v>19</v>
      </c>
      <c r="R5" s="21">
        <v>570</v>
      </c>
      <c r="S5" s="21">
        <v>108</v>
      </c>
      <c r="T5" s="21">
        <v>12</v>
      </c>
      <c r="U5" s="21">
        <v>4</v>
      </c>
      <c r="V5" s="21">
        <v>8</v>
      </c>
      <c r="W5" s="21">
        <v>46</v>
      </c>
      <c r="X5" s="21">
        <v>6</v>
      </c>
      <c r="Y5" s="21">
        <v>0.5</v>
      </c>
      <c r="Z5" s="21">
        <v>108</v>
      </c>
    </row>
    <row r="6" spans="1:26" x14ac:dyDescent="0.25">
      <c r="A6" s="20">
        <v>45321</v>
      </c>
      <c r="B6" s="21">
        <v>269.60000000000002</v>
      </c>
      <c r="C6" s="21">
        <v>46.5</v>
      </c>
      <c r="D6" s="21">
        <v>17</v>
      </c>
      <c r="E6" s="21">
        <v>97.7</v>
      </c>
      <c r="F6" s="21">
        <v>123</v>
      </c>
      <c r="G6" s="21">
        <v>79</v>
      </c>
      <c r="H6" s="21">
        <v>84</v>
      </c>
      <c r="I6" s="21">
        <v>98.6</v>
      </c>
      <c r="J6" s="21">
        <v>120</v>
      </c>
      <c r="K6" s="21">
        <v>71</v>
      </c>
      <c r="L6" s="21">
        <v>81</v>
      </c>
      <c r="M6" s="21">
        <v>10</v>
      </c>
      <c r="N6" s="21">
        <f t="shared" si="1"/>
        <v>38.679346938775517</v>
      </c>
      <c r="O6" s="21">
        <f t="shared" si="0"/>
        <v>33.946879773643239</v>
      </c>
      <c r="P6" t="s">
        <v>17</v>
      </c>
      <c r="Q6" t="s">
        <v>17</v>
      </c>
      <c r="R6" s="21">
        <v>1946.3333333333301</v>
      </c>
      <c r="S6" s="21">
        <v>259.04000000000002</v>
      </c>
      <c r="T6" s="21">
        <v>60.098333333333343</v>
      </c>
      <c r="U6" s="21">
        <v>104.32666666666668</v>
      </c>
      <c r="V6" s="21">
        <v>47.730000000000004</v>
      </c>
      <c r="W6" s="21">
        <v>67.668333333333322</v>
      </c>
      <c r="X6" s="21">
        <v>19.3</v>
      </c>
      <c r="Y6" s="21">
        <v>2</v>
      </c>
      <c r="Z6" s="21">
        <v>540.88499999999999</v>
      </c>
    </row>
    <row r="7" spans="1:26" x14ac:dyDescent="0.25">
      <c r="A7" s="20">
        <v>45322</v>
      </c>
      <c r="B7" s="21">
        <v>268.60000000000002</v>
      </c>
      <c r="C7" s="21">
        <v>47</v>
      </c>
      <c r="D7" s="21">
        <v>17</v>
      </c>
      <c r="E7" s="21">
        <v>96.1</v>
      </c>
      <c r="F7" s="21">
        <v>132</v>
      </c>
      <c r="G7" s="21">
        <v>75</v>
      </c>
      <c r="H7" s="21">
        <v>62</v>
      </c>
      <c r="I7" s="21">
        <v>96.5</v>
      </c>
      <c r="J7" s="21">
        <v>156</v>
      </c>
      <c r="K7" s="21">
        <v>83</v>
      </c>
      <c r="L7" s="21">
        <v>73</v>
      </c>
      <c r="M7" s="21">
        <v>9</v>
      </c>
      <c r="N7" s="21">
        <f t="shared" si="1"/>
        <v>38.535877551020413</v>
      </c>
      <c r="O7" s="21">
        <f t="shared" si="0"/>
        <v>34.574687297799606</v>
      </c>
      <c r="P7" t="s">
        <v>17</v>
      </c>
      <c r="Q7" t="s">
        <v>19</v>
      </c>
      <c r="R7" s="21">
        <v>1265.2333333333333</v>
      </c>
      <c r="S7" s="21">
        <v>195.20333333333332</v>
      </c>
      <c r="T7" s="21">
        <v>34.861666666666672</v>
      </c>
      <c r="U7" s="21">
        <v>69.580000000000013</v>
      </c>
      <c r="V7" s="21">
        <v>42.556666666666672</v>
      </c>
      <c r="W7" s="21">
        <v>96.87166666666667</v>
      </c>
      <c r="X7" s="21">
        <v>20.9</v>
      </c>
      <c r="Y7" s="21">
        <v>1.5</v>
      </c>
      <c r="Z7" s="21">
        <v>313.755</v>
      </c>
    </row>
    <row r="8" spans="1:26" x14ac:dyDescent="0.25">
      <c r="A8" s="20">
        <v>45323</v>
      </c>
      <c r="B8" s="21">
        <v>268.8</v>
      </c>
      <c r="C8" s="21">
        <v>46.5</v>
      </c>
      <c r="D8" s="21">
        <v>17</v>
      </c>
      <c r="E8" s="21">
        <v>96.4</v>
      </c>
      <c r="F8" s="21">
        <v>132</v>
      </c>
      <c r="G8" s="21">
        <v>70</v>
      </c>
      <c r="H8" s="21">
        <v>71</v>
      </c>
      <c r="I8" s="21">
        <v>97.3</v>
      </c>
      <c r="J8" s="21">
        <v>113</v>
      </c>
      <c r="K8" s="21">
        <v>75</v>
      </c>
      <c r="L8" s="21">
        <v>89</v>
      </c>
      <c r="M8" s="21">
        <v>10</v>
      </c>
      <c r="N8" s="21">
        <f t="shared" si="1"/>
        <v>38.564571428571433</v>
      </c>
      <c r="O8" s="21">
        <f t="shared" si="0"/>
        <v>33.946879773643239</v>
      </c>
      <c r="P8" t="s">
        <v>17</v>
      </c>
      <c r="Q8" t="s">
        <v>17</v>
      </c>
      <c r="R8" s="21">
        <v>2167.3333333333335</v>
      </c>
      <c r="S8" s="21">
        <v>309.47333333333336</v>
      </c>
      <c r="T8" s="21">
        <v>70.801666666666662</v>
      </c>
      <c r="U8" s="21">
        <v>67.880000000000024</v>
      </c>
      <c r="V8" s="21">
        <v>19.906666666666666</v>
      </c>
      <c r="W8" s="21">
        <v>213.35166666666666</v>
      </c>
      <c r="X8" s="21">
        <v>17.5</v>
      </c>
      <c r="Y8" s="21">
        <v>1</v>
      </c>
      <c r="Z8" s="21">
        <v>637.21499999999992</v>
      </c>
    </row>
    <row r="9" spans="1:26" x14ac:dyDescent="0.25">
      <c r="A9" s="20">
        <v>45324</v>
      </c>
      <c r="B9" s="21">
        <v>268.8</v>
      </c>
      <c r="C9" s="21">
        <v>46.5</v>
      </c>
      <c r="D9" s="21">
        <v>17</v>
      </c>
      <c r="E9" s="21">
        <v>96.4</v>
      </c>
      <c r="F9" s="21">
        <v>132</v>
      </c>
      <c r="G9" s="21">
        <v>70</v>
      </c>
      <c r="H9" s="21">
        <v>71</v>
      </c>
      <c r="I9" s="21">
        <v>97.3</v>
      </c>
      <c r="J9" s="21">
        <v>113</v>
      </c>
      <c r="K9" s="21">
        <v>75</v>
      </c>
      <c r="L9" s="21">
        <v>89</v>
      </c>
      <c r="M9" s="21">
        <v>0</v>
      </c>
      <c r="N9" s="21">
        <f t="shared" si="1"/>
        <v>38.564571428571433</v>
      </c>
      <c r="O9" s="21">
        <f t="shared" si="0"/>
        <v>33.946879773643239</v>
      </c>
      <c r="P9" t="s">
        <v>19</v>
      </c>
      <c r="Q9" t="s">
        <v>19</v>
      </c>
      <c r="R9" s="21">
        <v>4080</v>
      </c>
      <c r="S9" s="21">
        <v>349</v>
      </c>
      <c r="T9" s="21">
        <v>229</v>
      </c>
      <c r="U9" s="21">
        <v>163</v>
      </c>
      <c r="V9" s="21">
        <v>15</v>
      </c>
      <c r="W9" s="21">
        <v>91</v>
      </c>
      <c r="X9" s="21">
        <v>12</v>
      </c>
      <c r="Y9" s="21">
        <v>0</v>
      </c>
      <c r="Z9" s="21">
        <v>2061</v>
      </c>
    </row>
    <row r="10" spans="1:26" x14ac:dyDescent="0.25">
      <c r="A10" s="20">
        <v>45325</v>
      </c>
      <c r="B10" s="21">
        <v>269.39999999999998</v>
      </c>
      <c r="C10" s="21">
        <v>47</v>
      </c>
      <c r="D10" s="21">
        <v>17</v>
      </c>
      <c r="E10" s="21">
        <v>97.7</v>
      </c>
      <c r="F10" s="21">
        <v>120</v>
      </c>
      <c r="G10" s="21">
        <v>77</v>
      </c>
      <c r="H10" s="21">
        <v>76</v>
      </c>
      <c r="I10" s="21">
        <v>96.5</v>
      </c>
      <c r="J10" s="21">
        <v>124</v>
      </c>
      <c r="K10" s="21">
        <v>75</v>
      </c>
      <c r="L10" s="21">
        <v>66</v>
      </c>
      <c r="M10" s="21">
        <v>16.5</v>
      </c>
      <c r="N10" s="21">
        <f t="shared" si="1"/>
        <v>38.650653061224489</v>
      </c>
      <c r="O10" s="21">
        <f t="shared" si="0"/>
        <v>34.574687297799606</v>
      </c>
      <c r="P10" t="s">
        <v>17</v>
      </c>
      <c r="Q10" t="s">
        <v>19</v>
      </c>
      <c r="R10" s="21">
        <v>2535.9333333333334</v>
      </c>
      <c r="S10" s="21">
        <v>235.18333333333331</v>
      </c>
      <c r="T10" s="21">
        <v>120.44166666666668</v>
      </c>
      <c r="U10" s="21">
        <v>99.950000000000031</v>
      </c>
      <c r="V10" s="21">
        <v>25.366666666666667</v>
      </c>
      <c r="W10" s="21">
        <v>30.091666666666669</v>
      </c>
      <c r="X10" s="21">
        <v>35</v>
      </c>
      <c r="Y10" s="21">
        <v>2</v>
      </c>
      <c r="Z10" s="21">
        <v>1083.9749999999999</v>
      </c>
    </row>
    <row r="11" spans="1:26" x14ac:dyDescent="0.25">
      <c r="A11" s="20">
        <v>45326</v>
      </c>
      <c r="B11" s="21">
        <v>272.60000000000002</v>
      </c>
      <c r="C11" s="21">
        <v>47</v>
      </c>
      <c r="D11" s="21">
        <v>17</v>
      </c>
      <c r="E11" s="21">
        <v>96.7</v>
      </c>
      <c r="F11" s="21">
        <v>119</v>
      </c>
      <c r="G11" s="21">
        <v>75</v>
      </c>
      <c r="H11" s="21">
        <v>71</v>
      </c>
      <c r="I11" s="21">
        <v>96.4</v>
      </c>
      <c r="J11" s="21">
        <v>116</v>
      </c>
      <c r="K11" s="21">
        <v>74</v>
      </c>
      <c r="L11" s="21">
        <v>68</v>
      </c>
      <c r="M11" s="21">
        <v>10</v>
      </c>
      <c r="N11" s="21">
        <f t="shared" si="1"/>
        <v>39.109755102040822</v>
      </c>
      <c r="O11" s="21">
        <f t="shared" si="0"/>
        <v>34.574687297799606</v>
      </c>
      <c r="P11" t="s">
        <v>17</v>
      </c>
      <c r="Q11" t="s">
        <v>19</v>
      </c>
      <c r="R11" s="21">
        <v>1635.9333333333334</v>
      </c>
      <c r="S11" s="21">
        <v>139.18333333333331</v>
      </c>
      <c r="T11" s="21">
        <v>82.441666666666677</v>
      </c>
      <c r="U11" s="21">
        <v>78.450000000000017</v>
      </c>
      <c r="V11" s="21">
        <v>21.866666666666667</v>
      </c>
      <c r="W11" s="21">
        <v>20.591666666666669</v>
      </c>
      <c r="X11" s="21">
        <v>21.5</v>
      </c>
      <c r="Y11" s="21">
        <v>2</v>
      </c>
      <c r="Z11" s="21">
        <v>741.97499999999991</v>
      </c>
    </row>
    <row r="12" spans="1:26" x14ac:dyDescent="0.25">
      <c r="A12" s="20">
        <v>45327</v>
      </c>
      <c r="B12" s="21">
        <v>270.8</v>
      </c>
      <c r="C12" s="21">
        <v>46.5</v>
      </c>
      <c r="D12" s="21">
        <v>17</v>
      </c>
      <c r="E12" s="21">
        <v>97</v>
      </c>
      <c r="F12" s="21">
        <v>136</v>
      </c>
      <c r="G12" s="21">
        <v>68</v>
      </c>
      <c r="H12" s="21">
        <v>67</v>
      </c>
      <c r="I12" s="21">
        <v>96.7</v>
      </c>
      <c r="J12" s="21">
        <v>127</v>
      </c>
      <c r="K12" s="21">
        <v>73</v>
      </c>
      <c r="L12" s="21">
        <v>65</v>
      </c>
      <c r="M12" s="21">
        <v>8.5</v>
      </c>
      <c r="N12" s="21">
        <f t="shared" si="1"/>
        <v>38.851510204081634</v>
      </c>
      <c r="O12" s="21">
        <f t="shared" si="0"/>
        <v>33.946879773643239</v>
      </c>
      <c r="P12" t="s">
        <v>17</v>
      </c>
      <c r="Q12" t="s">
        <v>19</v>
      </c>
      <c r="R12" s="21">
        <v>1645.3333333333333</v>
      </c>
      <c r="S12" s="21">
        <v>119.54166666666666</v>
      </c>
      <c r="T12" s="21">
        <v>76.603333333333339</v>
      </c>
      <c r="U12" s="21">
        <v>108.05500000000001</v>
      </c>
      <c r="V12" s="21">
        <v>8.2449999999999992</v>
      </c>
      <c r="W12" s="21">
        <v>40.258333333333333</v>
      </c>
      <c r="X12" s="21">
        <v>7.5</v>
      </c>
      <c r="Y12" s="21">
        <v>1.5</v>
      </c>
      <c r="Z12" s="21">
        <v>689.43</v>
      </c>
    </row>
    <row r="13" spans="1:26" x14ac:dyDescent="0.25">
      <c r="A13" s="20">
        <v>45328</v>
      </c>
      <c r="B13" s="21">
        <v>268.39999999999998</v>
      </c>
      <c r="C13" s="21">
        <v>46</v>
      </c>
      <c r="D13" s="21">
        <v>17</v>
      </c>
      <c r="E13" s="21">
        <v>96.2</v>
      </c>
      <c r="F13" s="21">
        <v>128</v>
      </c>
      <c r="G13" s="21">
        <v>74</v>
      </c>
      <c r="H13" s="21">
        <v>60</v>
      </c>
      <c r="I13" s="21">
        <v>97.5</v>
      </c>
      <c r="J13" s="21">
        <v>108</v>
      </c>
      <c r="K13" s="21">
        <v>68</v>
      </c>
      <c r="L13" s="21">
        <v>74</v>
      </c>
      <c r="M13" s="21">
        <v>9</v>
      </c>
      <c r="N13" s="21">
        <f t="shared" si="1"/>
        <v>38.507183673469385</v>
      </c>
      <c r="O13" s="21">
        <f t="shared" si="0"/>
        <v>33.308339978650658</v>
      </c>
      <c r="P13" t="s">
        <v>17</v>
      </c>
      <c r="Q13" t="s">
        <v>17</v>
      </c>
      <c r="R13" s="21">
        <v>1216.2666666666669</v>
      </c>
      <c r="S13" s="21">
        <v>111.93333333333332</v>
      </c>
      <c r="T13" s="21">
        <v>55.379166666666663</v>
      </c>
      <c r="U13" s="21">
        <v>75.029166666666669</v>
      </c>
      <c r="V13" s="21">
        <v>4.5958333333333332</v>
      </c>
      <c r="W13" s="21">
        <v>31.554166666666667</v>
      </c>
      <c r="X13" s="21">
        <v>8.25</v>
      </c>
      <c r="Y13" s="21">
        <v>1</v>
      </c>
      <c r="Z13" s="21">
        <v>498.41249999999997</v>
      </c>
    </row>
    <row r="14" spans="1:26" x14ac:dyDescent="0.25">
      <c r="A14" s="20">
        <v>45329</v>
      </c>
      <c r="B14" s="21">
        <v>266.60000000000002</v>
      </c>
      <c r="C14" s="21">
        <v>46.5</v>
      </c>
      <c r="D14" s="21">
        <v>17</v>
      </c>
      <c r="E14" s="21">
        <v>96.6</v>
      </c>
      <c r="F14" s="21">
        <v>127</v>
      </c>
      <c r="G14" s="21">
        <v>75</v>
      </c>
      <c r="H14" s="21">
        <v>67</v>
      </c>
      <c r="I14" s="21">
        <v>97.3</v>
      </c>
      <c r="J14" s="21">
        <v>144</v>
      </c>
      <c r="K14" s="21">
        <v>72</v>
      </c>
      <c r="L14" s="21">
        <v>78</v>
      </c>
      <c r="M14" s="21">
        <v>8</v>
      </c>
      <c r="N14" s="21">
        <f t="shared" si="1"/>
        <v>38.248938775510204</v>
      </c>
      <c r="O14" s="21">
        <f t="shared" si="0"/>
        <v>33.946879773643239</v>
      </c>
      <c r="P14" t="s">
        <v>17</v>
      </c>
      <c r="Q14" t="s">
        <v>17</v>
      </c>
      <c r="R14" s="21">
        <v>2812.3583333333336</v>
      </c>
      <c r="S14" s="21">
        <v>287.93333333333334</v>
      </c>
      <c r="T14" s="21">
        <v>127.2</v>
      </c>
      <c r="U14" s="21">
        <v>119.9875</v>
      </c>
      <c r="V14" s="21">
        <v>9.2687499999999989</v>
      </c>
      <c r="W14" s="21">
        <v>131.35</v>
      </c>
      <c r="X14" s="21">
        <v>16</v>
      </c>
      <c r="Y14" s="21">
        <v>2</v>
      </c>
      <c r="Z14" s="21">
        <v>1144.8</v>
      </c>
    </row>
    <row r="15" spans="1:26" x14ac:dyDescent="0.25">
      <c r="A15" s="20">
        <v>45330</v>
      </c>
      <c r="B15" s="21">
        <v>269.60000000000002</v>
      </c>
      <c r="C15" s="21">
        <v>46</v>
      </c>
      <c r="D15" s="21">
        <v>17</v>
      </c>
      <c r="E15" s="21">
        <v>96.3</v>
      </c>
      <c r="F15" s="21">
        <v>115</v>
      </c>
      <c r="G15" s="21">
        <v>78</v>
      </c>
      <c r="H15" s="21">
        <v>62</v>
      </c>
      <c r="I15" s="21">
        <v>97.2</v>
      </c>
      <c r="J15" s="21">
        <v>104</v>
      </c>
      <c r="K15" s="21">
        <v>58</v>
      </c>
      <c r="L15" s="21">
        <v>60</v>
      </c>
      <c r="M15" s="21">
        <v>9</v>
      </c>
      <c r="N15" s="21">
        <f t="shared" si="1"/>
        <v>38.679346938775517</v>
      </c>
      <c r="O15" s="21">
        <f t="shared" si="0"/>
        <v>33.308339978650658</v>
      </c>
      <c r="P15" t="s">
        <v>17</v>
      </c>
      <c r="Q15" t="s">
        <v>17</v>
      </c>
      <c r="R15" s="21">
        <v>1805.45</v>
      </c>
      <c r="S15" s="21">
        <v>206.88333333333333</v>
      </c>
      <c r="T15" s="21">
        <v>83.064583333333331</v>
      </c>
      <c r="U15" s="21">
        <v>56.15</v>
      </c>
      <c r="V15" s="21">
        <v>13.204166666666666</v>
      </c>
      <c r="W15" s="21">
        <v>38.685416666666669</v>
      </c>
      <c r="X15" s="21">
        <v>10.25</v>
      </c>
      <c r="Y15" s="21">
        <v>2</v>
      </c>
      <c r="Z15" s="21">
        <v>747.58124999999995</v>
      </c>
    </row>
    <row r="16" spans="1:26" x14ac:dyDescent="0.25">
      <c r="A16" s="20">
        <v>45331</v>
      </c>
      <c r="B16" s="21">
        <v>267.60000000000002</v>
      </c>
      <c r="C16" s="21">
        <v>46</v>
      </c>
      <c r="D16" s="21">
        <v>17</v>
      </c>
      <c r="E16" s="21">
        <v>96.4</v>
      </c>
      <c r="F16" s="21">
        <v>127</v>
      </c>
      <c r="G16" s="21">
        <v>78</v>
      </c>
      <c r="H16" s="21">
        <v>66</v>
      </c>
      <c r="I16" s="21">
        <v>96.9</v>
      </c>
      <c r="J16" s="21">
        <v>125</v>
      </c>
      <c r="K16" s="21">
        <v>68</v>
      </c>
      <c r="L16" s="21">
        <v>66</v>
      </c>
      <c r="M16" s="21">
        <v>9</v>
      </c>
      <c r="N16" s="21">
        <f t="shared" si="1"/>
        <v>38.392408163265308</v>
      </c>
      <c r="O16" s="21">
        <f t="shared" si="0"/>
        <v>33.308339978650658</v>
      </c>
      <c r="P16" t="s">
        <v>19</v>
      </c>
      <c r="Q16" t="s">
        <v>19</v>
      </c>
      <c r="R16" s="21">
        <v>1547.6925000000001</v>
      </c>
      <c r="S16" s="21">
        <v>204.06225000000001</v>
      </c>
      <c r="T16" s="21">
        <v>56.902499999999996</v>
      </c>
      <c r="U16" s="21">
        <v>50.186</v>
      </c>
      <c r="V16" s="21">
        <v>10.215249999999999</v>
      </c>
      <c r="W16" s="21">
        <v>58.955750000000002</v>
      </c>
      <c r="X16" s="21">
        <v>6</v>
      </c>
      <c r="Y16" s="21">
        <v>2</v>
      </c>
      <c r="Z16" s="21">
        <v>512.12249999999995</v>
      </c>
    </row>
    <row r="17" spans="1:26" x14ac:dyDescent="0.25">
      <c r="A17" s="20">
        <v>45332</v>
      </c>
      <c r="B17" s="21">
        <v>267.60000000000002</v>
      </c>
      <c r="C17" s="21">
        <v>46</v>
      </c>
      <c r="D17" s="21">
        <v>17</v>
      </c>
      <c r="E17" s="21">
        <v>95.5</v>
      </c>
      <c r="F17" s="21">
        <v>131</v>
      </c>
      <c r="G17" s="21">
        <v>77</v>
      </c>
      <c r="H17" s="21">
        <v>60</v>
      </c>
      <c r="I17" s="21">
        <v>97.7</v>
      </c>
      <c r="J17" s="21">
        <v>107</v>
      </c>
      <c r="K17" s="21">
        <v>69</v>
      </c>
      <c r="L17" s="21">
        <v>71</v>
      </c>
      <c r="M17" s="21">
        <v>7.5</v>
      </c>
      <c r="N17" s="21">
        <f t="shared" si="1"/>
        <v>38.392408163265308</v>
      </c>
      <c r="O17" s="21">
        <f t="shared" si="0"/>
        <v>33.308339978650658</v>
      </c>
      <c r="P17" t="s">
        <v>17</v>
      </c>
      <c r="Q17" t="s">
        <v>17</v>
      </c>
      <c r="R17" s="21">
        <v>2194.1925000000001</v>
      </c>
      <c r="S17" s="21">
        <v>280.62708333333336</v>
      </c>
      <c r="T17" s="21">
        <v>82.025833333333338</v>
      </c>
      <c r="U17" s="21">
        <v>99.683000000000007</v>
      </c>
      <c r="V17" s="21">
        <v>47.375416666666666</v>
      </c>
      <c r="W17" s="21">
        <v>58.923416666666668</v>
      </c>
      <c r="X17" s="21">
        <v>20.84</v>
      </c>
      <c r="Y17" s="21">
        <v>4</v>
      </c>
      <c r="Z17" s="21">
        <v>738.23249999999996</v>
      </c>
    </row>
    <row r="18" spans="1:26" x14ac:dyDescent="0.25">
      <c r="A18" s="20">
        <v>45333</v>
      </c>
      <c r="B18" s="21">
        <v>264.8</v>
      </c>
      <c r="C18" s="21">
        <v>46</v>
      </c>
      <c r="D18" s="21">
        <v>17</v>
      </c>
      <c r="E18" s="21">
        <v>96.7</v>
      </c>
      <c r="F18" s="21">
        <v>134</v>
      </c>
      <c r="G18" s="21">
        <v>75</v>
      </c>
      <c r="H18" s="21">
        <v>57</v>
      </c>
      <c r="I18" s="21">
        <v>97</v>
      </c>
      <c r="J18" s="21">
        <v>126</v>
      </c>
      <c r="K18" s="21">
        <v>70</v>
      </c>
      <c r="L18" s="21">
        <v>58</v>
      </c>
      <c r="M18" s="21">
        <v>11</v>
      </c>
      <c r="N18" s="21">
        <f t="shared" si="1"/>
        <v>37.990693877551024</v>
      </c>
      <c r="O18" s="21">
        <f t="shared" si="0"/>
        <v>33.308339978650658</v>
      </c>
      <c r="P18" t="s">
        <v>17</v>
      </c>
      <c r="Q18" t="s">
        <v>17</v>
      </c>
      <c r="R18" s="21">
        <v>954.40000000000009</v>
      </c>
      <c r="S18" s="21">
        <v>116.63333333333333</v>
      </c>
      <c r="T18" s="21">
        <v>34.75833333333334</v>
      </c>
      <c r="U18" s="21">
        <v>62.6</v>
      </c>
      <c r="V18" s="21">
        <v>39.766666666666666</v>
      </c>
      <c r="W18" s="21">
        <v>15.641666666666664</v>
      </c>
      <c r="X18" s="21">
        <v>16</v>
      </c>
      <c r="Y18" s="21">
        <v>2</v>
      </c>
      <c r="Z18" s="21">
        <v>312.82499999999999</v>
      </c>
    </row>
    <row r="19" spans="1:26" x14ac:dyDescent="0.25">
      <c r="A19" s="20">
        <v>45334</v>
      </c>
      <c r="B19" s="21">
        <v>264.60000000000002</v>
      </c>
      <c r="C19" s="21">
        <v>46</v>
      </c>
      <c r="D19" s="21">
        <v>17</v>
      </c>
      <c r="E19" s="21">
        <v>96.6</v>
      </c>
      <c r="F19" s="21">
        <v>121</v>
      </c>
      <c r="G19" s="21">
        <v>73</v>
      </c>
      <c r="H19" s="21">
        <v>67</v>
      </c>
      <c r="I19" s="21">
        <v>97</v>
      </c>
      <c r="J19" s="21">
        <v>124</v>
      </c>
      <c r="K19" s="21">
        <v>64</v>
      </c>
      <c r="L19" s="21">
        <v>63</v>
      </c>
      <c r="M19" s="21">
        <v>7</v>
      </c>
      <c r="N19" s="21">
        <f t="shared" si="1"/>
        <v>37.962000000000003</v>
      </c>
      <c r="O19" s="21">
        <f t="shared" si="0"/>
        <v>33.308339978650658</v>
      </c>
      <c r="P19" t="s">
        <v>17</v>
      </c>
      <c r="Q19" t="s">
        <v>17</v>
      </c>
      <c r="R19" s="21">
        <v>1094.4000000000001</v>
      </c>
      <c r="S19" s="21">
        <v>142.63333333333333</v>
      </c>
      <c r="T19" s="21">
        <v>37.75833333333334</v>
      </c>
      <c r="U19" s="21">
        <v>63.6</v>
      </c>
      <c r="V19" s="21">
        <v>41.766666666666666</v>
      </c>
      <c r="W19" s="21">
        <v>26.641666666666666</v>
      </c>
      <c r="X19" s="21">
        <v>17</v>
      </c>
      <c r="Y19" s="21">
        <v>1</v>
      </c>
      <c r="Z19" s="21">
        <v>339.82499999999999</v>
      </c>
    </row>
    <row r="20" spans="1:26" x14ac:dyDescent="0.25">
      <c r="A20" s="20">
        <v>45335</v>
      </c>
      <c r="B20" s="21">
        <v>263.2</v>
      </c>
      <c r="C20" s="21">
        <v>46</v>
      </c>
      <c r="D20" s="21">
        <v>17</v>
      </c>
      <c r="E20" s="21">
        <v>96.5</v>
      </c>
      <c r="F20" s="21">
        <v>132</v>
      </c>
      <c r="G20" s="21">
        <v>74</v>
      </c>
      <c r="H20" s="21">
        <v>67</v>
      </c>
      <c r="I20" s="21">
        <v>97.8</v>
      </c>
      <c r="J20" s="21">
        <v>148</v>
      </c>
      <c r="K20" s="21">
        <v>71</v>
      </c>
      <c r="L20" s="21">
        <v>74</v>
      </c>
      <c r="M20" s="21">
        <v>10.5</v>
      </c>
      <c r="N20" s="21">
        <f t="shared" si="1"/>
        <v>37.761142857142858</v>
      </c>
      <c r="O20" s="21">
        <f t="shared" si="0"/>
        <v>33.308339978650658</v>
      </c>
      <c r="P20" t="s">
        <v>17</v>
      </c>
      <c r="Q20" t="s">
        <v>17</v>
      </c>
      <c r="R20" s="21">
        <v>952.90000000000009</v>
      </c>
      <c r="S20" s="21">
        <v>116.42333333333333</v>
      </c>
      <c r="T20" s="21">
        <v>34.708333333333336</v>
      </c>
      <c r="U20" s="21">
        <v>62.42</v>
      </c>
      <c r="V20" s="21">
        <v>39.376666666666665</v>
      </c>
      <c r="W20" s="21">
        <v>15.801666666666666</v>
      </c>
      <c r="X20" s="21">
        <v>15.899999999999999</v>
      </c>
      <c r="Y20" s="21">
        <v>1.5</v>
      </c>
      <c r="Z20" s="21">
        <v>312.37499999999994</v>
      </c>
    </row>
    <row r="21" spans="1:26" x14ac:dyDescent="0.25">
      <c r="A21" s="20">
        <v>45336</v>
      </c>
      <c r="B21" s="21">
        <v>263</v>
      </c>
      <c r="C21" s="21">
        <v>46</v>
      </c>
      <c r="D21" s="21">
        <v>17</v>
      </c>
      <c r="E21" s="21">
        <v>96.9</v>
      </c>
      <c r="F21" s="21">
        <v>136</v>
      </c>
      <c r="G21" s="21">
        <v>69</v>
      </c>
      <c r="H21" s="21">
        <v>60</v>
      </c>
      <c r="I21" s="21">
        <v>96.8</v>
      </c>
      <c r="J21" s="21">
        <v>137</v>
      </c>
      <c r="K21" s="21">
        <v>72</v>
      </c>
      <c r="L21" s="21">
        <v>73</v>
      </c>
      <c r="M21" s="21">
        <v>2</v>
      </c>
      <c r="N21" s="21">
        <f t="shared" si="1"/>
        <v>37.732448979591837</v>
      </c>
      <c r="O21" s="21">
        <f t="shared" si="0"/>
        <v>33.308339978650658</v>
      </c>
      <c r="P21" t="s">
        <v>17</v>
      </c>
      <c r="Q21" t="s">
        <v>17</v>
      </c>
      <c r="R21" s="21">
        <v>2076.0425</v>
      </c>
      <c r="S21" s="21">
        <v>293.27308333333337</v>
      </c>
      <c r="T21" s="21">
        <v>59.710833333333341</v>
      </c>
      <c r="U21" s="21">
        <v>85.606000000000009</v>
      </c>
      <c r="V21" s="21">
        <v>22.054416666666665</v>
      </c>
      <c r="W21" s="21">
        <v>145.95741666666666</v>
      </c>
      <c r="X21" s="21">
        <v>17.899999999999999</v>
      </c>
      <c r="Y21" s="21">
        <v>2</v>
      </c>
      <c r="Z21" s="21">
        <v>537.39750000000004</v>
      </c>
    </row>
    <row r="22" spans="1:26" x14ac:dyDescent="0.25">
      <c r="A22" s="20">
        <v>45337</v>
      </c>
      <c r="B22" s="21">
        <v>261.8</v>
      </c>
      <c r="C22" s="21">
        <v>46</v>
      </c>
      <c r="D22" s="21">
        <v>17</v>
      </c>
      <c r="E22" s="21">
        <v>96.5</v>
      </c>
      <c r="F22" s="21">
        <v>128</v>
      </c>
      <c r="G22" s="21">
        <v>76</v>
      </c>
      <c r="H22" s="21">
        <v>74</v>
      </c>
      <c r="I22" s="21">
        <v>97.1</v>
      </c>
      <c r="J22" s="21">
        <v>134</v>
      </c>
      <c r="K22" s="21">
        <v>80</v>
      </c>
      <c r="L22" s="21">
        <v>59</v>
      </c>
      <c r="M22" s="21">
        <v>13</v>
      </c>
      <c r="N22" s="21">
        <f t="shared" si="1"/>
        <v>37.560285714285712</v>
      </c>
      <c r="O22" s="21">
        <f t="shared" si="0"/>
        <v>33.308339978650658</v>
      </c>
      <c r="P22" t="s">
        <v>17</v>
      </c>
      <c r="Q22" t="s">
        <v>17</v>
      </c>
      <c r="R22" s="21">
        <v>1171.1500000000001</v>
      </c>
      <c r="S22" s="21">
        <v>124.89999999999998</v>
      </c>
      <c r="T22" s="21">
        <v>43.975000000000001</v>
      </c>
      <c r="U22" s="21">
        <v>63.933333333333337</v>
      </c>
      <c r="V22" s="21">
        <v>21.25</v>
      </c>
      <c r="W22" s="21">
        <v>36.741666666666667</v>
      </c>
      <c r="X22" s="21">
        <v>17</v>
      </c>
      <c r="Y22" s="21">
        <v>1.5</v>
      </c>
      <c r="Z22" s="21">
        <v>395.77500000000003</v>
      </c>
    </row>
    <row r="23" spans="1:26" x14ac:dyDescent="0.25">
      <c r="A23" s="20">
        <v>45338</v>
      </c>
      <c r="B23" s="21">
        <v>261.8</v>
      </c>
      <c r="C23" s="21">
        <v>45.5</v>
      </c>
      <c r="D23" s="21">
        <v>17</v>
      </c>
      <c r="E23" s="21">
        <v>96.1</v>
      </c>
      <c r="F23" s="21">
        <v>136</v>
      </c>
      <c r="G23" s="21">
        <v>83</v>
      </c>
      <c r="H23" s="21">
        <v>61</v>
      </c>
      <c r="I23" s="21">
        <v>95.5</v>
      </c>
      <c r="J23" s="21">
        <v>136</v>
      </c>
      <c r="K23" s="21">
        <v>73</v>
      </c>
      <c r="L23" s="21">
        <v>70</v>
      </c>
      <c r="M23" s="21">
        <v>7.5</v>
      </c>
      <c r="N23" s="21">
        <f t="shared" si="1"/>
        <v>37.560285714285712</v>
      </c>
      <c r="O23" s="21">
        <f t="shared" si="0"/>
        <v>32.6586945886934</v>
      </c>
      <c r="P23" t="s">
        <v>17</v>
      </c>
      <c r="Q23" t="s">
        <v>17</v>
      </c>
      <c r="R23" s="21">
        <v>1103.1424999999999</v>
      </c>
      <c r="S23" s="21">
        <v>126.84975</v>
      </c>
      <c r="T23" s="21">
        <v>45.002499999999998</v>
      </c>
      <c r="U23" s="21">
        <v>45.186</v>
      </c>
      <c r="V23" s="21">
        <v>5.1777499999999996</v>
      </c>
      <c r="W23" s="21">
        <v>32.655749999999998</v>
      </c>
      <c r="X23" s="21">
        <v>6</v>
      </c>
      <c r="Y23" s="21">
        <v>1</v>
      </c>
      <c r="Z23" s="21">
        <v>405.02249999999998</v>
      </c>
    </row>
    <row r="24" spans="1:26" x14ac:dyDescent="0.25">
      <c r="A24" s="20">
        <v>45339</v>
      </c>
      <c r="B24" s="21">
        <v>259.8</v>
      </c>
      <c r="C24" s="21">
        <v>45.5</v>
      </c>
      <c r="D24" s="21">
        <v>17</v>
      </c>
      <c r="E24" s="21">
        <v>97</v>
      </c>
      <c r="F24" s="21">
        <v>137</v>
      </c>
      <c r="G24" s="21">
        <v>77</v>
      </c>
      <c r="H24" s="21">
        <v>69</v>
      </c>
      <c r="I24" s="21">
        <v>97.6</v>
      </c>
      <c r="J24" s="21">
        <v>132</v>
      </c>
      <c r="K24" s="21">
        <v>74</v>
      </c>
      <c r="L24" s="21">
        <v>73</v>
      </c>
      <c r="M24" s="21">
        <v>11.5</v>
      </c>
      <c r="N24" s="21">
        <f t="shared" si="1"/>
        <v>37.273346938775511</v>
      </c>
      <c r="O24" s="21">
        <f t="shared" si="0"/>
        <v>32.6586945886934</v>
      </c>
      <c r="P24" t="s">
        <v>17</v>
      </c>
      <c r="Q24" t="s">
        <v>17</v>
      </c>
      <c r="R24" s="21">
        <v>1099.3403333333333</v>
      </c>
      <c r="S24" s="21">
        <v>136.31986666666666</v>
      </c>
      <c r="T24" s="21">
        <v>36.88773333333333</v>
      </c>
      <c r="U24" s="21">
        <v>50.2958</v>
      </c>
      <c r="V24" s="21">
        <v>6.9224333333333323</v>
      </c>
      <c r="W24" s="21">
        <v>43.19756666666666</v>
      </c>
      <c r="X24" s="21">
        <v>5.2</v>
      </c>
      <c r="Y24" s="21">
        <v>3</v>
      </c>
      <c r="Z24" s="21">
        <v>331.9896</v>
      </c>
    </row>
    <row r="25" spans="1:26" x14ac:dyDescent="0.25">
      <c r="A25" s="20">
        <v>45340</v>
      </c>
      <c r="B25" s="21">
        <v>260.2</v>
      </c>
      <c r="C25" s="21">
        <v>45</v>
      </c>
      <c r="D25" s="21">
        <v>17</v>
      </c>
      <c r="E25" s="21">
        <v>96.4</v>
      </c>
      <c r="F25" s="21">
        <v>136</v>
      </c>
      <c r="G25" s="21">
        <v>76</v>
      </c>
      <c r="H25" s="21">
        <v>58</v>
      </c>
      <c r="I25" s="21">
        <v>95.7</v>
      </c>
      <c r="J25" s="21">
        <v>139</v>
      </c>
      <c r="K25" s="21">
        <v>77</v>
      </c>
      <c r="L25" s="21">
        <v>73</v>
      </c>
      <c r="M25" s="21">
        <v>10</v>
      </c>
      <c r="N25" s="21">
        <f t="shared" si="1"/>
        <v>37.330734693877552</v>
      </c>
      <c r="O25" s="21">
        <f t="shared" si="0"/>
        <v>31.997550455105717</v>
      </c>
      <c r="P25" t="s">
        <v>17</v>
      </c>
      <c r="Q25" t="s">
        <v>17</v>
      </c>
      <c r="R25" s="21">
        <v>929.57666666666671</v>
      </c>
      <c r="S25" s="21">
        <v>119.70183333333333</v>
      </c>
      <c r="T25" s="21">
        <v>29.758666666666667</v>
      </c>
      <c r="U25" s="21">
        <v>61.1265</v>
      </c>
      <c r="V25" s="21">
        <v>38.244666666666667</v>
      </c>
      <c r="W25" s="21">
        <v>19.880333333333333</v>
      </c>
      <c r="X25" s="21">
        <v>16.700000000000003</v>
      </c>
      <c r="Y25" s="21">
        <v>2</v>
      </c>
      <c r="Z25" s="21">
        <v>267.82800000000003</v>
      </c>
    </row>
    <row r="26" spans="1:26" x14ac:dyDescent="0.25">
      <c r="A26" s="20">
        <v>45341</v>
      </c>
      <c r="B26" s="21">
        <v>259</v>
      </c>
      <c r="C26" s="21">
        <v>45.5</v>
      </c>
      <c r="D26" s="21">
        <v>17</v>
      </c>
      <c r="E26" s="21">
        <v>95.7</v>
      </c>
      <c r="F26" s="21">
        <v>113</v>
      </c>
      <c r="G26" s="21">
        <v>74</v>
      </c>
      <c r="H26" s="21">
        <v>59</v>
      </c>
      <c r="I26" s="21">
        <v>96.3</v>
      </c>
      <c r="J26" s="21">
        <v>128</v>
      </c>
      <c r="K26" s="21">
        <v>72</v>
      </c>
      <c r="L26" s="21">
        <v>69</v>
      </c>
      <c r="M26" s="21">
        <v>5</v>
      </c>
      <c r="N26" s="21">
        <f t="shared" si="1"/>
        <v>37.158571428571427</v>
      </c>
      <c r="O26" s="21">
        <f t="shared" si="0"/>
        <v>32.6586945886934</v>
      </c>
      <c r="P26" t="s">
        <v>19</v>
      </c>
      <c r="Q26" t="s">
        <v>17</v>
      </c>
      <c r="R26" s="21">
        <v>1264.6766666666667</v>
      </c>
      <c r="S26" s="21">
        <v>131.39683333333335</v>
      </c>
      <c r="T26" s="21">
        <v>55.948666666666668</v>
      </c>
      <c r="U26" s="21">
        <v>74.95150000000001</v>
      </c>
      <c r="V26" s="21">
        <v>39.94466666666667</v>
      </c>
      <c r="W26" s="21">
        <v>22.310333333333336</v>
      </c>
      <c r="X26" s="21">
        <v>20.05</v>
      </c>
      <c r="Y26" s="21">
        <v>1.5</v>
      </c>
      <c r="Z26" s="21">
        <v>503.53800000000007</v>
      </c>
    </row>
    <row r="27" spans="1:26" x14ac:dyDescent="0.25">
      <c r="A27" s="20">
        <v>45342</v>
      </c>
      <c r="B27" s="21">
        <v>257</v>
      </c>
      <c r="C27" s="21">
        <v>45</v>
      </c>
      <c r="D27" s="21">
        <v>17</v>
      </c>
      <c r="E27" s="21">
        <v>96.2</v>
      </c>
      <c r="F27" s="21">
        <v>113</v>
      </c>
      <c r="G27" s="21">
        <v>76</v>
      </c>
      <c r="H27" s="21">
        <v>62</v>
      </c>
      <c r="I27" s="21">
        <v>97.2</v>
      </c>
      <c r="J27" s="21">
        <v>135</v>
      </c>
      <c r="K27" s="21">
        <v>69</v>
      </c>
      <c r="L27" s="21">
        <v>59</v>
      </c>
      <c r="M27" s="21">
        <v>12</v>
      </c>
      <c r="N27" s="21">
        <f t="shared" si="1"/>
        <v>36.871632653061219</v>
      </c>
      <c r="O27" s="21">
        <f t="shared" si="0"/>
        <v>31.997550455105717</v>
      </c>
      <c r="P27" t="s">
        <v>17</v>
      </c>
      <c r="Q27" t="s">
        <v>17</v>
      </c>
      <c r="R27" s="21">
        <v>1016.4766666666667</v>
      </c>
      <c r="S27" s="21">
        <v>129.08183333333335</v>
      </c>
      <c r="T27" s="21">
        <v>34.86866666666667</v>
      </c>
      <c r="U27" s="21">
        <v>62.576499999999996</v>
      </c>
      <c r="V27" s="21">
        <v>39.494666666666667</v>
      </c>
      <c r="W27" s="21">
        <v>20.500333333333334</v>
      </c>
      <c r="X27" s="21">
        <v>17.600000000000001</v>
      </c>
      <c r="Y27" s="21">
        <v>1.5</v>
      </c>
      <c r="Z27" s="21">
        <v>313.81800000000004</v>
      </c>
    </row>
    <row r="28" spans="1:26" x14ac:dyDescent="0.25">
      <c r="A28" s="20">
        <v>45343</v>
      </c>
      <c r="B28" s="21">
        <v>259.8</v>
      </c>
      <c r="C28" s="21">
        <v>46</v>
      </c>
      <c r="D28" s="21">
        <v>17</v>
      </c>
      <c r="E28" s="21">
        <v>97.1</v>
      </c>
      <c r="F28" s="21">
        <v>148</v>
      </c>
      <c r="G28" s="21">
        <v>79</v>
      </c>
      <c r="H28" s="21">
        <v>65</v>
      </c>
      <c r="I28" s="21">
        <v>97.3</v>
      </c>
      <c r="J28" s="21">
        <v>136</v>
      </c>
      <c r="K28" s="21">
        <v>67</v>
      </c>
      <c r="L28" s="21">
        <v>73</v>
      </c>
      <c r="M28" s="21">
        <v>0</v>
      </c>
      <c r="N28" s="21">
        <f t="shared" si="1"/>
        <v>37.273346938775511</v>
      </c>
      <c r="O28" s="21">
        <f t="shared" si="0"/>
        <v>33.308339978650658</v>
      </c>
      <c r="P28" t="s">
        <v>17</v>
      </c>
      <c r="Q28" t="s">
        <v>17</v>
      </c>
      <c r="R28" s="21">
        <v>1494.2766666666666</v>
      </c>
      <c r="S28" s="21">
        <v>168.80183333333335</v>
      </c>
      <c r="T28" s="21">
        <v>64.888666666666666</v>
      </c>
      <c r="U28" s="21">
        <v>75.656499999999994</v>
      </c>
      <c r="V28" s="21">
        <v>49.134666666666668</v>
      </c>
      <c r="W28" s="21">
        <v>26.580333333333336</v>
      </c>
      <c r="X28" s="21">
        <v>24</v>
      </c>
      <c r="Y28" s="21">
        <v>1</v>
      </c>
      <c r="Z28" s="21">
        <v>583.99800000000005</v>
      </c>
    </row>
    <row r="29" spans="1:26" x14ac:dyDescent="0.25">
      <c r="A29" s="20">
        <v>45344</v>
      </c>
      <c r="B29" s="21">
        <v>259.8</v>
      </c>
      <c r="C29" s="21">
        <v>45</v>
      </c>
      <c r="D29" s="21">
        <v>17</v>
      </c>
      <c r="E29" s="21">
        <v>96.5</v>
      </c>
      <c r="F29" s="21">
        <v>138</v>
      </c>
      <c r="G29" s="21">
        <v>74</v>
      </c>
      <c r="H29" s="21">
        <v>73</v>
      </c>
      <c r="I29" s="21">
        <v>97.1</v>
      </c>
      <c r="J29" s="21">
        <v>138</v>
      </c>
      <c r="K29" s="21">
        <v>73</v>
      </c>
      <c r="L29" s="21">
        <v>61</v>
      </c>
      <c r="M29" s="21">
        <v>8</v>
      </c>
      <c r="N29" s="21">
        <f t="shared" si="1"/>
        <v>37.273346938775511</v>
      </c>
      <c r="O29" s="21">
        <f t="shared" si="0"/>
        <v>31.997550455105717</v>
      </c>
      <c r="P29" t="s">
        <v>17</v>
      </c>
      <c r="Q29" t="s">
        <v>17</v>
      </c>
      <c r="R29" s="21">
        <v>1373.0766666666666</v>
      </c>
      <c r="S29" s="21">
        <v>150.42183333333332</v>
      </c>
      <c r="T29" s="21">
        <v>56.808666666666667</v>
      </c>
      <c r="U29" s="21">
        <v>58.336499999999994</v>
      </c>
      <c r="V29" s="21">
        <v>23.074666666666662</v>
      </c>
      <c r="W29" s="21">
        <v>32.760333333333335</v>
      </c>
      <c r="X29" s="21">
        <v>18.399999999999999</v>
      </c>
      <c r="Y29" s="21">
        <v>1</v>
      </c>
      <c r="Z29" s="21">
        <v>511.27800000000008</v>
      </c>
    </row>
    <row r="30" spans="1:26" x14ac:dyDescent="0.25">
      <c r="A30" s="20">
        <v>45345</v>
      </c>
      <c r="B30" s="21">
        <v>259</v>
      </c>
      <c r="C30" s="21">
        <v>45</v>
      </c>
      <c r="D30" s="21">
        <v>17</v>
      </c>
      <c r="E30" s="21">
        <v>96.3</v>
      </c>
      <c r="F30" s="21">
        <v>112</v>
      </c>
      <c r="G30" s="21">
        <v>68</v>
      </c>
      <c r="H30" s="21">
        <v>61</v>
      </c>
      <c r="I30" s="21">
        <v>96.2</v>
      </c>
      <c r="J30" s="21">
        <v>132</v>
      </c>
      <c r="K30" s="21">
        <v>73</v>
      </c>
      <c r="L30" s="21">
        <v>62</v>
      </c>
      <c r="M30" s="21">
        <v>5</v>
      </c>
      <c r="N30" s="21">
        <f t="shared" si="1"/>
        <v>37.158571428571427</v>
      </c>
      <c r="O30" s="21">
        <f t="shared" si="0"/>
        <v>31.997550455105717</v>
      </c>
      <c r="P30" t="s">
        <v>19</v>
      </c>
      <c r="Q30" t="s">
        <v>19</v>
      </c>
      <c r="R30" s="21">
        <v>1208.0766666666666</v>
      </c>
      <c r="S30" s="21">
        <v>172.42183333333332</v>
      </c>
      <c r="T30" s="21">
        <v>31.808666666666667</v>
      </c>
      <c r="U30" s="21">
        <v>53.336499999999994</v>
      </c>
      <c r="V30" s="21">
        <v>17.074666666666666</v>
      </c>
      <c r="W30" s="21">
        <v>96.760333333333335</v>
      </c>
      <c r="X30" s="21">
        <v>15.4</v>
      </c>
      <c r="Y30" s="21">
        <v>1</v>
      </c>
      <c r="Z30" s="21">
        <v>286.27800000000008</v>
      </c>
    </row>
    <row r="31" spans="1:26" x14ac:dyDescent="0.25">
      <c r="A31" s="20">
        <v>45346</v>
      </c>
      <c r="B31" s="21">
        <v>258.2</v>
      </c>
      <c r="C31" s="21">
        <v>45</v>
      </c>
      <c r="D31" s="21">
        <v>17</v>
      </c>
      <c r="E31" s="21">
        <v>96.1</v>
      </c>
      <c r="F31" s="21">
        <v>134</v>
      </c>
      <c r="G31" s="21">
        <v>76</v>
      </c>
      <c r="H31" s="21">
        <v>72</v>
      </c>
      <c r="I31" s="21">
        <v>97.2</v>
      </c>
      <c r="J31" s="21">
        <v>134</v>
      </c>
      <c r="K31" s="21">
        <v>71</v>
      </c>
      <c r="L31" s="21">
        <v>71</v>
      </c>
      <c r="M31" s="21">
        <v>10</v>
      </c>
      <c r="N31" s="21">
        <f t="shared" si="1"/>
        <v>37.043795918367344</v>
      </c>
      <c r="O31" s="21">
        <f t="shared" si="0"/>
        <v>31.997550455105717</v>
      </c>
      <c r="P31" t="s">
        <v>17</v>
      </c>
      <c r="Q31" t="s">
        <v>17</v>
      </c>
      <c r="R31" s="21">
        <v>1084.4850000000001</v>
      </c>
      <c r="S31" s="21">
        <v>112.8995</v>
      </c>
      <c r="T31" s="21">
        <v>44.83</v>
      </c>
      <c r="U31" s="21">
        <v>55.384499999999996</v>
      </c>
      <c r="V31" s="21">
        <v>3.8554999999999993</v>
      </c>
      <c r="W31" s="21">
        <v>41.361499999999992</v>
      </c>
      <c r="X31" s="21">
        <v>7</v>
      </c>
      <c r="Y31" s="21">
        <v>1.5</v>
      </c>
      <c r="Z31" s="21">
        <v>403.46999999999997</v>
      </c>
    </row>
    <row r="32" spans="1:26" x14ac:dyDescent="0.25">
      <c r="A32" s="20">
        <v>45347</v>
      </c>
      <c r="B32" s="21">
        <v>258</v>
      </c>
      <c r="C32" s="21">
        <v>45</v>
      </c>
      <c r="D32" s="21">
        <v>17</v>
      </c>
      <c r="E32" s="21">
        <v>96.8</v>
      </c>
      <c r="F32" s="21">
        <v>128</v>
      </c>
      <c r="G32" s="21">
        <v>70</v>
      </c>
      <c r="H32" s="21">
        <v>70</v>
      </c>
      <c r="I32" s="21">
        <v>98</v>
      </c>
      <c r="J32" s="21">
        <v>125</v>
      </c>
      <c r="K32" s="21">
        <v>69</v>
      </c>
      <c r="L32" s="21">
        <v>69</v>
      </c>
      <c r="M32" s="21">
        <v>10</v>
      </c>
      <c r="N32" s="21">
        <f t="shared" si="1"/>
        <v>37.015102040816323</v>
      </c>
      <c r="O32" s="21">
        <f t="shared" si="0"/>
        <v>31.997550455105717</v>
      </c>
      <c r="P32" t="s">
        <v>17</v>
      </c>
      <c r="Q32" t="s">
        <v>17</v>
      </c>
      <c r="R32" s="21">
        <v>838.5150000000001</v>
      </c>
      <c r="S32" s="21">
        <v>90.527500000000003</v>
      </c>
      <c r="T32" s="21">
        <v>35.345666666666673</v>
      </c>
      <c r="U32" s="21">
        <v>56.428166666666677</v>
      </c>
      <c r="V32" s="21">
        <v>29.824666666666666</v>
      </c>
      <c r="W32" s="21">
        <v>23.225166666666667</v>
      </c>
      <c r="X32" s="21">
        <v>11</v>
      </c>
      <c r="Y32" s="21">
        <v>1.5</v>
      </c>
      <c r="Z32" s="21">
        <v>318.11100000000005</v>
      </c>
    </row>
    <row r="33" spans="1:26" x14ac:dyDescent="0.25">
      <c r="A33" s="20">
        <v>45348</v>
      </c>
      <c r="B33" s="21">
        <v>256</v>
      </c>
      <c r="C33" s="21">
        <v>45</v>
      </c>
      <c r="D33" s="21">
        <v>17</v>
      </c>
      <c r="E33" s="21">
        <v>96.4</v>
      </c>
      <c r="F33" s="21">
        <v>120</v>
      </c>
      <c r="G33" s="21">
        <v>71</v>
      </c>
      <c r="H33" s="21">
        <v>70</v>
      </c>
      <c r="I33" s="21">
        <v>96.5</v>
      </c>
      <c r="J33" s="21">
        <v>122</v>
      </c>
      <c r="K33" s="21">
        <v>77</v>
      </c>
      <c r="L33" s="21">
        <v>69</v>
      </c>
      <c r="M33" s="21">
        <v>7.5</v>
      </c>
      <c r="N33" s="21">
        <f t="shared" si="1"/>
        <v>36.728163265306122</v>
      </c>
      <c r="O33" s="21">
        <f t="shared" si="0"/>
        <v>31.997550455105717</v>
      </c>
      <c r="P33" t="s">
        <v>17</v>
      </c>
      <c r="Q33" t="s">
        <v>17</v>
      </c>
      <c r="R33" s="21">
        <v>1120.8966666666668</v>
      </c>
      <c r="S33" s="21">
        <v>68.50333333333333</v>
      </c>
      <c r="T33" s="21">
        <v>65.075666666666677</v>
      </c>
      <c r="U33" s="21">
        <v>67.36966666666666</v>
      </c>
      <c r="V33" s="21">
        <v>11.389666666666667</v>
      </c>
      <c r="W33" s="21">
        <v>18.669833333333337</v>
      </c>
      <c r="X33" s="21">
        <v>8</v>
      </c>
      <c r="Y33" s="21">
        <v>2.5</v>
      </c>
      <c r="Z33" s="21">
        <v>585.68100000000004</v>
      </c>
    </row>
    <row r="34" spans="1:26" x14ac:dyDescent="0.25">
      <c r="A34" s="20">
        <v>45349</v>
      </c>
      <c r="B34" s="21">
        <v>256</v>
      </c>
      <c r="C34" s="21">
        <v>44.5</v>
      </c>
      <c r="D34" s="21">
        <v>17</v>
      </c>
      <c r="E34" s="21">
        <v>96.7</v>
      </c>
      <c r="F34" s="21">
        <v>128</v>
      </c>
      <c r="G34" s="21">
        <v>79</v>
      </c>
      <c r="H34" s="21">
        <v>64</v>
      </c>
      <c r="I34" s="21">
        <v>96.5</v>
      </c>
      <c r="J34" s="21">
        <v>127</v>
      </c>
      <c r="K34" s="21">
        <v>76</v>
      </c>
      <c r="L34" s="21">
        <v>71</v>
      </c>
      <c r="M34" s="21">
        <v>9</v>
      </c>
      <c r="N34" s="21">
        <f t="shared" si="1"/>
        <v>36.728163265306122</v>
      </c>
      <c r="O34" s="21">
        <f t="shared" si="0"/>
        <v>31.324493175702337</v>
      </c>
      <c r="P34" t="s">
        <v>17</v>
      </c>
      <c r="Q34" t="s">
        <v>17</v>
      </c>
      <c r="R34" s="21">
        <v>961.5150000000001</v>
      </c>
      <c r="S34" s="21">
        <v>99.227499999999992</v>
      </c>
      <c r="T34" s="21">
        <v>42.745666666666679</v>
      </c>
      <c r="U34" s="21">
        <v>58.128166666666672</v>
      </c>
      <c r="V34" s="21">
        <v>27.424666666666667</v>
      </c>
      <c r="W34" s="21">
        <v>29.625166666666665</v>
      </c>
      <c r="X34" s="21">
        <v>15.3</v>
      </c>
      <c r="Y34" s="21">
        <v>2</v>
      </c>
      <c r="Z34" s="21">
        <v>384.71100000000007</v>
      </c>
    </row>
    <row r="35" spans="1:26" x14ac:dyDescent="0.25">
      <c r="A35" s="20">
        <v>45350</v>
      </c>
      <c r="B35" s="21">
        <v>255</v>
      </c>
      <c r="C35" s="21">
        <v>44.5</v>
      </c>
      <c r="D35" s="21">
        <v>17</v>
      </c>
      <c r="E35" s="21">
        <v>97.1</v>
      </c>
      <c r="F35" s="21">
        <v>124</v>
      </c>
      <c r="G35" s="21">
        <v>74</v>
      </c>
      <c r="H35" s="21">
        <v>55</v>
      </c>
      <c r="I35" s="21">
        <v>96.1</v>
      </c>
      <c r="J35" s="21">
        <v>128</v>
      </c>
      <c r="K35" s="21">
        <v>76</v>
      </c>
      <c r="L35" s="21">
        <v>53</v>
      </c>
      <c r="M35" s="21">
        <v>9.5</v>
      </c>
      <c r="N35" s="21">
        <f t="shared" si="1"/>
        <v>36.584693877551018</v>
      </c>
      <c r="O35" s="21">
        <f t="shared" si="0"/>
        <v>31.324493175702337</v>
      </c>
      <c r="P35" t="s">
        <v>17</v>
      </c>
      <c r="Q35" t="s">
        <v>17</v>
      </c>
      <c r="R35" s="21">
        <v>1679.0300000000002</v>
      </c>
      <c r="S35" s="21">
        <v>119.35499999999999</v>
      </c>
      <c r="T35" s="21">
        <v>89.591333333333353</v>
      </c>
      <c r="U35" s="21">
        <v>122.55633333333336</v>
      </c>
      <c r="V35" s="21">
        <v>44.24933333333334</v>
      </c>
      <c r="W35" s="21">
        <v>24.250333333333334</v>
      </c>
      <c r="X35" s="21">
        <v>20.5</v>
      </c>
      <c r="Y35" s="21">
        <v>2</v>
      </c>
      <c r="Z35" s="21">
        <v>806.32200000000012</v>
      </c>
    </row>
    <row r="36" spans="1:26" x14ac:dyDescent="0.25">
      <c r="A36" s="20">
        <v>45351</v>
      </c>
      <c r="B36" s="21">
        <v>255.6</v>
      </c>
      <c r="C36" s="21">
        <v>44.5</v>
      </c>
      <c r="D36" s="21">
        <v>17</v>
      </c>
      <c r="E36" s="21">
        <v>96.2</v>
      </c>
      <c r="F36" s="21">
        <v>137</v>
      </c>
      <c r="G36" s="21">
        <v>75</v>
      </c>
      <c r="H36" s="21">
        <v>60</v>
      </c>
      <c r="I36" s="21">
        <v>98</v>
      </c>
      <c r="J36" s="21">
        <v>132</v>
      </c>
      <c r="K36" s="21">
        <v>72</v>
      </c>
      <c r="L36" s="21">
        <v>65</v>
      </c>
      <c r="M36" s="21">
        <v>6.5</v>
      </c>
      <c r="N36" s="21">
        <f t="shared" si="1"/>
        <v>36.670775510204081</v>
      </c>
      <c r="O36" s="21">
        <f t="shared" si="0"/>
        <v>31.324493175702337</v>
      </c>
      <c r="P36" t="s">
        <v>17</v>
      </c>
      <c r="Q36" t="s">
        <v>17</v>
      </c>
      <c r="R36" s="21">
        <v>910.89666666666676</v>
      </c>
      <c r="S36" s="21">
        <v>43.003333333333337</v>
      </c>
      <c r="T36" s="21">
        <v>52.075666666666677</v>
      </c>
      <c r="U36" s="21">
        <v>70.36966666666666</v>
      </c>
      <c r="V36" s="21">
        <v>7.3896666666666668</v>
      </c>
      <c r="W36" s="21">
        <v>16.669833333333337</v>
      </c>
      <c r="X36" s="21">
        <v>7</v>
      </c>
      <c r="Y36" s="21">
        <v>1</v>
      </c>
      <c r="Z36" s="21">
        <v>468.68100000000004</v>
      </c>
    </row>
    <row r="37" spans="1:26" x14ac:dyDescent="0.25">
      <c r="A37" s="20">
        <v>45352</v>
      </c>
      <c r="B37" s="21">
        <v>255.6</v>
      </c>
      <c r="C37" s="21">
        <v>44.5</v>
      </c>
      <c r="D37" s="21">
        <v>17</v>
      </c>
      <c r="E37" s="21">
        <v>96.2</v>
      </c>
      <c r="F37" s="21">
        <v>141</v>
      </c>
      <c r="G37" s="21">
        <v>72</v>
      </c>
      <c r="H37" s="21">
        <v>64</v>
      </c>
      <c r="I37" s="21">
        <v>97.5</v>
      </c>
      <c r="J37" s="21">
        <v>127</v>
      </c>
      <c r="K37" s="21">
        <v>67</v>
      </c>
      <c r="L37" s="21">
        <v>70</v>
      </c>
      <c r="M37" s="21">
        <v>1</v>
      </c>
      <c r="N37" s="21">
        <f t="shared" si="1"/>
        <v>36.670775510204081</v>
      </c>
      <c r="O37" s="21">
        <f t="shared" si="0"/>
        <v>31.324493175702337</v>
      </c>
      <c r="P37" t="s">
        <v>17</v>
      </c>
      <c r="Q37" t="s">
        <v>19</v>
      </c>
      <c r="R37" s="21">
        <v>1913</v>
      </c>
      <c r="S37" s="21">
        <v>146.79999999999998</v>
      </c>
      <c r="T37" s="21">
        <v>93.5</v>
      </c>
      <c r="U37" s="21">
        <v>60.4</v>
      </c>
      <c r="V37" s="21">
        <v>9</v>
      </c>
      <c r="W37" s="21">
        <v>88.4</v>
      </c>
      <c r="X37" s="21">
        <v>14</v>
      </c>
      <c r="Y37" s="21">
        <v>1.5</v>
      </c>
      <c r="Z37" s="21">
        <v>841.5</v>
      </c>
    </row>
    <row r="38" spans="1:26" x14ac:dyDescent="0.25">
      <c r="A38" s="20">
        <v>45353</v>
      </c>
      <c r="B38" s="21">
        <v>252.8</v>
      </c>
      <c r="C38" s="21">
        <v>44.5</v>
      </c>
      <c r="D38" s="21">
        <v>17</v>
      </c>
      <c r="E38" s="21">
        <v>96.1</v>
      </c>
      <c r="F38" s="21">
        <v>128</v>
      </c>
      <c r="G38" s="21">
        <v>72</v>
      </c>
      <c r="H38" s="21">
        <v>68</v>
      </c>
      <c r="I38" s="21">
        <v>98</v>
      </c>
      <c r="J38" s="21">
        <v>140</v>
      </c>
      <c r="K38" s="21">
        <v>79</v>
      </c>
      <c r="L38" s="21">
        <v>87</v>
      </c>
      <c r="M38" s="21">
        <v>9.5</v>
      </c>
      <c r="N38" s="21">
        <f t="shared" si="1"/>
        <v>36.269061224489796</v>
      </c>
      <c r="O38" s="21">
        <f t="shared" si="0"/>
        <v>31.324493175702337</v>
      </c>
      <c r="P38" t="s">
        <v>17</v>
      </c>
      <c r="Q38" t="s">
        <v>17</v>
      </c>
      <c r="R38" s="21">
        <v>660.31500000000005</v>
      </c>
      <c r="S38" s="21">
        <v>48.047499999999999</v>
      </c>
      <c r="T38" s="21">
        <v>29.865666666666673</v>
      </c>
      <c r="U38" s="21">
        <v>45.608166666666669</v>
      </c>
      <c r="V38" s="21">
        <v>5.7646666666666668</v>
      </c>
      <c r="W38" s="21">
        <v>21.505166666666668</v>
      </c>
      <c r="X38" s="21">
        <v>12.4</v>
      </c>
      <c r="Y38" s="21">
        <v>2</v>
      </c>
      <c r="Z38" s="21">
        <v>268.79100000000005</v>
      </c>
    </row>
    <row r="39" spans="1:26" x14ac:dyDescent="0.25">
      <c r="A39" s="20">
        <v>45354</v>
      </c>
      <c r="B39" s="21">
        <v>252.8</v>
      </c>
      <c r="C39" s="21">
        <v>44.5</v>
      </c>
      <c r="D39" s="21">
        <v>17</v>
      </c>
      <c r="E39" s="21">
        <v>96.3</v>
      </c>
      <c r="F39" s="21">
        <v>126</v>
      </c>
      <c r="G39" s="21">
        <v>68</v>
      </c>
      <c r="H39" s="21">
        <v>73</v>
      </c>
      <c r="I39" s="21">
        <v>97</v>
      </c>
      <c r="J39" s="21">
        <v>159</v>
      </c>
      <c r="K39" s="21">
        <v>70</v>
      </c>
      <c r="L39" s="21">
        <v>97</v>
      </c>
      <c r="M39" s="21">
        <v>2</v>
      </c>
      <c r="N39" s="21">
        <f t="shared" si="1"/>
        <v>36.269061224489796</v>
      </c>
      <c r="O39" s="21">
        <f t="shared" si="0"/>
        <v>31.324493175702337</v>
      </c>
      <c r="P39" t="s">
        <v>17</v>
      </c>
      <c r="Q39" t="s">
        <v>17</v>
      </c>
      <c r="R39" s="21">
        <v>8729</v>
      </c>
      <c r="S39" s="21">
        <v>908.85000000000014</v>
      </c>
      <c r="T39" s="21">
        <v>275.95</v>
      </c>
      <c r="U39" s="21">
        <v>182.9</v>
      </c>
      <c r="V39" s="21">
        <v>35.450000000000003</v>
      </c>
      <c r="W39" s="21">
        <v>478.34999999999997</v>
      </c>
      <c r="X39" s="21">
        <v>166.5</v>
      </c>
      <c r="Y39" s="21">
        <v>1</v>
      </c>
      <c r="Z39" s="21">
        <v>2483.5499999999997</v>
      </c>
    </row>
    <row r="40" spans="1:26" x14ac:dyDescent="0.25">
      <c r="A40" s="20">
        <v>45355</v>
      </c>
      <c r="B40" s="21">
        <v>257</v>
      </c>
      <c r="C40" s="21">
        <v>45</v>
      </c>
      <c r="D40" s="21">
        <v>17</v>
      </c>
      <c r="E40" s="21">
        <v>97.1</v>
      </c>
      <c r="F40" s="21">
        <v>140</v>
      </c>
      <c r="G40" s="21">
        <v>81</v>
      </c>
      <c r="H40" s="21">
        <v>69</v>
      </c>
      <c r="I40" s="21">
        <v>98</v>
      </c>
      <c r="J40" s="21">
        <v>118</v>
      </c>
      <c r="K40" s="21">
        <v>83</v>
      </c>
      <c r="L40" s="21">
        <v>71</v>
      </c>
      <c r="M40" s="21">
        <v>12</v>
      </c>
      <c r="N40" s="21">
        <f t="shared" ref="N40:N71" si="2">(B40/4900)*703</f>
        <v>36.871632653061219</v>
      </c>
      <c r="O40" s="21">
        <f t="shared" ref="O40:O71" si="3">(86.01*LOG10(C40-D40))-(70.041*LOG10(70))+36.76</f>
        <v>31.997550455105717</v>
      </c>
      <c r="P40" t="s">
        <v>19</v>
      </c>
      <c r="Q40" t="s">
        <v>19</v>
      </c>
      <c r="R40" s="21">
        <v>5246</v>
      </c>
      <c r="S40" s="21">
        <v>622.20000000000005</v>
      </c>
      <c r="T40" s="21">
        <v>233.5</v>
      </c>
      <c r="U40" s="21">
        <v>172</v>
      </c>
      <c r="V40" s="21">
        <v>23.75</v>
      </c>
      <c r="W40" s="21">
        <v>252.2</v>
      </c>
      <c r="X40" s="21">
        <v>76.5</v>
      </c>
      <c r="Y40" s="21">
        <v>2</v>
      </c>
      <c r="Z40" s="21">
        <v>626</v>
      </c>
    </row>
    <row r="41" spans="1:26" x14ac:dyDescent="0.25">
      <c r="A41" s="20">
        <v>45356</v>
      </c>
      <c r="B41" s="21">
        <v>261.2</v>
      </c>
      <c r="C41" s="21">
        <v>45</v>
      </c>
      <c r="D41" s="21">
        <v>17</v>
      </c>
      <c r="E41" s="21">
        <v>97</v>
      </c>
      <c r="F41" s="21">
        <v>149</v>
      </c>
      <c r="G41" s="21">
        <v>89</v>
      </c>
      <c r="H41" s="21">
        <v>76</v>
      </c>
      <c r="I41" s="21">
        <v>98</v>
      </c>
      <c r="J41" s="21">
        <v>140</v>
      </c>
      <c r="K41" s="21">
        <v>83</v>
      </c>
      <c r="L41" s="21">
        <v>82</v>
      </c>
      <c r="M41" s="21">
        <v>12</v>
      </c>
      <c r="N41" s="21">
        <f t="shared" si="2"/>
        <v>37.474204081632649</v>
      </c>
      <c r="O41" s="21">
        <f t="shared" si="3"/>
        <v>31.997550455105717</v>
      </c>
      <c r="P41" t="s">
        <v>19</v>
      </c>
      <c r="Q41" t="s">
        <v>19</v>
      </c>
      <c r="R41" s="21">
        <v>4250</v>
      </c>
      <c r="S41" s="21">
        <v>572.5</v>
      </c>
      <c r="T41" s="21">
        <v>165</v>
      </c>
      <c r="U41" s="21">
        <v>133.5</v>
      </c>
      <c r="V41" s="21">
        <v>64.5</v>
      </c>
      <c r="W41" s="21">
        <v>325.75</v>
      </c>
      <c r="X41" s="21">
        <v>78</v>
      </c>
      <c r="Y41" s="21">
        <v>0</v>
      </c>
      <c r="Z41" s="21">
        <v>1485</v>
      </c>
    </row>
    <row r="42" spans="1:26" x14ac:dyDescent="0.25">
      <c r="A42" s="20">
        <v>45357</v>
      </c>
      <c r="B42" s="21">
        <v>261</v>
      </c>
      <c r="C42" s="21">
        <v>44</v>
      </c>
      <c r="D42" s="21">
        <v>17</v>
      </c>
      <c r="E42" s="21">
        <v>96.7</v>
      </c>
      <c r="F42" s="21">
        <v>143</v>
      </c>
      <c r="G42" s="21">
        <v>78</v>
      </c>
      <c r="H42" s="21">
        <v>83</v>
      </c>
      <c r="I42" s="21">
        <v>99.2</v>
      </c>
      <c r="J42" s="21">
        <v>138</v>
      </c>
      <c r="K42" s="21">
        <v>93</v>
      </c>
      <c r="L42" s="21">
        <v>96</v>
      </c>
      <c r="M42" s="21">
        <v>5</v>
      </c>
      <c r="N42" s="21">
        <f t="shared" si="2"/>
        <v>37.445510204081636</v>
      </c>
      <c r="O42" s="21">
        <f t="shared" si="3"/>
        <v>30.639085534675949</v>
      </c>
      <c r="P42" t="s">
        <v>19</v>
      </c>
      <c r="Q42" t="s">
        <v>19</v>
      </c>
      <c r="R42" s="21">
        <v>3910</v>
      </c>
      <c r="S42" s="21">
        <v>655</v>
      </c>
      <c r="T42" s="21">
        <v>99.25</v>
      </c>
      <c r="U42" s="21">
        <v>117</v>
      </c>
      <c r="V42" s="21">
        <v>67</v>
      </c>
      <c r="W42" s="21">
        <v>328.25</v>
      </c>
      <c r="X42" s="21">
        <v>84.5</v>
      </c>
      <c r="Y42" s="21">
        <v>0</v>
      </c>
      <c r="Z42" s="21">
        <v>893.25</v>
      </c>
    </row>
    <row r="43" spans="1:26" x14ac:dyDescent="0.25">
      <c r="A43" s="20">
        <v>45358</v>
      </c>
      <c r="B43" s="21">
        <v>258.60000000000002</v>
      </c>
      <c r="C43" s="21">
        <v>44.5</v>
      </c>
      <c r="D43" s="21">
        <v>17</v>
      </c>
      <c r="E43" s="21">
        <v>96.4</v>
      </c>
      <c r="F43" s="21">
        <v>133</v>
      </c>
      <c r="G43" s="21">
        <v>86</v>
      </c>
      <c r="H43" s="21">
        <v>81</v>
      </c>
      <c r="I43" s="21">
        <v>97.6</v>
      </c>
      <c r="J43" s="21">
        <v>152</v>
      </c>
      <c r="K43" s="21">
        <v>89</v>
      </c>
      <c r="L43" s="21">
        <v>81</v>
      </c>
      <c r="M43" s="21">
        <v>10</v>
      </c>
      <c r="N43" s="21">
        <f t="shared" si="2"/>
        <v>37.101183673469393</v>
      </c>
      <c r="O43" s="21">
        <f t="shared" si="3"/>
        <v>31.324493175702337</v>
      </c>
      <c r="P43" t="s">
        <v>17</v>
      </c>
      <c r="Q43" t="s">
        <v>19</v>
      </c>
      <c r="R43" s="21">
        <v>2672</v>
      </c>
      <c r="S43" s="21">
        <v>340.8</v>
      </c>
      <c r="T43" s="21">
        <v>119.6</v>
      </c>
      <c r="U43" s="21">
        <v>93.2</v>
      </c>
      <c r="V43" s="21">
        <v>15.6</v>
      </c>
      <c r="W43" s="21">
        <v>272</v>
      </c>
      <c r="X43" s="21">
        <v>80</v>
      </c>
      <c r="Y43" s="21">
        <v>0</v>
      </c>
      <c r="Z43" s="21">
        <v>1076.4000000000001</v>
      </c>
    </row>
    <row r="44" spans="1:26" x14ac:dyDescent="0.25">
      <c r="A44" s="20">
        <v>45359</v>
      </c>
      <c r="B44" s="21">
        <v>258</v>
      </c>
      <c r="C44" s="21">
        <v>44.5</v>
      </c>
      <c r="D44" s="21">
        <v>17</v>
      </c>
      <c r="E44" s="21">
        <v>97.6</v>
      </c>
      <c r="F44" s="21">
        <v>141</v>
      </c>
      <c r="G44" s="21">
        <v>83</v>
      </c>
      <c r="H44" s="21">
        <v>73</v>
      </c>
      <c r="I44" s="21">
        <v>97.3</v>
      </c>
      <c r="J44" s="21">
        <v>138</v>
      </c>
      <c r="K44" s="21">
        <v>87</v>
      </c>
      <c r="L44" s="21">
        <v>74</v>
      </c>
      <c r="M44" s="21">
        <v>6</v>
      </c>
      <c r="N44" s="21">
        <f t="shared" si="2"/>
        <v>37.015102040816323</v>
      </c>
      <c r="O44" s="21">
        <f t="shared" si="3"/>
        <v>31.324493175702337</v>
      </c>
      <c r="P44" t="s">
        <v>19</v>
      </c>
      <c r="Q44" t="s">
        <v>19</v>
      </c>
      <c r="R44" s="21">
        <v>2990</v>
      </c>
      <c r="S44" s="21">
        <v>364</v>
      </c>
      <c r="T44" s="21">
        <v>135</v>
      </c>
      <c r="U44" s="21">
        <v>57</v>
      </c>
      <c r="V44" s="21">
        <v>26.5</v>
      </c>
      <c r="W44" s="21">
        <v>134</v>
      </c>
      <c r="X44" s="21">
        <v>11</v>
      </c>
      <c r="Y44" s="21">
        <v>0.5</v>
      </c>
      <c r="Z44" s="21">
        <v>1215</v>
      </c>
    </row>
    <row r="45" spans="1:26" x14ac:dyDescent="0.25">
      <c r="A45" s="20">
        <v>45360</v>
      </c>
      <c r="B45" s="21">
        <v>260</v>
      </c>
      <c r="C45" s="21">
        <v>44.5</v>
      </c>
      <c r="D45" s="21">
        <v>17</v>
      </c>
      <c r="E45" s="21">
        <v>96</v>
      </c>
      <c r="F45" s="21">
        <v>143</v>
      </c>
      <c r="G45" s="21">
        <v>92</v>
      </c>
      <c r="H45" s="21">
        <v>72</v>
      </c>
      <c r="I45" s="21">
        <v>97.2</v>
      </c>
      <c r="J45" s="21">
        <v>152</v>
      </c>
      <c r="K45" s="21">
        <v>92</v>
      </c>
      <c r="L45" s="21">
        <v>82</v>
      </c>
      <c r="M45" s="21">
        <v>8</v>
      </c>
      <c r="N45" s="21">
        <f t="shared" si="2"/>
        <v>37.302040816326532</v>
      </c>
      <c r="O45" s="21">
        <f t="shared" si="3"/>
        <v>31.324493175702337</v>
      </c>
      <c r="P45" t="s">
        <v>19</v>
      </c>
      <c r="Q45" t="s">
        <v>19</v>
      </c>
      <c r="R45" s="21">
        <v>4480</v>
      </c>
      <c r="S45" s="21">
        <v>575</v>
      </c>
      <c r="T45" s="21">
        <v>198</v>
      </c>
      <c r="U45" s="21">
        <v>120</v>
      </c>
      <c r="V45" s="21">
        <v>32</v>
      </c>
      <c r="W45" s="21">
        <v>290</v>
      </c>
      <c r="X45" s="21">
        <v>74</v>
      </c>
      <c r="Y45" s="21">
        <v>0.5</v>
      </c>
      <c r="Z45" s="21">
        <v>1782</v>
      </c>
    </row>
    <row r="46" spans="1:26" x14ac:dyDescent="0.25">
      <c r="A46" s="20">
        <v>45361</v>
      </c>
      <c r="B46" s="21">
        <v>259.2</v>
      </c>
      <c r="C46" s="21">
        <v>44.5</v>
      </c>
      <c r="D46" s="21">
        <v>17</v>
      </c>
      <c r="E46" s="21">
        <v>95.9</v>
      </c>
      <c r="F46" s="21">
        <v>141</v>
      </c>
      <c r="G46" s="21">
        <v>87</v>
      </c>
      <c r="H46" s="21">
        <v>76</v>
      </c>
      <c r="I46" s="21">
        <v>97.6</v>
      </c>
      <c r="J46" s="21">
        <v>155</v>
      </c>
      <c r="K46" s="21">
        <v>87</v>
      </c>
      <c r="L46" s="21">
        <v>81</v>
      </c>
      <c r="M46" s="21">
        <v>12</v>
      </c>
      <c r="N46" s="21">
        <f t="shared" si="2"/>
        <v>37.187265306122448</v>
      </c>
      <c r="O46" s="21">
        <f t="shared" si="3"/>
        <v>31.324493175702337</v>
      </c>
      <c r="P46" t="s">
        <v>19</v>
      </c>
      <c r="Q46" t="s">
        <v>19</v>
      </c>
      <c r="R46" s="21">
        <v>4097.0910000000003</v>
      </c>
      <c r="S46" s="21">
        <v>628.79999999999995</v>
      </c>
      <c r="T46" s="21">
        <v>116.2924</v>
      </c>
      <c r="U46" s="21">
        <v>166.13659999999999</v>
      </c>
      <c r="V46" s="21">
        <v>30.093800000000002</v>
      </c>
      <c r="W46" s="21">
        <v>322.23899999999998</v>
      </c>
      <c r="X46" s="21">
        <v>83.75</v>
      </c>
      <c r="Y46" s="21">
        <v>0.5</v>
      </c>
      <c r="Z46" s="21">
        <v>1046.6315999999999</v>
      </c>
    </row>
    <row r="47" spans="1:26" x14ac:dyDescent="0.25">
      <c r="A47" s="20">
        <v>45362</v>
      </c>
      <c r="B47" s="21">
        <v>260.8</v>
      </c>
      <c r="C47" s="21">
        <v>45</v>
      </c>
      <c r="D47" s="21">
        <v>17</v>
      </c>
      <c r="E47" s="21">
        <v>96.7</v>
      </c>
      <c r="F47" s="21">
        <v>134</v>
      </c>
      <c r="G47" s="21">
        <v>77</v>
      </c>
      <c r="H47" s="21">
        <v>74</v>
      </c>
      <c r="I47" s="21">
        <v>97.3</v>
      </c>
      <c r="J47" s="21">
        <v>144</v>
      </c>
      <c r="K47" s="21">
        <v>76</v>
      </c>
      <c r="L47" s="21">
        <v>86</v>
      </c>
      <c r="M47" s="21">
        <v>11</v>
      </c>
      <c r="N47" s="21">
        <f t="shared" si="2"/>
        <v>37.416816326530615</v>
      </c>
      <c r="O47" s="21">
        <f t="shared" si="3"/>
        <v>31.997550455105717</v>
      </c>
      <c r="P47" t="s">
        <v>19</v>
      </c>
      <c r="Q47" t="s">
        <v>19</v>
      </c>
      <c r="R47" s="21">
        <v>4807.8961428571429</v>
      </c>
      <c r="S47" s="21">
        <v>631.78571428571422</v>
      </c>
      <c r="T47" s="21">
        <v>189.84674285714286</v>
      </c>
      <c r="U47" s="21">
        <v>158.75139999999999</v>
      </c>
      <c r="V47" s="21">
        <v>20.440199999999997</v>
      </c>
      <c r="W47" s="21">
        <v>341.44171428571428</v>
      </c>
      <c r="X47" s="21">
        <v>98</v>
      </c>
      <c r="Y47" s="21">
        <v>0.5</v>
      </c>
      <c r="Z47" s="21">
        <v>1708.6206857142856</v>
      </c>
    </row>
    <row r="48" spans="1:26" x14ac:dyDescent="0.25">
      <c r="A48" s="20">
        <v>45363</v>
      </c>
      <c r="B48" s="21">
        <v>261.8</v>
      </c>
      <c r="C48" s="21">
        <v>45</v>
      </c>
      <c r="D48" s="21">
        <v>17</v>
      </c>
      <c r="E48" s="21">
        <v>97</v>
      </c>
      <c r="F48" s="21">
        <v>111</v>
      </c>
      <c r="G48" s="21">
        <v>85</v>
      </c>
      <c r="H48" s="21">
        <v>86</v>
      </c>
      <c r="I48" s="21">
        <v>97.6</v>
      </c>
      <c r="J48" s="21">
        <v>140</v>
      </c>
      <c r="K48" s="21">
        <v>75</v>
      </c>
      <c r="L48" s="21">
        <v>77</v>
      </c>
      <c r="M48" s="21">
        <v>8.5</v>
      </c>
      <c r="N48" s="21">
        <f t="shared" si="2"/>
        <v>37.560285714285712</v>
      </c>
      <c r="O48" s="21">
        <f t="shared" si="3"/>
        <v>31.997550455105717</v>
      </c>
      <c r="P48" t="s">
        <v>17</v>
      </c>
      <c r="Q48" t="s">
        <v>17</v>
      </c>
      <c r="R48" s="21">
        <v>1731.8363095238096</v>
      </c>
      <c r="S48" s="21">
        <v>303.92931547619042</v>
      </c>
      <c r="T48" s="21">
        <v>49.472916666666663</v>
      </c>
      <c r="U48" s="21">
        <v>23.972023809523812</v>
      </c>
      <c r="V48" s="21">
        <v>7.8666666666666671</v>
      </c>
      <c r="W48" s="21">
        <v>212.22544642857144</v>
      </c>
      <c r="X48" s="21">
        <v>54.5</v>
      </c>
      <c r="Y48" s="21">
        <v>1</v>
      </c>
      <c r="Z48" s="21">
        <v>445.25625000000002</v>
      </c>
    </row>
    <row r="49" spans="1:26" x14ac:dyDescent="0.25">
      <c r="A49" s="20">
        <v>45364</v>
      </c>
      <c r="B49" s="21">
        <v>257.8</v>
      </c>
      <c r="C49" s="21">
        <v>44.5</v>
      </c>
      <c r="D49" s="21">
        <v>17</v>
      </c>
      <c r="E49" s="21">
        <v>96.5</v>
      </c>
      <c r="F49" s="21">
        <v>132</v>
      </c>
      <c r="G49" s="21">
        <v>84</v>
      </c>
      <c r="H49" s="21">
        <v>70</v>
      </c>
      <c r="I49" s="21">
        <v>97.2</v>
      </c>
      <c r="J49" s="21">
        <v>159</v>
      </c>
      <c r="K49" s="21">
        <v>89</v>
      </c>
      <c r="L49" s="21">
        <v>67</v>
      </c>
      <c r="M49" s="21">
        <v>5</v>
      </c>
      <c r="N49" s="21">
        <f t="shared" si="2"/>
        <v>36.98640816326531</v>
      </c>
      <c r="O49" s="21">
        <f t="shared" si="3"/>
        <v>31.324493175702337</v>
      </c>
      <c r="P49" t="s">
        <v>17</v>
      </c>
      <c r="Q49" t="s">
        <v>17</v>
      </c>
      <c r="R49" s="21">
        <v>1426.5876015289059</v>
      </c>
      <c r="S49" s="21">
        <v>66.84253132133567</v>
      </c>
      <c r="T49" s="21">
        <v>75.686984392419191</v>
      </c>
      <c r="U49" s="21">
        <v>121.90903540903541</v>
      </c>
      <c r="V49" s="21">
        <v>10.690542549238202</v>
      </c>
      <c r="W49" s="21">
        <v>14.921518155757285</v>
      </c>
      <c r="X49" s="21">
        <v>11</v>
      </c>
      <c r="Y49" s="21">
        <v>2</v>
      </c>
      <c r="Z49" s="21">
        <v>681.18285953177258</v>
      </c>
    </row>
    <row r="50" spans="1:26" x14ac:dyDescent="0.25">
      <c r="A50" s="20">
        <v>45365</v>
      </c>
      <c r="B50" s="21">
        <v>255.8</v>
      </c>
      <c r="C50" s="21">
        <v>44.5</v>
      </c>
      <c r="D50" s="21">
        <v>17</v>
      </c>
      <c r="E50" s="21">
        <v>96.4</v>
      </c>
      <c r="F50" s="21">
        <v>133</v>
      </c>
      <c r="G50" s="21">
        <v>76</v>
      </c>
      <c r="H50" s="21">
        <v>68</v>
      </c>
      <c r="I50" s="21">
        <v>97</v>
      </c>
      <c r="J50" s="21">
        <v>153</v>
      </c>
      <c r="K50" s="21">
        <v>91</v>
      </c>
      <c r="L50" s="21">
        <v>76</v>
      </c>
      <c r="M50" s="21">
        <v>10</v>
      </c>
      <c r="N50" s="21">
        <f t="shared" si="2"/>
        <v>36.699469387755101</v>
      </c>
      <c r="O50" s="21">
        <f t="shared" si="3"/>
        <v>31.324493175702337</v>
      </c>
      <c r="P50" t="s">
        <v>17</v>
      </c>
      <c r="Q50" t="s">
        <v>19</v>
      </c>
      <c r="R50" s="21">
        <v>1383.4785714285715</v>
      </c>
      <c r="S50" s="21">
        <v>63.817261904761914</v>
      </c>
      <c r="T50" s="21">
        <v>76.954999999999998</v>
      </c>
      <c r="U50" s="21">
        <v>108.60142857142858</v>
      </c>
      <c r="V50" s="21">
        <v>7.6433333333333335</v>
      </c>
      <c r="W50" s="21">
        <v>27.305119047619048</v>
      </c>
      <c r="X50" s="21">
        <v>17</v>
      </c>
      <c r="Y50" s="21">
        <v>2</v>
      </c>
      <c r="Z50" s="21">
        <v>692.59500000000003</v>
      </c>
    </row>
    <row r="51" spans="1:26" x14ac:dyDescent="0.25">
      <c r="A51" s="20">
        <v>45366</v>
      </c>
      <c r="B51" s="21">
        <v>254</v>
      </c>
      <c r="C51" s="21">
        <v>44.5</v>
      </c>
      <c r="D51" s="21">
        <v>17</v>
      </c>
      <c r="E51" s="21">
        <v>96.1</v>
      </c>
      <c r="F51" s="21">
        <v>138</v>
      </c>
      <c r="G51" s="21">
        <v>82</v>
      </c>
      <c r="H51" s="21">
        <v>67</v>
      </c>
      <c r="I51" s="21">
        <v>97.5</v>
      </c>
      <c r="J51" s="21">
        <v>159</v>
      </c>
      <c r="K51" s="21">
        <v>86</v>
      </c>
      <c r="L51" s="21">
        <v>70</v>
      </c>
      <c r="M51" s="21">
        <v>11</v>
      </c>
      <c r="N51" s="21">
        <f t="shared" si="2"/>
        <v>36.441224489795914</v>
      </c>
      <c r="O51" s="21">
        <f t="shared" si="3"/>
        <v>31.324493175702337</v>
      </c>
      <c r="P51" t="s">
        <v>17</v>
      </c>
      <c r="Q51" t="s">
        <v>19</v>
      </c>
      <c r="R51" s="21">
        <v>1320.5876015289059</v>
      </c>
      <c r="S51" s="21">
        <v>70.942531321335665</v>
      </c>
      <c r="T51" s="21">
        <v>65.986984392419188</v>
      </c>
      <c r="U51" s="21">
        <v>114.00903540903542</v>
      </c>
      <c r="V51" s="21">
        <v>9.4905425492382012</v>
      </c>
      <c r="W51" s="21">
        <v>20.721518155757284</v>
      </c>
      <c r="X51" s="21">
        <v>10</v>
      </c>
      <c r="Y51" s="21">
        <v>1.5</v>
      </c>
      <c r="Z51" s="21">
        <v>593.88285953177251</v>
      </c>
    </row>
    <row r="52" spans="1:26" x14ac:dyDescent="0.25">
      <c r="A52" s="20">
        <v>45367</v>
      </c>
      <c r="B52" s="21">
        <v>253</v>
      </c>
      <c r="C52" s="21">
        <v>44.5</v>
      </c>
      <c r="D52" s="21">
        <v>17</v>
      </c>
      <c r="E52" s="21">
        <v>96</v>
      </c>
      <c r="F52" s="21">
        <v>138</v>
      </c>
      <c r="G52" s="21">
        <v>73</v>
      </c>
      <c r="H52" s="21">
        <v>65</v>
      </c>
      <c r="I52" s="21">
        <v>98.4</v>
      </c>
      <c r="J52" s="21">
        <v>149</v>
      </c>
      <c r="K52" s="21">
        <v>78</v>
      </c>
      <c r="L52" s="21">
        <v>77</v>
      </c>
      <c r="M52" s="21">
        <v>7</v>
      </c>
      <c r="N52" s="21">
        <f t="shared" si="2"/>
        <v>36.297755102040817</v>
      </c>
      <c r="O52" s="21">
        <f t="shared" si="3"/>
        <v>31.324493175702337</v>
      </c>
      <c r="P52" t="s">
        <v>17</v>
      </c>
      <c r="Q52" t="s">
        <v>19</v>
      </c>
      <c r="R52" s="21">
        <v>1420.5876015289059</v>
      </c>
      <c r="S52" s="21">
        <v>71.442531321335665</v>
      </c>
      <c r="T52" s="21">
        <v>74.486984392419188</v>
      </c>
      <c r="U52" s="21">
        <v>121.00903540903542</v>
      </c>
      <c r="V52" s="21">
        <v>9.4905425492382012</v>
      </c>
      <c r="W52" s="21">
        <v>20.721518155757284</v>
      </c>
      <c r="X52" s="21">
        <v>12</v>
      </c>
      <c r="Y52" s="21">
        <v>1</v>
      </c>
      <c r="Z52" s="21">
        <v>670.38285953177251</v>
      </c>
    </row>
    <row r="53" spans="1:26" x14ac:dyDescent="0.25">
      <c r="A53" s="20">
        <v>45368</v>
      </c>
      <c r="B53" s="21">
        <v>252.6</v>
      </c>
      <c r="C53" s="21">
        <v>44.5</v>
      </c>
      <c r="D53" s="21">
        <v>17</v>
      </c>
      <c r="E53" s="21">
        <v>95.9</v>
      </c>
      <c r="F53" s="21">
        <v>136</v>
      </c>
      <c r="G53" s="21">
        <v>75</v>
      </c>
      <c r="H53" s="21">
        <v>71</v>
      </c>
      <c r="I53" s="21">
        <v>96.1</v>
      </c>
      <c r="J53" s="21">
        <v>136</v>
      </c>
      <c r="K53" s="21">
        <v>81</v>
      </c>
      <c r="L53" s="21">
        <v>63</v>
      </c>
      <c r="M53" s="21">
        <v>7</v>
      </c>
      <c r="N53" s="21">
        <f t="shared" si="2"/>
        <v>36.240367346938775</v>
      </c>
      <c r="O53" s="21">
        <f t="shared" si="3"/>
        <v>31.324493175702337</v>
      </c>
      <c r="P53" t="s">
        <v>17</v>
      </c>
      <c r="Q53" t="s">
        <v>19</v>
      </c>
      <c r="R53" s="21">
        <v>2715.5266666666666</v>
      </c>
      <c r="S53" s="21">
        <v>346.685</v>
      </c>
      <c r="T53" s="21">
        <v>114.53066666666666</v>
      </c>
      <c r="U53" s="21">
        <v>131.61566666666667</v>
      </c>
      <c r="V53" s="21">
        <v>68.535333333333341</v>
      </c>
      <c r="W53" s="21">
        <v>207.03666666666669</v>
      </c>
      <c r="X53" s="21">
        <v>84.59</v>
      </c>
      <c r="Y53" s="21">
        <v>1</v>
      </c>
      <c r="Z53" s="21">
        <v>1030.7759999999998</v>
      </c>
    </row>
    <row r="54" spans="1:26" x14ac:dyDescent="0.25">
      <c r="A54" s="20">
        <v>45369</v>
      </c>
      <c r="B54" s="21">
        <v>254.4</v>
      </c>
      <c r="C54" s="21">
        <v>44.5</v>
      </c>
      <c r="D54" s="21">
        <v>17</v>
      </c>
      <c r="E54" s="21">
        <v>96.9</v>
      </c>
      <c r="F54" s="21">
        <v>108</v>
      </c>
      <c r="G54" s="21">
        <v>81</v>
      </c>
      <c r="H54" s="21">
        <v>69</v>
      </c>
      <c r="I54" s="21">
        <v>96.9</v>
      </c>
      <c r="J54" s="21">
        <v>140</v>
      </c>
      <c r="K54" s="21">
        <v>83</v>
      </c>
      <c r="L54" s="21">
        <v>65</v>
      </c>
      <c r="M54" s="21">
        <v>13</v>
      </c>
      <c r="N54" s="21">
        <f t="shared" si="2"/>
        <v>36.498612244897963</v>
      </c>
      <c r="O54" s="21">
        <f t="shared" si="3"/>
        <v>31.324493175702337</v>
      </c>
      <c r="P54" t="s">
        <v>17</v>
      </c>
      <c r="Q54" t="s">
        <v>19</v>
      </c>
      <c r="R54" s="21">
        <v>1360.5876015289059</v>
      </c>
      <c r="S54" s="21">
        <v>71.442531321335665</v>
      </c>
      <c r="T54" s="21">
        <v>68.986984392419188</v>
      </c>
      <c r="U54" s="21">
        <v>118.00903540903542</v>
      </c>
      <c r="V54" s="21">
        <v>9.4905425492382012</v>
      </c>
      <c r="W54" s="21">
        <v>20.721518155757284</v>
      </c>
      <c r="X54" s="21">
        <v>12</v>
      </c>
      <c r="Y54" s="21">
        <v>2</v>
      </c>
      <c r="Z54" s="21">
        <v>620.88285953177274</v>
      </c>
    </row>
    <row r="55" spans="1:26" x14ac:dyDescent="0.25">
      <c r="A55" s="20">
        <v>45370</v>
      </c>
      <c r="B55" s="21">
        <v>252.8</v>
      </c>
      <c r="C55" s="21">
        <v>44.5</v>
      </c>
      <c r="D55" s="21">
        <v>17</v>
      </c>
      <c r="E55" s="21">
        <v>96</v>
      </c>
      <c r="F55" s="21">
        <v>142</v>
      </c>
      <c r="G55" s="21">
        <v>76</v>
      </c>
      <c r="H55" s="21">
        <v>64</v>
      </c>
      <c r="I55" s="21">
        <v>95.8</v>
      </c>
      <c r="J55" s="21">
        <v>133</v>
      </c>
      <c r="K55" s="21">
        <v>81</v>
      </c>
      <c r="L55" s="21">
        <v>63</v>
      </c>
      <c r="M55" s="21">
        <v>3.5</v>
      </c>
      <c r="N55" s="21">
        <f t="shared" si="2"/>
        <v>36.269061224489796</v>
      </c>
      <c r="O55" s="21">
        <f t="shared" si="3"/>
        <v>31.324493175702337</v>
      </c>
      <c r="P55" t="s">
        <v>17</v>
      </c>
      <c r="Q55" t="s">
        <v>19</v>
      </c>
      <c r="R55" s="21">
        <v>1806.7666666666669</v>
      </c>
      <c r="S55" s="21">
        <v>151.16</v>
      </c>
      <c r="T55" s="21">
        <v>95.526666666666657</v>
      </c>
      <c r="U55" s="21">
        <v>125.10666666666668</v>
      </c>
      <c r="V55" s="21">
        <v>56.993333333333339</v>
      </c>
      <c r="W55" s="21">
        <v>36.246666666666663</v>
      </c>
      <c r="X55" s="21">
        <v>30.1</v>
      </c>
      <c r="Y55" s="21">
        <v>2</v>
      </c>
      <c r="Z55" s="21">
        <v>859.7399999999999</v>
      </c>
    </row>
    <row r="56" spans="1:26" x14ac:dyDescent="0.25">
      <c r="A56" s="20">
        <v>45371</v>
      </c>
      <c r="B56" s="21">
        <v>253.2</v>
      </c>
      <c r="C56" s="21">
        <v>44</v>
      </c>
      <c r="D56" s="21">
        <v>17</v>
      </c>
      <c r="E56" s="21">
        <v>97.6</v>
      </c>
      <c r="F56" s="21">
        <v>128</v>
      </c>
      <c r="G56" s="21">
        <v>72</v>
      </c>
      <c r="H56" s="21">
        <v>78</v>
      </c>
      <c r="I56" s="21">
        <v>96.5</v>
      </c>
      <c r="J56" s="21">
        <v>142</v>
      </c>
      <c r="K56" s="21">
        <v>82</v>
      </c>
      <c r="L56" s="21">
        <v>54</v>
      </c>
      <c r="M56" s="21">
        <v>12</v>
      </c>
      <c r="N56" s="21">
        <f t="shared" si="2"/>
        <v>36.326448979591831</v>
      </c>
      <c r="O56" s="21">
        <f t="shared" si="3"/>
        <v>30.639085534675949</v>
      </c>
      <c r="P56" t="s">
        <v>17</v>
      </c>
      <c r="Q56" t="s">
        <v>19</v>
      </c>
      <c r="R56" s="21">
        <v>1420.5876015289059</v>
      </c>
      <c r="S56" s="21">
        <v>72.442531321335665</v>
      </c>
      <c r="T56" s="21">
        <v>72.486984392419188</v>
      </c>
      <c r="U56" s="21">
        <v>118.50903540903542</v>
      </c>
      <c r="V56" s="21">
        <v>9.4905425492382012</v>
      </c>
      <c r="W56" s="21">
        <v>21.721518155757284</v>
      </c>
      <c r="X56" s="21">
        <v>13</v>
      </c>
      <c r="Y56" s="21">
        <v>2.25</v>
      </c>
      <c r="Z56" s="21">
        <v>652.38285953177251</v>
      </c>
    </row>
    <row r="57" spans="1:26" x14ac:dyDescent="0.25">
      <c r="A57" s="20">
        <v>45372</v>
      </c>
      <c r="B57" s="21">
        <v>251.6</v>
      </c>
      <c r="C57" s="21">
        <v>44</v>
      </c>
      <c r="D57" s="21">
        <v>17</v>
      </c>
      <c r="E57" s="21">
        <v>96.7</v>
      </c>
      <c r="F57" s="21">
        <v>134</v>
      </c>
      <c r="G57" s="21">
        <v>78</v>
      </c>
      <c r="H57" s="21">
        <v>64</v>
      </c>
      <c r="I57" s="21">
        <v>97.5</v>
      </c>
      <c r="J57" s="21">
        <v>134</v>
      </c>
      <c r="K57" s="21">
        <v>74</v>
      </c>
      <c r="L57" s="21">
        <v>80</v>
      </c>
      <c r="M57" s="21">
        <v>7</v>
      </c>
      <c r="N57" s="21">
        <f t="shared" si="2"/>
        <v>36.096897959183678</v>
      </c>
      <c r="O57" s="21">
        <f t="shared" si="3"/>
        <v>30.639085534675949</v>
      </c>
      <c r="P57" t="s">
        <v>17</v>
      </c>
      <c r="Q57" t="s">
        <v>19</v>
      </c>
      <c r="R57" s="21">
        <v>2139.6756967670008</v>
      </c>
      <c r="S57" s="21">
        <v>215.71526941657376</v>
      </c>
      <c r="T57" s="21">
        <v>86.228651059085863</v>
      </c>
      <c r="U57" s="21">
        <v>124.3742735042735</v>
      </c>
      <c r="V57" s="21">
        <v>34.770542549238208</v>
      </c>
      <c r="W57" s="21">
        <v>106.58306577480491</v>
      </c>
      <c r="X57" s="21">
        <v>24.1</v>
      </c>
      <c r="Y57" s="21">
        <v>2</v>
      </c>
      <c r="Z57" s="21">
        <v>776.05785953177258</v>
      </c>
    </row>
    <row r="58" spans="1:26" x14ac:dyDescent="0.25">
      <c r="A58" s="20">
        <v>45373</v>
      </c>
      <c r="B58" s="21">
        <v>251.4</v>
      </c>
      <c r="C58" s="21">
        <v>44</v>
      </c>
      <c r="D58" s="21">
        <v>17</v>
      </c>
      <c r="E58" s="21">
        <v>97</v>
      </c>
      <c r="F58" s="21">
        <v>134</v>
      </c>
      <c r="G58" s="21">
        <v>84</v>
      </c>
      <c r="H58" s="21">
        <v>78</v>
      </c>
      <c r="I58" s="21">
        <v>97.2</v>
      </c>
      <c r="J58" s="21">
        <v>126</v>
      </c>
      <c r="K58" s="21">
        <v>71</v>
      </c>
      <c r="L58" s="21">
        <v>70</v>
      </c>
      <c r="M58" s="21">
        <v>9.5</v>
      </c>
      <c r="N58" s="21">
        <f t="shared" si="2"/>
        <v>36.068204081632651</v>
      </c>
      <c r="O58" s="21">
        <f t="shared" si="3"/>
        <v>30.639085534675949</v>
      </c>
      <c r="P58" t="s">
        <v>17</v>
      </c>
      <c r="Q58" t="s">
        <v>17</v>
      </c>
      <c r="R58" s="21">
        <v>1865.945238095238</v>
      </c>
      <c r="S58" s="21">
        <v>178.92202380952378</v>
      </c>
      <c r="T58" s="21">
        <v>79.477380952380969</v>
      </c>
      <c r="U58" s="21">
        <v>118.11428571428573</v>
      </c>
      <c r="V58" s="21">
        <v>7.0666666666666664</v>
      </c>
      <c r="W58" s="21">
        <v>149.85178571428571</v>
      </c>
      <c r="X58" s="21">
        <v>15</v>
      </c>
      <c r="Y58" s="21">
        <v>2.5</v>
      </c>
      <c r="Z58" s="21">
        <v>715.29642857142858</v>
      </c>
    </row>
    <row r="59" spans="1:26" x14ac:dyDescent="0.25">
      <c r="A59" s="20">
        <v>45374</v>
      </c>
      <c r="B59" s="21">
        <v>250</v>
      </c>
      <c r="C59" s="21">
        <v>44</v>
      </c>
      <c r="D59" s="21">
        <v>17</v>
      </c>
      <c r="E59" s="21">
        <v>96.3</v>
      </c>
      <c r="F59" s="21">
        <v>136</v>
      </c>
      <c r="G59" s="21">
        <v>76</v>
      </c>
      <c r="H59" s="21">
        <v>61</v>
      </c>
      <c r="I59" s="21">
        <v>96.9</v>
      </c>
      <c r="J59" s="21">
        <v>156</v>
      </c>
      <c r="K59" s="21">
        <v>76</v>
      </c>
      <c r="L59" s="21">
        <v>60</v>
      </c>
      <c r="M59" s="21">
        <v>7</v>
      </c>
      <c r="N59" s="21">
        <f t="shared" si="2"/>
        <v>35.867346938775512</v>
      </c>
      <c r="O59" s="21">
        <f t="shared" si="3"/>
        <v>30.639085534675949</v>
      </c>
      <c r="P59" t="s">
        <v>17</v>
      </c>
      <c r="Q59" t="s">
        <v>19</v>
      </c>
      <c r="R59" s="21">
        <v>950.84523809523807</v>
      </c>
      <c r="S59" s="21">
        <v>44.072023809523806</v>
      </c>
      <c r="T59" s="21">
        <v>57.210714285714296</v>
      </c>
      <c r="U59" s="21">
        <v>61.680952380952384</v>
      </c>
      <c r="V59" s="21">
        <v>4.1666666666666661</v>
      </c>
      <c r="W59" s="21">
        <v>17.201785714285712</v>
      </c>
      <c r="X59" s="21">
        <v>11.5</v>
      </c>
      <c r="Y59" s="21">
        <v>2</v>
      </c>
      <c r="Z59" s="21">
        <v>514.8964285714286</v>
      </c>
    </row>
    <row r="60" spans="1:26" x14ac:dyDescent="0.25">
      <c r="A60" s="20">
        <v>45375</v>
      </c>
      <c r="B60" s="21">
        <v>249.6</v>
      </c>
      <c r="C60" s="21">
        <v>44</v>
      </c>
      <c r="D60" s="21">
        <v>17</v>
      </c>
      <c r="E60" s="21">
        <v>96.9</v>
      </c>
      <c r="F60" s="21">
        <v>146</v>
      </c>
      <c r="G60" s="21">
        <v>82</v>
      </c>
      <c r="H60" s="21">
        <v>62</v>
      </c>
      <c r="I60" s="21">
        <v>96.8</v>
      </c>
      <c r="J60" s="21">
        <v>153</v>
      </c>
      <c r="K60" s="21">
        <v>78</v>
      </c>
      <c r="L60" s="21">
        <v>65</v>
      </c>
      <c r="M60" s="21">
        <v>8</v>
      </c>
      <c r="N60" s="21">
        <f t="shared" si="2"/>
        <v>35.80995918367347</v>
      </c>
      <c r="O60" s="21">
        <f t="shared" si="3"/>
        <v>30.639085534675949</v>
      </c>
      <c r="P60" t="s">
        <v>17</v>
      </c>
      <c r="Q60" t="s">
        <v>19</v>
      </c>
      <c r="R60" s="21">
        <v>1500.1</v>
      </c>
      <c r="S60" s="21">
        <v>73.849999999999994</v>
      </c>
      <c r="T60" s="21">
        <v>91.766666666666666</v>
      </c>
      <c r="U60" s="21">
        <v>98.933333333333337</v>
      </c>
      <c r="V60" s="21">
        <v>7.4</v>
      </c>
      <c r="W60" s="21">
        <v>14.649999999999999</v>
      </c>
      <c r="X60" s="21">
        <v>12.5</v>
      </c>
      <c r="Y60" s="21">
        <v>3</v>
      </c>
      <c r="Z60" s="21">
        <v>825.90000000000009</v>
      </c>
    </row>
    <row r="61" spans="1:26" x14ac:dyDescent="0.25">
      <c r="A61" s="20">
        <v>45376</v>
      </c>
      <c r="B61" s="21">
        <v>249.2</v>
      </c>
      <c r="C61" s="21">
        <v>43.5</v>
      </c>
      <c r="D61" s="21">
        <v>17</v>
      </c>
      <c r="E61" s="21">
        <v>96</v>
      </c>
      <c r="F61" s="21">
        <v>131</v>
      </c>
      <c r="G61" s="21">
        <v>76</v>
      </c>
      <c r="H61" s="21">
        <v>63</v>
      </c>
      <c r="I61" s="21">
        <v>97.4</v>
      </c>
      <c r="J61" s="21">
        <v>148</v>
      </c>
      <c r="K61" s="21">
        <v>73</v>
      </c>
      <c r="L61" s="21">
        <v>66</v>
      </c>
      <c r="M61" s="21">
        <v>8.5</v>
      </c>
      <c r="N61" s="21">
        <f t="shared" si="2"/>
        <v>35.752571428571429</v>
      </c>
      <c r="O61" s="21">
        <f t="shared" si="3"/>
        <v>29.940865796666294</v>
      </c>
      <c r="P61" t="s">
        <v>17</v>
      </c>
      <c r="Q61" t="s">
        <v>19</v>
      </c>
      <c r="R61" s="21">
        <v>947.84523809523807</v>
      </c>
      <c r="S61" s="21">
        <v>47.87202380952381</v>
      </c>
      <c r="T61" s="21">
        <v>54.210714285714296</v>
      </c>
      <c r="U61" s="21">
        <v>68.180952380952391</v>
      </c>
      <c r="V61" s="21">
        <v>5.666666666666667</v>
      </c>
      <c r="W61" s="21">
        <v>12.401785714285712</v>
      </c>
      <c r="X61" s="21">
        <v>10</v>
      </c>
      <c r="Y61" s="21">
        <v>2</v>
      </c>
      <c r="Z61" s="21">
        <v>487.89642857142866</v>
      </c>
    </row>
    <row r="62" spans="1:26" x14ac:dyDescent="0.25">
      <c r="A62" s="20">
        <v>45377</v>
      </c>
      <c r="B62" s="21">
        <v>248.4</v>
      </c>
      <c r="C62" s="21">
        <v>43.5</v>
      </c>
      <c r="D62" s="21">
        <v>17</v>
      </c>
      <c r="E62" s="21">
        <v>97.3</v>
      </c>
      <c r="F62" s="21">
        <v>144</v>
      </c>
      <c r="G62" s="21">
        <v>71</v>
      </c>
      <c r="H62" s="21">
        <v>65</v>
      </c>
      <c r="I62" s="21">
        <v>97.5</v>
      </c>
      <c r="J62" s="21">
        <v>130</v>
      </c>
      <c r="K62" s="21">
        <v>74</v>
      </c>
      <c r="L62" s="21">
        <v>73</v>
      </c>
      <c r="M62" s="21">
        <v>0</v>
      </c>
      <c r="N62" s="21">
        <f t="shared" si="2"/>
        <v>35.637795918367345</v>
      </c>
      <c r="O62" s="21">
        <f t="shared" si="3"/>
        <v>29.940865796666294</v>
      </c>
      <c r="P62" t="s">
        <v>17</v>
      </c>
      <c r="Q62" t="s">
        <v>19</v>
      </c>
      <c r="R62" s="21">
        <v>1579.1</v>
      </c>
      <c r="S62" s="21">
        <v>51.45</v>
      </c>
      <c r="T62" s="21">
        <v>107.96666666666667</v>
      </c>
      <c r="U62" s="21">
        <v>110.33333333333334</v>
      </c>
      <c r="V62" s="21">
        <v>6.6000000000000005</v>
      </c>
      <c r="W62" s="21">
        <v>11.649999999999999</v>
      </c>
      <c r="X62" s="21">
        <v>14</v>
      </c>
      <c r="Y62" s="21">
        <v>2.5</v>
      </c>
      <c r="Z62" s="21">
        <v>971.7</v>
      </c>
    </row>
    <row r="63" spans="1:26" x14ac:dyDescent="0.25">
      <c r="A63" s="20">
        <v>45378</v>
      </c>
      <c r="B63" s="21">
        <v>247.6</v>
      </c>
      <c r="C63" s="21">
        <v>43.5</v>
      </c>
      <c r="D63" s="21">
        <v>16.5</v>
      </c>
      <c r="E63" s="21">
        <v>96</v>
      </c>
      <c r="F63" s="21">
        <v>147</v>
      </c>
      <c r="G63" s="21">
        <v>78</v>
      </c>
      <c r="H63" s="21">
        <v>62</v>
      </c>
      <c r="I63" s="21">
        <v>97.1</v>
      </c>
      <c r="J63" s="21">
        <v>143</v>
      </c>
      <c r="K63" s="21">
        <v>79</v>
      </c>
      <c r="L63" s="21">
        <v>71</v>
      </c>
      <c r="M63" s="21">
        <v>5.5</v>
      </c>
      <c r="N63" s="21">
        <f t="shared" si="2"/>
        <v>35.523020408163262</v>
      </c>
      <c r="O63" s="21">
        <f t="shared" si="3"/>
        <v>30.639085534675949</v>
      </c>
      <c r="P63" t="s">
        <v>17</v>
      </c>
      <c r="Q63" t="s">
        <v>19</v>
      </c>
      <c r="R63" s="21">
        <v>1396.8452380952381</v>
      </c>
      <c r="S63" s="21">
        <v>103.9720238095238</v>
      </c>
      <c r="T63" s="21">
        <v>76.5107142857143</v>
      </c>
      <c r="U63" s="21">
        <v>72.280952380952385</v>
      </c>
      <c r="V63" s="21">
        <v>2.4666666666666663</v>
      </c>
      <c r="W63" s="21">
        <v>88.201785714285705</v>
      </c>
      <c r="X63" s="21">
        <v>10</v>
      </c>
      <c r="Y63" s="21">
        <v>2.5</v>
      </c>
      <c r="Z63" s="21">
        <v>688.59642857142865</v>
      </c>
    </row>
    <row r="64" spans="1:26" x14ac:dyDescent="0.25">
      <c r="A64" s="20">
        <v>45379</v>
      </c>
      <c r="B64" s="21">
        <v>246.6</v>
      </c>
      <c r="C64" s="21">
        <v>43.5</v>
      </c>
      <c r="D64" s="21">
        <v>16</v>
      </c>
      <c r="E64" s="21">
        <v>95.2</v>
      </c>
      <c r="F64" s="21">
        <v>140</v>
      </c>
      <c r="G64" s="21">
        <v>76</v>
      </c>
      <c r="H64" s="21">
        <v>64</v>
      </c>
      <c r="I64" s="21">
        <v>96.7</v>
      </c>
      <c r="J64" s="21">
        <v>136</v>
      </c>
      <c r="K64" s="21">
        <v>69</v>
      </c>
      <c r="L64" s="21">
        <v>75</v>
      </c>
      <c r="M64" s="21">
        <v>9</v>
      </c>
      <c r="N64" s="21">
        <f t="shared" si="2"/>
        <v>35.379551020408158</v>
      </c>
      <c r="O64" s="21">
        <f t="shared" si="3"/>
        <v>31.324493175702337</v>
      </c>
      <c r="P64" t="s">
        <v>17</v>
      </c>
      <c r="Q64" t="s">
        <v>19</v>
      </c>
      <c r="R64" s="21">
        <v>1535.945238095238</v>
      </c>
      <c r="S64" s="21">
        <v>50.922023809523814</v>
      </c>
      <c r="T64" s="21">
        <v>93.977380952380969</v>
      </c>
      <c r="U64" s="21">
        <v>124.61428571428573</v>
      </c>
      <c r="V64" s="21">
        <v>7.0666666666666664</v>
      </c>
      <c r="W64" s="21">
        <v>23.851785714285711</v>
      </c>
      <c r="X64" s="21">
        <v>14</v>
      </c>
      <c r="Y64" s="21">
        <v>3.5</v>
      </c>
      <c r="Z64" s="21">
        <v>845.79642857142858</v>
      </c>
    </row>
    <row r="65" spans="1:26" x14ac:dyDescent="0.25">
      <c r="A65" s="20">
        <v>45380</v>
      </c>
      <c r="B65" s="21">
        <v>246.6</v>
      </c>
      <c r="C65" s="21">
        <v>43</v>
      </c>
      <c r="D65" s="21">
        <v>16</v>
      </c>
      <c r="E65" s="21">
        <v>96.3</v>
      </c>
      <c r="F65" s="21">
        <v>134</v>
      </c>
      <c r="G65" s="21">
        <v>71</v>
      </c>
      <c r="H65" s="21">
        <v>66</v>
      </c>
      <c r="I65" s="21">
        <v>96.3</v>
      </c>
      <c r="J65" s="21">
        <v>144</v>
      </c>
      <c r="K65" s="21">
        <v>76</v>
      </c>
      <c r="L65" s="21">
        <v>70</v>
      </c>
      <c r="M65" s="21">
        <v>11</v>
      </c>
      <c r="N65" s="21">
        <f t="shared" si="2"/>
        <v>35.379551020408158</v>
      </c>
      <c r="O65" s="21">
        <f t="shared" si="3"/>
        <v>30.639085534675949</v>
      </c>
      <c r="P65" t="s">
        <v>17</v>
      </c>
      <c r="Q65" t="s">
        <v>19</v>
      </c>
      <c r="R65" s="21">
        <v>917.09999999999991</v>
      </c>
      <c r="S65" s="21">
        <v>86.149999999999991</v>
      </c>
      <c r="T65" s="21">
        <v>38.466666666666669</v>
      </c>
      <c r="U65" s="21">
        <v>62.333333333333336</v>
      </c>
      <c r="V65" s="21">
        <v>8.6</v>
      </c>
      <c r="W65" s="21">
        <v>37.449999999999996</v>
      </c>
      <c r="X65" s="21">
        <v>9</v>
      </c>
      <c r="Y65" s="21">
        <v>2.5</v>
      </c>
      <c r="Z65" s="21">
        <v>346.20000000000005</v>
      </c>
    </row>
    <row r="66" spans="1:26" x14ac:dyDescent="0.25">
      <c r="A66" s="20">
        <v>45381</v>
      </c>
      <c r="B66" s="21">
        <v>247</v>
      </c>
      <c r="C66" s="21">
        <v>43</v>
      </c>
      <c r="D66" s="21">
        <v>16</v>
      </c>
      <c r="E66" s="21">
        <v>96.1</v>
      </c>
      <c r="F66" s="21">
        <v>128</v>
      </c>
      <c r="G66" s="21">
        <v>75</v>
      </c>
      <c r="H66" s="21">
        <v>65</v>
      </c>
      <c r="I66" s="21">
        <v>98.6</v>
      </c>
      <c r="J66" s="21">
        <v>137</v>
      </c>
      <c r="K66" s="21">
        <v>76</v>
      </c>
      <c r="L66" s="21">
        <v>99</v>
      </c>
      <c r="M66" s="21">
        <v>9</v>
      </c>
      <c r="N66" s="21">
        <f t="shared" si="2"/>
        <v>35.436938775510207</v>
      </c>
      <c r="O66" s="21">
        <f t="shared" si="3"/>
        <v>30.639085534675949</v>
      </c>
      <c r="P66" t="s">
        <v>19</v>
      </c>
      <c r="Q66" t="s">
        <v>19</v>
      </c>
      <c r="R66" s="21">
        <v>5571</v>
      </c>
      <c r="S66" s="21">
        <v>731.84999999999991</v>
      </c>
      <c r="T66" s="21">
        <v>251.6</v>
      </c>
      <c r="U66" s="21">
        <v>95.1</v>
      </c>
      <c r="V66" s="21">
        <v>32.075000000000003</v>
      </c>
      <c r="W66" s="21">
        <v>489.79999999999995</v>
      </c>
      <c r="X66" s="21">
        <v>55.1</v>
      </c>
      <c r="Y66" s="21">
        <v>0.5</v>
      </c>
      <c r="Z66" s="21">
        <v>2264.4</v>
      </c>
    </row>
    <row r="67" spans="1:26" x14ac:dyDescent="0.25">
      <c r="A67" s="20">
        <v>45382</v>
      </c>
      <c r="B67" s="21">
        <v>250.8</v>
      </c>
      <c r="C67" s="21">
        <v>43.5</v>
      </c>
      <c r="D67" s="21">
        <v>16.5</v>
      </c>
      <c r="E67" s="21">
        <v>95.7</v>
      </c>
      <c r="F67" s="21">
        <v>146</v>
      </c>
      <c r="G67" s="21">
        <v>78</v>
      </c>
      <c r="H67" s="21">
        <v>80</v>
      </c>
      <c r="I67" s="21">
        <v>97</v>
      </c>
      <c r="J67" s="21">
        <v>149</v>
      </c>
      <c r="K67" s="21">
        <v>84</v>
      </c>
      <c r="L67" s="21">
        <v>73</v>
      </c>
      <c r="M67" s="21">
        <v>11</v>
      </c>
      <c r="N67" s="21">
        <f t="shared" si="2"/>
        <v>35.982122448979595</v>
      </c>
      <c r="O67" s="21">
        <f t="shared" si="3"/>
        <v>30.639085534675949</v>
      </c>
      <c r="P67" t="s">
        <v>17</v>
      </c>
      <c r="Q67" t="s">
        <v>17</v>
      </c>
      <c r="R67" s="21">
        <v>563</v>
      </c>
      <c r="S67" s="21">
        <v>80.800000000000011</v>
      </c>
      <c r="T67" s="21">
        <v>19.900000000000002</v>
      </c>
      <c r="U67" s="21">
        <v>14.4</v>
      </c>
      <c r="V67" s="21">
        <v>6.3</v>
      </c>
      <c r="W67" s="21">
        <v>14.2</v>
      </c>
      <c r="X67" s="21">
        <v>4.9000000000000004</v>
      </c>
      <c r="Y67" s="21">
        <v>1.5</v>
      </c>
      <c r="Z67" s="21">
        <v>179.10000000000002</v>
      </c>
    </row>
    <row r="68" spans="1:26" x14ac:dyDescent="0.25">
      <c r="A68" s="20">
        <v>45383</v>
      </c>
      <c r="B68" s="21">
        <v>249</v>
      </c>
      <c r="C68" s="21">
        <v>43.5</v>
      </c>
      <c r="D68" s="21">
        <v>16.5</v>
      </c>
      <c r="E68" s="21">
        <v>95.7</v>
      </c>
      <c r="F68" s="21">
        <v>124</v>
      </c>
      <c r="G68" s="21">
        <v>67</v>
      </c>
      <c r="H68" s="21">
        <v>79</v>
      </c>
      <c r="I68" s="21">
        <v>97.6</v>
      </c>
      <c r="J68" s="21">
        <v>135</v>
      </c>
      <c r="K68" s="21">
        <v>77</v>
      </c>
      <c r="L68" s="21">
        <v>70</v>
      </c>
      <c r="M68" s="21">
        <v>1</v>
      </c>
      <c r="N68" s="21">
        <f t="shared" si="2"/>
        <v>35.723877551020408</v>
      </c>
      <c r="O68" s="21">
        <f t="shared" si="3"/>
        <v>30.639085534675949</v>
      </c>
      <c r="P68" t="s">
        <v>17</v>
      </c>
      <c r="Q68" t="s">
        <v>17</v>
      </c>
      <c r="R68" s="21">
        <v>1751.8452380952381</v>
      </c>
      <c r="S68" s="21">
        <v>236.07202380952378</v>
      </c>
      <c r="T68" s="21">
        <v>61.510714285714293</v>
      </c>
      <c r="U68" s="21">
        <v>65.180952380952391</v>
      </c>
      <c r="V68" s="21">
        <v>7.666666666666667</v>
      </c>
      <c r="W68" s="21">
        <v>189.20178571428573</v>
      </c>
      <c r="X68" s="21">
        <v>21</v>
      </c>
      <c r="Y68" s="21">
        <v>1.25</v>
      </c>
      <c r="Z68" s="21">
        <v>553.59642857142865</v>
      </c>
    </row>
    <row r="69" spans="1:26" x14ac:dyDescent="0.25">
      <c r="A69" s="20">
        <v>45384</v>
      </c>
      <c r="B69" s="21">
        <v>248.8</v>
      </c>
      <c r="C69" s="21">
        <v>43.5</v>
      </c>
      <c r="D69" s="21">
        <v>16.5</v>
      </c>
      <c r="E69" s="21">
        <v>94.9</v>
      </c>
      <c r="F69" s="21">
        <v>128</v>
      </c>
      <c r="G69" s="21">
        <v>73</v>
      </c>
      <c r="H69" s="21">
        <v>61</v>
      </c>
      <c r="I69" s="21">
        <v>97</v>
      </c>
      <c r="J69" s="21">
        <v>129</v>
      </c>
      <c r="K69" s="21">
        <v>82</v>
      </c>
      <c r="L69" s="21">
        <v>70</v>
      </c>
      <c r="M69" s="21">
        <v>8</v>
      </c>
      <c r="N69" s="21">
        <f t="shared" si="2"/>
        <v>35.695183673469387</v>
      </c>
      <c r="O69" s="21">
        <f t="shared" si="3"/>
        <v>30.639085534675949</v>
      </c>
      <c r="P69" t="s">
        <v>17</v>
      </c>
      <c r="Q69" t="s">
        <v>17</v>
      </c>
      <c r="R69" s="21">
        <v>6805.1</v>
      </c>
      <c r="S69" s="21">
        <v>837.35000000000014</v>
      </c>
      <c r="T69" s="21">
        <v>310.46666666666664</v>
      </c>
      <c r="U69" s="21">
        <v>226.33333333333334</v>
      </c>
      <c r="V69" s="21">
        <v>37.1</v>
      </c>
      <c r="W69" s="21">
        <v>425.65</v>
      </c>
      <c r="X69" s="21">
        <v>81</v>
      </c>
      <c r="Y69" s="21">
        <v>1.5</v>
      </c>
      <c r="Z69" s="21">
        <v>2794.2000000000003</v>
      </c>
    </row>
    <row r="70" spans="1:26" x14ac:dyDescent="0.25">
      <c r="A70" s="20">
        <v>45385</v>
      </c>
      <c r="B70" s="21">
        <v>252.4</v>
      </c>
      <c r="C70" s="21">
        <v>44</v>
      </c>
      <c r="D70" s="21">
        <v>16.5</v>
      </c>
      <c r="E70" s="21">
        <v>96.1</v>
      </c>
      <c r="F70" s="21">
        <v>123</v>
      </c>
      <c r="G70" s="21">
        <v>79</v>
      </c>
      <c r="H70" s="21">
        <v>70</v>
      </c>
      <c r="I70" s="21">
        <v>96.4</v>
      </c>
      <c r="J70" s="21">
        <v>144</v>
      </c>
      <c r="K70" s="21">
        <v>77</v>
      </c>
      <c r="L70" s="21">
        <v>62</v>
      </c>
      <c r="M70" s="21">
        <v>11</v>
      </c>
      <c r="N70" s="21">
        <f t="shared" si="2"/>
        <v>36.211673469387755</v>
      </c>
      <c r="O70" s="21">
        <f t="shared" si="3"/>
        <v>31.324493175702337</v>
      </c>
      <c r="P70" t="s">
        <v>17</v>
      </c>
      <c r="Q70" t="s">
        <v>19</v>
      </c>
      <c r="R70" s="21">
        <v>1611.3416666666667</v>
      </c>
      <c r="S70" s="21">
        <v>114.51944444444445</v>
      </c>
      <c r="T70" s="21">
        <v>84.974999999999994</v>
      </c>
      <c r="U70" s="21">
        <v>80.822222222222223</v>
      </c>
      <c r="V70" s="21">
        <v>6.4027777777777768</v>
      </c>
      <c r="W70" s="21">
        <v>29.545833333333334</v>
      </c>
      <c r="X70" s="21">
        <v>15.5</v>
      </c>
      <c r="Y70" s="21">
        <v>2</v>
      </c>
      <c r="Z70" s="21">
        <v>764.77500000000009</v>
      </c>
    </row>
    <row r="71" spans="1:26" x14ac:dyDescent="0.25">
      <c r="A71" s="20">
        <v>45386</v>
      </c>
      <c r="B71" s="21">
        <v>249.6</v>
      </c>
      <c r="C71" s="21">
        <v>43.5</v>
      </c>
      <c r="D71" s="21">
        <v>16.5</v>
      </c>
      <c r="E71" s="21">
        <v>96.4</v>
      </c>
      <c r="F71" s="21">
        <v>141</v>
      </c>
      <c r="G71" s="21">
        <v>80</v>
      </c>
      <c r="H71" s="21">
        <v>71</v>
      </c>
      <c r="I71" s="21">
        <v>97</v>
      </c>
      <c r="J71" s="21">
        <v>132</v>
      </c>
      <c r="K71" s="21">
        <v>72</v>
      </c>
      <c r="L71" s="21">
        <v>62</v>
      </c>
      <c r="M71" s="21">
        <v>8</v>
      </c>
      <c r="N71" s="21">
        <f t="shared" si="2"/>
        <v>35.80995918367347</v>
      </c>
      <c r="O71" s="21">
        <f t="shared" si="3"/>
        <v>30.639085534675949</v>
      </c>
      <c r="P71" t="s">
        <v>17</v>
      </c>
      <c r="Q71" t="s">
        <v>19</v>
      </c>
      <c r="R71" s="21">
        <v>1531.4642857142858</v>
      </c>
      <c r="S71" s="21">
        <v>61.185317460317457</v>
      </c>
      <c r="T71" s="21">
        <v>88.759523809523827</v>
      </c>
      <c r="U71" s="21">
        <v>138.28492063492064</v>
      </c>
      <c r="V71" s="21">
        <v>10.27222222222222</v>
      </c>
      <c r="W71" s="21">
        <v>29.107142857142858</v>
      </c>
      <c r="X71" s="21">
        <v>14</v>
      </c>
      <c r="Y71" s="21">
        <v>3.5</v>
      </c>
      <c r="Z71" s="21">
        <v>798.83571428571429</v>
      </c>
    </row>
    <row r="72" spans="1:26" x14ac:dyDescent="0.25">
      <c r="A72" s="20">
        <v>45387</v>
      </c>
      <c r="B72" s="21">
        <v>247.4</v>
      </c>
      <c r="C72" s="21">
        <v>43.5</v>
      </c>
      <c r="D72" s="21">
        <v>16.5</v>
      </c>
      <c r="E72" s="21">
        <v>96.8</v>
      </c>
      <c r="F72" s="21">
        <v>143</v>
      </c>
      <c r="G72" s="21">
        <v>72</v>
      </c>
      <c r="H72" s="21">
        <v>69</v>
      </c>
      <c r="I72" s="21">
        <v>96.9</v>
      </c>
      <c r="J72" s="21">
        <v>137</v>
      </c>
      <c r="K72" s="21">
        <v>75</v>
      </c>
      <c r="L72" s="21">
        <v>63</v>
      </c>
      <c r="M72" s="21">
        <v>9</v>
      </c>
      <c r="N72" s="21">
        <f t="shared" ref="N72:N103" si="4">(B72/4900)*703</f>
        <v>35.494326530612248</v>
      </c>
      <c r="O72" s="21">
        <f t="shared" ref="O72:O106" si="5">(86.01*LOG10(C72-D72))-(70.041*LOG10(70))+36.76</f>
        <v>30.639085534675949</v>
      </c>
      <c r="P72" t="s">
        <v>17</v>
      </c>
      <c r="Q72" t="s">
        <v>19</v>
      </c>
      <c r="R72" s="21">
        <v>1168.6833333333334</v>
      </c>
      <c r="S72" s="21">
        <v>116.63888888888889</v>
      </c>
      <c r="T72" s="21">
        <v>48.45</v>
      </c>
      <c r="U72" s="21">
        <v>80.64444444444446</v>
      </c>
      <c r="V72" s="21">
        <v>21.005555555555553</v>
      </c>
      <c r="W72" s="21">
        <v>60.691666666666663</v>
      </c>
      <c r="X72" s="21">
        <v>18</v>
      </c>
      <c r="Y72" s="21">
        <v>2.5</v>
      </c>
      <c r="Z72" s="21">
        <v>436.05000000000007</v>
      </c>
    </row>
    <row r="73" spans="1:26" x14ac:dyDescent="0.25">
      <c r="A73" s="20">
        <v>45388</v>
      </c>
      <c r="B73" s="21">
        <v>245.8</v>
      </c>
      <c r="C73" s="21">
        <v>43</v>
      </c>
      <c r="D73" s="21">
        <v>16.5</v>
      </c>
      <c r="E73" s="21">
        <v>96.2</v>
      </c>
      <c r="F73" s="21">
        <v>128</v>
      </c>
      <c r="G73" s="21">
        <v>77</v>
      </c>
      <c r="H73" s="21">
        <v>63</v>
      </c>
      <c r="I73" s="21">
        <v>98.3</v>
      </c>
      <c r="J73" s="21">
        <v>160</v>
      </c>
      <c r="K73" s="21">
        <v>76</v>
      </c>
      <c r="L73" s="21">
        <v>94</v>
      </c>
      <c r="M73" s="21">
        <v>7</v>
      </c>
      <c r="N73" s="21">
        <f t="shared" si="4"/>
        <v>35.264775510204082</v>
      </c>
      <c r="O73" s="21">
        <f t="shared" si="5"/>
        <v>29.940865796666294</v>
      </c>
      <c r="P73" t="s">
        <v>19</v>
      </c>
      <c r="Q73" t="s">
        <v>19</v>
      </c>
      <c r="R73" s="21">
        <v>5765.9809523809527</v>
      </c>
      <c r="S73" s="21">
        <v>818.50642857142861</v>
      </c>
      <c r="T73" s="21">
        <v>242.8095238095238</v>
      </c>
      <c r="U73" s="21">
        <v>182.32047619047617</v>
      </c>
      <c r="V73" s="21">
        <v>30.466666666666665</v>
      </c>
      <c r="W73" s="21">
        <v>529.81547619047615</v>
      </c>
      <c r="X73" s="21">
        <v>103.4</v>
      </c>
      <c r="Y73" s="21">
        <v>1.5</v>
      </c>
      <c r="Z73" s="21">
        <v>2185.2857142857147</v>
      </c>
    </row>
    <row r="74" spans="1:26" x14ac:dyDescent="0.25">
      <c r="A74" s="20">
        <v>45389</v>
      </c>
      <c r="B74" s="21">
        <v>252</v>
      </c>
      <c r="C74" s="21">
        <v>43</v>
      </c>
      <c r="D74" s="21">
        <v>16.5</v>
      </c>
      <c r="E74" s="21">
        <v>96.5</v>
      </c>
      <c r="F74" s="21">
        <v>131</v>
      </c>
      <c r="G74" s="21">
        <v>76</v>
      </c>
      <c r="H74" s="21">
        <v>68</v>
      </c>
      <c r="I74" s="21">
        <v>97.2</v>
      </c>
      <c r="J74" s="21">
        <v>135</v>
      </c>
      <c r="K74" s="21">
        <v>76</v>
      </c>
      <c r="L74" s="21">
        <v>72</v>
      </c>
      <c r="M74" s="21">
        <v>4</v>
      </c>
      <c r="N74" s="21">
        <f t="shared" si="4"/>
        <v>36.154285714285713</v>
      </c>
      <c r="O74" s="21">
        <f t="shared" si="5"/>
        <v>29.940865796666294</v>
      </c>
      <c r="P74" t="s">
        <v>19</v>
      </c>
      <c r="Q74" t="s">
        <v>19</v>
      </c>
      <c r="R74" s="21">
        <v>1465</v>
      </c>
      <c r="S74" s="21">
        <v>148.1</v>
      </c>
      <c r="T74" s="21">
        <v>71.2</v>
      </c>
      <c r="U74" s="21">
        <v>62.4</v>
      </c>
      <c r="V74" s="21">
        <v>13.7</v>
      </c>
      <c r="W74" s="21">
        <v>23</v>
      </c>
      <c r="X74" s="21">
        <v>7</v>
      </c>
      <c r="Y74" s="21">
        <v>0.5</v>
      </c>
      <c r="Z74" s="21">
        <v>640.79999999999995</v>
      </c>
    </row>
    <row r="75" spans="1:26" x14ac:dyDescent="0.25">
      <c r="A75" s="20">
        <v>45390</v>
      </c>
      <c r="B75" s="21">
        <v>252</v>
      </c>
      <c r="C75" s="21">
        <v>43</v>
      </c>
      <c r="D75" s="21">
        <v>16.5</v>
      </c>
      <c r="E75" s="21">
        <v>96.5</v>
      </c>
      <c r="F75" s="21">
        <v>132</v>
      </c>
      <c r="G75" s="21">
        <v>77</v>
      </c>
      <c r="H75" s="21">
        <v>69</v>
      </c>
      <c r="I75" s="21">
        <v>97.3</v>
      </c>
      <c r="J75" s="21">
        <v>136</v>
      </c>
      <c r="K75" s="21">
        <v>77</v>
      </c>
      <c r="L75" s="21">
        <v>73</v>
      </c>
      <c r="M75" s="21">
        <v>4</v>
      </c>
      <c r="N75" s="21">
        <f t="shared" si="4"/>
        <v>36.154285714285713</v>
      </c>
      <c r="O75" s="21">
        <f t="shared" si="5"/>
        <v>29.940865796666294</v>
      </c>
      <c r="P75" t="s">
        <v>19</v>
      </c>
      <c r="Q75" t="s">
        <v>19</v>
      </c>
      <c r="R75" s="21">
        <v>5250</v>
      </c>
      <c r="S75" s="21">
        <v>756</v>
      </c>
      <c r="T75" s="21">
        <v>209</v>
      </c>
      <c r="U75" s="21">
        <v>123</v>
      </c>
      <c r="V75" s="21">
        <v>43.5</v>
      </c>
      <c r="W75" s="21">
        <v>443</v>
      </c>
      <c r="X75" s="21">
        <v>114</v>
      </c>
      <c r="Y75" s="21">
        <v>0.5</v>
      </c>
      <c r="Z75" s="21">
        <v>1881</v>
      </c>
    </row>
    <row r="76" spans="1:26" x14ac:dyDescent="0.25">
      <c r="A76" s="20">
        <v>45391</v>
      </c>
      <c r="B76" s="21">
        <v>253.4</v>
      </c>
      <c r="C76" s="21">
        <v>44</v>
      </c>
      <c r="D76" s="21">
        <v>16.5</v>
      </c>
      <c r="E76" s="21">
        <v>96.9</v>
      </c>
      <c r="F76" s="21">
        <v>137</v>
      </c>
      <c r="G76" s="21">
        <v>75</v>
      </c>
      <c r="H76" s="21">
        <v>63</v>
      </c>
      <c r="I76" s="21">
        <v>96.7</v>
      </c>
      <c r="J76" s="21">
        <v>132</v>
      </c>
      <c r="K76" s="21">
        <v>83</v>
      </c>
      <c r="L76" s="21">
        <v>66</v>
      </c>
      <c r="M76" s="21">
        <v>11</v>
      </c>
      <c r="N76" s="21">
        <f t="shared" si="4"/>
        <v>36.355142857142859</v>
      </c>
      <c r="O76" s="21">
        <f t="shared" si="5"/>
        <v>31.324493175702337</v>
      </c>
      <c r="P76" t="s">
        <v>17</v>
      </c>
      <c r="Q76" t="s">
        <v>17</v>
      </c>
      <c r="R76" s="21">
        <v>1052.6833333333334</v>
      </c>
      <c r="S76" s="21">
        <v>92.538888888888891</v>
      </c>
      <c r="T76" s="21">
        <v>47.050000000000004</v>
      </c>
      <c r="U76" s="21">
        <v>74.544444444444451</v>
      </c>
      <c r="V76" s="21">
        <v>15.005555555555553</v>
      </c>
      <c r="W76" s="21">
        <v>45.991666666666667</v>
      </c>
      <c r="X76" s="21">
        <v>12</v>
      </c>
      <c r="Y76" s="21">
        <v>1.5</v>
      </c>
      <c r="Z76" s="21">
        <v>423.4500000000001</v>
      </c>
    </row>
    <row r="77" spans="1:26" x14ac:dyDescent="0.25">
      <c r="A77" s="20">
        <v>45392</v>
      </c>
      <c r="B77" s="21">
        <v>249.6</v>
      </c>
      <c r="C77" s="21">
        <v>43.5</v>
      </c>
      <c r="D77" s="21">
        <v>16.5</v>
      </c>
      <c r="E77" s="21">
        <v>96.4</v>
      </c>
      <c r="F77" s="21">
        <v>133</v>
      </c>
      <c r="G77" s="21">
        <v>78</v>
      </c>
      <c r="H77" s="21">
        <v>68</v>
      </c>
      <c r="I77" s="21">
        <v>96.8</v>
      </c>
      <c r="J77" s="21">
        <v>132</v>
      </c>
      <c r="K77" s="21">
        <v>74</v>
      </c>
      <c r="L77" s="21">
        <v>67</v>
      </c>
      <c r="M77" s="21">
        <v>9.5</v>
      </c>
      <c r="N77" s="21">
        <f t="shared" si="4"/>
        <v>35.80995918367347</v>
      </c>
      <c r="O77" s="21">
        <f t="shared" si="5"/>
        <v>30.639085534675949</v>
      </c>
      <c r="P77" t="s">
        <v>17</v>
      </c>
      <c r="Q77" t="s">
        <v>17</v>
      </c>
      <c r="R77" s="21">
        <v>1256.7809523809524</v>
      </c>
      <c r="S77" s="21">
        <v>66.046428571428578</v>
      </c>
      <c r="T77" s="21">
        <v>67.80952380952381</v>
      </c>
      <c r="U77" s="21">
        <v>102.74047619047619</v>
      </c>
      <c r="V77" s="21">
        <v>6.4666666666666659</v>
      </c>
      <c r="W77" s="21">
        <v>31.115476190476191</v>
      </c>
      <c r="X77" s="21">
        <v>16</v>
      </c>
      <c r="Y77" s="21">
        <v>2.5</v>
      </c>
      <c r="Z77" s="21">
        <v>610.28571428571422</v>
      </c>
    </row>
    <row r="78" spans="1:26" x14ac:dyDescent="0.25">
      <c r="A78" s="20">
        <v>45393</v>
      </c>
      <c r="B78" s="21">
        <v>248.8</v>
      </c>
      <c r="C78" s="21">
        <v>43</v>
      </c>
      <c r="D78" s="21">
        <v>16.5</v>
      </c>
      <c r="E78" s="21">
        <v>95.7</v>
      </c>
      <c r="F78" s="21">
        <v>133</v>
      </c>
      <c r="G78" s="21">
        <v>74</v>
      </c>
      <c r="H78" s="21">
        <v>61</v>
      </c>
      <c r="I78" s="21">
        <v>97.4</v>
      </c>
      <c r="J78" s="21">
        <v>126</v>
      </c>
      <c r="K78" s="21">
        <v>75</v>
      </c>
      <c r="L78" s="21">
        <v>67</v>
      </c>
      <c r="M78" s="21">
        <v>3</v>
      </c>
      <c r="N78" s="21">
        <f t="shared" si="4"/>
        <v>35.695183673469387</v>
      </c>
      <c r="O78" s="21">
        <f t="shared" si="5"/>
        <v>29.940865796666294</v>
      </c>
      <c r="P78" t="s">
        <v>17</v>
      </c>
      <c r="Q78" t="s">
        <v>19</v>
      </c>
      <c r="R78" s="21">
        <v>1981.3666666666666</v>
      </c>
      <c r="S78" s="21">
        <v>122.57777777777777</v>
      </c>
      <c r="T78" s="21">
        <v>102.10000000000001</v>
      </c>
      <c r="U78" s="21">
        <v>155.48888888888891</v>
      </c>
      <c r="V78" s="21">
        <v>16.81111111111111</v>
      </c>
      <c r="W78" s="21">
        <v>53.783333333333331</v>
      </c>
      <c r="X78" s="21">
        <v>18</v>
      </c>
      <c r="Y78" s="21">
        <v>2</v>
      </c>
      <c r="Z78" s="21">
        <v>918.90000000000009</v>
      </c>
    </row>
    <row r="79" spans="1:26" x14ac:dyDescent="0.25">
      <c r="A79" s="20">
        <v>45394</v>
      </c>
      <c r="B79" s="21">
        <v>248</v>
      </c>
      <c r="C79" s="21">
        <v>43.5</v>
      </c>
      <c r="D79" s="21">
        <v>16.5</v>
      </c>
      <c r="E79" s="21">
        <v>95.5</v>
      </c>
      <c r="F79" s="21">
        <v>128</v>
      </c>
      <c r="G79" s="21">
        <v>72</v>
      </c>
      <c r="H79" s="21">
        <v>61</v>
      </c>
      <c r="I79" s="21">
        <v>97.5</v>
      </c>
      <c r="J79" s="21">
        <v>133</v>
      </c>
      <c r="K79" s="21">
        <v>75</v>
      </c>
      <c r="L79" s="21">
        <v>69</v>
      </c>
      <c r="M79" s="21">
        <v>2</v>
      </c>
      <c r="N79" s="21">
        <f t="shared" si="4"/>
        <v>35.580408163265311</v>
      </c>
      <c r="O79" s="21">
        <f t="shared" si="5"/>
        <v>30.639085534675949</v>
      </c>
      <c r="P79" t="s">
        <v>17</v>
      </c>
      <c r="Q79" t="s">
        <v>17</v>
      </c>
      <c r="R79" s="21">
        <v>1446.7809523809524</v>
      </c>
      <c r="S79" s="21">
        <v>140.54642857142855</v>
      </c>
      <c r="T79" s="21">
        <v>62.80952380952381</v>
      </c>
      <c r="U79" s="21">
        <v>77.740476190476187</v>
      </c>
      <c r="V79" s="21">
        <v>8.466666666666665</v>
      </c>
      <c r="W79" s="21">
        <v>90.615476190476187</v>
      </c>
      <c r="X79" s="21">
        <v>15</v>
      </c>
      <c r="Y79" s="21">
        <v>1.5</v>
      </c>
      <c r="Z79" s="21">
        <v>565.28571428571422</v>
      </c>
    </row>
    <row r="80" spans="1:26" x14ac:dyDescent="0.25">
      <c r="A80" s="20">
        <v>45395</v>
      </c>
      <c r="B80" s="21">
        <v>246.6</v>
      </c>
      <c r="C80" s="21">
        <v>43.5</v>
      </c>
      <c r="D80" s="21">
        <v>16.5</v>
      </c>
      <c r="E80" s="21">
        <v>96.7</v>
      </c>
      <c r="F80" s="21">
        <v>142</v>
      </c>
      <c r="G80" s="21">
        <v>71</v>
      </c>
      <c r="H80" s="21">
        <v>70</v>
      </c>
      <c r="I80" s="21">
        <v>97.2</v>
      </c>
      <c r="J80" s="21">
        <v>133</v>
      </c>
      <c r="K80" s="21">
        <v>73</v>
      </c>
      <c r="L80" s="21">
        <v>62</v>
      </c>
      <c r="M80" s="21">
        <v>0.5</v>
      </c>
      <c r="N80" s="21">
        <f t="shared" si="4"/>
        <v>35.379551020408158</v>
      </c>
      <c r="O80" s="21">
        <f t="shared" si="5"/>
        <v>30.639085534675949</v>
      </c>
      <c r="P80" t="s">
        <v>17</v>
      </c>
      <c r="Q80" t="s">
        <v>19</v>
      </c>
      <c r="R80" s="21">
        <v>6761.2809523809519</v>
      </c>
      <c r="S80" s="21">
        <v>936.84642857142853</v>
      </c>
      <c r="T80" s="21">
        <v>240.2095238095238</v>
      </c>
      <c r="U80" s="21">
        <v>210.04047619047617</v>
      </c>
      <c r="V80" s="21">
        <v>15.866666666666665</v>
      </c>
      <c r="W80" s="21">
        <v>591.21547619047624</v>
      </c>
      <c r="X80" s="21">
        <v>138.5</v>
      </c>
      <c r="Y80" s="21">
        <v>0.5</v>
      </c>
      <c r="Z80" s="21">
        <v>2161.8857142857146</v>
      </c>
    </row>
    <row r="81" spans="1:26" x14ac:dyDescent="0.25">
      <c r="A81" s="20">
        <v>45396</v>
      </c>
      <c r="B81" s="21">
        <v>250.8</v>
      </c>
      <c r="C81" s="21">
        <v>43.5</v>
      </c>
      <c r="D81" s="21">
        <v>16.5</v>
      </c>
      <c r="E81" s="21">
        <v>96</v>
      </c>
      <c r="F81" s="21">
        <v>112</v>
      </c>
      <c r="G81" s="21">
        <v>76</v>
      </c>
      <c r="H81" s="21">
        <v>60</v>
      </c>
      <c r="I81" s="21">
        <v>97.2</v>
      </c>
      <c r="J81" s="21">
        <v>135</v>
      </c>
      <c r="K81" s="21">
        <v>76</v>
      </c>
      <c r="L81" s="21">
        <v>72</v>
      </c>
      <c r="M81" s="21">
        <v>3</v>
      </c>
      <c r="N81" s="21">
        <f t="shared" si="4"/>
        <v>35.982122448979595</v>
      </c>
      <c r="O81" s="21">
        <f t="shared" si="5"/>
        <v>30.639085534675949</v>
      </c>
      <c r="P81" t="s">
        <v>19</v>
      </c>
      <c r="Q81" t="s">
        <v>19</v>
      </c>
      <c r="R81" s="21">
        <v>3475</v>
      </c>
      <c r="S81" s="21">
        <v>342.6</v>
      </c>
      <c r="T81" s="21">
        <v>127.5</v>
      </c>
      <c r="U81" s="21">
        <v>92.100000000000009</v>
      </c>
      <c r="V81" s="21">
        <v>10.3</v>
      </c>
      <c r="W81" s="21">
        <v>155.6</v>
      </c>
      <c r="X81" s="21">
        <v>20.5</v>
      </c>
      <c r="Y81" s="21">
        <v>0.5</v>
      </c>
      <c r="Z81" s="21">
        <v>1147.5</v>
      </c>
    </row>
    <row r="82" spans="1:26" x14ac:dyDescent="0.25">
      <c r="A82" s="20">
        <v>45397</v>
      </c>
      <c r="B82" s="21">
        <v>251.8</v>
      </c>
      <c r="C82" s="21">
        <v>43.5</v>
      </c>
      <c r="D82" s="21">
        <v>16.5</v>
      </c>
      <c r="E82" s="21">
        <v>97.5</v>
      </c>
      <c r="F82" s="21">
        <v>127</v>
      </c>
      <c r="G82" s="21">
        <v>70</v>
      </c>
      <c r="H82" s="21">
        <v>86</v>
      </c>
      <c r="I82" s="21">
        <v>97.5</v>
      </c>
      <c r="J82" s="21">
        <v>134</v>
      </c>
      <c r="K82" s="21">
        <v>74</v>
      </c>
      <c r="L82" s="21">
        <v>70</v>
      </c>
      <c r="M82" s="21">
        <v>7</v>
      </c>
      <c r="N82" s="21">
        <f t="shared" si="4"/>
        <v>36.125591836734699</v>
      </c>
      <c r="O82" s="21">
        <f t="shared" si="5"/>
        <v>30.639085534675949</v>
      </c>
      <c r="P82" t="s">
        <v>17</v>
      </c>
      <c r="Q82" t="s">
        <v>19</v>
      </c>
      <c r="R82" s="21">
        <v>1697.6833333333334</v>
      </c>
      <c r="S82" s="21">
        <v>241.83888888888887</v>
      </c>
      <c r="T82" s="21">
        <v>54.45</v>
      </c>
      <c r="U82" s="21">
        <v>74.044444444444451</v>
      </c>
      <c r="V82" s="21">
        <v>7.8055555555555545</v>
      </c>
      <c r="W82" s="21">
        <v>201.79166666666669</v>
      </c>
      <c r="X82" s="21">
        <v>65</v>
      </c>
      <c r="Y82" s="21">
        <v>0.5</v>
      </c>
      <c r="Z82" s="21">
        <v>490.05000000000007</v>
      </c>
    </row>
    <row r="83" spans="1:26" x14ac:dyDescent="0.25">
      <c r="A83" s="20">
        <v>45398</v>
      </c>
      <c r="B83" s="21">
        <v>252.6</v>
      </c>
      <c r="C83" s="21">
        <v>43</v>
      </c>
      <c r="D83" s="21">
        <v>16.5</v>
      </c>
      <c r="E83" s="21">
        <v>96.2</v>
      </c>
      <c r="F83" s="21">
        <v>141</v>
      </c>
      <c r="G83" s="21">
        <v>80</v>
      </c>
      <c r="H83" s="21">
        <v>66</v>
      </c>
      <c r="I83" s="21">
        <v>97.3</v>
      </c>
      <c r="J83" s="21">
        <v>138</v>
      </c>
      <c r="K83" s="21">
        <v>81</v>
      </c>
      <c r="L83" s="21">
        <v>78</v>
      </c>
      <c r="M83" s="21">
        <v>7</v>
      </c>
      <c r="N83" s="21">
        <f t="shared" si="4"/>
        <v>36.240367346938775</v>
      </c>
      <c r="O83" s="21">
        <f t="shared" si="5"/>
        <v>29.940865796666294</v>
      </c>
      <c r="P83" t="s">
        <v>17</v>
      </c>
      <c r="Q83" t="s">
        <v>19</v>
      </c>
      <c r="R83" s="21">
        <v>2614.1476190476192</v>
      </c>
      <c r="S83" s="21">
        <v>412.20642857142855</v>
      </c>
      <c r="T83" s="21">
        <v>73.624523809523808</v>
      </c>
      <c r="U83" s="21">
        <v>102.20380952380953</v>
      </c>
      <c r="V83" s="21">
        <v>5.8299999999999992</v>
      </c>
      <c r="W83" s="21">
        <v>386.47047619047618</v>
      </c>
      <c r="X83" s="21">
        <v>60.45</v>
      </c>
      <c r="Y83" s="21">
        <v>0.5</v>
      </c>
      <c r="Z83" s="21">
        <v>662.62071428571426</v>
      </c>
    </row>
    <row r="84" spans="1:26" x14ac:dyDescent="0.25">
      <c r="A84" s="20">
        <v>45399</v>
      </c>
      <c r="B84" s="21">
        <v>249.2</v>
      </c>
      <c r="C84" s="21">
        <v>43.5</v>
      </c>
      <c r="D84" s="21">
        <v>16.5</v>
      </c>
      <c r="E84" s="21">
        <v>96.3</v>
      </c>
      <c r="F84" s="21">
        <v>124</v>
      </c>
      <c r="G84" s="21">
        <v>67</v>
      </c>
      <c r="H84" s="21">
        <v>65</v>
      </c>
      <c r="I84" s="21">
        <v>97.1</v>
      </c>
      <c r="J84" s="21">
        <v>132</v>
      </c>
      <c r="K84" s="21">
        <v>82</v>
      </c>
      <c r="L84" s="21">
        <v>69</v>
      </c>
      <c r="M84" s="21">
        <v>8</v>
      </c>
      <c r="N84" s="21">
        <f t="shared" si="4"/>
        <v>35.752571428571429</v>
      </c>
      <c r="O84" s="21">
        <f t="shared" si="5"/>
        <v>30.639085534675949</v>
      </c>
      <c r="P84" t="s">
        <v>17</v>
      </c>
      <c r="Q84" t="s">
        <v>19</v>
      </c>
      <c r="R84" s="21">
        <v>2384.9333333333334</v>
      </c>
      <c r="S84" s="21">
        <v>390.66500000000002</v>
      </c>
      <c r="T84" s="21">
        <v>63.115000000000002</v>
      </c>
      <c r="U84" s="21">
        <v>73.701666666666682</v>
      </c>
      <c r="V84" s="21">
        <v>42.146666666666668</v>
      </c>
      <c r="W84" s="21">
        <v>265.63499999999999</v>
      </c>
      <c r="X84" s="21">
        <v>65.55</v>
      </c>
      <c r="Y84" s="21">
        <v>0.5</v>
      </c>
      <c r="Z84" s="21">
        <v>568.03499999999997</v>
      </c>
    </row>
    <row r="85" spans="1:26" x14ac:dyDescent="0.25">
      <c r="A85" s="20">
        <v>45400</v>
      </c>
      <c r="B85" s="21">
        <v>248.6</v>
      </c>
      <c r="C85" s="21">
        <v>43.5</v>
      </c>
      <c r="D85" s="21">
        <v>16.5</v>
      </c>
      <c r="E85" s="21">
        <v>96.8</v>
      </c>
      <c r="F85" s="21">
        <v>136</v>
      </c>
      <c r="G85" s="21">
        <v>76</v>
      </c>
      <c r="H85" s="21">
        <v>75</v>
      </c>
      <c r="I85" s="21">
        <v>97.2</v>
      </c>
      <c r="J85" s="21">
        <v>135</v>
      </c>
      <c r="K85" s="21">
        <v>76</v>
      </c>
      <c r="L85" s="21">
        <v>72</v>
      </c>
      <c r="M85" s="21">
        <v>2</v>
      </c>
      <c r="N85" s="21">
        <f t="shared" si="4"/>
        <v>35.666489795918366</v>
      </c>
      <c r="O85" s="21">
        <f t="shared" si="5"/>
        <v>30.639085534675949</v>
      </c>
      <c r="P85" t="s">
        <v>19</v>
      </c>
      <c r="Q85" t="s">
        <v>19</v>
      </c>
      <c r="R85" s="21">
        <v>1826.8833333333332</v>
      </c>
      <c r="S85" s="21">
        <v>321.42</v>
      </c>
      <c r="T85" s="21">
        <v>38.720000000000006</v>
      </c>
      <c r="U85" s="21">
        <v>74.12166666666667</v>
      </c>
      <c r="V85" s="21">
        <v>49.881666666666668</v>
      </c>
      <c r="W85" s="21">
        <v>231.05500000000001</v>
      </c>
      <c r="X85" s="21">
        <v>73.900000000000006</v>
      </c>
      <c r="Y85" s="21">
        <v>0.5</v>
      </c>
      <c r="Z85" s="21">
        <v>348.48</v>
      </c>
    </row>
    <row r="86" spans="1:26" x14ac:dyDescent="0.25">
      <c r="A86" s="20">
        <v>45401</v>
      </c>
      <c r="B86" s="21">
        <v>250</v>
      </c>
      <c r="C86" s="21">
        <v>43.5</v>
      </c>
      <c r="D86" s="21">
        <v>16.5</v>
      </c>
      <c r="E86" s="21">
        <v>96.9</v>
      </c>
      <c r="F86" s="21">
        <v>131</v>
      </c>
      <c r="G86" s="21">
        <v>74</v>
      </c>
      <c r="H86" s="21">
        <v>66</v>
      </c>
      <c r="I86" s="21">
        <v>97.3</v>
      </c>
      <c r="J86" s="21">
        <v>136</v>
      </c>
      <c r="K86" s="21">
        <v>77</v>
      </c>
      <c r="L86" s="21">
        <v>73</v>
      </c>
      <c r="M86" s="21">
        <v>9</v>
      </c>
      <c r="N86" s="21">
        <f t="shared" si="4"/>
        <v>35.867346938775512</v>
      </c>
      <c r="O86" s="21">
        <f t="shared" si="5"/>
        <v>30.639085534675949</v>
      </c>
      <c r="P86" t="s">
        <v>17</v>
      </c>
      <c r="Q86" t="s">
        <v>17</v>
      </c>
      <c r="R86" s="21">
        <v>3227.333333333333</v>
      </c>
      <c r="S86" s="21">
        <v>466.72500000000002</v>
      </c>
      <c r="T86" s="21">
        <v>73.174999999999997</v>
      </c>
      <c r="U86" s="21">
        <v>90.541666666666671</v>
      </c>
      <c r="V86" s="21">
        <v>47.56666666666667</v>
      </c>
      <c r="W86" s="21">
        <v>326.67500000000001</v>
      </c>
      <c r="X86" s="21">
        <v>78.75</v>
      </c>
      <c r="Y86" s="21">
        <v>0</v>
      </c>
      <c r="Z86" s="21">
        <v>658.57500000000005</v>
      </c>
    </row>
    <row r="87" spans="1:26" x14ac:dyDescent="0.25">
      <c r="A87" s="20">
        <v>45402</v>
      </c>
      <c r="B87" s="21">
        <v>251</v>
      </c>
      <c r="C87" s="21">
        <v>43.5</v>
      </c>
      <c r="D87" s="21">
        <v>16.5</v>
      </c>
      <c r="E87" s="21">
        <v>96.8</v>
      </c>
      <c r="F87" s="21">
        <v>136</v>
      </c>
      <c r="G87" s="21">
        <v>77</v>
      </c>
      <c r="H87" s="21">
        <v>76</v>
      </c>
      <c r="I87" s="21">
        <v>97.3</v>
      </c>
      <c r="J87" s="21">
        <v>135</v>
      </c>
      <c r="K87" s="21">
        <v>76</v>
      </c>
      <c r="L87" s="21">
        <v>72</v>
      </c>
      <c r="M87" s="21">
        <v>10</v>
      </c>
      <c r="N87" s="21">
        <f t="shared" si="4"/>
        <v>36.010816326530609</v>
      </c>
      <c r="O87" s="21">
        <f t="shared" si="5"/>
        <v>30.639085534675949</v>
      </c>
      <c r="P87" t="s">
        <v>19</v>
      </c>
      <c r="Q87" t="s">
        <v>19</v>
      </c>
      <c r="R87" s="21">
        <v>5149.2775000000001</v>
      </c>
      <c r="S87" s="21">
        <v>797.06784722222221</v>
      </c>
      <c r="T87" s="21">
        <v>134.22624999999999</v>
      </c>
      <c r="U87" s="21">
        <v>136.32965277777777</v>
      </c>
      <c r="V87" s="21">
        <v>17.288888888888888</v>
      </c>
      <c r="W87" s="21">
        <v>638.91187500000001</v>
      </c>
      <c r="X87" s="21">
        <v>103</v>
      </c>
      <c r="Y87" s="21">
        <v>0.5</v>
      </c>
      <c r="Z87" s="21">
        <v>1208.0362500000001</v>
      </c>
    </row>
    <row r="88" spans="1:26" x14ac:dyDescent="0.25">
      <c r="A88" s="20">
        <v>45403</v>
      </c>
      <c r="B88" s="21">
        <v>254.8</v>
      </c>
      <c r="C88" s="21">
        <v>43.5</v>
      </c>
      <c r="D88" s="21">
        <v>16.5</v>
      </c>
      <c r="E88" s="21">
        <v>96.5</v>
      </c>
      <c r="F88" s="21">
        <v>131</v>
      </c>
      <c r="G88" s="21">
        <v>76</v>
      </c>
      <c r="H88" s="21">
        <v>68</v>
      </c>
      <c r="I88" s="21">
        <v>97.2</v>
      </c>
      <c r="J88" s="21">
        <v>136</v>
      </c>
      <c r="K88" s="21">
        <v>77</v>
      </c>
      <c r="L88" s="21">
        <v>73</v>
      </c>
      <c r="M88" s="21">
        <v>10</v>
      </c>
      <c r="N88" s="21">
        <f t="shared" si="4"/>
        <v>36.556000000000004</v>
      </c>
      <c r="O88" s="21">
        <f t="shared" si="5"/>
        <v>30.639085534675949</v>
      </c>
      <c r="P88" t="s">
        <v>19</v>
      </c>
      <c r="Q88" t="s">
        <v>19</v>
      </c>
      <c r="R88" s="21">
        <v>6937.7775000000001</v>
      </c>
      <c r="S88" s="21">
        <v>989.93312500000002</v>
      </c>
      <c r="T88" s="21">
        <v>266.45125000000002</v>
      </c>
      <c r="U88" s="21">
        <v>192.764375</v>
      </c>
      <c r="V88" s="21">
        <v>34.024999999999999</v>
      </c>
      <c r="W88" s="21">
        <v>522.52437499999996</v>
      </c>
      <c r="X88" s="21">
        <v>154</v>
      </c>
      <c r="Y88" s="21">
        <v>0</v>
      </c>
      <c r="Z88" s="21">
        <v>2398.0612499999997</v>
      </c>
    </row>
    <row r="89" spans="1:26" x14ac:dyDescent="0.25">
      <c r="A89" s="20">
        <v>45404</v>
      </c>
      <c r="B89" s="21">
        <v>258</v>
      </c>
      <c r="C89" s="21">
        <v>43.5</v>
      </c>
      <c r="D89" s="21">
        <v>16.5</v>
      </c>
      <c r="E89" s="21">
        <v>96.2</v>
      </c>
      <c r="F89" s="21">
        <v>130</v>
      </c>
      <c r="G89" s="21">
        <v>78</v>
      </c>
      <c r="H89" s="21">
        <v>72</v>
      </c>
      <c r="I89" s="21">
        <v>97.6</v>
      </c>
      <c r="J89" s="21">
        <v>130</v>
      </c>
      <c r="K89" s="21">
        <v>72</v>
      </c>
      <c r="L89" s="21">
        <v>69</v>
      </c>
      <c r="M89" s="21">
        <v>8</v>
      </c>
      <c r="N89" s="21">
        <f t="shared" si="4"/>
        <v>37.015102040816323</v>
      </c>
      <c r="O89" s="21">
        <f t="shared" si="5"/>
        <v>30.639085534675949</v>
      </c>
      <c r="P89" t="s">
        <v>19</v>
      </c>
      <c r="Q89" t="s">
        <v>19</v>
      </c>
      <c r="R89" s="21">
        <v>1985.5549999999998</v>
      </c>
      <c r="S89" s="21">
        <v>303.86625000000004</v>
      </c>
      <c r="T89" s="21">
        <v>64.902500000000003</v>
      </c>
      <c r="U89" s="21">
        <v>49.528750000000002</v>
      </c>
      <c r="V89" s="21">
        <v>6.05</v>
      </c>
      <c r="W89" s="21">
        <v>208.04874999999998</v>
      </c>
      <c r="X89" s="21">
        <v>63</v>
      </c>
      <c r="Y89" s="21">
        <v>0</v>
      </c>
      <c r="Z89" s="21">
        <v>584.12249999999995</v>
      </c>
    </row>
    <row r="90" spans="1:26" x14ac:dyDescent="0.25">
      <c r="A90" s="20">
        <v>45405</v>
      </c>
      <c r="B90" s="21">
        <v>254.4</v>
      </c>
      <c r="C90" s="21">
        <v>43.5</v>
      </c>
      <c r="D90" s="21">
        <v>16.5</v>
      </c>
      <c r="E90" s="21">
        <v>96.8</v>
      </c>
      <c r="F90" s="21">
        <v>132</v>
      </c>
      <c r="G90" s="21">
        <v>72</v>
      </c>
      <c r="H90" s="21">
        <v>64</v>
      </c>
      <c r="I90" s="21">
        <v>96.2</v>
      </c>
      <c r="J90" s="21">
        <v>119</v>
      </c>
      <c r="K90" s="21">
        <v>73</v>
      </c>
      <c r="L90" s="21">
        <v>63</v>
      </c>
      <c r="M90" s="21">
        <v>10</v>
      </c>
      <c r="N90" s="21">
        <f t="shared" si="4"/>
        <v>36.498612244897963</v>
      </c>
      <c r="O90" s="21">
        <f t="shared" si="5"/>
        <v>30.639085534675949</v>
      </c>
      <c r="P90" t="s">
        <v>17</v>
      </c>
      <c r="Q90" t="s">
        <v>17</v>
      </c>
      <c r="R90" s="21">
        <v>2473.7108333333331</v>
      </c>
      <c r="S90" s="21">
        <v>310.198125</v>
      </c>
      <c r="T90" s="21">
        <v>86.866250000000008</v>
      </c>
      <c r="U90" s="21">
        <v>96.066041666666663</v>
      </c>
      <c r="V90" s="21">
        <v>29.471666666666664</v>
      </c>
      <c r="W90" s="21">
        <v>154.55937500000002</v>
      </c>
      <c r="X90" s="21">
        <v>25.55</v>
      </c>
      <c r="Y90" s="21">
        <v>2</v>
      </c>
      <c r="Z90" s="21">
        <v>781.7962500000001</v>
      </c>
    </row>
    <row r="91" spans="1:26" x14ac:dyDescent="0.25">
      <c r="A91" s="20">
        <v>45406</v>
      </c>
      <c r="B91" s="21">
        <v>253</v>
      </c>
      <c r="C91" s="21">
        <v>44</v>
      </c>
      <c r="D91" s="21">
        <v>16.5</v>
      </c>
      <c r="E91" s="21">
        <v>95.8</v>
      </c>
      <c r="F91" s="21">
        <v>141</v>
      </c>
      <c r="G91" s="21">
        <v>77</v>
      </c>
      <c r="H91" s="21">
        <v>68</v>
      </c>
      <c r="I91" s="21">
        <v>97.3</v>
      </c>
      <c r="J91" s="21">
        <v>128</v>
      </c>
      <c r="K91" s="21">
        <v>74</v>
      </c>
      <c r="L91" s="21">
        <v>77</v>
      </c>
      <c r="M91" s="21">
        <v>5</v>
      </c>
      <c r="N91" s="21">
        <f t="shared" si="4"/>
        <v>36.297755102040817</v>
      </c>
      <c r="O91" s="21">
        <f t="shared" si="5"/>
        <v>31.324493175702337</v>
      </c>
      <c r="P91" t="s">
        <v>17</v>
      </c>
      <c r="Q91" t="s">
        <v>17</v>
      </c>
      <c r="R91" s="21">
        <v>3155.1333333333332</v>
      </c>
      <c r="S91" s="21">
        <v>326.05972222222221</v>
      </c>
      <c r="T91" s="21">
        <v>128.44999999999999</v>
      </c>
      <c r="U91" s="21">
        <v>157.00694444444446</v>
      </c>
      <c r="V91" s="21">
        <v>24.130555555555553</v>
      </c>
      <c r="W91" s="21">
        <v>197.26250000000002</v>
      </c>
      <c r="X91" s="21">
        <v>29.75</v>
      </c>
      <c r="Y91" s="21">
        <v>1</v>
      </c>
      <c r="Z91" s="21">
        <v>1156.05</v>
      </c>
    </row>
    <row r="92" spans="1:26" x14ac:dyDescent="0.25">
      <c r="A92" s="20">
        <v>45407</v>
      </c>
      <c r="B92" s="21">
        <v>254.4</v>
      </c>
      <c r="C92" s="21">
        <v>43.5</v>
      </c>
      <c r="D92" s="21">
        <v>16.5</v>
      </c>
      <c r="E92" s="21">
        <v>95.9</v>
      </c>
      <c r="F92" s="21">
        <v>140</v>
      </c>
      <c r="G92" s="21">
        <v>74</v>
      </c>
      <c r="H92" s="21">
        <v>72</v>
      </c>
      <c r="I92" s="21">
        <v>97.2</v>
      </c>
      <c r="J92" s="21">
        <v>120</v>
      </c>
      <c r="K92" s="21">
        <v>78</v>
      </c>
      <c r="L92" s="21">
        <v>72</v>
      </c>
      <c r="M92" s="21">
        <v>7</v>
      </c>
      <c r="N92" s="21">
        <f t="shared" si="4"/>
        <v>36.498612244897963</v>
      </c>
      <c r="O92" s="21">
        <f t="shared" si="5"/>
        <v>30.639085534675949</v>
      </c>
      <c r="P92" t="s">
        <v>17</v>
      </c>
      <c r="Q92" t="s">
        <v>19</v>
      </c>
      <c r="R92" s="21">
        <v>2717.6</v>
      </c>
      <c r="S92" s="21">
        <v>268.66944444444448</v>
      </c>
      <c r="T92" s="21">
        <v>125.25000000000001</v>
      </c>
      <c r="U92" s="21">
        <v>165.53055555555559</v>
      </c>
      <c r="V92" s="21">
        <v>10.327777777777776</v>
      </c>
      <c r="W92" s="21">
        <v>234.97500000000002</v>
      </c>
      <c r="X92" s="21">
        <v>75</v>
      </c>
      <c r="Y92" s="21">
        <v>0</v>
      </c>
      <c r="Z92" s="21">
        <v>1127.25</v>
      </c>
    </row>
    <row r="93" spans="1:26" x14ac:dyDescent="0.25">
      <c r="A93" s="20">
        <v>45408</v>
      </c>
      <c r="B93" s="21">
        <v>252.4</v>
      </c>
      <c r="C93" s="21">
        <v>43.5</v>
      </c>
      <c r="D93" s="21">
        <v>16.5</v>
      </c>
      <c r="E93" s="21">
        <v>95.9</v>
      </c>
      <c r="F93" s="21">
        <v>135</v>
      </c>
      <c r="G93" s="21">
        <v>76</v>
      </c>
      <c r="H93" s="21">
        <v>74</v>
      </c>
      <c r="I93" s="21">
        <v>96.2</v>
      </c>
      <c r="J93" s="21">
        <v>148</v>
      </c>
      <c r="K93" s="21">
        <v>80</v>
      </c>
      <c r="L93" s="21">
        <v>77</v>
      </c>
      <c r="M93" s="21">
        <v>5</v>
      </c>
      <c r="N93" s="21">
        <f t="shared" si="4"/>
        <v>36.211673469387755</v>
      </c>
      <c r="O93" s="21">
        <f t="shared" si="5"/>
        <v>30.639085534675949</v>
      </c>
      <c r="P93" t="s">
        <v>19</v>
      </c>
      <c r="Q93" t="s">
        <v>19</v>
      </c>
      <c r="R93" s="21">
        <v>7706.8</v>
      </c>
      <c r="S93" s="21">
        <v>934.53472222222229</v>
      </c>
      <c r="T93" s="21">
        <v>327.47499999999997</v>
      </c>
      <c r="U93" s="21">
        <v>276.46527777777777</v>
      </c>
      <c r="V93" s="21">
        <v>28.763888888888889</v>
      </c>
      <c r="W93" s="21">
        <v>523.58749999999998</v>
      </c>
      <c r="X93" s="21">
        <v>98.666666666666671</v>
      </c>
      <c r="Y93" s="21">
        <v>0</v>
      </c>
      <c r="Z93" s="21">
        <v>2947.2750000000001</v>
      </c>
    </row>
    <row r="94" spans="1:26" x14ac:dyDescent="0.25">
      <c r="A94" s="20">
        <v>45409</v>
      </c>
      <c r="B94" s="21">
        <v>255.8</v>
      </c>
      <c r="C94" s="21">
        <v>44</v>
      </c>
      <c r="D94" s="21">
        <v>16.5</v>
      </c>
      <c r="E94" s="21">
        <v>98</v>
      </c>
      <c r="F94" s="21">
        <v>159</v>
      </c>
      <c r="G94" s="21">
        <v>83</v>
      </c>
      <c r="H94" s="21">
        <v>87</v>
      </c>
      <c r="I94" s="21">
        <v>96.9</v>
      </c>
      <c r="J94" s="21">
        <v>148</v>
      </c>
      <c r="K94" s="21">
        <v>81</v>
      </c>
      <c r="L94" s="21">
        <v>82</v>
      </c>
      <c r="M94" s="21">
        <v>8</v>
      </c>
      <c r="N94" s="21">
        <f t="shared" si="4"/>
        <v>36.699469387755101</v>
      </c>
      <c r="O94" s="21">
        <f t="shared" si="5"/>
        <v>31.324493175702337</v>
      </c>
      <c r="P94" t="s">
        <v>19</v>
      </c>
      <c r="Q94" t="s">
        <v>19</v>
      </c>
      <c r="R94" s="21">
        <v>6005.7866666666669</v>
      </c>
      <c r="S94" s="21">
        <v>970.16666666666674</v>
      </c>
      <c r="T94" s="21">
        <v>195.5</v>
      </c>
      <c r="U94" s="21">
        <v>95.833333333333343</v>
      </c>
      <c r="V94" s="21">
        <v>36.256666666666668</v>
      </c>
      <c r="W94" s="21">
        <v>653.99</v>
      </c>
      <c r="X94" s="21">
        <v>126.7</v>
      </c>
      <c r="Y94" s="21">
        <v>0</v>
      </c>
      <c r="Z94" s="21">
        <v>1759.5</v>
      </c>
    </row>
    <row r="95" spans="1:26" x14ac:dyDescent="0.25">
      <c r="A95" s="20">
        <v>45410</v>
      </c>
      <c r="B95" s="21">
        <v>255.6</v>
      </c>
      <c r="C95" s="21">
        <v>44.5</v>
      </c>
      <c r="D95" s="21">
        <v>16.5</v>
      </c>
      <c r="E95" s="21">
        <v>96.4</v>
      </c>
      <c r="F95" s="21">
        <v>132</v>
      </c>
      <c r="G95" s="21">
        <v>81</v>
      </c>
      <c r="H95" s="21">
        <v>62</v>
      </c>
      <c r="I95" s="21">
        <v>96.9</v>
      </c>
      <c r="J95" s="21">
        <v>120</v>
      </c>
      <c r="K95" s="21">
        <v>66</v>
      </c>
      <c r="L95" s="21">
        <v>67</v>
      </c>
      <c r="M95" s="21">
        <v>7</v>
      </c>
      <c r="N95" s="21">
        <f t="shared" si="4"/>
        <v>36.670775510204081</v>
      </c>
      <c r="O95" s="21">
        <f t="shared" si="5"/>
        <v>31.997550455105717</v>
      </c>
      <c r="P95" t="s">
        <v>17</v>
      </c>
      <c r="Q95" t="s">
        <v>17</v>
      </c>
      <c r="R95" s="21">
        <v>1501.3583333333331</v>
      </c>
      <c r="S95" s="21">
        <v>99.205555555555549</v>
      </c>
      <c r="T95" s="21">
        <v>76.7</v>
      </c>
      <c r="U95" s="21">
        <v>110.48611111111113</v>
      </c>
      <c r="V95" s="21">
        <v>12.234722222222221</v>
      </c>
      <c r="W95" s="21">
        <v>28.254166666666666</v>
      </c>
      <c r="X95" s="21">
        <v>15</v>
      </c>
      <c r="Y95" s="21">
        <v>2.5</v>
      </c>
      <c r="Z95" s="21">
        <v>690.3</v>
      </c>
    </row>
    <row r="96" spans="1:26" x14ac:dyDescent="0.25">
      <c r="A96" s="20">
        <v>45411</v>
      </c>
      <c r="B96" s="21">
        <v>253.4</v>
      </c>
      <c r="C96" s="21">
        <v>44.5</v>
      </c>
      <c r="D96" s="21">
        <v>16.5</v>
      </c>
      <c r="E96" s="21">
        <v>96.8</v>
      </c>
      <c r="F96" s="21">
        <v>114</v>
      </c>
      <c r="G96" s="21">
        <v>67</v>
      </c>
      <c r="H96" s="21">
        <v>62</v>
      </c>
      <c r="I96" s="21">
        <v>96.3</v>
      </c>
      <c r="J96" s="21">
        <v>139</v>
      </c>
      <c r="K96" s="21">
        <v>74</v>
      </c>
      <c r="L96" s="21">
        <v>62</v>
      </c>
      <c r="M96" s="21">
        <v>6.5</v>
      </c>
      <c r="N96" s="21">
        <f t="shared" si="4"/>
        <v>36.355142857142859</v>
      </c>
      <c r="O96" s="21">
        <f t="shared" si="5"/>
        <v>31.997550455105717</v>
      </c>
      <c r="P96" t="s">
        <v>17</v>
      </c>
      <c r="Q96" t="s">
        <v>17</v>
      </c>
      <c r="R96" s="21">
        <v>1293.1566666666668</v>
      </c>
      <c r="S96" s="21">
        <v>101.54700000000001</v>
      </c>
      <c r="T96" s="21">
        <v>63.729333333333336</v>
      </c>
      <c r="U96" s="21">
        <v>79.132000000000005</v>
      </c>
      <c r="V96" s="21">
        <v>37.317666666666668</v>
      </c>
      <c r="W96" s="21">
        <v>25.539666666666665</v>
      </c>
      <c r="X96" s="21">
        <v>20.73</v>
      </c>
      <c r="Y96" s="21">
        <v>3</v>
      </c>
      <c r="Z96" s="21">
        <v>573.56399999999996</v>
      </c>
    </row>
    <row r="97" spans="1:26" x14ac:dyDescent="0.25">
      <c r="A97" s="20">
        <v>45412</v>
      </c>
      <c r="B97" s="21">
        <v>253.4</v>
      </c>
      <c r="C97" s="21">
        <v>44</v>
      </c>
      <c r="D97" s="21">
        <v>16.5</v>
      </c>
      <c r="E97" s="21">
        <v>95.7</v>
      </c>
      <c r="F97" s="21">
        <v>128</v>
      </c>
      <c r="G97" s="21">
        <v>61</v>
      </c>
      <c r="H97" s="21">
        <v>69</v>
      </c>
      <c r="I97" s="21">
        <v>96.8</v>
      </c>
      <c r="J97" s="21">
        <v>120</v>
      </c>
      <c r="K97" s="21">
        <v>79</v>
      </c>
      <c r="L97" s="21">
        <v>66</v>
      </c>
      <c r="M97" s="21">
        <v>5</v>
      </c>
      <c r="N97" s="21">
        <f t="shared" si="4"/>
        <v>36.355142857142859</v>
      </c>
      <c r="O97" s="21">
        <f t="shared" si="5"/>
        <v>31.324493175702337</v>
      </c>
      <c r="P97" t="s">
        <v>17</v>
      </c>
      <c r="Q97" t="s">
        <v>17</v>
      </c>
      <c r="R97" s="21">
        <v>2740.1949999999997</v>
      </c>
      <c r="S97" s="21">
        <v>193.24499999999998</v>
      </c>
      <c r="T97" s="21">
        <v>153.24</v>
      </c>
      <c r="U97" s="21">
        <v>148.85499999999999</v>
      </c>
      <c r="V97" s="21">
        <v>13.184999999999999</v>
      </c>
      <c r="W97" s="21">
        <v>40.587499999999999</v>
      </c>
      <c r="X97" s="21">
        <v>25</v>
      </c>
      <c r="Y97" s="21">
        <v>4</v>
      </c>
      <c r="Z97" s="21">
        <v>1379.16</v>
      </c>
    </row>
    <row r="98" spans="1:26" x14ac:dyDescent="0.25">
      <c r="A98" s="20">
        <v>45413</v>
      </c>
      <c r="B98" s="21">
        <v>253.4</v>
      </c>
      <c r="C98" s="21">
        <v>44</v>
      </c>
      <c r="D98" s="21">
        <v>16.5</v>
      </c>
      <c r="E98" s="21">
        <v>97</v>
      </c>
      <c r="F98" s="21">
        <v>128</v>
      </c>
      <c r="G98" s="21">
        <v>82</v>
      </c>
      <c r="H98" s="21">
        <v>76</v>
      </c>
      <c r="I98" s="21">
        <v>96.4</v>
      </c>
      <c r="J98" s="21">
        <v>122</v>
      </c>
      <c r="K98" s="21">
        <v>73</v>
      </c>
      <c r="L98" s="21">
        <v>61</v>
      </c>
      <c r="M98" s="21">
        <v>2</v>
      </c>
      <c r="N98" s="21">
        <f t="shared" si="4"/>
        <v>36.355142857142859</v>
      </c>
      <c r="O98" s="21">
        <f t="shared" si="5"/>
        <v>31.324493175702337</v>
      </c>
      <c r="P98" t="s">
        <v>17</v>
      </c>
      <c r="Q98" t="s">
        <v>17</v>
      </c>
      <c r="R98" s="21">
        <v>1731.3566666666666</v>
      </c>
      <c r="S98" s="21">
        <v>208.52799999999999</v>
      </c>
      <c r="T98" s="21">
        <v>59.829333333333338</v>
      </c>
      <c r="U98" s="21">
        <v>86.525000000000006</v>
      </c>
      <c r="V98" s="21">
        <v>41.031666666666666</v>
      </c>
      <c r="W98" s="21">
        <v>106.81366666666666</v>
      </c>
      <c r="X98" s="21">
        <v>23.54</v>
      </c>
      <c r="Y98" s="21">
        <v>2.5</v>
      </c>
      <c r="Z98" s="21">
        <v>538.46399999999994</v>
      </c>
    </row>
    <row r="99" spans="1:26" x14ac:dyDescent="0.25">
      <c r="A99" s="20">
        <v>45414</v>
      </c>
      <c r="B99" s="21">
        <v>250.4</v>
      </c>
      <c r="C99" s="21">
        <v>44</v>
      </c>
      <c r="D99" s="21">
        <v>16.5</v>
      </c>
      <c r="E99" s="21">
        <v>96.7</v>
      </c>
      <c r="F99" s="21">
        <v>127</v>
      </c>
      <c r="G99" s="21">
        <v>73</v>
      </c>
      <c r="H99" s="21">
        <v>58</v>
      </c>
      <c r="I99" s="21">
        <v>96.3</v>
      </c>
      <c r="J99" s="21">
        <v>126</v>
      </c>
      <c r="K99" s="21">
        <v>77</v>
      </c>
      <c r="L99" s="21">
        <v>62</v>
      </c>
      <c r="M99" s="21">
        <v>10</v>
      </c>
      <c r="N99" s="21">
        <f t="shared" si="4"/>
        <v>35.924734693877546</v>
      </c>
      <c r="O99" s="21">
        <f t="shared" si="5"/>
        <v>31.324493175702337</v>
      </c>
      <c r="P99" t="s">
        <v>17</v>
      </c>
      <c r="Q99" t="s">
        <v>17</v>
      </c>
      <c r="R99" s="21">
        <v>2851.8975</v>
      </c>
      <c r="S99" s="21">
        <v>267.30999999999995</v>
      </c>
      <c r="T99" s="21">
        <v>141.79500000000002</v>
      </c>
      <c r="U99" s="21">
        <v>125.465</v>
      </c>
      <c r="V99" s="21">
        <v>19.27375</v>
      </c>
      <c r="W99" s="21">
        <v>104.0125</v>
      </c>
      <c r="X99" s="21">
        <v>21</v>
      </c>
      <c r="Y99" s="21">
        <v>2</v>
      </c>
      <c r="Z99" s="21">
        <v>1276.155</v>
      </c>
    </row>
    <row r="100" spans="1:26" x14ac:dyDescent="0.25">
      <c r="A100" s="20">
        <v>45415</v>
      </c>
      <c r="B100" s="21">
        <v>250</v>
      </c>
      <c r="C100" s="21">
        <v>43.5</v>
      </c>
      <c r="D100" s="21">
        <v>16.5</v>
      </c>
      <c r="E100" s="21">
        <v>96</v>
      </c>
      <c r="F100" s="21">
        <v>141</v>
      </c>
      <c r="G100" s="21">
        <v>77</v>
      </c>
      <c r="H100" s="21">
        <v>61</v>
      </c>
      <c r="I100" s="21">
        <v>96.6</v>
      </c>
      <c r="J100" s="21">
        <v>123</v>
      </c>
      <c r="K100" s="21">
        <v>84</v>
      </c>
      <c r="L100" s="21">
        <v>66</v>
      </c>
      <c r="M100" s="21">
        <v>8</v>
      </c>
      <c r="N100" s="21">
        <f t="shared" si="4"/>
        <v>35.867346938775512</v>
      </c>
      <c r="O100" s="21">
        <f t="shared" si="5"/>
        <v>30.639085534675949</v>
      </c>
      <c r="P100" t="s">
        <v>19</v>
      </c>
      <c r="Q100" t="s">
        <v>19</v>
      </c>
      <c r="R100" s="21">
        <v>3982.0666666666666</v>
      </c>
      <c r="S100" s="21">
        <v>648.2940000000001</v>
      </c>
      <c r="T100" s="21">
        <v>113.22833333333335</v>
      </c>
      <c r="U100" s="21">
        <v>120.35200000000002</v>
      </c>
      <c r="V100" s="21">
        <v>48.450166666666668</v>
      </c>
      <c r="W100" s="21">
        <v>475.33016666666663</v>
      </c>
      <c r="X100" s="21">
        <v>124.39</v>
      </c>
      <c r="Y100" s="21">
        <v>1</v>
      </c>
      <c r="Z100" s="21">
        <v>1019.0550000000001</v>
      </c>
    </row>
    <row r="101" spans="1:26" x14ac:dyDescent="0.25">
      <c r="A101" s="20">
        <v>45416</v>
      </c>
      <c r="B101" s="21">
        <v>251.4</v>
      </c>
      <c r="C101" s="21">
        <v>43</v>
      </c>
      <c r="D101" s="21">
        <v>16.5</v>
      </c>
      <c r="E101" s="21">
        <v>96.4</v>
      </c>
      <c r="F101" s="21">
        <v>145</v>
      </c>
      <c r="G101" s="21">
        <v>77</v>
      </c>
      <c r="H101" s="21">
        <v>72</v>
      </c>
      <c r="I101" s="21">
        <v>97.6</v>
      </c>
      <c r="J101" s="21">
        <v>136</v>
      </c>
      <c r="K101" s="21">
        <v>72</v>
      </c>
      <c r="L101" s="21">
        <v>73</v>
      </c>
      <c r="M101" s="21">
        <v>7.5</v>
      </c>
      <c r="N101" s="21">
        <f t="shared" si="4"/>
        <v>36.068204081632651</v>
      </c>
      <c r="O101" s="21">
        <f t="shared" si="5"/>
        <v>29.940865796666294</v>
      </c>
      <c r="P101" t="s">
        <v>19</v>
      </c>
      <c r="Q101" t="s">
        <v>19</v>
      </c>
      <c r="R101" s="21">
        <v>4340.2266666666665</v>
      </c>
      <c r="S101" s="21">
        <v>671.29300000000012</v>
      </c>
      <c r="T101" s="21">
        <v>139.17233333333334</v>
      </c>
      <c r="U101" s="21">
        <v>134.52300000000002</v>
      </c>
      <c r="V101" s="21">
        <v>60.768166666666666</v>
      </c>
      <c r="W101" s="21">
        <v>472.61616666666669</v>
      </c>
      <c r="X101" s="21">
        <v>128.52000000000001</v>
      </c>
      <c r="Y101" s="21">
        <v>0.5</v>
      </c>
      <c r="Z101" s="21">
        <v>1252.5509999999999</v>
      </c>
    </row>
    <row r="102" spans="1:26" x14ac:dyDescent="0.25">
      <c r="A102" s="20">
        <v>45417</v>
      </c>
      <c r="B102" s="21">
        <v>250.8</v>
      </c>
      <c r="C102" s="21">
        <v>43.5</v>
      </c>
      <c r="D102" s="21">
        <v>16.5</v>
      </c>
      <c r="E102" s="21">
        <v>96.3</v>
      </c>
      <c r="F102" s="21">
        <v>111</v>
      </c>
      <c r="G102" s="21">
        <v>80</v>
      </c>
      <c r="H102" s="21">
        <v>65</v>
      </c>
      <c r="I102" s="21">
        <v>97.1</v>
      </c>
      <c r="J102" s="21">
        <v>135</v>
      </c>
      <c r="K102" s="21">
        <v>76</v>
      </c>
      <c r="L102" s="21">
        <v>71</v>
      </c>
      <c r="M102" s="21">
        <v>10</v>
      </c>
      <c r="N102" s="21">
        <f t="shared" si="4"/>
        <v>35.982122448979595</v>
      </c>
      <c r="O102" s="21">
        <f t="shared" si="5"/>
        <v>30.639085534675949</v>
      </c>
      <c r="P102" t="s">
        <v>19</v>
      </c>
      <c r="Q102" t="s">
        <v>19</v>
      </c>
      <c r="R102" s="21">
        <v>6197.8975</v>
      </c>
      <c r="S102" s="21">
        <v>850.51</v>
      </c>
      <c r="T102" s="21">
        <v>259.79499999999996</v>
      </c>
      <c r="U102" s="21">
        <v>149.46500000000003</v>
      </c>
      <c r="V102" s="21">
        <v>26.27375</v>
      </c>
      <c r="W102" s="21">
        <v>620.61249999999995</v>
      </c>
      <c r="X102" s="21">
        <v>115</v>
      </c>
      <c r="Y102" s="21">
        <v>0.5</v>
      </c>
      <c r="Z102" s="21">
        <v>2338.1550000000002</v>
      </c>
    </row>
    <row r="103" spans="1:26" x14ac:dyDescent="0.25">
      <c r="A103" s="20">
        <v>45418</v>
      </c>
      <c r="B103" s="21">
        <v>252.2</v>
      </c>
      <c r="C103" s="21">
        <v>43</v>
      </c>
      <c r="D103" s="21">
        <v>16.5</v>
      </c>
      <c r="E103" s="21">
        <v>96.2</v>
      </c>
      <c r="F103" s="21">
        <v>128</v>
      </c>
      <c r="G103" s="21">
        <v>90</v>
      </c>
      <c r="H103" s="21">
        <v>75</v>
      </c>
      <c r="I103" s="21">
        <v>97.2</v>
      </c>
      <c r="J103" s="21">
        <v>134</v>
      </c>
      <c r="K103" s="21">
        <v>77</v>
      </c>
      <c r="L103" s="21">
        <v>72</v>
      </c>
      <c r="M103" s="21">
        <v>12</v>
      </c>
      <c r="N103" s="21">
        <f t="shared" si="4"/>
        <v>36.182979591836734</v>
      </c>
      <c r="O103" s="21">
        <f t="shared" si="5"/>
        <v>29.940865796666294</v>
      </c>
      <c r="P103" t="s">
        <v>19</v>
      </c>
      <c r="Q103" t="s">
        <v>19</v>
      </c>
      <c r="R103" s="21">
        <v>7687</v>
      </c>
      <c r="S103" s="21">
        <v>1192.5999999999999</v>
      </c>
      <c r="T103" s="21">
        <v>255.2</v>
      </c>
      <c r="U103" s="21">
        <v>206.4</v>
      </c>
      <c r="V103" s="21">
        <v>44.2</v>
      </c>
      <c r="W103" s="21">
        <v>808</v>
      </c>
      <c r="X103" s="21">
        <v>155</v>
      </c>
      <c r="Y103" s="21">
        <v>0.5</v>
      </c>
      <c r="Z103" s="21">
        <v>2296.8000000000002</v>
      </c>
    </row>
    <row r="104" spans="1:26" x14ac:dyDescent="0.25">
      <c r="A104" s="20">
        <v>45419</v>
      </c>
      <c r="B104" s="21">
        <v>257.8</v>
      </c>
      <c r="C104" s="21">
        <v>44</v>
      </c>
      <c r="D104" s="21">
        <v>16.5</v>
      </c>
      <c r="E104" s="21">
        <v>96.5</v>
      </c>
      <c r="F104" s="21">
        <v>132</v>
      </c>
      <c r="G104" s="21">
        <v>76</v>
      </c>
      <c r="H104" s="21">
        <v>68</v>
      </c>
      <c r="I104" s="21">
        <v>97.9</v>
      </c>
      <c r="J104" s="21">
        <v>145</v>
      </c>
      <c r="K104" s="21">
        <v>109</v>
      </c>
      <c r="L104" s="21">
        <v>76</v>
      </c>
      <c r="M104" s="21">
        <v>9</v>
      </c>
      <c r="N104" s="21">
        <f t="shared" ref="N104:N121" si="6">(B104/4900)*703</f>
        <v>36.98640816326531</v>
      </c>
      <c r="O104" s="21">
        <f t="shared" si="5"/>
        <v>31.324493175702337</v>
      </c>
      <c r="P104" t="s">
        <v>17</v>
      </c>
      <c r="Q104" t="s">
        <v>17</v>
      </c>
      <c r="R104" s="21">
        <v>1855.9666666666667</v>
      </c>
      <c r="S104" s="21">
        <v>290.07400000000001</v>
      </c>
      <c r="T104" s="21">
        <v>42.768333333333331</v>
      </c>
      <c r="U104" s="21">
        <v>64.282000000000011</v>
      </c>
      <c r="V104" s="21">
        <v>16.602666666666664</v>
      </c>
      <c r="W104" s="21">
        <v>192.78766666666667</v>
      </c>
      <c r="X104" s="21">
        <v>63.34</v>
      </c>
      <c r="Y104" s="21">
        <v>0.5</v>
      </c>
      <c r="Z104" s="21">
        <v>384.91500000000002</v>
      </c>
    </row>
    <row r="105" spans="1:26" x14ac:dyDescent="0.25">
      <c r="A105" s="20">
        <v>45420</v>
      </c>
      <c r="B105" s="21">
        <v>258.2</v>
      </c>
      <c r="C105" s="21">
        <v>44.5</v>
      </c>
      <c r="D105" s="21">
        <v>16.5</v>
      </c>
      <c r="E105" s="21">
        <v>97.8</v>
      </c>
      <c r="F105" s="21">
        <v>140</v>
      </c>
      <c r="G105" s="21">
        <v>75</v>
      </c>
      <c r="H105" s="21">
        <v>76</v>
      </c>
      <c r="I105" s="21">
        <v>97.8</v>
      </c>
      <c r="J105" s="21">
        <v>111</v>
      </c>
      <c r="K105" s="21">
        <v>73</v>
      </c>
      <c r="L105" s="21">
        <v>79</v>
      </c>
      <c r="M105" s="21">
        <v>8</v>
      </c>
      <c r="N105" s="21">
        <f t="shared" si="6"/>
        <v>37.043795918367344</v>
      </c>
      <c r="O105" s="21">
        <f t="shared" si="5"/>
        <v>31.997550455105717</v>
      </c>
      <c r="P105" t="s">
        <v>19</v>
      </c>
      <c r="Q105" t="s">
        <v>19</v>
      </c>
      <c r="R105" s="21">
        <v>1957.58</v>
      </c>
      <c r="S105" s="21">
        <v>233.24</v>
      </c>
      <c r="T105" s="21">
        <v>77.650000000000006</v>
      </c>
      <c r="U105" s="21">
        <v>78.52</v>
      </c>
      <c r="V105" s="21">
        <v>18.47</v>
      </c>
      <c r="W105" s="21">
        <v>126.67</v>
      </c>
      <c r="X105" s="21">
        <v>31.23</v>
      </c>
      <c r="Y105" s="21">
        <v>0.5</v>
      </c>
      <c r="Z105" s="21">
        <v>687.54</v>
      </c>
    </row>
    <row r="106" spans="1:26" x14ac:dyDescent="0.25">
      <c r="A106" s="20">
        <v>45421</v>
      </c>
      <c r="B106" s="21">
        <v>256.60000000000002</v>
      </c>
      <c r="C106" s="21">
        <v>44.5</v>
      </c>
      <c r="D106" s="21">
        <v>16.5</v>
      </c>
      <c r="E106" s="21">
        <v>96.5</v>
      </c>
      <c r="F106" s="21">
        <v>132</v>
      </c>
      <c r="G106" s="21">
        <v>76</v>
      </c>
      <c r="H106" s="21">
        <v>68</v>
      </c>
      <c r="I106" s="21">
        <v>97.1</v>
      </c>
      <c r="J106" s="21">
        <v>134</v>
      </c>
      <c r="K106" s="21">
        <v>76</v>
      </c>
      <c r="L106" s="21">
        <v>72</v>
      </c>
      <c r="M106" s="21">
        <v>8</v>
      </c>
      <c r="N106" s="21">
        <f t="shared" si="6"/>
        <v>36.814244897959192</v>
      </c>
      <c r="O106" s="21">
        <f t="shared" si="5"/>
        <v>31.997550455105717</v>
      </c>
      <c r="P106" t="s">
        <v>17</v>
      </c>
      <c r="Q106" t="s">
        <v>17</v>
      </c>
      <c r="R106" s="21">
        <v>1957.58</v>
      </c>
      <c r="S106" s="21">
        <v>233.24</v>
      </c>
      <c r="T106" s="21">
        <v>77.650000000000006</v>
      </c>
      <c r="U106" s="21">
        <v>78.52</v>
      </c>
      <c r="V106" s="21">
        <v>18.47</v>
      </c>
      <c r="W106" s="21">
        <v>126.67</v>
      </c>
      <c r="X106" s="21">
        <v>31.23</v>
      </c>
      <c r="Y106" s="21">
        <v>0.5</v>
      </c>
      <c r="Z106" s="21">
        <v>687.54</v>
      </c>
    </row>
    <row r="107" spans="1:26" x14ac:dyDescent="0.25">
      <c r="A107" s="20">
        <v>45422</v>
      </c>
      <c r="B107" s="21">
        <v>255.6</v>
      </c>
      <c r="C107" s="21">
        <v>44.5</v>
      </c>
      <c r="D107" s="21">
        <v>16.5</v>
      </c>
      <c r="E107" s="21">
        <v>96.9</v>
      </c>
      <c r="F107" s="21">
        <v>136</v>
      </c>
      <c r="G107" s="21">
        <v>84</v>
      </c>
      <c r="H107" s="21">
        <v>77</v>
      </c>
      <c r="I107" s="21">
        <v>96.1</v>
      </c>
      <c r="J107" s="21">
        <v>127</v>
      </c>
      <c r="K107" s="21">
        <v>78</v>
      </c>
      <c r="L107" s="21">
        <v>74</v>
      </c>
      <c r="M107" s="21">
        <v>4.5</v>
      </c>
      <c r="N107" s="21">
        <f t="shared" si="6"/>
        <v>36.670775510204081</v>
      </c>
      <c r="O107" s="21">
        <f t="shared" ref="O107:O121" si="7">(86.01*LOG10(C107-D107))-(70.041*LOG10(70))+36.76</f>
        <v>31.997550455105717</v>
      </c>
      <c r="P107" t="s">
        <v>19</v>
      </c>
      <c r="Q107" t="s">
        <v>17</v>
      </c>
      <c r="R107" s="21">
        <v>2466.2033333333334</v>
      </c>
      <c r="S107" s="21">
        <v>299.18766666666664</v>
      </c>
      <c r="T107" s="21">
        <v>90.930500000000009</v>
      </c>
      <c r="U107" s="21">
        <v>123.55766666666668</v>
      </c>
      <c r="V107" s="21">
        <v>52.454666666666661</v>
      </c>
      <c r="W107" s="21">
        <v>138.76400000000001</v>
      </c>
      <c r="X107" s="21">
        <v>25.540000000000003</v>
      </c>
      <c r="Y107" s="21">
        <v>1</v>
      </c>
      <c r="Z107" s="21">
        <v>818.37450000000013</v>
      </c>
    </row>
    <row r="108" spans="1:26" x14ac:dyDescent="0.25">
      <c r="A108" s="20">
        <v>45423</v>
      </c>
      <c r="B108" s="21">
        <v>255.4</v>
      </c>
      <c r="C108" s="21">
        <v>44</v>
      </c>
      <c r="D108" s="21">
        <v>16.5</v>
      </c>
      <c r="E108" s="21">
        <v>96</v>
      </c>
      <c r="F108" s="21">
        <v>121</v>
      </c>
      <c r="G108" s="21">
        <v>91</v>
      </c>
      <c r="H108" s="21">
        <v>69</v>
      </c>
      <c r="I108" s="21">
        <v>95.7</v>
      </c>
      <c r="J108" s="21">
        <v>130</v>
      </c>
      <c r="K108" s="21">
        <v>74</v>
      </c>
      <c r="L108" s="21">
        <v>59</v>
      </c>
      <c r="M108" s="21">
        <v>6</v>
      </c>
      <c r="N108" s="21">
        <f t="shared" si="6"/>
        <v>36.642081632653067</v>
      </c>
      <c r="O108" s="21">
        <f t="shared" si="7"/>
        <v>31.324493175702337</v>
      </c>
      <c r="P108" t="s">
        <v>17</v>
      </c>
      <c r="Q108" t="s">
        <v>17</v>
      </c>
      <c r="R108" s="21">
        <v>2987.55</v>
      </c>
      <c r="S108" s="21">
        <v>461.82499999999999</v>
      </c>
      <c r="T108" s="21">
        <v>98.037500000000009</v>
      </c>
      <c r="U108" s="21">
        <v>81.975000000000009</v>
      </c>
      <c r="V108" s="21">
        <v>16.8</v>
      </c>
      <c r="W108" s="21">
        <v>325.47500000000002</v>
      </c>
      <c r="X108" s="21">
        <v>19</v>
      </c>
      <c r="Y108" s="21">
        <v>1</v>
      </c>
      <c r="Z108" s="21">
        <v>882.33749999999998</v>
      </c>
    </row>
    <row r="109" spans="1:26" x14ac:dyDescent="0.25">
      <c r="A109" s="20">
        <v>45424</v>
      </c>
      <c r="B109" s="21">
        <v>251.4</v>
      </c>
      <c r="C109" s="21">
        <v>44</v>
      </c>
      <c r="D109" s="21">
        <v>16.5</v>
      </c>
      <c r="E109" s="21">
        <v>97.8</v>
      </c>
      <c r="F109" s="21">
        <v>135</v>
      </c>
      <c r="G109" s="21">
        <v>74</v>
      </c>
      <c r="H109" s="21">
        <v>68</v>
      </c>
      <c r="I109" s="21">
        <v>96.9</v>
      </c>
      <c r="J109" s="21">
        <v>141</v>
      </c>
      <c r="K109" s="21">
        <v>82</v>
      </c>
      <c r="L109" s="21">
        <v>67</v>
      </c>
      <c r="M109" s="21">
        <v>12</v>
      </c>
      <c r="N109" s="21">
        <f t="shared" si="6"/>
        <v>36.068204081632651</v>
      </c>
      <c r="O109" s="21">
        <f t="shared" si="7"/>
        <v>31.324493175702337</v>
      </c>
      <c r="P109" t="s">
        <v>17</v>
      </c>
      <c r="Q109" t="s">
        <v>19</v>
      </c>
      <c r="R109" s="21">
        <v>1735.0233333333333</v>
      </c>
      <c r="S109" s="21">
        <v>171.67666666666665</v>
      </c>
      <c r="T109" s="21">
        <v>65.988500000000002</v>
      </c>
      <c r="U109" s="21">
        <v>118.19266666666668</v>
      </c>
      <c r="V109" s="21">
        <v>51.05466666666667</v>
      </c>
      <c r="W109" s="21">
        <v>39.65</v>
      </c>
      <c r="X109" s="21">
        <v>26.41</v>
      </c>
      <c r="Y109" s="21">
        <v>3</v>
      </c>
      <c r="Z109" s="21">
        <v>593.89650000000006</v>
      </c>
    </row>
    <row r="110" spans="1:26" x14ac:dyDescent="0.25">
      <c r="A110" s="20">
        <v>45425</v>
      </c>
      <c r="B110" s="21">
        <v>250.4</v>
      </c>
      <c r="C110" s="21">
        <v>43.5</v>
      </c>
      <c r="D110" s="21">
        <v>16.5</v>
      </c>
      <c r="E110" s="21">
        <v>96.7</v>
      </c>
      <c r="F110" s="21">
        <v>135</v>
      </c>
      <c r="G110" s="21">
        <v>76</v>
      </c>
      <c r="H110" s="21">
        <v>67</v>
      </c>
      <c r="I110" s="21">
        <v>96.6</v>
      </c>
      <c r="J110" s="21">
        <v>145</v>
      </c>
      <c r="K110" s="21">
        <v>77</v>
      </c>
      <c r="L110" s="21">
        <v>68</v>
      </c>
      <c r="M110" s="21">
        <v>6</v>
      </c>
      <c r="N110" s="21">
        <f t="shared" si="6"/>
        <v>35.924734693877546</v>
      </c>
      <c r="O110" s="21">
        <f t="shared" si="7"/>
        <v>30.639085534675949</v>
      </c>
      <c r="P110" t="s">
        <v>17</v>
      </c>
      <c r="Q110" t="s">
        <v>19</v>
      </c>
      <c r="R110" s="21">
        <v>1204.9933333333333</v>
      </c>
      <c r="S110" s="21">
        <v>131.89766666666668</v>
      </c>
      <c r="T110" s="21">
        <v>41.879000000000005</v>
      </c>
      <c r="U110" s="21">
        <v>71.543666666666681</v>
      </c>
      <c r="V110" s="21">
        <v>38.522666666666666</v>
      </c>
      <c r="W110" s="21">
        <v>28.138999999999999</v>
      </c>
      <c r="X110" s="21">
        <v>21.549999999999997</v>
      </c>
      <c r="Y110" s="21">
        <v>2</v>
      </c>
      <c r="Z110" s="21">
        <v>376.911</v>
      </c>
    </row>
    <row r="111" spans="1:26" x14ac:dyDescent="0.25">
      <c r="A111" s="20">
        <v>45426</v>
      </c>
      <c r="B111" s="21">
        <v>250.8</v>
      </c>
      <c r="C111" s="21">
        <v>43.5</v>
      </c>
      <c r="D111" s="21">
        <v>16.5</v>
      </c>
      <c r="E111" s="21">
        <v>95.7</v>
      </c>
      <c r="F111" s="21">
        <v>138</v>
      </c>
      <c r="G111" s="21">
        <v>88</v>
      </c>
      <c r="H111" s="21">
        <v>72</v>
      </c>
      <c r="I111" s="21">
        <v>96.4</v>
      </c>
      <c r="J111" s="21">
        <v>133</v>
      </c>
      <c r="K111" s="21">
        <v>87</v>
      </c>
      <c r="L111" s="21">
        <v>88</v>
      </c>
      <c r="M111" s="21">
        <v>4</v>
      </c>
      <c r="N111" s="21">
        <f t="shared" si="6"/>
        <v>35.982122448979595</v>
      </c>
      <c r="O111" s="21">
        <f t="shared" si="7"/>
        <v>30.639085534675949</v>
      </c>
      <c r="P111" t="s">
        <v>19</v>
      </c>
      <c r="Q111" t="s">
        <v>17</v>
      </c>
      <c r="R111" s="21">
        <v>2981.1</v>
      </c>
      <c r="S111" s="21">
        <v>485.65000000000003</v>
      </c>
      <c r="T111" s="21">
        <v>76.875000000000014</v>
      </c>
      <c r="U111" s="21">
        <v>104.85000000000001</v>
      </c>
      <c r="V111" s="21">
        <v>29.4</v>
      </c>
      <c r="W111" s="21">
        <v>317.35000000000002</v>
      </c>
      <c r="X111" s="21">
        <v>54</v>
      </c>
      <c r="Y111" s="21">
        <v>1</v>
      </c>
      <c r="Z111" s="21">
        <v>691.875</v>
      </c>
    </row>
    <row r="112" spans="1:26" x14ac:dyDescent="0.25">
      <c r="A112" s="20">
        <v>45427</v>
      </c>
      <c r="B112" s="21">
        <v>249.2</v>
      </c>
      <c r="C112" s="21">
        <v>43.5</v>
      </c>
      <c r="D112" s="21">
        <v>16.5</v>
      </c>
      <c r="E112" s="21">
        <v>96.4</v>
      </c>
      <c r="F112" s="21">
        <v>142</v>
      </c>
      <c r="G112" s="21">
        <v>85</v>
      </c>
      <c r="H112" s="21">
        <v>78</v>
      </c>
      <c r="I112" s="21">
        <v>97</v>
      </c>
      <c r="J112" s="21">
        <v>139</v>
      </c>
      <c r="K112" s="21">
        <v>68</v>
      </c>
      <c r="L112" s="21">
        <v>74</v>
      </c>
      <c r="M112" s="21">
        <v>12</v>
      </c>
      <c r="N112" s="21">
        <f t="shared" si="6"/>
        <v>35.752571428571429</v>
      </c>
      <c r="O112" s="21">
        <f t="shared" si="7"/>
        <v>30.639085534675949</v>
      </c>
      <c r="P112" t="s">
        <v>17</v>
      </c>
      <c r="Q112" t="s">
        <v>19</v>
      </c>
      <c r="R112" s="21">
        <v>2506.7633333333333</v>
      </c>
      <c r="S112" s="21">
        <v>408.57266666666663</v>
      </c>
      <c r="T112" s="21">
        <v>65.162000000000006</v>
      </c>
      <c r="U112" s="21">
        <v>88.26166666666667</v>
      </c>
      <c r="V112" s="21">
        <v>39.831666666666663</v>
      </c>
      <c r="W112" s="21">
        <v>307.71899999999999</v>
      </c>
      <c r="X112" s="21">
        <v>72.78</v>
      </c>
      <c r="Y112" s="21">
        <v>0.5</v>
      </c>
      <c r="Z112" s="21">
        <v>586.45799999999997</v>
      </c>
    </row>
    <row r="113" spans="1:26" x14ac:dyDescent="0.25">
      <c r="A113" s="20">
        <v>45428</v>
      </c>
      <c r="B113" s="21">
        <v>250.4</v>
      </c>
      <c r="C113" s="21">
        <v>44</v>
      </c>
      <c r="D113" s="21">
        <v>16.5</v>
      </c>
      <c r="E113" s="21">
        <v>96.4</v>
      </c>
      <c r="F113" s="21">
        <v>116</v>
      </c>
      <c r="G113" s="21">
        <v>71</v>
      </c>
      <c r="H113" s="21">
        <v>66</v>
      </c>
      <c r="I113" s="21">
        <v>97.1</v>
      </c>
      <c r="J113" s="21">
        <v>143</v>
      </c>
      <c r="K113" s="21">
        <v>105</v>
      </c>
      <c r="L113" s="21">
        <v>70</v>
      </c>
      <c r="M113" s="21">
        <v>4</v>
      </c>
      <c r="N113" s="21">
        <f t="shared" si="6"/>
        <v>35.924734693877546</v>
      </c>
      <c r="O113" s="21">
        <f t="shared" si="7"/>
        <v>31.324493175702337</v>
      </c>
      <c r="P113" t="s">
        <v>19</v>
      </c>
      <c r="Q113" t="s">
        <v>19</v>
      </c>
      <c r="R113" s="21">
        <v>3673.7</v>
      </c>
      <c r="S113" s="21">
        <v>676.7</v>
      </c>
      <c r="T113" s="21">
        <v>87.5</v>
      </c>
      <c r="U113" s="21">
        <v>81</v>
      </c>
      <c r="V113" s="21">
        <v>21.7</v>
      </c>
      <c r="W113" s="21">
        <v>475.8</v>
      </c>
      <c r="X113" s="21">
        <v>69</v>
      </c>
      <c r="Y113" s="21">
        <v>0</v>
      </c>
      <c r="Z113" s="21">
        <v>787.5</v>
      </c>
    </row>
    <row r="114" spans="1:26" x14ac:dyDescent="0.25">
      <c r="A114" s="20">
        <v>45429</v>
      </c>
      <c r="B114" s="21">
        <v>251.8</v>
      </c>
      <c r="C114" s="21">
        <v>43.5</v>
      </c>
      <c r="D114" s="21">
        <v>16.5</v>
      </c>
      <c r="E114" s="21">
        <v>96.1</v>
      </c>
      <c r="F114" s="21">
        <v>128</v>
      </c>
      <c r="G114" s="21">
        <v>74</v>
      </c>
      <c r="H114" s="21">
        <v>76</v>
      </c>
      <c r="I114" s="21">
        <v>96.7</v>
      </c>
      <c r="J114" s="21">
        <v>123</v>
      </c>
      <c r="K114" s="21">
        <v>74</v>
      </c>
      <c r="L114" s="21">
        <v>59</v>
      </c>
      <c r="M114" s="21">
        <v>4</v>
      </c>
      <c r="N114" s="21">
        <f t="shared" si="6"/>
        <v>36.125591836734699</v>
      </c>
      <c r="O114" s="21">
        <f t="shared" si="7"/>
        <v>30.639085534675949</v>
      </c>
      <c r="P114" t="s">
        <v>17</v>
      </c>
      <c r="Q114" t="s">
        <v>17</v>
      </c>
      <c r="R114" s="21">
        <v>2366.0533333333333</v>
      </c>
      <c r="S114" s="21">
        <v>410.00766666666669</v>
      </c>
      <c r="T114" s="21">
        <v>58.052999999999997</v>
      </c>
      <c r="U114" s="21">
        <v>67.227666666666678</v>
      </c>
      <c r="V114" s="21">
        <v>39.26466666666667</v>
      </c>
      <c r="W114" s="21">
        <v>306.01900000000001</v>
      </c>
      <c r="X114" s="21">
        <v>62.09</v>
      </c>
      <c r="Y114" s="21">
        <v>0.25</v>
      </c>
      <c r="Z114" s="21">
        <v>522.47699999999998</v>
      </c>
    </row>
    <row r="115" spans="1:26" x14ac:dyDescent="0.25">
      <c r="A115" s="20">
        <v>45430</v>
      </c>
      <c r="B115" s="21">
        <v>248</v>
      </c>
      <c r="C115" s="21">
        <v>43.5</v>
      </c>
      <c r="D115" s="21">
        <v>16.5</v>
      </c>
      <c r="E115" s="21">
        <v>96.6</v>
      </c>
      <c r="F115" s="21">
        <v>140</v>
      </c>
      <c r="G115" s="21">
        <v>74</v>
      </c>
      <c r="H115" s="21">
        <v>71</v>
      </c>
      <c r="I115" s="21">
        <v>96.5</v>
      </c>
      <c r="J115" s="21">
        <v>132</v>
      </c>
      <c r="K115" s="21">
        <v>76</v>
      </c>
      <c r="L115" s="21">
        <v>55</v>
      </c>
      <c r="M115" s="21">
        <v>13.5</v>
      </c>
      <c r="N115" s="21">
        <f t="shared" si="6"/>
        <v>35.580408163265311</v>
      </c>
      <c r="O115" s="21">
        <f t="shared" si="7"/>
        <v>30.639085534675949</v>
      </c>
      <c r="P115" t="s">
        <v>17</v>
      </c>
      <c r="Q115" t="s">
        <v>19</v>
      </c>
      <c r="R115" s="21">
        <v>1635.9233333333332</v>
      </c>
      <c r="S115" s="21">
        <v>268.26966666666664</v>
      </c>
      <c r="T115" s="21">
        <v>37.066000000000003</v>
      </c>
      <c r="U115" s="21">
        <v>70.88666666666667</v>
      </c>
      <c r="V115" s="21">
        <v>39.141666666666666</v>
      </c>
      <c r="W115" s="21">
        <v>188.39699999999999</v>
      </c>
      <c r="X115" s="21">
        <v>65.490000000000009</v>
      </c>
      <c r="Y115" s="21">
        <v>3</v>
      </c>
      <c r="Z115" s="21">
        <v>333.59400000000005</v>
      </c>
    </row>
    <row r="116" spans="1:26" x14ac:dyDescent="0.25">
      <c r="A116" s="20">
        <v>45431</v>
      </c>
      <c r="B116" s="21">
        <v>248.4</v>
      </c>
      <c r="C116" s="21">
        <v>43.5</v>
      </c>
      <c r="D116" s="21">
        <v>16.5</v>
      </c>
      <c r="E116" s="21">
        <v>96.4</v>
      </c>
      <c r="F116" s="21">
        <v>133</v>
      </c>
      <c r="G116" s="21">
        <v>74</v>
      </c>
      <c r="H116" s="21">
        <v>66</v>
      </c>
      <c r="I116" s="21">
        <v>96.1</v>
      </c>
      <c r="J116" s="21">
        <v>145</v>
      </c>
      <c r="K116" s="21">
        <v>75</v>
      </c>
      <c r="L116" s="21">
        <v>58</v>
      </c>
      <c r="M116" s="21">
        <v>7.5</v>
      </c>
      <c r="N116" s="21">
        <f t="shared" si="6"/>
        <v>35.637795918367345</v>
      </c>
      <c r="O116" s="21">
        <f t="shared" si="7"/>
        <v>30.639085534675949</v>
      </c>
      <c r="P116" t="s">
        <v>17</v>
      </c>
      <c r="Q116" t="s">
        <v>19</v>
      </c>
      <c r="R116" s="21">
        <v>1498.1</v>
      </c>
      <c r="S116" s="21">
        <v>139.85</v>
      </c>
      <c r="T116" s="21">
        <v>64.875000000000014</v>
      </c>
      <c r="U116" s="21">
        <v>99.550000000000011</v>
      </c>
      <c r="V116" s="21">
        <v>23.4</v>
      </c>
      <c r="W116" s="21">
        <v>30.150000000000002</v>
      </c>
      <c r="X116" s="21">
        <v>15</v>
      </c>
      <c r="Y116" s="21">
        <v>2.5</v>
      </c>
      <c r="Z116" s="21">
        <v>583.875</v>
      </c>
    </row>
    <row r="117" spans="1:26" x14ac:dyDescent="0.25">
      <c r="A117" s="20">
        <v>45432</v>
      </c>
      <c r="B117" s="21">
        <v>247</v>
      </c>
      <c r="C117" s="21">
        <v>43.5</v>
      </c>
      <c r="D117" s="21">
        <v>16.5</v>
      </c>
      <c r="E117" s="21">
        <v>96.8</v>
      </c>
      <c r="F117" s="21">
        <v>116</v>
      </c>
      <c r="G117" s="21">
        <v>68</v>
      </c>
      <c r="H117" s="21">
        <v>63</v>
      </c>
      <c r="I117" s="21">
        <v>96.3</v>
      </c>
      <c r="J117" s="21">
        <v>129</v>
      </c>
      <c r="K117" s="21">
        <v>72</v>
      </c>
      <c r="L117" s="21">
        <v>53</v>
      </c>
      <c r="M117" s="21">
        <v>10</v>
      </c>
      <c r="N117" s="21">
        <f t="shared" si="6"/>
        <v>35.436938775510207</v>
      </c>
      <c r="O117" s="21">
        <f t="shared" si="7"/>
        <v>30.639085534675949</v>
      </c>
      <c r="P117" t="s">
        <v>17</v>
      </c>
      <c r="Q117" t="s">
        <v>19</v>
      </c>
      <c r="R117" s="21">
        <v>1605.0633333333333</v>
      </c>
      <c r="S117" s="21">
        <v>267.9496666666667</v>
      </c>
      <c r="T117" s="21">
        <v>36.171999999999997</v>
      </c>
      <c r="U117" s="21">
        <v>67.75266666666667</v>
      </c>
      <c r="V117" s="21">
        <v>39.99966666666667</v>
      </c>
      <c r="W117" s="21">
        <v>191.17699999999999</v>
      </c>
      <c r="X117" s="21">
        <v>63.65</v>
      </c>
      <c r="Y117" s="21">
        <v>2</v>
      </c>
      <c r="Z117" s="21">
        <v>325.548</v>
      </c>
    </row>
    <row r="118" spans="1:26" x14ac:dyDescent="0.25">
      <c r="A118" s="20">
        <v>45433</v>
      </c>
      <c r="B118" s="21">
        <v>246.8</v>
      </c>
      <c r="C118" s="21">
        <v>43.5</v>
      </c>
      <c r="D118" s="21">
        <v>16.5</v>
      </c>
      <c r="E118" s="21">
        <v>95.7</v>
      </c>
      <c r="F118" s="21">
        <v>128</v>
      </c>
      <c r="G118" s="21">
        <v>85</v>
      </c>
      <c r="H118" s="21">
        <v>68</v>
      </c>
      <c r="I118" s="21">
        <v>95.4</v>
      </c>
      <c r="J118" s="21">
        <v>132</v>
      </c>
      <c r="K118" s="21">
        <v>80</v>
      </c>
      <c r="L118" s="21">
        <v>64</v>
      </c>
      <c r="M118" s="21">
        <v>8</v>
      </c>
      <c r="N118" s="21">
        <f t="shared" si="6"/>
        <v>35.408244897959186</v>
      </c>
      <c r="O118" s="21">
        <f t="shared" si="7"/>
        <v>30.639085534675949</v>
      </c>
      <c r="P118" t="s">
        <v>17</v>
      </c>
      <c r="Q118" t="s">
        <v>17</v>
      </c>
      <c r="R118" s="21">
        <v>1748.55</v>
      </c>
      <c r="S118" s="21">
        <v>287.77500000000003</v>
      </c>
      <c r="T118" s="21">
        <v>52.537500000000009</v>
      </c>
      <c r="U118" s="21">
        <v>54.975000000000001</v>
      </c>
      <c r="V118" s="21">
        <v>12.299999999999999</v>
      </c>
      <c r="W118" s="21">
        <v>214.67500000000001</v>
      </c>
      <c r="X118" s="21">
        <v>55.5</v>
      </c>
      <c r="Y118" s="21">
        <v>3.2</v>
      </c>
      <c r="Z118" s="21">
        <v>472.83750000000003</v>
      </c>
    </row>
    <row r="119" spans="1:26" x14ac:dyDescent="0.25">
      <c r="A119" s="20">
        <v>45434</v>
      </c>
      <c r="B119" s="21">
        <v>244.8</v>
      </c>
      <c r="C119" s="21">
        <v>43</v>
      </c>
      <c r="D119" s="21">
        <v>16.5</v>
      </c>
      <c r="E119" s="21">
        <v>96.1</v>
      </c>
      <c r="F119" s="21">
        <v>128</v>
      </c>
      <c r="G119" s="21">
        <v>75</v>
      </c>
      <c r="H119" s="21">
        <v>66</v>
      </c>
      <c r="I119" s="21">
        <v>96.7</v>
      </c>
      <c r="J119" s="21">
        <v>137</v>
      </c>
      <c r="K119" s="21">
        <v>73</v>
      </c>
      <c r="L119" s="21">
        <v>65</v>
      </c>
      <c r="M119" s="21">
        <v>6</v>
      </c>
      <c r="N119" s="21">
        <f t="shared" si="6"/>
        <v>35.121306122448978</v>
      </c>
      <c r="O119" s="21">
        <f t="shared" si="7"/>
        <v>29.940865796666294</v>
      </c>
      <c r="P119" t="s">
        <v>17</v>
      </c>
      <c r="Q119" t="s">
        <v>17</v>
      </c>
      <c r="R119" s="21">
        <v>1548.4</v>
      </c>
      <c r="S119" s="21">
        <v>284.02999999999997</v>
      </c>
      <c r="T119" s="21">
        <v>25.599999999999998</v>
      </c>
      <c r="U119" s="21">
        <v>73.13</v>
      </c>
      <c r="V119" s="21">
        <v>9.92</v>
      </c>
      <c r="W119" s="21">
        <v>215.36</v>
      </c>
      <c r="X119" s="21">
        <v>57.2</v>
      </c>
      <c r="Y119" s="21">
        <v>1.5</v>
      </c>
      <c r="Z119" s="21">
        <v>230.4</v>
      </c>
    </row>
    <row r="120" spans="1:26" x14ac:dyDescent="0.25">
      <c r="A120" s="20">
        <v>45435</v>
      </c>
      <c r="B120" s="21">
        <v>244.4</v>
      </c>
      <c r="C120" s="21">
        <v>43</v>
      </c>
      <c r="D120" s="21">
        <v>16.5</v>
      </c>
      <c r="E120" s="21">
        <v>95.7</v>
      </c>
      <c r="F120" s="21">
        <v>121</v>
      </c>
      <c r="G120" s="21">
        <v>75</v>
      </c>
      <c r="H120" s="21">
        <v>65</v>
      </c>
      <c r="I120" s="21">
        <v>95.9</v>
      </c>
      <c r="J120" s="21">
        <v>127</v>
      </c>
      <c r="K120" s="21">
        <v>89</v>
      </c>
      <c r="L120" s="21">
        <v>89</v>
      </c>
      <c r="M120" s="21">
        <v>8</v>
      </c>
      <c r="N120" s="21">
        <f t="shared" si="6"/>
        <v>35.063918367346943</v>
      </c>
      <c r="O120" s="21">
        <f t="shared" si="7"/>
        <v>29.940865796666294</v>
      </c>
      <c r="P120" t="s">
        <v>17</v>
      </c>
      <c r="Q120" t="s">
        <v>19</v>
      </c>
      <c r="R120" s="21">
        <v>1562</v>
      </c>
      <c r="S120" s="21">
        <v>304.09999999999997</v>
      </c>
      <c r="T120" s="21">
        <v>20.8</v>
      </c>
      <c r="U120" s="21">
        <v>59.1</v>
      </c>
      <c r="V120" s="21">
        <v>3.8</v>
      </c>
      <c r="W120" s="21">
        <v>225.1</v>
      </c>
      <c r="X120" s="21">
        <v>58.25</v>
      </c>
      <c r="Y120" s="21">
        <v>0.5</v>
      </c>
      <c r="Z120" s="21">
        <v>187.2</v>
      </c>
    </row>
    <row r="121" spans="1:26" x14ac:dyDescent="0.25">
      <c r="A121" s="20">
        <v>45436</v>
      </c>
      <c r="B121" s="21">
        <v>244.2</v>
      </c>
      <c r="C121" s="21">
        <v>43</v>
      </c>
      <c r="D121" s="21">
        <v>16.5</v>
      </c>
      <c r="E121" s="21">
        <v>96.6</v>
      </c>
      <c r="F121" s="21">
        <v>131</v>
      </c>
      <c r="G121" s="21">
        <v>79</v>
      </c>
      <c r="H121" s="21">
        <v>73</v>
      </c>
      <c r="I121" s="21">
        <v>97</v>
      </c>
      <c r="J121" s="21">
        <v>140</v>
      </c>
      <c r="K121" s="21">
        <v>65</v>
      </c>
      <c r="L121" s="21">
        <v>64</v>
      </c>
      <c r="M121" s="21">
        <v>9</v>
      </c>
      <c r="N121" s="21">
        <f t="shared" si="6"/>
        <v>35.035224489795915</v>
      </c>
      <c r="O121" s="21">
        <f t="shared" si="7"/>
        <v>29.940865796666294</v>
      </c>
      <c r="P121" t="s">
        <v>17</v>
      </c>
      <c r="Q121" t="s">
        <v>19</v>
      </c>
      <c r="R121" s="21">
        <v>1366</v>
      </c>
      <c r="S121" s="21">
        <v>278.7</v>
      </c>
      <c r="T121" s="21">
        <v>9.5</v>
      </c>
      <c r="U121" s="21">
        <v>61.5</v>
      </c>
      <c r="V121" s="21">
        <v>5</v>
      </c>
      <c r="W121" s="21">
        <v>206.1</v>
      </c>
      <c r="X121" s="21">
        <v>59.25</v>
      </c>
      <c r="Y121" s="21">
        <v>2</v>
      </c>
      <c r="Z121" s="21">
        <v>85.5</v>
      </c>
    </row>
    <row r="122" spans="1:26" x14ac:dyDescent="0.25">
      <c r="A122" s="20">
        <v>45437</v>
      </c>
      <c r="B122" s="21">
        <v>245</v>
      </c>
      <c r="C122" s="21">
        <v>43</v>
      </c>
      <c r="D122" s="21">
        <v>16.5</v>
      </c>
      <c r="E122" s="21">
        <v>95.8</v>
      </c>
      <c r="F122" s="21">
        <v>116</v>
      </c>
      <c r="G122" s="21">
        <v>71</v>
      </c>
      <c r="H122" s="21">
        <v>71</v>
      </c>
      <c r="I122" s="21">
        <v>95.7</v>
      </c>
      <c r="J122" s="21">
        <v>123</v>
      </c>
      <c r="K122" s="21">
        <v>71</v>
      </c>
      <c r="L122" s="21">
        <v>88</v>
      </c>
      <c r="M122" s="21">
        <v>7</v>
      </c>
      <c r="N122" s="21">
        <f t="shared" ref="N122:N150" si="8">(B122/4900)*703</f>
        <v>35.15</v>
      </c>
      <c r="O122" s="21">
        <f t="shared" ref="O122:O150" si="9">(86.01*LOG10(C122-D122))-(70.041*LOG10(70))+36.76</f>
        <v>29.940865796666294</v>
      </c>
      <c r="P122" t="s">
        <v>19</v>
      </c>
      <c r="Q122" t="s">
        <v>19</v>
      </c>
      <c r="R122" s="21">
        <v>1257.0999999999999</v>
      </c>
      <c r="S122" s="21">
        <v>281.8</v>
      </c>
      <c r="T122" s="21">
        <v>11</v>
      </c>
      <c r="U122" s="21">
        <v>17.174999999999997</v>
      </c>
      <c r="V122" s="21">
        <v>6.0000000000000009</v>
      </c>
      <c r="W122" s="21">
        <v>196.04999999999998</v>
      </c>
      <c r="X122" s="21">
        <v>46.75</v>
      </c>
      <c r="Y122" s="21">
        <v>0</v>
      </c>
      <c r="Z122" s="21">
        <v>99</v>
      </c>
    </row>
    <row r="123" spans="1:26" x14ac:dyDescent="0.25">
      <c r="A123" s="20">
        <v>45438</v>
      </c>
      <c r="B123" s="21">
        <v>247</v>
      </c>
      <c r="C123" s="21">
        <v>43.5</v>
      </c>
      <c r="D123" s="21">
        <v>16.5</v>
      </c>
      <c r="E123" s="21">
        <v>97</v>
      </c>
      <c r="F123" s="21">
        <v>136</v>
      </c>
      <c r="G123" s="21">
        <v>73</v>
      </c>
      <c r="H123" s="21">
        <v>64</v>
      </c>
      <c r="I123" s="21">
        <v>97</v>
      </c>
      <c r="J123" s="21">
        <v>134</v>
      </c>
      <c r="K123" s="21">
        <v>77</v>
      </c>
      <c r="L123" s="21">
        <v>71</v>
      </c>
      <c r="M123" s="21">
        <v>2</v>
      </c>
      <c r="N123" s="21">
        <f t="shared" si="8"/>
        <v>35.436938775510207</v>
      </c>
      <c r="O123" s="21">
        <f t="shared" si="9"/>
        <v>30.639085534675949</v>
      </c>
      <c r="P123" t="s">
        <v>19</v>
      </c>
      <c r="Q123" t="s">
        <v>17</v>
      </c>
      <c r="R123" s="21">
        <v>8222</v>
      </c>
      <c r="S123" s="21">
        <v>1273.9000000000001</v>
      </c>
      <c r="T123" s="21">
        <v>288</v>
      </c>
      <c r="U123" s="21">
        <v>172</v>
      </c>
      <c r="V123" s="21">
        <v>35.5</v>
      </c>
      <c r="W123" s="21">
        <v>821.9</v>
      </c>
      <c r="X123" s="21">
        <v>168.5</v>
      </c>
      <c r="Y123" s="21">
        <v>0</v>
      </c>
      <c r="Z123" s="21">
        <v>2592</v>
      </c>
    </row>
    <row r="124" spans="1:26" x14ac:dyDescent="0.25">
      <c r="A124" s="20">
        <v>45439</v>
      </c>
      <c r="B124" s="21">
        <v>249.6</v>
      </c>
      <c r="C124" s="21">
        <v>43.5</v>
      </c>
      <c r="D124" s="21">
        <v>16.5</v>
      </c>
      <c r="E124" s="21">
        <v>97.3</v>
      </c>
      <c r="F124" s="21">
        <v>145</v>
      </c>
      <c r="G124" s="21">
        <v>87</v>
      </c>
      <c r="H124" s="21">
        <v>96</v>
      </c>
      <c r="I124" s="21">
        <v>96.4</v>
      </c>
      <c r="J124" s="21">
        <v>132</v>
      </c>
      <c r="K124" s="21">
        <v>76</v>
      </c>
      <c r="L124" s="21">
        <v>71</v>
      </c>
      <c r="M124" s="21">
        <v>19</v>
      </c>
      <c r="N124" s="21">
        <f t="shared" si="8"/>
        <v>35.80995918367347</v>
      </c>
      <c r="O124" s="21">
        <f t="shared" si="9"/>
        <v>30.639085534675949</v>
      </c>
      <c r="P124" t="s">
        <v>19</v>
      </c>
      <c r="Q124" t="s">
        <v>17</v>
      </c>
      <c r="R124" s="21">
        <v>4515.8237499999996</v>
      </c>
      <c r="S124" s="21">
        <v>873.69037500000002</v>
      </c>
      <c r="T124" s="21">
        <v>94.364999999999995</v>
      </c>
      <c r="U124" s="21">
        <v>95.332875000000001</v>
      </c>
      <c r="V124" s="21">
        <v>31.140249999999998</v>
      </c>
      <c r="W124" s="21">
        <v>687.84012500000006</v>
      </c>
      <c r="X124" s="21">
        <v>141.6</v>
      </c>
      <c r="Y124" s="21">
        <v>0.25</v>
      </c>
      <c r="Z124" s="21">
        <v>849.28499999999997</v>
      </c>
    </row>
    <row r="125" spans="1:26" x14ac:dyDescent="0.25">
      <c r="A125" s="20">
        <v>45440</v>
      </c>
      <c r="B125" s="21">
        <v>250.4</v>
      </c>
      <c r="C125" s="21">
        <v>43.5</v>
      </c>
      <c r="D125" s="21">
        <v>16.5</v>
      </c>
      <c r="E125" s="21">
        <v>96.9</v>
      </c>
      <c r="F125" s="21">
        <v>112</v>
      </c>
      <c r="G125" s="21">
        <v>73</v>
      </c>
      <c r="H125" s="21">
        <v>70</v>
      </c>
      <c r="I125" s="21">
        <v>97.5</v>
      </c>
      <c r="J125" s="21">
        <v>115</v>
      </c>
      <c r="K125" s="21">
        <v>73</v>
      </c>
      <c r="L125" s="21">
        <v>63</v>
      </c>
      <c r="M125" s="21">
        <v>8</v>
      </c>
      <c r="N125" s="21">
        <f t="shared" si="8"/>
        <v>35.924734693877546</v>
      </c>
      <c r="O125" s="21">
        <f t="shared" si="9"/>
        <v>30.639085534675949</v>
      </c>
      <c r="P125" t="s">
        <v>19</v>
      </c>
      <c r="Q125" t="s">
        <v>17</v>
      </c>
      <c r="R125" s="21">
        <v>5192.6812499999996</v>
      </c>
      <c r="S125" s="21">
        <v>717.67062499999997</v>
      </c>
      <c r="T125" s="21">
        <v>203.45</v>
      </c>
      <c r="U125" s="21">
        <v>111.640625</v>
      </c>
      <c r="V125" s="21">
        <v>45.212500000000006</v>
      </c>
      <c r="W125" s="21">
        <v>362.08937499999996</v>
      </c>
      <c r="X125" s="21">
        <v>23.63</v>
      </c>
      <c r="Y125" s="21">
        <v>0.25</v>
      </c>
      <c r="Z125" s="21">
        <v>1831.05</v>
      </c>
    </row>
    <row r="126" spans="1:26" x14ac:dyDescent="0.25">
      <c r="A126" s="20">
        <v>45441</v>
      </c>
      <c r="B126" s="21">
        <v>252.4</v>
      </c>
      <c r="C126" s="21">
        <v>43.5</v>
      </c>
      <c r="D126" s="21">
        <v>16.5</v>
      </c>
      <c r="E126" s="21">
        <v>96.8</v>
      </c>
      <c r="F126" s="21">
        <v>134</v>
      </c>
      <c r="G126" s="21">
        <v>75</v>
      </c>
      <c r="H126" s="21">
        <v>76</v>
      </c>
      <c r="I126" s="21">
        <v>98.6</v>
      </c>
      <c r="J126" s="21">
        <v>136</v>
      </c>
      <c r="K126" s="21">
        <v>78</v>
      </c>
      <c r="L126" s="21">
        <v>94</v>
      </c>
      <c r="M126" s="21">
        <v>2</v>
      </c>
      <c r="N126" s="21">
        <f t="shared" si="8"/>
        <v>36.211673469387755</v>
      </c>
      <c r="O126" s="21">
        <f t="shared" si="9"/>
        <v>30.639085534675949</v>
      </c>
      <c r="P126" t="s">
        <v>19</v>
      </c>
      <c r="Q126" t="s">
        <v>19</v>
      </c>
      <c r="R126" s="21">
        <v>560</v>
      </c>
      <c r="S126" s="21">
        <v>152</v>
      </c>
      <c r="T126" s="21">
        <v>0</v>
      </c>
      <c r="U126" s="21">
        <v>0</v>
      </c>
      <c r="V126" s="21">
        <v>0</v>
      </c>
      <c r="W126" s="21">
        <v>152</v>
      </c>
      <c r="X126" s="21">
        <v>40</v>
      </c>
      <c r="Y126" s="21">
        <v>0</v>
      </c>
      <c r="Z126" s="21">
        <v>0</v>
      </c>
    </row>
    <row r="127" spans="1:26" x14ac:dyDescent="0.25">
      <c r="A127" s="20">
        <v>45442</v>
      </c>
      <c r="B127" s="21">
        <v>250.6</v>
      </c>
      <c r="C127" s="21">
        <v>43.5</v>
      </c>
      <c r="D127" s="21">
        <v>16.5</v>
      </c>
      <c r="E127" s="21">
        <v>96.7</v>
      </c>
      <c r="F127" s="21">
        <v>142</v>
      </c>
      <c r="G127" s="21">
        <v>76</v>
      </c>
      <c r="H127" s="21">
        <v>75</v>
      </c>
      <c r="I127" s="21">
        <v>98.6</v>
      </c>
      <c r="J127" s="21">
        <v>146</v>
      </c>
      <c r="K127" s="21">
        <v>79</v>
      </c>
      <c r="L127" s="21">
        <v>94</v>
      </c>
      <c r="M127" s="21">
        <v>8</v>
      </c>
      <c r="N127" s="21">
        <f t="shared" si="8"/>
        <v>35.953428571428574</v>
      </c>
      <c r="O127" s="21">
        <f t="shared" si="9"/>
        <v>30.639085534675949</v>
      </c>
      <c r="P127" t="s">
        <v>19</v>
      </c>
      <c r="Q127" t="s">
        <v>19</v>
      </c>
      <c r="R127" s="21">
        <v>4345.1558333333342</v>
      </c>
      <c r="S127" s="21">
        <v>606.38508333333334</v>
      </c>
      <c r="T127" s="21">
        <v>138.87399999999997</v>
      </c>
      <c r="U127" s="21">
        <v>206.44258333333335</v>
      </c>
      <c r="V127" s="21">
        <v>73.660250000000005</v>
      </c>
      <c r="W127" s="21">
        <v>349.9449166666667</v>
      </c>
      <c r="X127" s="21">
        <v>79.77</v>
      </c>
      <c r="Y127" s="21">
        <v>0</v>
      </c>
      <c r="Z127" s="21">
        <v>1249.866</v>
      </c>
    </row>
    <row r="128" spans="1:26" x14ac:dyDescent="0.25">
      <c r="A128" s="20">
        <v>45443</v>
      </c>
      <c r="B128" s="21">
        <v>252.6</v>
      </c>
      <c r="C128" s="21">
        <v>43.5</v>
      </c>
      <c r="D128" s="21">
        <v>16.5</v>
      </c>
      <c r="E128" s="21">
        <v>98.1</v>
      </c>
      <c r="F128" s="21">
        <v>133</v>
      </c>
      <c r="G128" s="21">
        <v>76</v>
      </c>
      <c r="H128" s="21">
        <v>63</v>
      </c>
      <c r="I128" s="21">
        <v>98.8</v>
      </c>
      <c r="J128" s="21">
        <v>135</v>
      </c>
      <c r="K128" s="21">
        <v>78</v>
      </c>
      <c r="L128" s="21">
        <v>87</v>
      </c>
      <c r="M128" s="21">
        <v>9</v>
      </c>
      <c r="N128" s="21">
        <f t="shared" si="8"/>
        <v>36.240367346938775</v>
      </c>
      <c r="O128" s="21">
        <f t="shared" si="9"/>
        <v>30.639085534675949</v>
      </c>
      <c r="P128" t="s">
        <v>19</v>
      </c>
      <c r="Q128" t="s">
        <v>19</v>
      </c>
      <c r="R128" s="21">
        <v>5061.466071428571</v>
      </c>
      <c r="S128" s="21">
        <v>708.60833333333335</v>
      </c>
      <c r="T128" s="21">
        <v>179.23839285714286</v>
      </c>
      <c r="U128" s="21">
        <v>192.45416666666668</v>
      </c>
      <c r="V128" s="21">
        <v>38.377083333333339</v>
      </c>
      <c r="W128" s="21">
        <v>516.88958333333335</v>
      </c>
      <c r="X128" s="21">
        <v>107</v>
      </c>
      <c r="Y128" s="21">
        <v>0</v>
      </c>
      <c r="Z128" s="21">
        <v>1613.1455357142856</v>
      </c>
    </row>
    <row r="129" spans="1:26" x14ac:dyDescent="0.25">
      <c r="A129" s="20">
        <v>45444</v>
      </c>
      <c r="B129" s="21">
        <v>253.6</v>
      </c>
      <c r="C129" s="21">
        <v>43.5</v>
      </c>
      <c r="D129" s="21">
        <v>16.5</v>
      </c>
      <c r="E129" s="21">
        <v>98.3</v>
      </c>
      <c r="F129" s="21">
        <v>160</v>
      </c>
      <c r="G129" s="21">
        <v>85</v>
      </c>
      <c r="H129" s="21">
        <v>99</v>
      </c>
      <c r="I129" s="21">
        <v>97.4</v>
      </c>
      <c r="J129" s="21">
        <v>140</v>
      </c>
      <c r="K129" s="21">
        <v>74</v>
      </c>
      <c r="L129" s="21">
        <v>88</v>
      </c>
      <c r="M129" s="21">
        <v>10</v>
      </c>
      <c r="N129" s="21">
        <f t="shared" si="8"/>
        <v>36.38383673469388</v>
      </c>
      <c r="O129" s="21">
        <f t="shared" si="9"/>
        <v>30.639085534675949</v>
      </c>
      <c r="P129" t="s">
        <v>19</v>
      </c>
      <c r="Q129" t="s">
        <v>17</v>
      </c>
      <c r="R129" s="21">
        <v>7330.8238095238103</v>
      </c>
      <c r="S129" s="21">
        <v>1146.0858333333333</v>
      </c>
      <c r="T129" s="21">
        <v>246.7717857142857</v>
      </c>
      <c r="U129" s="21">
        <v>150.10249999999999</v>
      </c>
      <c r="V129" s="21">
        <v>41.461666666666673</v>
      </c>
      <c r="W129" s="21">
        <v>1012.2850000000001</v>
      </c>
      <c r="X129" s="21">
        <v>140.6</v>
      </c>
      <c r="Y129" s="21">
        <v>0</v>
      </c>
      <c r="Z129" s="21">
        <v>2220.9460714285715</v>
      </c>
    </row>
    <row r="130" spans="1:26" x14ac:dyDescent="0.25">
      <c r="A130" s="20">
        <v>45445</v>
      </c>
      <c r="B130" s="21">
        <v>253</v>
      </c>
      <c r="C130" s="21">
        <v>43.5</v>
      </c>
      <c r="D130" s="21">
        <v>16.5</v>
      </c>
      <c r="E130" s="21">
        <v>96.3</v>
      </c>
      <c r="F130" s="21">
        <v>123</v>
      </c>
      <c r="G130" s="21">
        <v>84</v>
      </c>
      <c r="H130" s="21">
        <v>67</v>
      </c>
      <c r="I130" s="21">
        <v>97.4</v>
      </c>
      <c r="J130" s="21">
        <v>133</v>
      </c>
      <c r="K130" s="21">
        <v>74</v>
      </c>
      <c r="L130" s="21">
        <v>72</v>
      </c>
      <c r="M130" s="21">
        <v>14</v>
      </c>
      <c r="N130" s="21">
        <f t="shared" si="8"/>
        <v>36.297755102040817</v>
      </c>
      <c r="O130" s="21">
        <f t="shared" si="9"/>
        <v>30.639085534675949</v>
      </c>
      <c r="P130" t="s">
        <v>19</v>
      </c>
      <c r="Q130" t="s">
        <v>17</v>
      </c>
      <c r="R130" s="21">
        <v>6810.4339285714286</v>
      </c>
      <c r="S130" s="21">
        <v>947.95781250000005</v>
      </c>
      <c r="T130" s="21">
        <v>253.04129464285711</v>
      </c>
      <c r="U130" s="21">
        <v>209.50156250000001</v>
      </c>
      <c r="V130" s="21">
        <v>71.796875</v>
      </c>
      <c r="W130" s="21">
        <v>540.84687499999995</v>
      </c>
      <c r="X130" s="21">
        <v>90</v>
      </c>
      <c r="Y130" s="21">
        <v>1.25</v>
      </c>
      <c r="Z130" s="21">
        <v>2277.3716517857147</v>
      </c>
    </row>
    <row r="131" spans="1:26" x14ac:dyDescent="0.25">
      <c r="A131" s="20">
        <v>45446</v>
      </c>
      <c r="B131" s="21">
        <v>257.2</v>
      </c>
      <c r="C131" s="21">
        <v>44</v>
      </c>
      <c r="D131" s="21">
        <v>16.5</v>
      </c>
      <c r="E131" s="21">
        <v>96.3</v>
      </c>
      <c r="F131" s="21">
        <v>130</v>
      </c>
      <c r="G131" s="21">
        <v>75</v>
      </c>
      <c r="H131" s="21">
        <v>77</v>
      </c>
      <c r="I131" s="21">
        <v>96.9</v>
      </c>
      <c r="J131" s="21">
        <v>146</v>
      </c>
      <c r="K131" s="21">
        <v>77</v>
      </c>
      <c r="L131" s="21">
        <v>76</v>
      </c>
      <c r="M131" s="21">
        <v>10</v>
      </c>
      <c r="N131" s="21">
        <f t="shared" si="8"/>
        <v>36.900326530612247</v>
      </c>
      <c r="O131" s="21">
        <f t="shared" si="9"/>
        <v>31.324493175702337</v>
      </c>
      <c r="P131" t="s">
        <v>19</v>
      </c>
      <c r="Q131" t="s">
        <v>17</v>
      </c>
      <c r="R131" s="21">
        <v>5391.7351190476193</v>
      </c>
      <c r="S131" s="21">
        <v>746.953125</v>
      </c>
      <c r="T131" s="21">
        <v>223.14419642857143</v>
      </c>
      <c r="U131" s="21">
        <v>129.65729166666665</v>
      </c>
      <c r="V131" s="21">
        <v>30.235416666666666</v>
      </c>
      <c r="W131" s="21">
        <v>427.88333333333333</v>
      </c>
      <c r="X131" s="21">
        <v>67</v>
      </c>
      <c r="Y131" s="21">
        <v>0.25</v>
      </c>
      <c r="Z131" s="21">
        <v>2008.2977678571428</v>
      </c>
    </row>
    <row r="132" spans="1:26" x14ac:dyDescent="0.25">
      <c r="A132" s="20">
        <v>45447</v>
      </c>
      <c r="B132" s="21">
        <v>254.6</v>
      </c>
      <c r="C132" s="21">
        <v>44</v>
      </c>
      <c r="D132" s="21">
        <v>16.5</v>
      </c>
      <c r="E132" s="21">
        <v>96.8</v>
      </c>
      <c r="F132" s="21">
        <v>137</v>
      </c>
      <c r="G132" s="21">
        <v>81</v>
      </c>
      <c r="H132" s="21">
        <v>73</v>
      </c>
      <c r="I132" s="21">
        <v>97.4</v>
      </c>
      <c r="J132" s="21">
        <v>143</v>
      </c>
      <c r="K132" s="21">
        <v>77</v>
      </c>
      <c r="L132" s="21">
        <v>77</v>
      </c>
      <c r="M132" s="21">
        <v>1</v>
      </c>
      <c r="N132" s="21">
        <f t="shared" si="8"/>
        <v>36.527306122448977</v>
      </c>
      <c r="O132" s="21">
        <f t="shared" si="9"/>
        <v>31.324493175702337</v>
      </c>
      <c r="P132" t="s">
        <v>19</v>
      </c>
      <c r="Q132" t="s">
        <v>17</v>
      </c>
      <c r="R132" s="21">
        <v>4849.4448214285712</v>
      </c>
      <c r="S132" s="21">
        <v>581.27920833333326</v>
      </c>
      <c r="T132" s="21">
        <v>204.39239285714285</v>
      </c>
      <c r="U132" s="21">
        <v>168.54454166666667</v>
      </c>
      <c r="V132" s="21">
        <v>56.406333333333336</v>
      </c>
      <c r="W132" s="21">
        <v>334.10370833333332</v>
      </c>
      <c r="X132" s="21">
        <v>78.22999999999999</v>
      </c>
      <c r="Y132" s="21">
        <v>0.25</v>
      </c>
      <c r="Z132" s="21">
        <v>1839.5315357142856</v>
      </c>
    </row>
    <row r="133" spans="1:26" x14ac:dyDescent="0.25">
      <c r="A133" s="20">
        <v>45448</v>
      </c>
      <c r="B133" s="21">
        <v>255.2</v>
      </c>
      <c r="C133" s="21">
        <v>44</v>
      </c>
      <c r="D133" s="21">
        <v>16.5</v>
      </c>
      <c r="E133" s="21">
        <v>96.4</v>
      </c>
      <c r="F133" s="21">
        <v>136</v>
      </c>
      <c r="G133" s="21">
        <v>74</v>
      </c>
      <c r="H133" s="21">
        <v>74</v>
      </c>
      <c r="I133" s="21">
        <v>97.2</v>
      </c>
      <c r="J133" s="21">
        <v>127</v>
      </c>
      <c r="K133" s="21">
        <v>75</v>
      </c>
      <c r="L133" s="21">
        <v>73</v>
      </c>
      <c r="M133" s="21">
        <v>5</v>
      </c>
      <c r="N133" s="21">
        <f t="shared" si="8"/>
        <v>36.613387755102039</v>
      </c>
      <c r="O133" s="21">
        <f t="shared" si="9"/>
        <v>31.324493175702337</v>
      </c>
      <c r="P133" t="s">
        <v>19</v>
      </c>
      <c r="Q133" t="s">
        <v>19</v>
      </c>
      <c r="R133" s="21">
        <v>500</v>
      </c>
      <c r="S133" s="21">
        <v>130</v>
      </c>
      <c r="T133" s="21">
        <v>0</v>
      </c>
      <c r="U133" s="21">
        <v>0</v>
      </c>
      <c r="V133" s="21">
        <v>0</v>
      </c>
      <c r="W133" s="21">
        <v>129</v>
      </c>
      <c r="X133" s="21">
        <v>3</v>
      </c>
      <c r="Y133" s="21">
        <v>0.25</v>
      </c>
      <c r="Z133" s="21">
        <v>0</v>
      </c>
    </row>
    <row r="134" spans="1:26" x14ac:dyDescent="0.25">
      <c r="A134" s="20">
        <v>45449</v>
      </c>
      <c r="B134" s="21">
        <v>254.8</v>
      </c>
      <c r="C134" s="21">
        <v>44</v>
      </c>
      <c r="D134" s="21">
        <v>16.5</v>
      </c>
      <c r="E134" s="21">
        <v>97.4</v>
      </c>
      <c r="F134" s="21">
        <v>124</v>
      </c>
      <c r="G134" s="21">
        <v>78</v>
      </c>
      <c r="H134" s="21">
        <v>86</v>
      </c>
      <c r="I134" s="21">
        <v>96.6</v>
      </c>
      <c r="J134" s="21">
        <v>141</v>
      </c>
      <c r="K134" s="21">
        <v>74</v>
      </c>
      <c r="L134" s="21">
        <v>80</v>
      </c>
      <c r="M134" s="21">
        <v>10</v>
      </c>
      <c r="N134" s="21">
        <f t="shared" si="8"/>
        <v>36.556000000000004</v>
      </c>
      <c r="O134" s="21">
        <f t="shared" si="9"/>
        <v>31.324493175702337</v>
      </c>
      <c r="P134" t="s">
        <v>19</v>
      </c>
      <c r="Q134" t="s">
        <v>17</v>
      </c>
      <c r="R134" s="21">
        <v>5525</v>
      </c>
      <c r="S134" s="21">
        <v>761.80000000000007</v>
      </c>
      <c r="T134" s="21">
        <v>214.7</v>
      </c>
      <c r="U134" s="21">
        <v>136.4</v>
      </c>
      <c r="V134" s="21">
        <v>38.700000000000003</v>
      </c>
      <c r="W134" s="21">
        <v>378.2</v>
      </c>
      <c r="X134" s="21">
        <v>129</v>
      </c>
      <c r="Y134" s="21">
        <v>0.5</v>
      </c>
      <c r="Z134" s="21">
        <v>1932.3</v>
      </c>
    </row>
    <row r="135" spans="1:26" x14ac:dyDescent="0.25">
      <c r="A135" s="20">
        <v>45450</v>
      </c>
      <c r="B135" s="21">
        <v>255.8</v>
      </c>
      <c r="C135" s="21">
        <v>44</v>
      </c>
      <c r="D135" s="21">
        <v>16.5</v>
      </c>
      <c r="E135" s="21">
        <v>95.7</v>
      </c>
      <c r="F135" s="21">
        <v>122</v>
      </c>
      <c r="G135" s="21">
        <v>73</v>
      </c>
      <c r="H135" s="21">
        <v>69</v>
      </c>
      <c r="I135" s="21">
        <v>97.8</v>
      </c>
      <c r="J135" s="21">
        <v>162</v>
      </c>
      <c r="K135" s="21">
        <v>79</v>
      </c>
      <c r="L135" s="21">
        <v>77</v>
      </c>
      <c r="M135" s="21">
        <v>10</v>
      </c>
      <c r="N135" s="21">
        <f t="shared" si="8"/>
        <v>36.699469387755101</v>
      </c>
      <c r="O135" s="21">
        <f t="shared" si="9"/>
        <v>31.324493175702337</v>
      </c>
      <c r="P135" t="s">
        <v>19</v>
      </c>
      <c r="Q135" t="s">
        <v>19</v>
      </c>
      <c r="R135" s="21">
        <v>4857.2833333333328</v>
      </c>
      <c r="S135" s="21">
        <v>656.09333333333336</v>
      </c>
      <c r="T135" s="21">
        <v>183.95499999999998</v>
      </c>
      <c r="U135" s="21">
        <v>140.09333333333336</v>
      </c>
      <c r="V135" s="21">
        <v>44.68</v>
      </c>
      <c r="W135" s="21">
        <v>390.73166666666668</v>
      </c>
      <c r="X135" s="21">
        <v>98.4</v>
      </c>
      <c r="Y135" s="21">
        <v>0.5</v>
      </c>
      <c r="Z135" s="21">
        <v>1655.595</v>
      </c>
    </row>
    <row r="136" spans="1:26" x14ac:dyDescent="0.25">
      <c r="A136" s="20">
        <v>45451</v>
      </c>
      <c r="B136" s="21">
        <v>257.2</v>
      </c>
      <c r="C136" s="21">
        <v>44.5</v>
      </c>
      <c r="D136" s="21">
        <v>16.5</v>
      </c>
      <c r="E136" s="21">
        <v>96.8</v>
      </c>
      <c r="F136" s="21">
        <v>124</v>
      </c>
      <c r="G136" s="21">
        <v>88</v>
      </c>
      <c r="H136" s="21">
        <v>74</v>
      </c>
      <c r="I136" s="21">
        <v>97.2</v>
      </c>
      <c r="J136" s="21">
        <v>127</v>
      </c>
      <c r="K136" s="21">
        <v>74</v>
      </c>
      <c r="L136" s="21">
        <v>77</v>
      </c>
      <c r="M136" s="21">
        <v>6</v>
      </c>
      <c r="N136" s="21">
        <f t="shared" si="8"/>
        <v>36.900326530612247</v>
      </c>
      <c r="O136" s="21">
        <f t="shared" si="9"/>
        <v>31.997550455105717</v>
      </c>
      <c r="P136" t="s">
        <v>19</v>
      </c>
      <c r="Q136" t="s">
        <v>19</v>
      </c>
      <c r="R136" s="21">
        <v>4762.6833333333334</v>
      </c>
      <c r="S136" s="21">
        <v>648.98333333333335</v>
      </c>
      <c r="T136" s="21">
        <v>250.35499999999999</v>
      </c>
      <c r="U136" s="21">
        <v>136.54333333333335</v>
      </c>
      <c r="V136" s="21">
        <v>73.160000000000011</v>
      </c>
      <c r="W136" s="21">
        <v>316.12166666666667</v>
      </c>
      <c r="X136" s="21">
        <v>70.400000000000006</v>
      </c>
      <c r="Y136" s="21">
        <v>1</v>
      </c>
      <c r="Z136" s="21">
        <v>2253.1950000000002</v>
      </c>
    </row>
    <row r="137" spans="1:26" x14ac:dyDescent="0.25">
      <c r="A137" s="20">
        <v>45452</v>
      </c>
      <c r="B137" s="21">
        <v>258</v>
      </c>
      <c r="C137" s="21">
        <v>44.5</v>
      </c>
      <c r="D137" s="21">
        <v>16.5</v>
      </c>
      <c r="E137" s="21">
        <v>96.6</v>
      </c>
      <c r="F137" s="21">
        <v>139</v>
      </c>
      <c r="G137" s="21">
        <v>77</v>
      </c>
      <c r="H137" s="21">
        <v>66</v>
      </c>
      <c r="I137" s="21">
        <v>98</v>
      </c>
      <c r="J137" s="21">
        <v>131</v>
      </c>
      <c r="K137" s="21">
        <v>78</v>
      </c>
      <c r="L137" s="21">
        <v>85</v>
      </c>
      <c r="M137" s="21">
        <v>9</v>
      </c>
      <c r="N137" s="21">
        <f t="shared" si="8"/>
        <v>37.015102040816323</v>
      </c>
      <c r="O137" s="21">
        <f t="shared" si="9"/>
        <v>31.997550455105717</v>
      </c>
      <c r="P137" t="s">
        <v>17</v>
      </c>
      <c r="Q137" t="s">
        <v>17</v>
      </c>
      <c r="R137" s="21">
        <v>4631.3</v>
      </c>
      <c r="S137" s="21">
        <v>742.88333333333333</v>
      </c>
      <c r="T137" s="21">
        <v>151.15875</v>
      </c>
      <c r="U137" s="21">
        <v>119.62541666666667</v>
      </c>
      <c r="V137" s="21">
        <v>9.6883333333333326</v>
      </c>
      <c r="W137" s="21">
        <v>554.69124999999997</v>
      </c>
      <c r="X137" s="21">
        <v>115.8</v>
      </c>
      <c r="Y137" s="21">
        <v>1</v>
      </c>
      <c r="Z137" s="21">
        <v>1360.42875</v>
      </c>
    </row>
    <row r="138" spans="1:26" x14ac:dyDescent="0.25">
      <c r="A138" s="20">
        <v>45453</v>
      </c>
      <c r="B138" s="21">
        <v>251.8</v>
      </c>
      <c r="C138" s="21">
        <v>44.5</v>
      </c>
      <c r="D138" s="21">
        <v>16.5</v>
      </c>
      <c r="E138" s="21">
        <v>95.3</v>
      </c>
      <c r="F138" s="21">
        <v>123</v>
      </c>
      <c r="G138" s="21">
        <v>77</v>
      </c>
      <c r="H138" s="21">
        <v>69</v>
      </c>
      <c r="I138" s="21">
        <v>97.1</v>
      </c>
      <c r="J138" s="21">
        <v>142</v>
      </c>
      <c r="K138" s="21">
        <v>84</v>
      </c>
      <c r="L138" s="21">
        <v>80</v>
      </c>
      <c r="M138" s="21">
        <v>5</v>
      </c>
      <c r="N138" s="21">
        <f t="shared" si="8"/>
        <v>36.125591836734699</v>
      </c>
      <c r="O138" s="21">
        <f t="shared" si="9"/>
        <v>31.997550455105717</v>
      </c>
      <c r="P138" t="s">
        <v>19</v>
      </c>
      <c r="Q138" t="s">
        <v>17</v>
      </c>
      <c r="R138" s="21">
        <v>3025.2295833333337</v>
      </c>
      <c r="S138" s="21">
        <v>520.81616666666662</v>
      </c>
      <c r="T138" s="21">
        <v>74.574875000000006</v>
      </c>
      <c r="U138" s="21">
        <v>90.387125000000012</v>
      </c>
      <c r="V138" s="21">
        <v>40.594583333333333</v>
      </c>
      <c r="W138" s="21">
        <v>373.47787499999998</v>
      </c>
      <c r="X138" s="21">
        <v>66.430000000000007</v>
      </c>
      <c r="Y138" s="21">
        <v>0.5</v>
      </c>
      <c r="Z138" s="21">
        <v>671.17387499999995</v>
      </c>
    </row>
    <row r="139" spans="1:26" x14ac:dyDescent="0.25">
      <c r="A139" s="20">
        <v>45454</v>
      </c>
      <c r="B139" s="21">
        <v>250.4</v>
      </c>
      <c r="C139" s="21">
        <v>44.5</v>
      </c>
      <c r="D139" s="21">
        <v>16.5</v>
      </c>
      <c r="E139" s="21">
        <v>95.2</v>
      </c>
      <c r="F139" s="21">
        <v>127</v>
      </c>
      <c r="G139" s="21">
        <v>80</v>
      </c>
      <c r="H139" s="21">
        <v>74</v>
      </c>
      <c r="I139" s="21">
        <v>97.4</v>
      </c>
      <c r="J139" s="21">
        <v>137</v>
      </c>
      <c r="K139" s="21">
        <v>83</v>
      </c>
      <c r="L139" s="21">
        <v>81</v>
      </c>
      <c r="M139" s="21">
        <v>4</v>
      </c>
      <c r="N139" s="21">
        <f t="shared" si="8"/>
        <v>35.924734693877546</v>
      </c>
      <c r="O139" s="21">
        <f t="shared" si="9"/>
        <v>31.997550455105717</v>
      </c>
      <c r="P139" t="s">
        <v>19</v>
      </c>
      <c r="Q139" t="s">
        <v>17</v>
      </c>
      <c r="R139" s="21">
        <v>3309.7843750000002</v>
      </c>
      <c r="S139" s="21">
        <v>587.67520833333333</v>
      </c>
      <c r="T139" s="21">
        <v>82.926937499999994</v>
      </c>
      <c r="U139" s="21">
        <v>85.182979166666684</v>
      </c>
      <c r="V139" s="21">
        <v>8.9678333333333331</v>
      </c>
      <c r="W139" s="21">
        <v>498.64431249999996</v>
      </c>
      <c r="X139" s="21">
        <v>97</v>
      </c>
      <c r="Y139" s="21">
        <v>0.5</v>
      </c>
      <c r="Z139" s="21">
        <v>746.34243749999996</v>
      </c>
    </row>
    <row r="140" spans="1:26" x14ac:dyDescent="0.25">
      <c r="A140" s="20">
        <v>45455</v>
      </c>
      <c r="B140" s="21">
        <v>251</v>
      </c>
      <c r="C140" s="21">
        <v>44.5</v>
      </c>
      <c r="D140" s="21">
        <v>16.5</v>
      </c>
      <c r="E140" s="21">
        <v>95.3</v>
      </c>
      <c r="F140" s="21">
        <v>132</v>
      </c>
      <c r="G140" s="21">
        <v>75</v>
      </c>
      <c r="H140" s="21">
        <v>71</v>
      </c>
      <c r="I140" s="21">
        <v>98.3</v>
      </c>
      <c r="J140" s="21">
        <v>144</v>
      </c>
      <c r="K140" s="21">
        <v>82</v>
      </c>
      <c r="L140" s="21">
        <v>83</v>
      </c>
      <c r="M140" s="21">
        <v>4</v>
      </c>
      <c r="N140" s="21">
        <f t="shared" si="8"/>
        <v>36.010816326530609</v>
      </c>
      <c r="O140" s="21">
        <f t="shared" si="9"/>
        <v>31.997550455105717</v>
      </c>
      <c r="P140" t="s">
        <v>19</v>
      </c>
      <c r="Q140" t="s">
        <v>17</v>
      </c>
      <c r="R140" s="21">
        <v>692</v>
      </c>
      <c r="S140" s="21">
        <v>138.4</v>
      </c>
      <c r="T140" s="21">
        <v>17</v>
      </c>
      <c r="U140" s="21">
        <v>2</v>
      </c>
      <c r="V140" s="21">
        <v>0</v>
      </c>
      <c r="W140" s="21">
        <v>119.4</v>
      </c>
      <c r="X140" s="21">
        <v>6</v>
      </c>
      <c r="Y140" s="21">
        <v>0</v>
      </c>
      <c r="Z140" s="21">
        <v>153</v>
      </c>
    </row>
    <row r="141" spans="1:26" x14ac:dyDescent="0.25">
      <c r="A141" s="20">
        <v>45456</v>
      </c>
      <c r="B141" s="21">
        <v>249.2</v>
      </c>
      <c r="C141" s="21">
        <v>44</v>
      </c>
      <c r="D141" s="21">
        <v>16.5</v>
      </c>
      <c r="E141" s="21">
        <v>96.9</v>
      </c>
      <c r="F141" s="21">
        <v>140</v>
      </c>
      <c r="G141" s="21">
        <v>85</v>
      </c>
      <c r="H141" s="21">
        <v>86</v>
      </c>
      <c r="I141" s="21">
        <v>98.2</v>
      </c>
      <c r="J141" s="21">
        <v>134</v>
      </c>
      <c r="K141" s="21">
        <v>75</v>
      </c>
      <c r="L141" s="21">
        <v>88</v>
      </c>
      <c r="M141" s="21">
        <v>9</v>
      </c>
      <c r="N141" s="21">
        <f t="shared" si="8"/>
        <v>35.752571428571429</v>
      </c>
      <c r="O141" s="21">
        <f t="shared" si="9"/>
        <v>31.324493175702337</v>
      </c>
      <c r="P141" t="s">
        <v>19</v>
      </c>
      <c r="Q141" t="s">
        <v>19</v>
      </c>
      <c r="R141" s="21">
        <v>3776.5233333333335</v>
      </c>
      <c r="S141" s="21">
        <v>640.2836666666667</v>
      </c>
      <c r="T141" s="21">
        <v>99.191000000000003</v>
      </c>
      <c r="U141" s="21">
        <v>93.937000000000012</v>
      </c>
      <c r="V141" s="21">
        <v>44.299333333333337</v>
      </c>
      <c r="W141" s="21">
        <v>459.10299999999995</v>
      </c>
      <c r="X141" s="21">
        <v>123.63</v>
      </c>
      <c r="Y141" s="21">
        <v>0.25</v>
      </c>
      <c r="Z141" s="21">
        <v>892.71899999999994</v>
      </c>
    </row>
    <row r="142" spans="1:26" x14ac:dyDescent="0.25">
      <c r="A142" s="20">
        <v>45457</v>
      </c>
      <c r="B142" s="21">
        <v>248</v>
      </c>
      <c r="C142" s="21">
        <v>44</v>
      </c>
      <c r="D142" s="21">
        <v>16.5</v>
      </c>
      <c r="E142" s="21">
        <v>97.1</v>
      </c>
      <c r="F142" s="21">
        <v>123</v>
      </c>
      <c r="G142" s="21">
        <v>70</v>
      </c>
      <c r="H142" s="21">
        <v>74</v>
      </c>
      <c r="I142" s="21">
        <v>97</v>
      </c>
      <c r="J142" s="21">
        <v>147</v>
      </c>
      <c r="K142" s="21">
        <v>85</v>
      </c>
      <c r="L142" s="21">
        <v>78</v>
      </c>
      <c r="M142" s="21">
        <v>16</v>
      </c>
      <c r="N142" s="21">
        <f t="shared" si="8"/>
        <v>35.580408163265311</v>
      </c>
      <c r="O142" s="21">
        <f t="shared" si="9"/>
        <v>31.324493175702337</v>
      </c>
      <c r="P142" t="s">
        <v>17</v>
      </c>
      <c r="Q142" t="s">
        <v>19</v>
      </c>
      <c r="R142" s="21">
        <v>4886.0414583333331</v>
      </c>
      <c r="S142" s="21">
        <v>730.48337500000002</v>
      </c>
      <c r="T142" s="21">
        <v>148.85006249999998</v>
      </c>
      <c r="U142" s="21">
        <v>154.92685416666669</v>
      </c>
      <c r="V142" s="21">
        <v>48.697916666666664</v>
      </c>
      <c r="W142" s="21">
        <v>541.51043749999997</v>
      </c>
      <c r="X142" s="21">
        <v>163.86</v>
      </c>
      <c r="Y142" s="21">
        <v>0</v>
      </c>
      <c r="Z142" s="21">
        <v>1339.6505625</v>
      </c>
    </row>
    <row r="143" spans="1:26" x14ac:dyDescent="0.25">
      <c r="A143" s="20">
        <v>45458</v>
      </c>
      <c r="B143" s="21">
        <v>250.2</v>
      </c>
      <c r="C143" s="21">
        <v>44</v>
      </c>
      <c r="D143" s="21">
        <v>16.5</v>
      </c>
      <c r="E143" s="21">
        <v>96.4</v>
      </c>
      <c r="F143" s="21">
        <v>129</v>
      </c>
      <c r="G143" s="21">
        <v>72</v>
      </c>
      <c r="H143" s="21">
        <v>68</v>
      </c>
      <c r="I143" s="21">
        <v>97</v>
      </c>
      <c r="J143" s="21">
        <v>147</v>
      </c>
      <c r="K143" s="21">
        <v>85</v>
      </c>
      <c r="L143" s="21">
        <v>74</v>
      </c>
      <c r="M143" s="21">
        <v>7</v>
      </c>
      <c r="N143" s="21">
        <f t="shared" si="8"/>
        <v>35.896040816326526</v>
      </c>
      <c r="O143" s="21">
        <f t="shared" si="9"/>
        <v>31.324493175702337</v>
      </c>
      <c r="P143" t="s">
        <v>19</v>
      </c>
      <c r="Q143" t="s">
        <v>19</v>
      </c>
      <c r="R143" s="21">
        <v>3312.8814583333333</v>
      </c>
      <c r="S143" s="21">
        <v>511.657375</v>
      </c>
      <c r="T143" s="21">
        <v>93.966062500000007</v>
      </c>
      <c r="U143" s="21">
        <v>123.98485416666668</v>
      </c>
      <c r="V143" s="21">
        <v>45.321916666666667</v>
      </c>
      <c r="W143" s="21">
        <v>391.66643750000003</v>
      </c>
      <c r="X143" s="21">
        <v>108.56</v>
      </c>
      <c r="Y143" s="21">
        <v>0</v>
      </c>
      <c r="Z143" s="21">
        <v>845.69456249999996</v>
      </c>
    </row>
    <row r="144" spans="1:26" x14ac:dyDescent="0.25">
      <c r="A144" s="20">
        <v>45459</v>
      </c>
      <c r="B144" s="21">
        <v>253</v>
      </c>
      <c r="C144" s="21">
        <v>44</v>
      </c>
      <c r="D144" s="21">
        <v>16.5</v>
      </c>
      <c r="E144" s="21">
        <v>96.6</v>
      </c>
      <c r="F144" s="21">
        <v>133</v>
      </c>
      <c r="G144" s="21">
        <v>73</v>
      </c>
      <c r="H144" s="21">
        <v>72</v>
      </c>
      <c r="I144" s="21">
        <v>96.8</v>
      </c>
      <c r="J144" s="21">
        <v>140</v>
      </c>
      <c r="K144" s="21">
        <v>91</v>
      </c>
      <c r="L144" s="21">
        <v>81</v>
      </c>
      <c r="M144" s="21">
        <v>8</v>
      </c>
      <c r="N144" s="21">
        <f t="shared" si="8"/>
        <v>36.297755102040817</v>
      </c>
      <c r="O144" s="21">
        <f t="shared" si="9"/>
        <v>31.324493175702337</v>
      </c>
      <c r="P144" t="s">
        <v>17</v>
      </c>
      <c r="Q144" t="s">
        <v>19</v>
      </c>
      <c r="R144" s="21">
        <v>3113.3677083333332</v>
      </c>
      <c r="S144" s="21">
        <v>361.111875</v>
      </c>
      <c r="T144" s="21">
        <v>111.4519375</v>
      </c>
      <c r="U144" s="21">
        <v>135.84297916666665</v>
      </c>
      <c r="V144" s="21">
        <v>27.331166666666668</v>
      </c>
      <c r="W144" s="21">
        <v>193.44931249999999</v>
      </c>
      <c r="X144" s="21">
        <v>73.7</v>
      </c>
      <c r="Y144" s="21">
        <v>0</v>
      </c>
      <c r="Z144" s="21">
        <v>1003.0674375</v>
      </c>
    </row>
    <row r="145" spans="1:26" x14ac:dyDescent="0.25">
      <c r="A145" s="20">
        <v>45460</v>
      </c>
      <c r="B145" s="21">
        <v>250.8</v>
      </c>
      <c r="C145" s="21">
        <v>44</v>
      </c>
      <c r="D145" s="21">
        <v>16.5</v>
      </c>
      <c r="E145" s="21">
        <v>97</v>
      </c>
      <c r="F145" s="21">
        <v>116</v>
      </c>
      <c r="G145" s="21">
        <v>71</v>
      </c>
      <c r="H145" s="21">
        <v>78</v>
      </c>
      <c r="I145" s="21">
        <v>96.8</v>
      </c>
      <c r="J145" s="21">
        <v>124</v>
      </c>
      <c r="K145" s="21">
        <v>67</v>
      </c>
      <c r="L145" s="21">
        <v>64</v>
      </c>
      <c r="M145" s="21">
        <v>8</v>
      </c>
      <c r="N145" s="21">
        <f t="shared" si="8"/>
        <v>35.982122448979595</v>
      </c>
      <c r="O145" s="21">
        <f t="shared" si="9"/>
        <v>31.324493175702337</v>
      </c>
      <c r="P145" t="s">
        <v>17</v>
      </c>
      <c r="Q145" t="s">
        <v>19</v>
      </c>
      <c r="R145" s="21">
        <v>4050.583333333333</v>
      </c>
      <c r="S145" s="21">
        <v>644.8366666666667</v>
      </c>
      <c r="T145" s="21">
        <v>105.22500000000001</v>
      </c>
      <c r="U145" s="21">
        <v>89.060000000000016</v>
      </c>
      <c r="V145" s="21">
        <v>28.563333333333333</v>
      </c>
      <c r="W145" s="21">
        <v>436.60500000000002</v>
      </c>
      <c r="X145" s="21">
        <v>133.69999999999999</v>
      </c>
      <c r="Y145" s="21">
        <v>1.5</v>
      </c>
      <c r="Z145" s="21">
        <v>947.02499999999998</v>
      </c>
    </row>
    <row r="146" spans="1:26" x14ac:dyDescent="0.25">
      <c r="A146" s="20">
        <v>45461</v>
      </c>
      <c r="B146" s="21">
        <v>252.8</v>
      </c>
      <c r="C146" s="21">
        <v>44</v>
      </c>
      <c r="D146" s="21">
        <v>16.5</v>
      </c>
      <c r="E146" s="21">
        <v>96.2</v>
      </c>
      <c r="F146" s="21">
        <v>128</v>
      </c>
      <c r="G146" s="21">
        <v>70</v>
      </c>
      <c r="H146" s="21">
        <v>63</v>
      </c>
      <c r="I146" s="21">
        <v>96.4</v>
      </c>
      <c r="J146" s="21">
        <v>121</v>
      </c>
      <c r="K146" s="21">
        <v>75</v>
      </c>
      <c r="L146" s="21">
        <v>66</v>
      </c>
      <c r="M146" s="21">
        <v>6</v>
      </c>
      <c r="N146" s="21">
        <f t="shared" si="8"/>
        <v>36.269061224489796</v>
      </c>
      <c r="O146" s="21">
        <f t="shared" si="9"/>
        <v>31.324493175702337</v>
      </c>
      <c r="P146" t="s">
        <v>17</v>
      </c>
      <c r="Q146" t="s">
        <v>19</v>
      </c>
      <c r="R146" s="21">
        <v>2263.6781249999999</v>
      </c>
      <c r="S146" s="21">
        <v>391.88270833333331</v>
      </c>
      <c r="T146" s="21">
        <v>52.483062500000003</v>
      </c>
      <c r="U146" s="21">
        <v>66.492854166666675</v>
      </c>
      <c r="V146" s="21">
        <v>7.2525833333333329</v>
      </c>
      <c r="W146" s="21">
        <v>349.62943749999999</v>
      </c>
      <c r="X146" s="21">
        <v>114</v>
      </c>
      <c r="Y146" s="21">
        <v>0.5</v>
      </c>
      <c r="Z146" s="21">
        <v>472.34756250000004</v>
      </c>
    </row>
    <row r="147" spans="1:26" x14ac:dyDescent="0.25">
      <c r="A147" s="20">
        <v>45462</v>
      </c>
      <c r="B147" s="21">
        <v>251</v>
      </c>
      <c r="C147" s="21">
        <v>44</v>
      </c>
      <c r="D147" s="21">
        <v>16.5</v>
      </c>
      <c r="E147" s="21">
        <v>96.4</v>
      </c>
      <c r="F147" s="21">
        <v>140</v>
      </c>
      <c r="G147" s="21">
        <v>77</v>
      </c>
      <c r="H147" s="21">
        <v>74</v>
      </c>
      <c r="I147" s="21">
        <v>98.2</v>
      </c>
      <c r="J147" s="21">
        <v>139</v>
      </c>
      <c r="K147" s="21">
        <v>72</v>
      </c>
      <c r="L147" s="21">
        <v>89</v>
      </c>
      <c r="M147" s="21">
        <v>4</v>
      </c>
      <c r="N147" s="21">
        <f t="shared" si="8"/>
        <v>36.010816326530609</v>
      </c>
      <c r="O147" s="21">
        <f t="shared" si="9"/>
        <v>31.324493175702337</v>
      </c>
      <c r="P147" t="s">
        <v>19</v>
      </c>
      <c r="Q147" t="s">
        <v>19</v>
      </c>
      <c r="R147" s="21">
        <v>10</v>
      </c>
      <c r="S147" s="21">
        <v>3</v>
      </c>
      <c r="T147" s="21">
        <v>0</v>
      </c>
      <c r="U147" s="21">
        <v>0</v>
      </c>
      <c r="V147" s="21">
        <v>0</v>
      </c>
      <c r="W147" s="21">
        <v>2</v>
      </c>
      <c r="X147" s="21">
        <v>1</v>
      </c>
      <c r="Y147" s="21">
        <v>0.25</v>
      </c>
      <c r="Z147" s="21">
        <v>0</v>
      </c>
    </row>
    <row r="148" spans="1:26" x14ac:dyDescent="0.25">
      <c r="A148" s="20">
        <v>45463</v>
      </c>
      <c r="B148" s="21">
        <v>249.4</v>
      </c>
      <c r="C148" s="21">
        <v>44</v>
      </c>
      <c r="D148" s="21">
        <v>16.5</v>
      </c>
      <c r="E148" s="21">
        <v>96.9</v>
      </c>
      <c r="F148" s="21">
        <v>138</v>
      </c>
      <c r="G148" s="21">
        <v>78</v>
      </c>
      <c r="H148" s="21">
        <v>75</v>
      </c>
      <c r="I148" s="21">
        <v>98.4</v>
      </c>
      <c r="J148" s="21">
        <v>125</v>
      </c>
      <c r="K148" s="21">
        <v>75</v>
      </c>
      <c r="L148" s="21">
        <v>90</v>
      </c>
      <c r="M148" s="21">
        <v>5</v>
      </c>
      <c r="N148" s="21">
        <f t="shared" si="8"/>
        <v>35.781265306122449</v>
      </c>
      <c r="O148" s="21">
        <f t="shared" si="9"/>
        <v>31.324493175702337</v>
      </c>
      <c r="P148" t="s">
        <v>17</v>
      </c>
      <c r="Q148" t="s">
        <v>19</v>
      </c>
      <c r="R148" s="21">
        <v>2235.6781249999999</v>
      </c>
      <c r="S148" s="21">
        <v>412.28270833333335</v>
      </c>
      <c r="T148" s="21">
        <v>47.483062500000003</v>
      </c>
      <c r="U148" s="21">
        <v>63.492854166666667</v>
      </c>
      <c r="V148" s="21">
        <v>15.252583333333332</v>
      </c>
      <c r="W148" s="21">
        <v>372.02943750000003</v>
      </c>
      <c r="X148" s="21">
        <v>102</v>
      </c>
      <c r="Y148" s="21">
        <v>0</v>
      </c>
      <c r="Z148" s="21">
        <v>427.34756250000004</v>
      </c>
    </row>
    <row r="149" spans="1:26" x14ac:dyDescent="0.25">
      <c r="A149" s="20">
        <v>45464</v>
      </c>
      <c r="B149" s="21">
        <v>253.6</v>
      </c>
      <c r="C149" s="21">
        <v>44</v>
      </c>
      <c r="D149" s="21">
        <v>16.5</v>
      </c>
      <c r="E149" s="21">
        <v>96.5</v>
      </c>
      <c r="F149" s="21">
        <v>126</v>
      </c>
      <c r="G149" s="21">
        <v>69</v>
      </c>
      <c r="H149" s="21">
        <v>68</v>
      </c>
      <c r="I149" s="21">
        <v>98.6</v>
      </c>
      <c r="J149" s="21">
        <v>129</v>
      </c>
      <c r="K149" s="21">
        <v>77</v>
      </c>
      <c r="L149" s="21">
        <v>91</v>
      </c>
      <c r="M149" s="21">
        <v>6</v>
      </c>
      <c r="N149" s="21">
        <f t="shared" si="8"/>
        <v>36.38383673469388</v>
      </c>
      <c r="O149" s="21">
        <f t="shared" si="9"/>
        <v>31.324493175702337</v>
      </c>
      <c r="P149" t="s">
        <v>19</v>
      </c>
      <c r="Q149" t="s">
        <v>19</v>
      </c>
      <c r="R149" s="21">
        <v>6047</v>
      </c>
      <c r="S149" s="21">
        <v>759.4</v>
      </c>
      <c r="T149" s="21">
        <v>264.5</v>
      </c>
      <c r="U149" s="21">
        <v>123.5</v>
      </c>
      <c r="V149" s="21">
        <v>45.5</v>
      </c>
      <c r="W149" s="21">
        <v>330.4</v>
      </c>
      <c r="X149" s="21">
        <v>70</v>
      </c>
      <c r="Y149" s="21">
        <v>0</v>
      </c>
      <c r="Z149" s="21">
        <v>2380.5</v>
      </c>
    </row>
    <row r="150" spans="1:26" x14ac:dyDescent="0.25">
      <c r="A150" s="20">
        <v>45465</v>
      </c>
      <c r="B150" s="21">
        <v>254.6</v>
      </c>
      <c r="C150" s="21">
        <v>44</v>
      </c>
      <c r="D150" s="21">
        <v>16.5</v>
      </c>
      <c r="E150" s="21">
        <v>96</v>
      </c>
      <c r="F150" s="21">
        <v>119</v>
      </c>
      <c r="G150" s="21">
        <v>79</v>
      </c>
      <c r="H150" s="21">
        <v>75</v>
      </c>
      <c r="I150" s="21">
        <v>98.2</v>
      </c>
      <c r="J150" s="21">
        <v>141</v>
      </c>
      <c r="K150" s="21">
        <v>86</v>
      </c>
      <c r="L150" s="21">
        <v>91</v>
      </c>
      <c r="M150" s="21">
        <v>3</v>
      </c>
      <c r="N150" s="21">
        <f t="shared" si="8"/>
        <v>36.527306122448977</v>
      </c>
      <c r="O150" s="21">
        <f t="shared" si="9"/>
        <v>31.324493175702337</v>
      </c>
      <c r="P150" t="s">
        <v>19</v>
      </c>
      <c r="Q150" t="s">
        <v>19</v>
      </c>
      <c r="R150" s="21">
        <v>2667</v>
      </c>
      <c r="S150" s="21">
        <v>441.4</v>
      </c>
      <c r="T150" s="21">
        <v>82.5</v>
      </c>
      <c r="U150" s="21">
        <v>41</v>
      </c>
      <c r="V150" s="21">
        <v>12.5</v>
      </c>
      <c r="W150" s="21">
        <v>296.39999999999998</v>
      </c>
      <c r="X150" s="21">
        <v>56</v>
      </c>
      <c r="Y150" s="21">
        <v>0</v>
      </c>
      <c r="Z150" s="21">
        <v>742.5</v>
      </c>
    </row>
    <row r="151" spans="1:26" x14ac:dyDescent="0.25">
      <c r="A151" s="20">
        <v>45466</v>
      </c>
      <c r="B151" s="21">
        <v>253</v>
      </c>
      <c r="C151" s="21">
        <v>44</v>
      </c>
      <c r="D151" s="21">
        <v>16.5</v>
      </c>
      <c r="E151" s="21">
        <v>96.9</v>
      </c>
      <c r="F151" s="21">
        <v>132</v>
      </c>
      <c r="G151" s="21">
        <v>81</v>
      </c>
      <c r="H151" s="21">
        <v>65</v>
      </c>
      <c r="I151" s="21">
        <v>98.3</v>
      </c>
      <c r="J151" s="21">
        <v>136</v>
      </c>
      <c r="K151" s="21">
        <v>82</v>
      </c>
      <c r="L151" s="21">
        <v>89</v>
      </c>
      <c r="M151" s="21">
        <v>9</v>
      </c>
      <c r="N151" s="21">
        <f t="shared" ref="N151:N182" si="10">(B151/4900)*703</f>
        <v>36.297755102040817</v>
      </c>
      <c r="O151" s="21">
        <f t="shared" ref="O151:O182" si="11">(86.01*LOG10(C151-D151))-(70.041*LOG10(70))+36.76</f>
        <v>31.324493175702337</v>
      </c>
      <c r="P151" t="s">
        <v>17</v>
      </c>
      <c r="Q151" t="s">
        <v>19</v>
      </c>
      <c r="R151" s="21">
        <v>2940</v>
      </c>
      <c r="S151" s="21">
        <v>420.5</v>
      </c>
      <c r="T151" s="21">
        <v>99.2</v>
      </c>
      <c r="U151" s="21">
        <v>98.4</v>
      </c>
      <c r="V151" s="21">
        <v>8.1999999999999993</v>
      </c>
      <c r="W151" s="21">
        <v>295.10000000000002</v>
      </c>
      <c r="X151" s="21">
        <v>69</v>
      </c>
      <c r="Y151" s="21">
        <v>0</v>
      </c>
      <c r="Z151" s="21">
        <v>892.8</v>
      </c>
    </row>
    <row r="152" spans="1:26" x14ac:dyDescent="0.25">
      <c r="A152" s="20">
        <v>45467</v>
      </c>
      <c r="B152" s="21">
        <v>254</v>
      </c>
      <c r="C152" s="21">
        <v>44</v>
      </c>
      <c r="D152" s="21">
        <v>16.5</v>
      </c>
      <c r="E152" s="21">
        <v>96.5</v>
      </c>
      <c r="F152" s="21">
        <v>138</v>
      </c>
      <c r="G152" s="21">
        <v>80</v>
      </c>
      <c r="H152" s="21">
        <v>76</v>
      </c>
      <c r="I152" s="21">
        <v>98.5</v>
      </c>
      <c r="J152" s="21">
        <v>136</v>
      </c>
      <c r="K152" s="21">
        <v>80</v>
      </c>
      <c r="L152" s="21">
        <v>90</v>
      </c>
      <c r="M152" s="21">
        <v>12</v>
      </c>
      <c r="N152" s="21">
        <f t="shared" si="10"/>
        <v>36.441224489795914</v>
      </c>
      <c r="O152" s="21">
        <f t="shared" si="11"/>
        <v>31.324493175702337</v>
      </c>
      <c r="P152" t="s">
        <v>19</v>
      </c>
      <c r="Q152" t="s">
        <v>19</v>
      </c>
      <c r="R152" s="21">
        <v>1592</v>
      </c>
      <c r="S152" s="21">
        <v>244.8</v>
      </c>
      <c r="T152" s="21">
        <v>47</v>
      </c>
      <c r="U152" s="21">
        <v>46</v>
      </c>
      <c r="V152" s="21">
        <v>2</v>
      </c>
      <c r="W152" s="21">
        <v>140.80000000000001</v>
      </c>
      <c r="X152" s="21">
        <v>56</v>
      </c>
      <c r="Y152" s="21">
        <v>0</v>
      </c>
      <c r="Z152" s="21">
        <v>423</v>
      </c>
    </row>
    <row r="153" spans="1:26" x14ac:dyDescent="0.25">
      <c r="A153" s="20">
        <v>45468</v>
      </c>
      <c r="B153" s="21">
        <v>253</v>
      </c>
      <c r="C153" s="21">
        <v>44</v>
      </c>
      <c r="D153" s="21">
        <v>16.5</v>
      </c>
      <c r="E153" s="21">
        <v>94.2</v>
      </c>
      <c r="F153" s="21">
        <v>124</v>
      </c>
      <c r="G153" s="21">
        <v>75</v>
      </c>
      <c r="H153" s="21">
        <v>82</v>
      </c>
      <c r="I153" s="21">
        <v>98.1</v>
      </c>
      <c r="J153" s="21">
        <v>131</v>
      </c>
      <c r="K153" s="21">
        <v>77</v>
      </c>
      <c r="L153" s="21">
        <v>87</v>
      </c>
      <c r="M153" s="21">
        <v>8</v>
      </c>
      <c r="N153" s="21">
        <f t="shared" si="10"/>
        <v>36.297755102040817</v>
      </c>
      <c r="O153" s="21">
        <f t="shared" si="11"/>
        <v>31.324493175702337</v>
      </c>
      <c r="P153" t="s">
        <v>19</v>
      </c>
      <c r="Q153" t="s">
        <v>19</v>
      </c>
      <c r="R153" s="21">
        <v>5802.7849999999999</v>
      </c>
      <c r="S153" s="21">
        <v>833.42620370370378</v>
      </c>
      <c r="T153" s="21">
        <v>216.76972222222221</v>
      </c>
      <c r="U153" s="21">
        <v>143.81657407407408</v>
      </c>
      <c r="V153" s="21">
        <v>10.941203703703703</v>
      </c>
      <c r="W153" s="21">
        <v>525.43208333333337</v>
      </c>
      <c r="X153" s="21">
        <v>129.17000000000002</v>
      </c>
      <c r="Y153" s="21">
        <v>0</v>
      </c>
      <c r="Z153" s="21">
        <v>1950.9275</v>
      </c>
    </row>
    <row r="154" spans="1:26" x14ac:dyDescent="0.25">
      <c r="A154" s="20">
        <v>45469</v>
      </c>
      <c r="B154" s="21">
        <v>251.8</v>
      </c>
      <c r="C154" s="21">
        <v>44</v>
      </c>
      <c r="D154" s="21">
        <v>16.5</v>
      </c>
      <c r="E154" s="21">
        <v>96.7</v>
      </c>
      <c r="F154" s="21">
        <v>124</v>
      </c>
      <c r="G154" s="21">
        <v>74</v>
      </c>
      <c r="H154" s="21">
        <v>75</v>
      </c>
      <c r="I154" s="21">
        <v>98</v>
      </c>
      <c r="J154" s="21">
        <v>135</v>
      </c>
      <c r="K154" s="21">
        <v>79</v>
      </c>
      <c r="L154" s="21">
        <v>90</v>
      </c>
      <c r="M154" s="21">
        <v>6</v>
      </c>
      <c r="N154" s="21">
        <f t="shared" si="10"/>
        <v>36.125591836734699</v>
      </c>
      <c r="O154" s="21">
        <f t="shared" si="11"/>
        <v>31.324493175702337</v>
      </c>
      <c r="P154" t="s">
        <v>19</v>
      </c>
      <c r="Q154" t="s">
        <v>19</v>
      </c>
      <c r="R154" s="21">
        <v>1316.9749999999999</v>
      </c>
      <c r="S154" s="21">
        <v>186.535</v>
      </c>
      <c r="T154" s="21">
        <v>56.275000000000006</v>
      </c>
      <c r="U154" s="21">
        <v>27.375</v>
      </c>
      <c r="V154" s="21">
        <v>27.005000000000003</v>
      </c>
      <c r="W154" s="21">
        <v>82.004999999999995</v>
      </c>
      <c r="X154" s="21">
        <v>15.33</v>
      </c>
      <c r="Y154" s="21">
        <v>0</v>
      </c>
      <c r="Z154" s="21">
        <v>506.47499999999997</v>
      </c>
    </row>
    <row r="155" spans="1:26" x14ac:dyDescent="0.25">
      <c r="A155" s="20">
        <v>45470</v>
      </c>
      <c r="B155" s="21">
        <v>251.4</v>
      </c>
      <c r="C155" s="21">
        <v>44</v>
      </c>
      <c r="D155" s="21">
        <v>16.5</v>
      </c>
      <c r="E155" s="21">
        <v>95.3</v>
      </c>
      <c r="F155" s="21">
        <v>122</v>
      </c>
      <c r="G155" s="21">
        <v>72</v>
      </c>
      <c r="H155" s="21">
        <v>66</v>
      </c>
      <c r="I155" s="21">
        <v>97.6</v>
      </c>
      <c r="J155" s="21">
        <v>133</v>
      </c>
      <c r="K155" s="21">
        <v>77</v>
      </c>
      <c r="L155" s="21">
        <v>86</v>
      </c>
      <c r="M155" s="21">
        <v>12</v>
      </c>
      <c r="N155" s="21">
        <f t="shared" si="10"/>
        <v>36.068204081632651</v>
      </c>
      <c r="O155" s="21">
        <f t="shared" si="11"/>
        <v>31.324493175702337</v>
      </c>
      <c r="P155" t="s">
        <v>19</v>
      </c>
      <c r="Q155" t="s">
        <v>19</v>
      </c>
      <c r="R155" s="21">
        <v>1219.3699999999999</v>
      </c>
      <c r="S155" s="21">
        <v>127.9124074074074</v>
      </c>
      <c r="T155" s="21">
        <v>54.449444444444445</v>
      </c>
      <c r="U155" s="21">
        <v>60.013148148148147</v>
      </c>
      <c r="V155" s="21">
        <v>6.4824074074074067</v>
      </c>
      <c r="W155" s="21">
        <v>67.68416666666667</v>
      </c>
      <c r="X155" s="21">
        <v>5</v>
      </c>
      <c r="Y155" s="21">
        <v>0.5</v>
      </c>
      <c r="Z155" s="21">
        <v>490.04500000000002</v>
      </c>
    </row>
    <row r="156" spans="1:26" x14ac:dyDescent="0.25">
      <c r="A156" s="20">
        <v>45471</v>
      </c>
      <c r="B156" s="21">
        <v>249.2</v>
      </c>
      <c r="C156" s="21">
        <v>44</v>
      </c>
      <c r="D156" s="21">
        <v>16.5</v>
      </c>
      <c r="E156" s="21">
        <v>95.8</v>
      </c>
      <c r="F156" s="21">
        <v>123</v>
      </c>
      <c r="G156" s="21">
        <v>77</v>
      </c>
      <c r="H156" s="21">
        <v>85</v>
      </c>
      <c r="I156" s="21">
        <v>97.1</v>
      </c>
      <c r="J156" s="21">
        <v>117</v>
      </c>
      <c r="K156" s="21">
        <v>68</v>
      </c>
      <c r="L156" s="21">
        <v>66</v>
      </c>
      <c r="M156" s="21">
        <v>14</v>
      </c>
      <c r="N156" s="21">
        <f t="shared" si="10"/>
        <v>35.752571428571429</v>
      </c>
      <c r="O156" s="21">
        <f t="shared" si="11"/>
        <v>31.324493175702337</v>
      </c>
      <c r="P156" t="s">
        <v>19</v>
      </c>
      <c r="Q156" t="s">
        <v>19</v>
      </c>
      <c r="R156" s="21">
        <v>2270.0566666666668</v>
      </c>
      <c r="S156" s="21">
        <v>329.8830740740741</v>
      </c>
      <c r="T156" s="21">
        <v>57.797444444444444</v>
      </c>
      <c r="U156" s="21">
        <v>108.97481481481483</v>
      </c>
      <c r="V156" s="21">
        <v>44.937407407407406</v>
      </c>
      <c r="W156" s="21">
        <v>207.9385</v>
      </c>
      <c r="X156" s="21">
        <v>73.42</v>
      </c>
      <c r="Y156" s="21">
        <v>0.5</v>
      </c>
      <c r="Z156" s="21">
        <v>520.17699999999991</v>
      </c>
    </row>
    <row r="157" spans="1:26" x14ac:dyDescent="0.25">
      <c r="A157" s="20">
        <v>45472</v>
      </c>
      <c r="B157" s="21">
        <v>252.8</v>
      </c>
      <c r="C157" s="21">
        <v>44</v>
      </c>
      <c r="D157" s="21">
        <v>16.5</v>
      </c>
      <c r="E157" s="21">
        <v>96.9</v>
      </c>
      <c r="F157" s="21">
        <v>124</v>
      </c>
      <c r="G157" s="21">
        <v>78</v>
      </c>
      <c r="H157" s="21">
        <v>77</v>
      </c>
      <c r="I157" s="21">
        <v>96.9</v>
      </c>
      <c r="J157" s="21">
        <v>116</v>
      </c>
      <c r="K157" s="21">
        <v>68</v>
      </c>
      <c r="L157" s="21">
        <v>66</v>
      </c>
      <c r="M157" s="21">
        <v>8</v>
      </c>
      <c r="N157" s="21">
        <f t="shared" si="10"/>
        <v>36.269061224489796</v>
      </c>
      <c r="O157" s="21">
        <f t="shared" si="11"/>
        <v>31.324493175702337</v>
      </c>
      <c r="P157" t="s">
        <v>19</v>
      </c>
      <c r="Q157" t="s">
        <v>19</v>
      </c>
      <c r="R157" s="21">
        <v>2812.5150000000003</v>
      </c>
      <c r="S157" s="21">
        <v>441.84981481481475</v>
      </c>
      <c r="T157" s="21">
        <v>74.048888888888882</v>
      </c>
      <c r="U157" s="21">
        <v>109.3012962962963</v>
      </c>
      <c r="V157" s="21">
        <v>14.939814814814813</v>
      </c>
      <c r="W157" s="21">
        <v>345.24333333333334</v>
      </c>
      <c r="X157" s="21">
        <v>106</v>
      </c>
      <c r="Y157" s="21">
        <v>0</v>
      </c>
      <c r="Z157" s="21">
        <v>666.44</v>
      </c>
    </row>
    <row r="158" spans="1:26" x14ac:dyDescent="0.25">
      <c r="A158" s="20">
        <v>45473</v>
      </c>
      <c r="B158" s="21">
        <v>253</v>
      </c>
      <c r="C158" s="21">
        <v>44</v>
      </c>
      <c r="D158" s="21">
        <v>16.5</v>
      </c>
      <c r="E158" s="21">
        <v>97</v>
      </c>
      <c r="F158" s="21">
        <v>140</v>
      </c>
      <c r="G158" s="21">
        <v>87</v>
      </c>
      <c r="H158" s="21">
        <v>78</v>
      </c>
      <c r="I158" s="21">
        <v>97.1</v>
      </c>
      <c r="J158" s="21">
        <v>118</v>
      </c>
      <c r="K158" s="21">
        <v>67</v>
      </c>
      <c r="L158" s="21">
        <v>67</v>
      </c>
      <c r="M158" s="21">
        <v>6</v>
      </c>
      <c r="N158" s="21">
        <f t="shared" si="10"/>
        <v>36.297755102040817</v>
      </c>
      <c r="O158" s="21">
        <f t="shared" si="11"/>
        <v>31.324493175702337</v>
      </c>
      <c r="P158" t="s">
        <v>19</v>
      </c>
      <c r="Q158" t="s">
        <v>19</v>
      </c>
      <c r="R158" s="21">
        <v>7104.37</v>
      </c>
      <c r="S158" s="21">
        <v>816.91240740740739</v>
      </c>
      <c r="T158" s="21">
        <v>277.44944444444445</v>
      </c>
      <c r="U158" s="21">
        <v>221.01314814814816</v>
      </c>
      <c r="V158" s="21">
        <v>51.982407407407408</v>
      </c>
      <c r="W158" s="21">
        <v>292.68416666666667</v>
      </c>
      <c r="X158" s="21">
        <v>101</v>
      </c>
      <c r="Y158" s="21">
        <v>0</v>
      </c>
      <c r="Z158" s="21">
        <v>2497.0450000000001</v>
      </c>
    </row>
    <row r="159" spans="1:26" x14ac:dyDescent="0.25">
      <c r="A159" s="20">
        <v>45474</v>
      </c>
      <c r="B159" s="21">
        <v>259</v>
      </c>
      <c r="C159" s="21">
        <v>44.5</v>
      </c>
      <c r="D159" s="21">
        <v>16.5</v>
      </c>
      <c r="E159" s="21">
        <v>97.2</v>
      </c>
      <c r="F159" s="21">
        <v>140</v>
      </c>
      <c r="G159" s="21">
        <v>80</v>
      </c>
      <c r="H159" s="21">
        <v>86</v>
      </c>
      <c r="I159" s="21">
        <v>97</v>
      </c>
      <c r="J159" s="21">
        <v>137</v>
      </c>
      <c r="K159" s="21">
        <v>67</v>
      </c>
      <c r="L159" s="21">
        <v>65</v>
      </c>
      <c r="M159" s="21">
        <v>6</v>
      </c>
      <c r="N159" s="21">
        <f t="shared" si="10"/>
        <v>37.158571428571427</v>
      </c>
      <c r="O159" s="21">
        <f t="shared" si="11"/>
        <v>31.997550455105717</v>
      </c>
      <c r="P159" t="s">
        <v>19</v>
      </c>
      <c r="Q159" t="s">
        <v>19</v>
      </c>
      <c r="R159" s="21">
        <v>1995.5166666666667</v>
      </c>
      <c r="S159" s="21">
        <v>299.86666666666667</v>
      </c>
      <c r="T159" s="21">
        <v>55.525000000000006</v>
      </c>
      <c r="U159" s="21">
        <v>83.666666666666686</v>
      </c>
      <c r="V159" s="21">
        <v>57.7</v>
      </c>
      <c r="W159" s="21">
        <v>185.90833333333333</v>
      </c>
      <c r="X159" s="21">
        <v>44</v>
      </c>
      <c r="Y159" s="21">
        <v>0</v>
      </c>
      <c r="Z159" s="21">
        <v>499.72500000000002</v>
      </c>
    </row>
    <row r="160" spans="1:26" x14ac:dyDescent="0.25">
      <c r="A160" s="20">
        <v>45475</v>
      </c>
      <c r="B160" s="21">
        <v>254.8</v>
      </c>
      <c r="C160" s="21">
        <v>44.5</v>
      </c>
      <c r="D160" s="21">
        <v>16.5</v>
      </c>
      <c r="E160" s="21">
        <v>96.8</v>
      </c>
      <c r="F160" s="21">
        <v>129</v>
      </c>
      <c r="G160" s="21">
        <v>87</v>
      </c>
      <c r="H160" s="21">
        <v>70</v>
      </c>
      <c r="I160" s="21">
        <v>97.6</v>
      </c>
      <c r="J160" s="21">
        <v>135</v>
      </c>
      <c r="K160" s="21">
        <v>69</v>
      </c>
      <c r="L160" s="21">
        <v>67</v>
      </c>
      <c r="M160" s="21">
        <v>12</v>
      </c>
      <c r="N160" s="21">
        <f t="shared" si="10"/>
        <v>36.556000000000004</v>
      </c>
      <c r="O160" s="21">
        <f t="shared" si="11"/>
        <v>31.997550455105717</v>
      </c>
      <c r="P160" t="s">
        <v>19</v>
      </c>
      <c r="Q160" t="s">
        <v>19</v>
      </c>
      <c r="R160" s="21">
        <v>2392.7399999999998</v>
      </c>
      <c r="S160" s="21">
        <v>133.42481481481479</v>
      </c>
      <c r="T160" s="21">
        <v>135.09888888888889</v>
      </c>
      <c r="U160" s="21">
        <v>182.4262962962963</v>
      </c>
      <c r="V160" s="21">
        <v>14.164814814814813</v>
      </c>
      <c r="W160" s="21">
        <v>31.368333333333336</v>
      </c>
      <c r="X160" s="21">
        <v>21</v>
      </c>
      <c r="Y160" s="21">
        <v>1</v>
      </c>
      <c r="Z160" s="21">
        <v>1215.8900000000001</v>
      </c>
    </row>
    <row r="161" spans="1:26" x14ac:dyDescent="0.25">
      <c r="A161" s="20">
        <v>45476</v>
      </c>
      <c r="B161" s="21">
        <v>252.8</v>
      </c>
      <c r="C161" s="21">
        <v>44.5</v>
      </c>
      <c r="D161" s="21">
        <v>16.5</v>
      </c>
      <c r="E161" s="21">
        <v>96.7</v>
      </c>
      <c r="F161" s="21">
        <v>124</v>
      </c>
      <c r="G161" s="21">
        <v>69</v>
      </c>
      <c r="H161" s="21">
        <v>66</v>
      </c>
      <c r="I161" s="21">
        <v>96.9</v>
      </c>
      <c r="J161" s="21">
        <v>134</v>
      </c>
      <c r="K161" s="21">
        <v>75</v>
      </c>
      <c r="L161" s="21">
        <v>72</v>
      </c>
      <c r="M161" s="21">
        <v>8</v>
      </c>
      <c r="N161" s="21">
        <f t="shared" si="10"/>
        <v>36.269061224489796</v>
      </c>
      <c r="O161" s="21">
        <f t="shared" si="11"/>
        <v>31.997550455105717</v>
      </c>
      <c r="P161" t="s">
        <v>17</v>
      </c>
      <c r="Q161" t="s">
        <v>17</v>
      </c>
      <c r="R161" s="21">
        <v>1908.2166666666665</v>
      </c>
      <c r="S161" s="21">
        <v>213.73666666666668</v>
      </c>
      <c r="T161" s="21">
        <v>173.85499999999999</v>
      </c>
      <c r="U161" s="21">
        <v>97.006666666666675</v>
      </c>
      <c r="V161" s="21">
        <v>59.470000000000006</v>
      </c>
      <c r="W161" s="21">
        <v>50.18833333333334</v>
      </c>
      <c r="X161" s="21">
        <v>38.5</v>
      </c>
      <c r="Y161" s="21">
        <v>2</v>
      </c>
      <c r="Z161" s="21">
        <v>1564.6949999999999</v>
      </c>
    </row>
    <row r="162" spans="1:26" x14ac:dyDescent="0.25">
      <c r="A162" s="20">
        <v>45477</v>
      </c>
      <c r="B162" s="21">
        <v>251.8</v>
      </c>
      <c r="C162" s="21">
        <v>44.5</v>
      </c>
      <c r="D162" s="21">
        <v>16.5</v>
      </c>
      <c r="E162" s="21">
        <v>96.4</v>
      </c>
      <c r="F162" s="21">
        <v>123</v>
      </c>
      <c r="G162" s="21">
        <v>74</v>
      </c>
      <c r="H162" s="21">
        <v>69</v>
      </c>
      <c r="I162" s="21">
        <v>96.9</v>
      </c>
      <c r="J162" s="21">
        <v>135</v>
      </c>
      <c r="K162" s="21">
        <v>69</v>
      </c>
      <c r="L162" s="21">
        <v>71</v>
      </c>
      <c r="M162" s="21">
        <v>8</v>
      </c>
      <c r="N162" s="21">
        <f t="shared" si="10"/>
        <v>36.125591836734699</v>
      </c>
      <c r="O162" s="21">
        <f t="shared" si="11"/>
        <v>31.997550455105717</v>
      </c>
      <c r="P162" t="s">
        <v>19</v>
      </c>
      <c r="Q162" t="s">
        <v>19</v>
      </c>
      <c r="R162" s="21">
        <v>4115.6466666666665</v>
      </c>
      <c r="S162" s="21">
        <v>463.25366666666667</v>
      </c>
      <c r="T162" s="21">
        <v>172.392</v>
      </c>
      <c r="U162" s="21">
        <v>144.58466666666666</v>
      </c>
      <c r="V162" s="21">
        <v>28.869</v>
      </c>
      <c r="W162" s="21">
        <v>218.47633333333334</v>
      </c>
      <c r="X162" s="21">
        <v>64.39</v>
      </c>
      <c r="Y162" s="21">
        <v>1</v>
      </c>
      <c r="Z162" s="21">
        <v>1551.528</v>
      </c>
    </row>
    <row r="163" spans="1:26" x14ac:dyDescent="0.25">
      <c r="A163" s="20">
        <v>45478</v>
      </c>
      <c r="B163" s="21">
        <v>254.8</v>
      </c>
      <c r="C163" s="21">
        <v>44.5</v>
      </c>
      <c r="D163" s="21">
        <v>16.5</v>
      </c>
      <c r="E163" s="21">
        <v>97.2</v>
      </c>
      <c r="F163" s="21">
        <v>144</v>
      </c>
      <c r="G163" s="21">
        <v>83</v>
      </c>
      <c r="H163" s="21">
        <v>99</v>
      </c>
      <c r="I163" s="21">
        <v>96.8</v>
      </c>
      <c r="J163" s="21">
        <v>124</v>
      </c>
      <c r="K163" s="21">
        <v>72</v>
      </c>
      <c r="L163" s="21">
        <v>74</v>
      </c>
      <c r="M163" s="21">
        <v>6</v>
      </c>
      <c r="N163" s="21">
        <f t="shared" si="10"/>
        <v>36.556000000000004</v>
      </c>
      <c r="O163" s="21">
        <f t="shared" si="11"/>
        <v>31.997550455105717</v>
      </c>
      <c r="P163" t="s">
        <v>19</v>
      </c>
      <c r="Q163" t="s">
        <v>19</v>
      </c>
      <c r="R163" s="21">
        <v>2253.5166666666664</v>
      </c>
      <c r="S163" s="21">
        <v>285.66666666666663</v>
      </c>
      <c r="T163" s="21">
        <v>74.325000000000003</v>
      </c>
      <c r="U163" s="21">
        <v>94.26666666666668</v>
      </c>
      <c r="V163" s="21">
        <v>18</v>
      </c>
      <c r="W163" s="21">
        <v>168.30833333333334</v>
      </c>
      <c r="X163" s="21">
        <v>65</v>
      </c>
      <c r="Y163" s="21">
        <v>1</v>
      </c>
      <c r="Z163" s="21">
        <v>668.92499999999995</v>
      </c>
    </row>
    <row r="164" spans="1:26" x14ac:dyDescent="0.25">
      <c r="A164" s="20">
        <v>45479</v>
      </c>
      <c r="B164" s="21">
        <v>255</v>
      </c>
      <c r="C164" s="21">
        <v>44.5</v>
      </c>
      <c r="D164" s="21">
        <v>16.5</v>
      </c>
      <c r="E164" s="21">
        <v>97.3</v>
      </c>
      <c r="F164" s="21">
        <v>133</v>
      </c>
      <c r="G164" s="21">
        <v>83</v>
      </c>
      <c r="H164" s="21">
        <v>76</v>
      </c>
      <c r="I164" s="21">
        <v>97.8</v>
      </c>
      <c r="J164" s="21">
        <v>134</v>
      </c>
      <c r="K164" s="21">
        <v>77</v>
      </c>
      <c r="L164" s="21">
        <v>77</v>
      </c>
      <c r="M164" s="21">
        <v>6</v>
      </c>
      <c r="N164" s="21">
        <f t="shared" si="10"/>
        <v>36.584693877551018</v>
      </c>
      <c r="O164" s="21">
        <f t="shared" si="11"/>
        <v>31.997550455105717</v>
      </c>
      <c r="P164" t="s">
        <v>19</v>
      </c>
      <c r="Q164" t="s">
        <v>19</v>
      </c>
      <c r="R164" s="21">
        <v>4339.55</v>
      </c>
      <c r="S164" s="21">
        <v>871.2</v>
      </c>
      <c r="T164" s="21">
        <v>39.975000000000001</v>
      </c>
      <c r="U164" s="21">
        <v>122.00000000000001</v>
      </c>
      <c r="V164" s="21">
        <v>39.6</v>
      </c>
      <c r="W164" s="21">
        <v>751.32500000000005</v>
      </c>
      <c r="X164" s="21">
        <v>147</v>
      </c>
      <c r="Y164" s="21">
        <v>0</v>
      </c>
      <c r="Z164" s="21">
        <v>359.77499999999998</v>
      </c>
    </row>
    <row r="165" spans="1:26" x14ac:dyDescent="0.25">
      <c r="A165" s="20">
        <v>45480</v>
      </c>
      <c r="B165" s="21">
        <v>254.8</v>
      </c>
      <c r="C165" s="21">
        <v>44.5</v>
      </c>
      <c r="D165" s="21">
        <v>16.5</v>
      </c>
      <c r="E165" s="21">
        <v>95.9</v>
      </c>
      <c r="F165" s="21">
        <v>127</v>
      </c>
      <c r="G165" s="21">
        <v>65</v>
      </c>
      <c r="H165" s="21">
        <v>85</v>
      </c>
      <c r="I165" s="21">
        <v>97.3</v>
      </c>
      <c r="J165" s="21">
        <v>129</v>
      </c>
      <c r="K165" s="21">
        <v>76</v>
      </c>
      <c r="L165" s="21">
        <v>74</v>
      </c>
      <c r="M165" s="21">
        <v>19</v>
      </c>
      <c r="N165" s="21">
        <f t="shared" si="10"/>
        <v>36.556000000000004</v>
      </c>
      <c r="O165" s="21">
        <f t="shared" si="11"/>
        <v>31.997550455105717</v>
      </c>
      <c r="P165" t="s">
        <v>17</v>
      </c>
      <c r="Q165" t="s">
        <v>17</v>
      </c>
      <c r="R165" s="21">
        <v>2963.74</v>
      </c>
      <c r="S165" s="21">
        <v>434.82481481481477</v>
      </c>
      <c r="T165" s="21">
        <v>88.898888888888891</v>
      </c>
      <c r="U165" s="21">
        <v>107.02629629629629</v>
      </c>
      <c r="V165" s="21">
        <v>14.964814814814813</v>
      </c>
      <c r="W165" s="21">
        <v>305.36833333333334</v>
      </c>
      <c r="X165" s="21">
        <v>68</v>
      </c>
      <c r="Y165" s="21">
        <v>1</v>
      </c>
      <c r="Z165" s="21">
        <v>800.09</v>
      </c>
    </row>
    <row r="166" spans="1:26" x14ac:dyDescent="0.25">
      <c r="A166" s="20">
        <v>45481</v>
      </c>
      <c r="B166" s="21">
        <v>251.8</v>
      </c>
      <c r="C166" s="21">
        <v>44.5</v>
      </c>
      <c r="D166" s="21">
        <v>16.5</v>
      </c>
      <c r="E166" s="21">
        <v>97.3</v>
      </c>
      <c r="F166" s="21">
        <v>134</v>
      </c>
      <c r="G166" s="21">
        <v>79</v>
      </c>
      <c r="H166" s="21">
        <v>74</v>
      </c>
      <c r="I166" s="21">
        <v>97.7</v>
      </c>
      <c r="J166" s="21">
        <v>139</v>
      </c>
      <c r="K166" s="21">
        <v>75</v>
      </c>
      <c r="L166" s="21">
        <v>77</v>
      </c>
      <c r="M166" s="21">
        <v>6</v>
      </c>
      <c r="N166" s="21">
        <f t="shared" si="10"/>
        <v>36.125591836734699</v>
      </c>
      <c r="O166" s="21">
        <f t="shared" si="11"/>
        <v>31.997550455105717</v>
      </c>
      <c r="P166" t="s">
        <v>19</v>
      </c>
      <c r="Q166" t="s">
        <v>19</v>
      </c>
      <c r="R166" s="21">
        <v>5194.74</v>
      </c>
      <c r="S166" s="21">
        <v>666.82481481481477</v>
      </c>
      <c r="T166" s="21">
        <v>211.09888888888889</v>
      </c>
      <c r="U166" s="21">
        <v>157.4262962962963</v>
      </c>
      <c r="V166" s="21">
        <v>39.664814814814818</v>
      </c>
      <c r="W166" s="21">
        <v>342.76833333333332</v>
      </c>
      <c r="X166" s="21">
        <v>59</v>
      </c>
      <c r="Y166" s="21">
        <v>0</v>
      </c>
      <c r="Z166" s="21">
        <v>1899.89</v>
      </c>
    </row>
    <row r="167" spans="1:26" x14ac:dyDescent="0.25">
      <c r="A167" s="20">
        <v>45482</v>
      </c>
      <c r="B167" s="21">
        <v>257.39999999999998</v>
      </c>
      <c r="C167" s="21">
        <v>45</v>
      </c>
      <c r="D167" s="21">
        <v>16.5</v>
      </c>
      <c r="E167" s="21">
        <v>97.6</v>
      </c>
      <c r="F167" s="21">
        <v>124</v>
      </c>
      <c r="G167" s="21">
        <v>70</v>
      </c>
      <c r="H167" s="21">
        <v>68</v>
      </c>
      <c r="I167" s="21">
        <v>96.9</v>
      </c>
      <c r="J167" s="21">
        <v>112</v>
      </c>
      <c r="K167" s="21">
        <v>66</v>
      </c>
      <c r="L167" s="21">
        <v>70</v>
      </c>
      <c r="M167" s="21">
        <v>8</v>
      </c>
      <c r="N167" s="21">
        <f t="shared" si="10"/>
        <v>36.929020408163261</v>
      </c>
      <c r="O167" s="21">
        <f t="shared" si="11"/>
        <v>32.6586945886934</v>
      </c>
      <c r="P167" t="s">
        <v>19</v>
      </c>
      <c r="Q167" t="s">
        <v>19</v>
      </c>
      <c r="R167" s="21">
        <v>2174</v>
      </c>
      <c r="S167" s="21">
        <v>437.6</v>
      </c>
      <c r="T167" s="21">
        <v>142.5</v>
      </c>
      <c r="U167" s="21">
        <v>47</v>
      </c>
      <c r="V167" s="21">
        <v>42</v>
      </c>
      <c r="W167" s="21">
        <v>321.39999999999998</v>
      </c>
      <c r="X167" s="21">
        <v>75</v>
      </c>
      <c r="Y167" s="21">
        <v>0.75</v>
      </c>
      <c r="Z167" s="21">
        <v>1282.5</v>
      </c>
    </row>
    <row r="168" spans="1:26" x14ac:dyDescent="0.25">
      <c r="A168" s="20">
        <v>45483</v>
      </c>
      <c r="B168" s="21">
        <v>255.8</v>
      </c>
      <c r="C168" s="21">
        <v>45</v>
      </c>
      <c r="D168" s="21">
        <v>16.5</v>
      </c>
      <c r="E168" s="21">
        <v>96.5</v>
      </c>
      <c r="F168" s="21">
        <v>131</v>
      </c>
      <c r="G168" s="21">
        <v>76</v>
      </c>
      <c r="H168" s="21">
        <v>56</v>
      </c>
      <c r="I168" s="21">
        <v>98.6</v>
      </c>
      <c r="J168" s="21">
        <v>144</v>
      </c>
      <c r="K168" s="21">
        <v>80</v>
      </c>
      <c r="L168" s="21">
        <v>77</v>
      </c>
      <c r="M168" s="21">
        <v>8.5</v>
      </c>
      <c r="N168" s="21">
        <f t="shared" si="10"/>
        <v>36.699469387755101</v>
      </c>
      <c r="O168" s="21">
        <f t="shared" si="11"/>
        <v>32.6586945886934</v>
      </c>
      <c r="P168" t="s">
        <v>19</v>
      </c>
      <c r="Q168" t="s">
        <v>19</v>
      </c>
      <c r="R168" s="21">
        <v>2046.3866666666668</v>
      </c>
      <c r="S168" s="21">
        <v>419.45266666666669</v>
      </c>
      <c r="T168" s="21">
        <v>27.042999999999999</v>
      </c>
      <c r="U168" s="21">
        <v>61.13600000000001</v>
      </c>
      <c r="V168" s="21">
        <v>36.448</v>
      </c>
      <c r="W168" s="21">
        <v>349.86566666666664</v>
      </c>
      <c r="X168" s="21">
        <v>102.94</v>
      </c>
      <c r="Y168" s="21">
        <v>1</v>
      </c>
      <c r="Z168" s="21">
        <v>243.387</v>
      </c>
    </row>
    <row r="169" spans="1:26" x14ac:dyDescent="0.25">
      <c r="A169" s="20">
        <v>45484</v>
      </c>
      <c r="B169" s="21">
        <v>251.8</v>
      </c>
      <c r="C169" s="21">
        <v>44.5</v>
      </c>
      <c r="D169" s="21">
        <v>16.5</v>
      </c>
      <c r="E169" s="21">
        <v>96</v>
      </c>
      <c r="F169" s="21">
        <v>140</v>
      </c>
      <c r="G169" s="21">
        <v>83</v>
      </c>
      <c r="H169" s="21">
        <v>98</v>
      </c>
      <c r="I169" s="21">
        <v>97.1</v>
      </c>
      <c r="J169" s="21">
        <v>148</v>
      </c>
      <c r="K169" s="21">
        <v>74</v>
      </c>
      <c r="L169" s="21">
        <v>71</v>
      </c>
      <c r="M169" s="21">
        <v>0</v>
      </c>
      <c r="N169" s="21">
        <f t="shared" si="10"/>
        <v>36.125591836734699</v>
      </c>
      <c r="O169" s="21">
        <f t="shared" si="11"/>
        <v>31.997550455105717</v>
      </c>
      <c r="P169" t="s">
        <v>19</v>
      </c>
      <c r="Q169" t="s">
        <v>19</v>
      </c>
      <c r="R169" s="21">
        <v>1417.494375</v>
      </c>
      <c r="S169" s="21">
        <v>267.525125</v>
      </c>
      <c r="T169" s="21">
        <v>26.328375000000001</v>
      </c>
      <c r="U169" s="21">
        <v>33.312062499999996</v>
      </c>
      <c r="V169" s="21">
        <v>4.6653124999999998</v>
      </c>
      <c r="W169" s="21">
        <v>158.741625</v>
      </c>
      <c r="X169" s="21">
        <v>17</v>
      </c>
      <c r="Y169" s="21">
        <v>1</v>
      </c>
      <c r="Z169" s="21">
        <v>236.955375</v>
      </c>
    </row>
    <row r="170" spans="1:26" x14ac:dyDescent="0.25">
      <c r="A170" s="20">
        <v>45485</v>
      </c>
      <c r="B170" s="21">
        <v>247.6</v>
      </c>
      <c r="C170" s="21">
        <v>44.5</v>
      </c>
      <c r="D170" s="21">
        <v>16.5</v>
      </c>
      <c r="E170" s="21">
        <v>100.1</v>
      </c>
      <c r="F170" s="21">
        <v>142</v>
      </c>
      <c r="G170" s="21">
        <v>82</v>
      </c>
      <c r="H170" s="21">
        <v>99</v>
      </c>
      <c r="I170" s="21">
        <v>98.1</v>
      </c>
      <c r="J170" s="21">
        <v>148</v>
      </c>
      <c r="K170" s="21">
        <v>79</v>
      </c>
      <c r="L170" s="21">
        <v>74</v>
      </c>
      <c r="M170" s="21">
        <v>16</v>
      </c>
      <c r="N170" s="21">
        <f t="shared" si="10"/>
        <v>35.523020408163262</v>
      </c>
      <c r="O170" s="21">
        <f t="shared" si="11"/>
        <v>31.997550455105717</v>
      </c>
      <c r="P170" t="s">
        <v>19</v>
      </c>
      <c r="Q170" t="s">
        <v>19</v>
      </c>
      <c r="R170" s="21">
        <v>2175.2666666666664</v>
      </c>
      <c r="S170" s="21">
        <v>376.66666666666669</v>
      </c>
      <c r="T170" s="21">
        <v>45.075000000000003</v>
      </c>
      <c r="U170" s="21">
        <v>74.750000000000014</v>
      </c>
      <c r="V170" s="21">
        <v>50.2</v>
      </c>
      <c r="W170" s="21">
        <v>273.8416666666667</v>
      </c>
      <c r="X170" s="21">
        <v>76.5</v>
      </c>
      <c r="Y170" s="21">
        <v>0</v>
      </c>
      <c r="Z170" s="21">
        <v>405.67500000000001</v>
      </c>
    </row>
    <row r="171" spans="1:26" x14ac:dyDescent="0.25">
      <c r="A171" s="20">
        <v>45486</v>
      </c>
      <c r="B171" s="21">
        <v>248.8</v>
      </c>
      <c r="C171" s="21">
        <v>44.5</v>
      </c>
      <c r="D171" s="21">
        <v>16.5</v>
      </c>
      <c r="E171" s="21">
        <v>97.1</v>
      </c>
      <c r="F171" s="21">
        <v>127</v>
      </c>
      <c r="G171" s="21">
        <v>71</v>
      </c>
      <c r="H171" s="21">
        <v>75</v>
      </c>
      <c r="I171" s="21">
        <v>97.1</v>
      </c>
      <c r="J171" s="21">
        <v>134</v>
      </c>
      <c r="K171" s="21">
        <v>73</v>
      </c>
      <c r="L171" s="21">
        <v>73</v>
      </c>
      <c r="M171" s="21">
        <v>10</v>
      </c>
      <c r="N171" s="21">
        <f t="shared" si="10"/>
        <v>35.695183673469387</v>
      </c>
      <c r="O171" s="21">
        <f t="shared" si="11"/>
        <v>31.997550455105717</v>
      </c>
      <c r="P171" t="s">
        <v>19</v>
      </c>
      <c r="Q171" t="s">
        <v>19</v>
      </c>
      <c r="R171" s="21">
        <v>2027.547619047619</v>
      </c>
      <c r="S171" s="21">
        <v>304.3630952380953</v>
      </c>
      <c r="T171" s="21">
        <v>60.359523809523822</v>
      </c>
      <c r="U171" s="21">
        <v>76.157142857142873</v>
      </c>
      <c r="V171" s="21">
        <v>17.166666666666668</v>
      </c>
      <c r="W171" s="21">
        <v>264.0654761904762</v>
      </c>
      <c r="X171" s="21">
        <v>66.5</v>
      </c>
      <c r="Y171" s="21">
        <v>0</v>
      </c>
      <c r="Z171" s="21">
        <v>543.23571428571427</v>
      </c>
    </row>
    <row r="172" spans="1:26" x14ac:dyDescent="0.25">
      <c r="A172" s="20">
        <v>45487</v>
      </c>
      <c r="B172" s="21">
        <v>249.8</v>
      </c>
      <c r="C172" s="21">
        <v>44.5</v>
      </c>
      <c r="D172" s="21">
        <v>16.5</v>
      </c>
      <c r="E172" s="21">
        <v>96.8</v>
      </c>
      <c r="F172" s="21">
        <v>140</v>
      </c>
      <c r="G172" s="21">
        <v>86</v>
      </c>
      <c r="H172" s="21">
        <v>83</v>
      </c>
      <c r="I172" s="21">
        <v>97.2</v>
      </c>
      <c r="J172" s="21">
        <v>135</v>
      </c>
      <c r="K172" s="21">
        <v>79</v>
      </c>
      <c r="L172" s="21">
        <v>75</v>
      </c>
      <c r="M172" s="21">
        <v>8</v>
      </c>
      <c r="N172" s="21">
        <f t="shared" si="10"/>
        <v>35.838653061224491</v>
      </c>
      <c r="O172" s="21">
        <f t="shared" si="11"/>
        <v>31.997550455105717</v>
      </c>
      <c r="P172" t="s">
        <v>19</v>
      </c>
      <c r="Q172" t="s">
        <v>19</v>
      </c>
      <c r="R172" s="21">
        <v>3443.7610416666666</v>
      </c>
      <c r="S172" s="21">
        <v>644.09179166666672</v>
      </c>
      <c r="T172" s="21">
        <v>66.703374999999994</v>
      </c>
      <c r="U172" s="21">
        <v>93.162062500000019</v>
      </c>
      <c r="V172" s="21">
        <v>55.165312499999999</v>
      </c>
      <c r="W172" s="21">
        <v>506.0832916666667</v>
      </c>
      <c r="X172" s="21">
        <v>126</v>
      </c>
      <c r="Y172" s="21">
        <v>0</v>
      </c>
      <c r="Z172" s="21">
        <v>600.330375</v>
      </c>
    </row>
    <row r="173" spans="1:26" x14ac:dyDescent="0.25">
      <c r="A173" s="20">
        <v>45488</v>
      </c>
      <c r="B173" s="21">
        <v>250.6</v>
      </c>
      <c r="C173" s="21">
        <v>44.5</v>
      </c>
      <c r="D173" s="21">
        <v>16.5</v>
      </c>
      <c r="E173" s="21">
        <v>97.3</v>
      </c>
      <c r="F173" s="21">
        <v>136</v>
      </c>
      <c r="G173" s="21">
        <v>82</v>
      </c>
      <c r="H173" s="21">
        <v>73</v>
      </c>
      <c r="I173" s="21">
        <v>96.9</v>
      </c>
      <c r="J173" s="21">
        <v>129</v>
      </c>
      <c r="K173" s="21">
        <v>71</v>
      </c>
      <c r="L173" s="21">
        <v>71</v>
      </c>
      <c r="M173" s="21">
        <v>10</v>
      </c>
      <c r="N173" s="21">
        <f t="shared" si="10"/>
        <v>35.953428571428574</v>
      </c>
      <c r="O173" s="21">
        <f t="shared" si="11"/>
        <v>31.997550455105717</v>
      </c>
      <c r="P173" t="s">
        <v>19</v>
      </c>
      <c r="Q173" t="s">
        <v>19</v>
      </c>
      <c r="R173" s="21">
        <v>3056.2666666666664</v>
      </c>
      <c r="S173" s="21">
        <v>601.56666666666661</v>
      </c>
      <c r="T173" s="21">
        <v>50.875</v>
      </c>
      <c r="U173" s="21">
        <v>76.850000000000009</v>
      </c>
      <c r="V173" s="21">
        <v>53.5</v>
      </c>
      <c r="W173" s="21">
        <v>500.3416666666667</v>
      </c>
      <c r="X173" s="21">
        <v>125</v>
      </c>
      <c r="Y173" s="21">
        <v>0</v>
      </c>
      <c r="Z173" s="21">
        <v>457.875</v>
      </c>
    </row>
    <row r="174" spans="1:26" x14ac:dyDescent="0.25">
      <c r="A174" s="20">
        <v>45489</v>
      </c>
      <c r="B174" s="21">
        <v>252</v>
      </c>
      <c r="C174" s="21">
        <v>44.5</v>
      </c>
      <c r="D174" s="21">
        <v>16.5</v>
      </c>
      <c r="E174" s="21">
        <v>96.6</v>
      </c>
      <c r="F174" s="21">
        <v>128</v>
      </c>
      <c r="G174" s="21">
        <v>74</v>
      </c>
      <c r="H174" s="21">
        <v>73</v>
      </c>
      <c r="I174" s="21">
        <v>97.7</v>
      </c>
      <c r="J174" s="21">
        <v>140</v>
      </c>
      <c r="K174" s="21">
        <v>78</v>
      </c>
      <c r="L174" s="21">
        <v>68</v>
      </c>
      <c r="M174" s="21">
        <v>8</v>
      </c>
      <c r="N174" s="21">
        <f t="shared" si="10"/>
        <v>36.154285714285713</v>
      </c>
      <c r="O174" s="21">
        <f t="shared" si="11"/>
        <v>31.997550455105717</v>
      </c>
      <c r="P174" t="s">
        <v>19</v>
      </c>
      <c r="Q174" t="s">
        <v>19</v>
      </c>
      <c r="R174" s="21">
        <v>6201.5</v>
      </c>
      <c r="S174" s="21">
        <v>872.35</v>
      </c>
      <c r="T174" s="21">
        <v>224.2</v>
      </c>
      <c r="U174" s="21">
        <v>190.4</v>
      </c>
      <c r="V174" s="21">
        <v>37.200000000000003</v>
      </c>
      <c r="W174" s="21">
        <v>508</v>
      </c>
      <c r="X174" s="21">
        <v>84.75</v>
      </c>
      <c r="Y174" s="21">
        <v>1</v>
      </c>
      <c r="Z174" s="21">
        <v>2017.8</v>
      </c>
    </row>
    <row r="175" spans="1:26" x14ac:dyDescent="0.25">
      <c r="A175" s="20">
        <v>45490</v>
      </c>
      <c r="B175" s="21">
        <v>255.6</v>
      </c>
      <c r="C175" s="21">
        <v>44.5</v>
      </c>
      <c r="D175" s="21">
        <v>16.5</v>
      </c>
      <c r="E175" s="21">
        <v>97.1</v>
      </c>
      <c r="F175" s="21">
        <v>133</v>
      </c>
      <c r="G175" s="21">
        <v>78</v>
      </c>
      <c r="H175" s="21">
        <v>78</v>
      </c>
      <c r="I175" s="21">
        <v>96.9</v>
      </c>
      <c r="J175" s="21">
        <v>124</v>
      </c>
      <c r="K175" s="21">
        <v>74</v>
      </c>
      <c r="L175" s="21">
        <v>73</v>
      </c>
      <c r="M175" s="21">
        <v>4</v>
      </c>
      <c r="N175" s="21">
        <f t="shared" si="10"/>
        <v>36.670775510204081</v>
      </c>
      <c r="O175" s="21">
        <f t="shared" si="11"/>
        <v>31.997550455105717</v>
      </c>
      <c r="P175" t="s">
        <v>19</v>
      </c>
      <c r="Q175" t="s">
        <v>19</v>
      </c>
      <c r="R175" s="21">
        <v>3067.041994047619</v>
      </c>
      <c r="S175" s="21">
        <v>431.28822023809528</v>
      </c>
      <c r="T175" s="21">
        <v>109.68789880952382</v>
      </c>
      <c r="U175" s="21">
        <v>97.969205357142869</v>
      </c>
      <c r="V175" s="21">
        <v>7.3319791666666667</v>
      </c>
      <c r="W175" s="21">
        <v>312.70710119047618</v>
      </c>
      <c r="X175" s="21">
        <v>55</v>
      </c>
      <c r="Y175" s="21">
        <v>0</v>
      </c>
      <c r="Z175" s="21">
        <v>987.19108928571427</v>
      </c>
    </row>
    <row r="176" spans="1:26" x14ac:dyDescent="0.25">
      <c r="A176" s="20">
        <v>45491</v>
      </c>
      <c r="B176" s="21">
        <v>252.6</v>
      </c>
      <c r="C176" s="21">
        <v>44.5</v>
      </c>
      <c r="D176" s="21">
        <v>16.5</v>
      </c>
      <c r="E176" s="21">
        <v>96.5</v>
      </c>
      <c r="F176" s="21">
        <v>132</v>
      </c>
      <c r="G176" s="21">
        <v>80</v>
      </c>
      <c r="H176" s="21">
        <v>64</v>
      </c>
      <c r="I176" s="21">
        <v>97.8</v>
      </c>
      <c r="J176" s="21">
        <v>153</v>
      </c>
      <c r="K176" s="21">
        <v>85</v>
      </c>
      <c r="L176" s="21">
        <v>76</v>
      </c>
      <c r="M176" s="21">
        <v>12</v>
      </c>
      <c r="N176" s="21">
        <f t="shared" si="10"/>
        <v>36.240367346938775</v>
      </c>
      <c r="O176" s="21">
        <f t="shared" si="11"/>
        <v>31.997550455105717</v>
      </c>
      <c r="P176" t="s">
        <v>19</v>
      </c>
      <c r="Q176" t="s">
        <v>19</v>
      </c>
      <c r="R176" s="21">
        <v>2795.8586607142856</v>
      </c>
      <c r="S176" s="21">
        <v>317.82588690476189</v>
      </c>
      <c r="T176" s="21">
        <v>104.82789880952382</v>
      </c>
      <c r="U176" s="21">
        <v>149.84720535714285</v>
      </c>
      <c r="V176" s="21">
        <v>39.250979166666667</v>
      </c>
      <c r="W176" s="21">
        <v>199.63276785714285</v>
      </c>
      <c r="X176" s="21">
        <v>77.11</v>
      </c>
      <c r="Y176" s="21">
        <v>0.5</v>
      </c>
      <c r="Z176" s="21">
        <v>943.45108928571426</v>
      </c>
    </row>
    <row r="177" spans="1:26" x14ac:dyDescent="0.25">
      <c r="A177" s="20">
        <v>45492</v>
      </c>
      <c r="B177" s="21">
        <v>252.4</v>
      </c>
      <c r="C177" s="21">
        <v>44.5</v>
      </c>
      <c r="D177" s="21">
        <v>16.5</v>
      </c>
      <c r="E177" s="21">
        <v>97.6</v>
      </c>
      <c r="F177" s="21">
        <v>148</v>
      </c>
      <c r="G177" s="21">
        <v>83</v>
      </c>
      <c r="H177" s="21">
        <v>72</v>
      </c>
      <c r="I177" s="21">
        <v>96.2</v>
      </c>
      <c r="J177" s="21">
        <v>123</v>
      </c>
      <c r="K177" s="21">
        <v>69</v>
      </c>
      <c r="L177" s="21">
        <v>67</v>
      </c>
      <c r="M177" s="21">
        <v>8</v>
      </c>
      <c r="N177" s="21">
        <f t="shared" si="10"/>
        <v>36.211673469387755</v>
      </c>
      <c r="O177" s="21">
        <f t="shared" si="11"/>
        <v>31.997550455105717</v>
      </c>
      <c r="P177" t="s">
        <v>17</v>
      </c>
      <c r="Q177" t="s">
        <v>19</v>
      </c>
      <c r="R177" s="21">
        <v>2490.5476190476193</v>
      </c>
      <c r="S177" s="21">
        <v>300.51309523809522</v>
      </c>
      <c r="T177" s="21">
        <v>97.509523809523827</v>
      </c>
      <c r="U177" s="21">
        <v>109.70714285714286</v>
      </c>
      <c r="V177" s="21">
        <v>8.6666666666666661</v>
      </c>
      <c r="W177" s="21">
        <v>236.3154761904762</v>
      </c>
      <c r="X177" s="21">
        <v>77</v>
      </c>
      <c r="Y177" s="21">
        <v>1</v>
      </c>
      <c r="Z177" s="21">
        <v>877.58571428571429</v>
      </c>
    </row>
    <row r="178" spans="1:26" x14ac:dyDescent="0.25">
      <c r="A178" s="20">
        <v>45493</v>
      </c>
      <c r="B178" s="21">
        <v>251</v>
      </c>
      <c r="C178" s="21">
        <v>44</v>
      </c>
      <c r="D178" s="21">
        <v>16.5</v>
      </c>
      <c r="E178" s="21">
        <v>96.9</v>
      </c>
      <c r="F178" s="21">
        <v>136</v>
      </c>
      <c r="G178" s="21">
        <v>74</v>
      </c>
      <c r="H178" s="21">
        <v>69</v>
      </c>
      <c r="I178" s="21">
        <v>97</v>
      </c>
      <c r="J178" s="21">
        <v>124</v>
      </c>
      <c r="K178" s="21">
        <v>66</v>
      </c>
      <c r="L178" s="21">
        <v>67</v>
      </c>
      <c r="M178" s="21">
        <v>8</v>
      </c>
      <c r="N178" s="21">
        <f t="shared" si="10"/>
        <v>36.010816326530609</v>
      </c>
      <c r="O178" s="21">
        <f t="shared" si="11"/>
        <v>31.324493175702337</v>
      </c>
      <c r="P178" t="s">
        <v>17</v>
      </c>
      <c r="Q178" t="s">
        <v>19</v>
      </c>
      <c r="R178" s="21">
        <v>2392.6666666666665</v>
      </c>
      <c r="S178" s="21">
        <v>267.20166666666665</v>
      </c>
      <c r="T178" s="21">
        <v>97.130000000000024</v>
      </c>
      <c r="U178" s="21">
        <v>125.02500000000002</v>
      </c>
      <c r="V178" s="21">
        <v>43.9</v>
      </c>
      <c r="W178" s="21">
        <v>112.82166666666666</v>
      </c>
      <c r="X178" s="21">
        <v>37.299999999999997</v>
      </c>
      <c r="Y178" s="21">
        <v>1</v>
      </c>
      <c r="Z178" s="21">
        <v>874.17</v>
      </c>
    </row>
    <row r="179" spans="1:26" x14ac:dyDescent="0.25">
      <c r="A179" s="20">
        <v>45494</v>
      </c>
      <c r="B179" s="21">
        <v>251.2</v>
      </c>
      <c r="C179" s="21">
        <v>44</v>
      </c>
      <c r="D179" s="21">
        <v>16.5</v>
      </c>
      <c r="E179" s="21">
        <v>96.4</v>
      </c>
      <c r="F179" s="21">
        <v>117</v>
      </c>
      <c r="G179" s="21">
        <v>68</v>
      </c>
      <c r="H179" s="21">
        <v>67</v>
      </c>
      <c r="I179" s="21">
        <v>96.9</v>
      </c>
      <c r="J179" s="21">
        <v>116</v>
      </c>
      <c r="K179" s="21">
        <v>75</v>
      </c>
      <c r="L179" s="21">
        <v>67</v>
      </c>
      <c r="M179" s="21">
        <v>6.5</v>
      </c>
      <c r="N179" s="21">
        <f t="shared" si="10"/>
        <v>36.03951020408163</v>
      </c>
      <c r="O179" s="21">
        <f t="shared" si="11"/>
        <v>31.324493175702337</v>
      </c>
      <c r="P179" t="s">
        <v>17</v>
      </c>
      <c r="Q179" t="s">
        <v>17</v>
      </c>
      <c r="R179" s="21">
        <v>1220.4000000000001</v>
      </c>
      <c r="S179" s="21">
        <v>224.97499999999999</v>
      </c>
      <c r="T179" s="21">
        <v>30.3</v>
      </c>
      <c r="U179" s="21">
        <v>27.274999999999999</v>
      </c>
      <c r="V179" s="21">
        <v>28.349999999999998</v>
      </c>
      <c r="W179" s="21">
        <v>169.50000000000003</v>
      </c>
      <c r="X179" s="21">
        <v>65</v>
      </c>
      <c r="Y179" s="21">
        <v>1</v>
      </c>
      <c r="Z179" s="21">
        <v>272.7</v>
      </c>
    </row>
    <row r="180" spans="1:26" x14ac:dyDescent="0.25">
      <c r="A180" s="20">
        <v>45495</v>
      </c>
      <c r="B180" s="21">
        <v>252.4</v>
      </c>
      <c r="C180" s="21">
        <v>44</v>
      </c>
      <c r="D180" s="21">
        <v>16.5</v>
      </c>
      <c r="E180" s="21">
        <v>96.9</v>
      </c>
      <c r="F180" s="21">
        <v>141</v>
      </c>
      <c r="G180" s="21">
        <v>80</v>
      </c>
      <c r="H180" s="21">
        <v>68</v>
      </c>
      <c r="I180" s="21">
        <v>98.3</v>
      </c>
      <c r="J180" s="21">
        <v>138</v>
      </c>
      <c r="K180" s="21">
        <v>75</v>
      </c>
      <c r="L180" s="21">
        <v>84</v>
      </c>
      <c r="M180" s="21">
        <v>9</v>
      </c>
      <c r="N180" s="21">
        <f t="shared" si="10"/>
        <v>36.211673469387755</v>
      </c>
      <c r="O180" s="21">
        <f t="shared" si="11"/>
        <v>31.324493175702337</v>
      </c>
      <c r="P180" t="s">
        <v>19</v>
      </c>
      <c r="Q180" t="s">
        <v>19</v>
      </c>
      <c r="R180" s="21">
        <v>4894.0476190476193</v>
      </c>
      <c r="S180" s="21">
        <v>812.71309523809532</v>
      </c>
      <c r="T180" s="21">
        <v>145.65952380952382</v>
      </c>
      <c r="U180" s="21">
        <v>118.25714285714287</v>
      </c>
      <c r="V180" s="21">
        <v>13.466666666666667</v>
      </c>
      <c r="W180" s="21">
        <v>607.8654761904761</v>
      </c>
      <c r="X180" s="21">
        <v>82.75</v>
      </c>
      <c r="Y180" s="21">
        <v>1</v>
      </c>
      <c r="Z180" s="21">
        <v>1310.9357142857143</v>
      </c>
    </row>
    <row r="181" spans="1:26" x14ac:dyDescent="0.25">
      <c r="A181" s="20">
        <v>45496</v>
      </c>
      <c r="B181" s="21">
        <v>254</v>
      </c>
      <c r="C181" s="21">
        <v>44.5</v>
      </c>
      <c r="D181" s="21">
        <v>16.5</v>
      </c>
      <c r="E181" s="21">
        <v>96.5</v>
      </c>
      <c r="F181" s="21">
        <v>142</v>
      </c>
      <c r="G181" s="21">
        <v>81</v>
      </c>
      <c r="H181" s="21">
        <v>69</v>
      </c>
      <c r="I181" s="21">
        <v>97.3</v>
      </c>
      <c r="J181" s="21">
        <v>135</v>
      </c>
      <c r="K181" s="21">
        <v>83</v>
      </c>
      <c r="L181" s="21">
        <v>76</v>
      </c>
      <c r="M181" s="21">
        <v>7.5</v>
      </c>
      <c r="N181" s="21">
        <f t="shared" si="10"/>
        <v>36.441224489795914</v>
      </c>
      <c r="O181" s="21">
        <f t="shared" si="11"/>
        <v>31.997550455105717</v>
      </c>
      <c r="P181" t="s">
        <v>17</v>
      </c>
      <c r="Q181" t="s">
        <v>19</v>
      </c>
      <c r="R181" s="21">
        <v>2821.5142857142855</v>
      </c>
      <c r="S181" s="21">
        <v>486.04285714285714</v>
      </c>
      <c r="T181" s="21">
        <v>65.01428571428572</v>
      </c>
      <c r="U181" s="21">
        <v>95.200000000000017</v>
      </c>
      <c r="V181" s="21">
        <v>10.97142857142857</v>
      </c>
      <c r="W181" s="21">
        <v>293.90000000000003</v>
      </c>
      <c r="X181" s="21">
        <v>83</v>
      </c>
      <c r="Y181" s="21">
        <v>1</v>
      </c>
      <c r="Z181" s="21">
        <v>585.12857142857138</v>
      </c>
    </row>
    <row r="182" spans="1:26" x14ac:dyDescent="0.25">
      <c r="A182" s="20">
        <v>45497</v>
      </c>
      <c r="B182" s="21">
        <v>253.8</v>
      </c>
      <c r="C182" s="21">
        <v>44.5</v>
      </c>
      <c r="D182" s="21">
        <v>16.5</v>
      </c>
      <c r="E182" s="21">
        <v>97</v>
      </c>
      <c r="F182" s="21">
        <v>129</v>
      </c>
      <c r="G182" s="21">
        <v>76</v>
      </c>
      <c r="H182" s="21">
        <v>64</v>
      </c>
      <c r="I182" s="21">
        <v>97.9</v>
      </c>
      <c r="J182" s="21">
        <v>123</v>
      </c>
      <c r="K182" s="21">
        <v>73</v>
      </c>
      <c r="L182" s="21">
        <v>78</v>
      </c>
      <c r="M182" s="21">
        <v>10</v>
      </c>
      <c r="N182" s="21">
        <f t="shared" si="10"/>
        <v>36.4125306122449</v>
      </c>
      <c r="O182" s="21">
        <f t="shared" si="11"/>
        <v>31.997550455105717</v>
      </c>
      <c r="P182" t="s">
        <v>19</v>
      </c>
      <c r="Q182" t="s">
        <v>19</v>
      </c>
      <c r="R182" s="21">
        <v>2853.2666666666664</v>
      </c>
      <c r="S182" s="21">
        <v>408.86666666666667</v>
      </c>
      <c r="T182" s="21">
        <v>105.075</v>
      </c>
      <c r="U182" s="21">
        <v>106.25000000000001</v>
      </c>
      <c r="V182" s="21">
        <v>47.7</v>
      </c>
      <c r="W182" s="21">
        <v>241.64166666666668</v>
      </c>
      <c r="X182" s="21">
        <v>79</v>
      </c>
      <c r="Y182" s="21">
        <v>2</v>
      </c>
      <c r="Z182" s="21">
        <v>945.67499999999995</v>
      </c>
    </row>
    <row r="183" spans="1:26" x14ac:dyDescent="0.25">
      <c r="A183" s="20">
        <v>45498</v>
      </c>
      <c r="B183" s="21">
        <v>254.8</v>
      </c>
      <c r="C183" s="21">
        <v>45</v>
      </c>
      <c r="D183" s="21">
        <v>16.5</v>
      </c>
      <c r="E183" s="21">
        <v>98</v>
      </c>
      <c r="F183" s="21">
        <v>125</v>
      </c>
      <c r="G183" s="21">
        <v>79</v>
      </c>
      <c r="H183" s="21">
        <v>76</v>
      </c>
      <c r="I183" s="21">
        <v>97.6</v>
      </c>
      <c r="J183" s="21">
        <v>129</v>
      </c>
      <c r="K183" s="21">
        <v>71</v>
      </c>
      <c r="L183" s="21">
        <v>72</v>
      </c>
      <c r="M183" s="21">
        <v>11</v>
      </c>
      <c r="N183" s="21">
        <f t="shared" ref="N183:N214" si="12">(B183/4900)*703</f>
        <v>36.556000000000004</v>
      </c>
      <c r="O183" s="21">
        <f t="shared" ref="O183:O214" si="13">(86.01*LOG10(C183-D183))-(70.041*LOG10(70))+36.76</f>
        <v>32.6586945886934</v>
      </c>
      <c r="P183" t="s">
        <v>17</v>
      </c>
      <c r="Q183" t="s">
        <v>19</v>
      </c>
      <c r="R183" s="21">
        <v>1625.2666666666667</v>
      </c>
      <c r="S183" s="21">
        <v>146.31666666666666</v>
      </c>
      <c r="T183" s="21">
        <v>87.275000000000006</v>
      </c>
      <c r="U183" s="21">
        <v>87.6</v>
      </c>
      <c r="V183" s="21">
        <v>44.599999999999994</v>
      </c>
      <c r="W183" s="21">
        <v>34.091666666666669</v>
      </c>
      <c r="X183" s="21">
        <v>25</v>
      </c>
      <c r="Y183" s="21">
        <v>2</v>
      </c>
      <c r="Z183" s="21">
        <v>785.47500000000002</v>
      </c>
    </row>
    <row r="184" spans="1:26" x14ac:dyDescent="0.25">
      <c r="A184" s="20">
        <v>45499</v>
      </c>
      <c r="B184" s="21">
        <v>253.8</v>
      </c>
      <c r="C184" s="21">
        <v>45</v>
      </c>
      <c r="D184" s="21">
        <v>16.5</v>
      </c>
      <c r="E184" s="21">
        <v>98.5</v>
      </c>
      <c r="F184" s="21">
        <v>134</v>
      </c>
      <c r="G184" s="21">
        <v>81</v>
      </c>
      <c r="H184" s="21">
        <v>83</v>
      </c>
      <c r="I184" s="21">
        <v>97.4</v>
      </c>
      <c r="J184" s="21">
        <v>120</v>
      </c>
      <c r="K184" s="21">
        <v>65</v>
      </c>
      <c r="L184" s="21">
        <v>72</v>
      </c>
      <c r="M184" s="21">
        <v>7</v>
      </c>
      <c r="N184" s="21">
        <f t="shared" si="12"/>
        <v>36.4125306122449</v>
      </c>
      <c r="O184" s="21">
        <f t="shared" si="13"/>
        <v>32.6586945886934</v>
      </c>
      <c r="P184" t="s">
        <v>17</v>
      </c>
      <c r="Q184" t="s">
        <v>19</v>
      </c>
      <c r="R184" s="21">
        <v>3921.0125595238096</v>
      </c>
      <c r="S184" s="21">
        <v>470.13834523809527</v>
      </c>
      <c r="T184" s="21">
        <v>163.58889285714284</v>
      </c>
      <c r="U184" s="21">
        <v>169.024125</v>
      </c>
      <c r="V184" s="21">
        <v>55.516339285714288</v>
      </c>
      <c r="W184" s="21">
        <v>241.87491666666668</v>
      </c>
      <c r="X184" s="21">
        <v>81</v>
      </c>
      <c r="Y184" s="21">
        <v>2</v>
      </c>
      <c r="Z184" s="21">
        <v>1472.3000357142857</v>
      </c>
    </row>
    <row r="185" spans="1:26" x14ac:dyDescent="0.25">
      <c r="A185" s="20">
        <v>45500</v>
      </c>
      <c r="B185" s="21">
        <v>253</v>
      </c>
      <c r="C185" s="21">
        <v>45</v>
      </c>
      <c r="D185" s="21">
        <v>16.5</v>
      </c>
      <c r="E185" s="21">
        <v>98</v>
      </c>
      <c r="F185" s="21">
        <v>119</v>
      </c>
      <c r="G185" s="21">
        <v>74</v>
      </c>
      <c r="H185" s="21">
        <v>75</v>
      </c>
      <c r="I185" s="21">
        <v>97.6</v>
      </c>
      <c r="J185" s="21">
        <v>125</v>
      </c>
      <c r="K185" s="21">
        <v>73</v>
      </c>
      <c r="L185" s="21">
        <v>71</v>
      </c>
      <c r="M185" s="21">
        <v>9</v>
      </c>
      <c r="N185" s="21">
        <f t="shared" si="12"/>
        <v>36.297755102040817</v>
      </c>
      <c r="O185" s="21">
        <f t="shared" si="13"/>
        <v>32.6586945886934</v>
      </c>
      <c r="P185" t="s">
        <v>17</v>
      </c>
      <c r="Q185" t="s">
        <v>19</v>
      </c>
      <c r="R185" s="21">
        <v>2820.7610416666666</v>
      </c>
      <c r="S185" s="21">
        <v>399.39179166666668</v>
      </c>
      <c r="T185" s="21">
        <v>103.903375</v>
      </c>
      <c r="U185" s="21">
        <v>108.56206250000002</v>
      </c>
      <c r="V185" s="21">
        <v>42.365312500000002</v>
      </c>
      <c r="W185" s="21">
        <v>245.88329166666668</v>
      </c>
      <c r="X185" s="21">
        <v>82</v>
      </c>
      <c r="Y185" s="21">
        <v>1.5</v>
      </c>
      <c r="Z185" s="21">
        <v>935.13037499999996</v>
      </c>
    </row>
    <row r="186" spans="1:26" x14ac:dyDescent="0.25">
      <c r="A186" s="20">
        <v>45501</v>
      </c>
      <c r="B186" s="21">
        <v>252.4</v>
      </c>
      <c r="C186" s="21">
        <v>45</v>
      </c>
      <c r="D186" s="21">
        <v>16.5</v>
      </c>
      <c r="E186" s="21">
        <v>97.1</v>
      </c>
      <c r="F186" s="21">
        <v>135</v>
      </c>
      <c r="G186" s="21">
        <v>78</v>
      </c>
      <c r="H186" s="21">
        <v>69</v>
      </c>
      <c r="I186" s="21">
        <v>96.6</v>
      </c>
      <c r="J186" s="21">
        <v>114</v>
      </c>
      <c r="K186" s="21">
        <v>70</v>
      </c>
      <c r="L186" s="21">
        <v>59</v>
      </c>
      <c r="M186" s="21">
        <v>7.5</v>
      </c>
      <c r="N186" s="21">
        <f t="shared" si="12"/>
        <v>36.211673469387755</v>
      </c>
      <c r="O186" s="21">
        <f t="shared" si="13"/>
        <v>32.6586945886934</v>
      </c>
      <c r="P186" t="s">
        <v>17</v>
      </c>
      <c r="Q186" t="s">
        <v>19</v>
      </c>
      <c r="R186" s="21">
        <v>1694.2666666666667</v>
      </c>
      <c r="S186" s="21">
        <v>165.76666666666668</v>
      </c>
      <c r="T186" s="21">
        <v>91.875000000000014</v>
      </c>
      <c r="U186" s="21">
        <v>75.450000000000017</v>
      </c>
      <c r="V186" s="21">
        <v>43.8</v>
      </c>
      <c r="W186" s="21">
        <v>27.741666666666667</v>
      </c>
      <c r="X186" s="21">
        <v>26</v>
      </c>
      <c r="Y186" s="21">
        <v>2.5</v>
      </c>
      <c r="Z186" s="21">
        <v>826.875</v>
      </c>
    </row>
    <row r="187" spans="1:26" x14ac:dyDescent="0.25">
      <c r="A187" s="20">
        <v>45502</v>
      </c>
      <c r="B187" s="21">
        <v>254</v>
      </c>
      <c r="C187" s="21">
        <v>44.5</v>
      </c>
      <c r="D187" s="21">
        <v>16.5</v>
      </c>
      <c r="E187" s="21">
        <v>96.6</v>
      </c>
      <c r="F187" s="21">
        <v>144</v>
      </c>
      <c r="G187" s="21">
        <v>79</v>
      </c>
      <c r="H187" s="21">
        <v>73</v>
      </c>
      <c r="I187" s="21">
        <v>97.6</v>
      </c>
      <c r="J187" s="21">
        <v>146</v>
      </c>
      <c r="K187" s="21">
        <v>78</v>
      </c>
      <c r="L187" s="21">
        <v>73</v>
      </c>
      <c r="M187" s="21">
        <v>8</v>
      </c>
      <c r="N187" s="21">
        <f t="shared" si="12"/>
        <v>36.441224489795914</v>
      </c>
      <c r="O187" s="21">
        <f t="shared" si="13"/>
        <v>31.997550455105717</v>
      </c>
      <c r="P187" t="s">
        <v>17</v>
      </c>
      <c r="Q187" t="s">
        <v>19</v>
      </c>
      <c r="R187" s="21">
        <v>963.26666666666665</v>
      </c>
      <c r="S187" s="21">
        <v>112.86666666666666</v>
      </c>
      <c r="T187" s="21">
        <v>35.075000000000003</v>
      </c>
      <c r="U187" s="21">
        <v>66.250000000000014</v>
      </c>
      <c r="V187" s="21">
        <v>36.700000000000003</v>
      </c>
      <c r="W187" s="21">
        <v>22.141666666666666</v>
      </c>
      <c r="X187" s="21">
        <v>19</v>
      </c>
      <c r="Y187" s="21">
        <v>1.5</v>
      </c>
      <c r="Z187" s="21">
        <v>315.67500000000001</v>
      </c>
    </row>
    <row r="188" spans="1:26" x14ac:dyDescent="0.25">
      <c r="A188" s="20">
        <v>45503</v>
      </c>
      <c r="B188" s="21">
        <v>252.4</v>
      </c>
      <c r="C188" s="21">
        <v>44.5</v>
      </c>
      <c r="D188" s="21">
        <v>16.5</v>
      </c>
      <c r="E188" s="21">
        <v>96.9</v>
      </c>
      <c r="F188" s="21">
        <v>140</v>
      </c>
      <c r="G188" s="21">
        <v>81</v>
      </c>
      <c r="H188" s="21">
        <v>74</v>
      </c>
      <c r="I188" s="21">
        <v>97.6</v>
      </c>
      <c r="J188" s="21">
        <v>129</v>
      </c>
      <c r="K188" s="21">
        <v>72</v>
      </c>
      <c r="L188" s="21">
        <v>74</v>
      </c>
      <c r="M188" s="21">
        <v>0</v>
      </c>
      <c r="N188" s="21">
        <f t="shared" si="12"/>
        <v>36.211673469387755</v>
      </c>
      <c r="O188" s="21">
        <f t="shared" si="13"/>
        <v>31.997550455105717</v>
      </c>
      <c r="P188" t="s">
        <v>19</v>
      </c>
      <c r="Q188" t="s">
        <v>17</v>
      </c>
      <c r="R188" s="21">
        <v>2564.7571428571428</v>
      </c>
      <c r="S188" s="21">
        <v>445.17142857142858</v>
      </c>
      <c r="T188" s="21">
        <v>71.357142857142861</v>
      </c>
      <c r="U188" s="21">
        <v>51.800000000000004</v>
      </c>
      <c r="V188" s="21">
        <v>6.0857142857142854</v>
      </c>
      <c r="W188" s="21">
        <v>314.5</v>
      </c>
      <c r="X188" s="21">
        <v>51</v>
      </c>
      <c r="Y188" s="21">
        <v>1</v>
      </c>
      <c r="Z188" s="21">
        <v>642.21428571428567</v>
      </c>
    </row>
    <row r="189" spans="1:26" x14ac:dyDescent="0.25">
      <c r="A189" s="20">
        <v>45504</v>
      </c>
      <c r="B189" s="21">
        <v>252</v>
      </c>
      <c r="C189" s="21">
        <v>44.5</v>
      </c>
      <c r="D189" s="21">
        <v>16.5</v>
      </c>
      <c r="E189" s="21">
        <v>97.3</v>
      </c>
      <c r="F189" s="21">
        <v>132</v>
      </c>
      <c r="G189" s="21">
        <v>78</v>
      </c>
      <c r="H189" s="21">
        <v>73</v>
      </c>
      <c r="I189" s="21">
        <v>97.2</v>
      </c>
      <c r="J189" s="21">
        <v>145</v>
      </c>
      <c r="K189" s="21">
        <v>73</v>
      </c>
      <c r="L189" s="21">
        <v>76</v>
      </c>
      <c r="M189" s="21">
        <v>7.5</v>
      </c>
      <c r="N189" s="21">
        <f t="shared" si="12"/>
        <v>36.154285714285713</v>
      </c>
      <c r="O189" s="21">
        <f t="shared" si="13"/>
        <v>31.997550455105717</v>
      </c>
      <c r="P189" t="s">
        <v>19</v>
      </c>
      <c r="Q189" t="s">
        <v>17</v>
      </c>
      <c r="R189" s="21">
        <v>3749.5142857142855</v>
      </c>
      <c r="S189" s="21">
        <v>587.79285714285709</v>
      </c>
      <c r="T189" s="21">
        <v>122.51428571428572</v>
      </c>
      <c r="U189" s="21">
        <v>103.75000000000001</v>
      </c>
      <c r="V189" s="21">
        <v>13.87142857142857</v>
      </c>
      <c r="W189" s="21">
        <v>399.6</v>
      </c>
      <c r="X189" s="21">
        <v>117</v>
      </c>
      <c r="Y189" s="21">
        <v>1</v>
      </c>
      <c r="Z189" s="21">
        <v>1102.6285714285714</v>
      </c>
    </row>
    <row r="190" spans="1:26" x14ac:dyDescent="0.25">
      <c r="A190" s="20">
        <v>45505</v>
      </c>
      <c r="B190" s="21">
        <v>253</v>
      </c>
      <c r="C190" s="21">
        <v>44.5</v>
      </c>
      <c r="D190" s="21">
        <v>16.5</v>
      </c>
      <c r="E190" s="21">
        <v>96</v>
      </c>
      <c r="F190" s="21">
        <v>117</v>
      </c>
      <c r="G190" s="21">
        <v>78</v>
      </c>
      <c r="H190" s="21">
        <v>78</v>
      </c>
      <c r="I190" s="21">
        <v>97.1</v>
      </c>
      <c r="J190" s="21">
        <v>140</v>
      </c>
      <c r="K190" s="21">
        <v>63</v>
      </c>
      <c r="L190" s="21">
        <v>68</v>
      </c>
      <c r="M190" s="21">
        <v>7</v>
      </c>
      <c r="N190" s="21">
        <f t="shared" si="12"/>
        <v>36.297755102040817</v>
      </c>
      <c r="O190" s="21">
        <f t="shared" si="13"/>
        <v>31.997550455105717</v>
      </c>
      <c r="P190" t="s">
        <v>19</v>
      </c>
      <c r="Q190" t="s">
        <v>17</v>
      </c>
      <c r="R190" s="21">
        <v>2080.6566666666668</v>
      </c>
      <c r="S190" s="21">
        <v>303.20566666666673</v>
      </c>
      <c r="T190" s="21">
        <v>72.089333333333329</v>
      </c>
      <c r="U190" s="21">
        <v>78.419666666666686</v>
      </c>
      <c r="V190" s="21">
        <v>38.975666666666669</v>
      </c>
      <c r="W190" s="21">
        <v>174.92933333333335</v>
      </c>
      <c r="X190" s="21">
        <v>61.230000000000004</v>
      </c>
      <c r="Y190" s="21">
        <v>1</v>
      </c>
      <c r="Z190" s="21">
        <v>648.80399999999997</v>
      </c>
    </row>
    <row r="191" spans="1:26" x14ac:dyDescent="0.25">
      <c r="A191" s="20">
        <v>45506</v>
      </c>
      <c r="B191" s="21">
        <v>252.4</v>
      </c>
      <c r="C191" s="21">
        <v>44.5</v>
      </c>
      <c r="D191" s="21">
        <v>16.5</v>
      </c>
      <c r="E191" s="21">
        <v>96.3</v>
      </c>
      <c r="F191" s="21">
        <v>117</v>
      </c>
      <c r="G191" s="21">
        <v>81</v>
      </c>
      <c r="H191" s="21">
        <v>70</v>
      </c>
      <c r="I191" s="21">
        <v>96.7</v>
      </c>
      <c r="J191" s="21">
        <v>132</v>
      </c>
      <c r="K191" s="21">
        <v>78</v>
      </c>
      <c r="L191" s="21">
        <v>64</v>
      </c>
      <c r="M191" s="21">
        <v>8</v>
      </c>
      <c r="N191" s="21">
        <f t="shared" si="12"/>
        <v>36.211673469387755</v>
      </c>
      <c r="O191" s="21">
        <f t="shared" si="13"/>
        <v>31.997550455105717</v>
      </c>
      <c r="P191" t="s">
        <v>19</v>
      </c>
      <c r="Q191" t="s">
        <v>17</v>
      </c>
      <c r="R191" s="21">
        <v>6100.4210416666665</v>
      </c>
      <c r="S191" s="21">
        <v>816.2897916666667</v>
      </c>
      <c r="T191" s="21">
        <v>235.14070833333332</v>
      </c>
      <c r="U191" s="21">
        <v>205.10672916666667</v>
      </c>
      <c r="V191" s="21">
        <v>48.135979166666672</v>
      </c>
      <c r="W191" s="21">
        <v>460.83195833333332</v>
      </c>
      <c r="X191" s="21">
        <v>129.47</v>
      </c>
      <c r="Y191" s="21">
        <v>1.5</v>
      </c>
      <c r="Z191" s="21">
        <v>2116.2663750000002</v>
      </c>
    </row>
    <row r="192" spans="1:26" x14ac:dyDescent="0.25">
      <c r="A192" s="20">
        <v>45507</v>
      </c>
      <c r="B192" s="21">
        <v>252.2</v>
      </c>
      <c r="C192" s="21">
        <v>45</v>
      </c>
      <c r="D192" s="21">
        <v>16.5</v>
      </c>
      <c r="E192" s="21">
        <v>97.2</v>
      </c>
      <c r="F192" s="21">
        <v>136</v>
      </c>
      <c r="G192" s="21">
        <v>72</v>
      </c>
      <c r="H192" s="21">
        <v>57</v>
      </c>
      <c r="I192" s="21">
        <v>96.5</v>
      </c>
      <c r="J192" s="21">
        <v>128</v>
      </c>
      <c r="K192" s="21">
        <v>70</v>
      </c>
      <c r="L192" s="21">
        <v>60</v>
      </c>
      <c r="M192" s="21">
        <v>13</v>
      </c>
      <c r="N192" s="21">
        <f t="shared" si="12"/>
        <v>36.182979591836734</v>
      </c>
      <c r="O192" s="21">
        <f t="shared" si="13"/>
        <v>32.6586945886934</v>
      </c>
      <c r="P192" t="s">
        <v>19</v>
      </c>
      <c r="Q192" t="s">
        <v>17</v>
      </c>
      <c r="R192" s="21">
        <v>4590.5896130952387</v>
      </c>
      <c r="S192" s="21">
        <v>709.21607738095236</v>
      </c>
      <c r="T192" s="21">
        <v>143.6438511904762</v>
      </c>
      <c r="U192" s="21">
        <v>140.28872916666668</v>
      </c>
      <c r="V192" s="21">
        <v>47.939122023809524</v>
      </c>
      <c r="W192" s="21">
        <v>444.06567261904763</v>
      </c>
      <c r="X192" s="21">
        <v>81.849999999999994</v>
      </c>
      <c r="Y192" s="21">
        <v>1.5</v>
      </c>
      <c r="Z192" s="21">
        <v>1292.7946607142858</v>
      </c>
    </row>
    <row r="193" spans="1:26" x14ac:dyDescent="0.25">
      <c r="A193" s="20">
        <v>45508</v>
      </c>
      <c r="B193" s="21">
        <v>252.6</v>
      </c>
      <c r="C193" s="21">
        <v>45</v>
      </c>
      <c r="D193" s="21">
        <v>16.5</v>
      </c>
      <c r="E193" s="21">
        <v>97.1</v>
      </c>
      <c r="F193" s="21">
        <v>122</v>
      </c>
      <c r="G193" s="21">
        <v>71</v>
      </c>
      <c r="H193" s="21">
        <v>70</v>
      </c>
      <c r="I193" s="21">
        <v>96.2</v>
      </c>
      <c r="J193" s="21">
        <v>118</v>
      </c>
      <c r="K193" s="21">
        <v>68</v>
      </c>
      <c r="L193" s="21">
        <v>63</v>
      </c>
      <c r="M193" s="21">
        <v>7.5</v>
      </c>
      <c r="N193" s="21">
        <f t="shared" si="12"/>
        <v>36.240367346938775</v>
      </c>
      <c r="O193" s="21">
        <f t="shared" si="13"/>
        <v>32.6586945886934</v>
      </c>
      <c r="P193" t="s">
        <v>19</v>
      </c>
      <c r="Q193" t="s">
        <v>17</v>
      </c>
      <c r="R193" s="21">
        <v>4289.8196130952383</v>
      </c>
      <c r="S193" s="21">
        <v>730.96207738095245</v>
      </c>
      <c r="T193" s="21">
        <v>108.5808511904762</v>
      </c>
      <c r="U193" s="21">
        <v>135.00372916666669</v>
      </c>
      <c r="V193" s="21">
        <v>43.564122023809524</v>
      </c>
      <c r="W193" s="21">
        <v>520.71967261904763</v>
      </c>
      <c r="X193" s="21">
        <v>134.33000000000001</v>
      </c>
      <c r="Y193" s="21">
        <v>0.5</v>
      </c>
      <c r="Z193" s="21">
        <v>977.22766071428578</v>
      </c>
    </row>
    <row r="194" spans="1:26" x14ac:dyDescent="0.25">
      <c r="A194" s="20">
        <v>45509</v>
      </c>
      <c r="B194" s="21">
        <v>254</v>
      </c>
      <c r="C194" s="21">
        <v>44.5</v>
      </c>
      <c r="D194" s="21">
        <v>16.5</v>
      </c>
      <c r="E194" s="21">
        <v>95.8</v>
      </c>
      <c r="F194" s="21">
        <v>133</v>
      </c>
      <c r="G194" s="21">
        <v>80</v>
      </c>
      <c r="H194" s="21">
        <v>82</v>
      </c>
      <c r="I194" s="21">
        <v>98.3</v>
      </c>
      <c r="J194" s="21">
        <v>153</v>
      </c>
      <c r="K194" s="21">
        <v>84</v>
      </c>
      <c r="L194" s="21">
        <v>73</v>
      </c>
      <c r="M194" s="21">
        <v>6.5</v>
      </c>
      <c r="N194" s="21">
        <f t="shared" si="12"/>
        <v>36.441224489795914</v>
      </c>
      <c r="O194" s="21">
        <f t="shared" si="13"/>
        <v>31.997550455105717</v>
      </c>
      <c r="P194" t="s">
        <v>19</v>
      </c>
      <c r="Q194" t="s">
        <v>17</v>
      </c>
      <c r="R194" s="21">
        <v>5915</v>
      </c>
      <c r="S194" s="21">
        <v>935</v>
      </c>
      <c r="T194" s="21">
        <v>249</v>
      </c>
      <c r="U194" s="21">
        <v>85</v>
      </c>
      <c r="V194" s="21">
        <v>41.5</v>
      </c>
      <c r="W194" s="21">
        <v>530.5</v>
      </c>
      <c r="X194" s="21">
        <v>65.8</v>
      </c>
      <c r="Y194" s="21">
        <v>0</v>
      </c>
      <c r="Z194" s="21">
        <v>2241</v>
      </c>
    </row>
    <row r="195" spans="1:26" x14ac:dyDescent="0.25">
      <c r="A195" s="20">
        <v>45510</v>
      </c>
      <c r="B195" s="21">
        <v>255</v>
      </c>
      <c r="C195" s="21">
        <v>44.5</v>
      </c>
      <c r="D195" s="21">
        <v>16.5</v>
      </c>
      <c r="E195" s="21">
        <v>96.7</v>
      </c>
      <c r="F195" s="21">
        <v>106</v>
      </c>
      <c r="G195" s="21">
        <v>42</v>
      </c>
      <c r="H195" s="21">
        <v>79</v>
      </c>
      <c r="I195" s="21">
        <v>97.7</v>
      </c>
      <c r="J195" s="21">
        <v>124</v>
      </c>
      <c r="K195" s="21">
        <v>77</v>
      </c>
      <c r="L195" s="21">
        <v>75</v>
      </c>
      <c r="M195" s="21">
        <v>14.5</v>
      </c>
      <c r="N195" s="21">
        <f t="shared" si="12"/>
        <v>36.584693877551018</v>
      </c>
      <c r="O195" s="21">
        <f t="shared" si="13"/>
        <v>31.997550455105717</v>
      </c>
      <c r="P195" t="s">
        <v>19</v>
      </c>
      <c r="Q195" t="s">
        <v>19</v>
      </c>
      <c r="R195" s="21">
        <v>5619.666666666667</v>
      </c>
      <c r="S195" s="21">
        <v>794.51666666666665</v>
      </c>
      <c r="T195" s="21">
        <v>200.4083333333333</v>
      </c>
      <c r="U195" s="21">
        <v>178.76666666666668</v>
      </c>
      <c r="V195" s="21">
        <v>68.766666666666666</v>
      </c>
      <c r="W195" s="21">
        <v>368.85833333333335</v>
      </c>
      <c r="X195" s="21">
        <v>139.5</v>
      </c>
      <c r="Y195" s="21">
        <v>0.5</v>
      </c>
      <c r="Z195" s="21">
        <v>1803.675</v>
      </c>
    </row>
    <row r="196" spans="1:26" x14ac:dyDescent="0.25">
      <c r="A196" s="20">
        <v>45511</v>
      </c>
      <c r="B196" s="21">
        <v>258.2</v>
      </c>
      <c r="C196" s="21">
        <v>44.5</v>
      </c>
      <c r="D196" s="21">
        <v>16.5</v>
      </c>
      <c r="E196" s="21">
        <v>96.6</v>
      </c>
      <c r="F196" s="21">
        <v>141</v>
      </c>
      <c r="G196" s="21">
        <v>83</v>
      </c>
      <c r="H196" s="21">
        <v>75</v>
      </c>
      <c r="I196" s="21">
        <v>98</v>
      </c>
      <c r="J196" s="21">
        <v>156</v>
      </c>
      <c r="K196" s="21">
        <v>89</v>
      </c>
      <c r="L196" s="21">
        <v>76</v>
      </c>
      <c r="M196" s="21">
        <v>8</v>
      </c>
      <c r="N196" s="21">
        <f t="shared" si="12"/>
        <v>37.043795918367344</v>
      </c>
      <c r="O196" s="21">
        <f t="shared" si="13"/>
        <v>31.997550455105717</v>
      </c>
      <c r="P196" t="s">
        <v>19</v>
      </c>
      <c r="Q196" t="s">
        <v>19</v>
      </c>
      <c r="R196" s="21">
        <v>2403.3229464285714</v>
      </c>
      <c r="S196" s="21">
        <v>256.10441071428568</v>
      </c>
      <c r="T196" s="21">
        <v>102.29551785714285</v>
      </c>
      <c r="U196" s="21">
        <v>118.74706250000001</v>
      </c>
      <c r="V196" s="21">
        <v>12.622455357142856</v>
      </c>
      <c r="W196" s="21">
        <v>43.677339285714282</v>
      </c>
      <c r="X196" s="21">
        <v>19.5</v>
      </c>
      <c r="Y196" s="21">
        <v>1.5</v>
      </c>
      <c r="Z196" s="21">
        <v>920.65966071428568</v>
      </c>
    </row>
    <row r="197" spans="1:26" x14ac:dyDescent="0.25">
      <c r="A197" s="20">
        <v>45512</v>
      </c>
      <c r="B197" s="21">
        <v>255.4</v>
      </c>
      <c r="C197" s="21">
        <v>44.5</v>
      </c>
      <c r="D197" s="21">
        <v>16.5</v>
      </c>
      <c r="E197" s="21">
        <v>96.3</v>
      </c>
      <c r="F197" s="21">
        <v>130</v>
      </c>
      <c r="G197" s="21">
        <v>78</v>
      </c>
      <c r="H197" s="21">
        <v>64</v>
      </c>
      <c r="I197" s="21">
        <v>97.5</v>
      </c>
      <c r="J197" s="21">
        <v>148</v>
      </c>
      <c r="K197" s="21">
        <v>72</v>
      </c>
      <c r="L197" s="21">
        <v>68</v>
      </c>
      <c r="M197" s="21">
        <v>13</v>
      </c>
      <c r="N197" s="21">
        <f t="shared" si="12"/>
        <v>36.642081632653067</v>
      </c>
      <c r="O197" s="21">
        <f t="shared" si="13"/>
        <v>31.997550455105717</v>
      </c>
      <c r="P197" t="s">
        <v>17</v>
      </c>
      <c r="Q197" t="s">
        <v>19</v>
      </c>
      <c r="R197" s="21">
        <v>2964.7252380952382</v>
      </c>
      <c r="S197" s="21">
        <v>386.71695238095236</v>
      </c>
      <c r="T197" s="21">
        <v>100.37247619047619</v>
      </c>
      <c r="U197" s="21">
        <v>144.55166666666668</v>
      </c>
      <c r="V197" s="21">
        <v>39.778809523809521</v>
      </c>
      <c r="W197" s="21">
        <v>206.99804761904761</v>
      </c>
      <c r="X197" s="21">
        <v>81.28</v>
      </c>
      <c r="Y197" s="21">
        <v>1</v>
      </c>
      <c r="Z197" s="21">
        <v>903.3522857142857</v>
      </c>
    </row>
    <row r="198" spans="1:26" x14ac:dyDescent="0.25">
      <c r="A198" s="20">
        <v>45513</v>
      </c>
      <c r="B198" s="21">
        <v>252</v>
      </c>
      <c r="C198" s="21">
        <v>44.5</v>
      </c>
      <c r="D198" s="21">
        <v>16.5</v>
      </c>
      <c r="E198" s="21">
        <v>96.3</v>
      </c>
      <c r="F198" s="21">
        <v>128</v>
      </c>
      <c r="G198" s="21">
        <v>74</v>
      </c>
      <c r="H198" s="21">
        <v>83</v>
      </c>
      <c r="I198" s="21">
        <v>97.7</v>
      </c>
      <c r="J198" s="21">
        <v>156</v>
      </c>
      <c r="K198" s="21">
        <v>82</v>
      </c>
      <c r="L198" s="21">
        <v>80</v>
      </c>
      <c r="M198" s="21">
        <v>0.5</v>
      </c>
      <c r="N198" s="21">
        <f t="shared" si="12"/>
        <v>36.154285714285713</v>
      </c>
      <c r="O198" s="21">
        <f t="shared" si="13"/>
        <v>31.997550455105717</v>
      </c>
      <c r="P198" t="s">
        <v>19</v>
      </c>
      <c r="Q198" t="s">
        <v>19</v>
      </c>
      <c r="R198" s="21">
        <v>3016.4285714285716</v>
      </c>
      <c r="S198" s="21">
        <v>546.00428571428574</v>
      </c>
      <c r="T198" s="21">
        <v>80.817142857142869</v>
      </c>
      <c r="U198" s="21">
        <v>44.81</v>
      </c>
      <c r="V198" s="21">
        <v>7.2571428571428571</v>
      </c>
      <c r="W198" s="21">
        <v>421.48571428571432</v>
      </c>
      <c r="X198" s="21">
        <v>105.5</v>
      </c>
      <c r="Y198" s="21">
        <v>2</v>
      </c>
      <c r="Z198" s="21">
        <v>727.35428571428565</v>
      </c>
    </row>
    <row r="199" spans="1:26" x14ac:dyDescent="0.25">
      <c r="A199" s="20">
        <v>45514</v>
      </c>
      <c r="B199" s="21">
        <v>254</v>
      </c>
      <c r="C199" s="21">
        <v>44.5</v>
      </c>
      <c r="D199" s="21">
        <v>16.5</v>
      </c>
      <c r="E199" s="21">
        <v>95.4</v>
      </c>
      <c r="F199" s="21">
        <v>128</v>
      </c>
      <c r="G199" s="21">
        <v>79</v>
      </c>
      <c r="H199" s="21">
        <v>64</v>
      </c>
      <c r="I199" s="21">
        <v>97.8</v>
      </c>
      <c r="J199" s="21">
        <v>150</v>
      </c>
      <c r="K199" s="21">
        <v>82</v>
      </c>
      <c r="L199" s="21">
        <v>86</v>
      </c>
      <c r="M199" s="21">
        <v>8</v>
      </c>
      <c r="N199" s="21">
        <f t="shared" si="12"/>
        <v>36.441224489795914</v>
      </c>
      <c r="O199" s="21">
        <f t="shared" si="13"/>
        <v>31.997550455105717</v>
      </c>
      <c r="P199" t="s">
        <v>19</v>
      </c>
      <c r="Q199" t="s">
        <v>17</v>
      </c>
      <c r="R199" s="21">
        <v>2835.166666666667</v>
      </c>
      <c r="S199" s="21">
        <v>456.7166666666667</v>
      </c>
      <c r="T199" s="21">
        <v>89.608333333333334</v>
      </c>
      <c r="U199" s="21">
        <v>72.866666666666674</v>
      </c>
      <c r="V199" s="21">
        <v>40.066666666666663</v>
      </c>
      <c r="W199" s="21">
        <v>291.75833333333333</v>
      </c>
      <c r="X199" s="21">
        <v>62</v>
      </c>
      <c r="Y199" s="21">
        <v>1</v>
      </c>
      <c r="Z199" s="21">
        <v>806.47500000000002</v>
      </c>
    </row>
    <row r="200" spans="1:26" x14ac:dyDescent="0.25">
      <c r="A200" s="20">
        <v>45515</v>
      </c>
      <c r="B200" s="21">
        <v>255</v>
      </c>
      <c r="C200" s="21">
        <v>45</v>
      </c>
      <c r="D200" s="21">
        <v>16.5</v>
      </c>
      <c r="E200" s="21">
        <v>98.1</v>
      </c>
      <c r="F200" s="21">
        <v>139</v>
      </c>
      <c r="G200" s="21">
        <v>66</v>
      </c>
      <c r="H200" s="21">
        <v>91</v>
      </c>
      <c r="I200" s="21">
        <v>97.5</v>
      </c>
      <c r="J200" s="21">
        <v>132</v>
      </c>
      <c r="K200" s="21">
        <v>78</v>
      </c>
      <c r="L200" s="21">
        <v>70</v>
      </c>
      <c r="M200" s="21">
        <v>6</v>
      </c>
      <c r="N200" s="21">
        <f t="shared" si="12"/>
        <v>36.584693877551018</v>
      </c>
      <c r="O200" s="21">
        <f t="shared" si="13"/>
        <v>32.6586945886934</v>
      </c>
      <c r="P200" t="s">
        <v>19</v>
      </c>
      <c r="Q200" t="s">
        <v>17</v>
      </c>
      <c r="R200" s="21">
        <v>3105.8571428571431</v>
      </c>
      <c r="S200" s="21">
        <v>472.20857142857142</v>
      </c>
      <c r="T200" s="21">
        <v>82.934285714285721</v>
      </c>
      <c r="U200" s="21">
        <v>132.82</v>
      </c>
      <c r="V200" s="21">
        <v>8.1142857142857139</v>
      </c>
      <c r="W200" s="21">
        <v>285.67142857142858</v>
      </c>
      <c r="X200" s="21">
        <v>72</v>
      </c>
      <c r="Y200" s="21">
        <v>1</v>
      </c>
      <c r="Z200" s="21">
        <v>746.40857142857135</v>
      </c>
    </row>
    <row r="201" spans="1:26" x14ac:dyDescent="0.25">
      <c r="A201" s="20">
        <v>45516</v>
      </c>
      <c r="B201" s="21">
        <v>254</v>
      </c>
      <c r="C201" s="21">
        <v>45</v>
      </c>
      <c r="D201" s="21">
        <v>16.5</v>
      </c>
      <c r="E201" s="21">
        <v>99.3</v>
      </c>
      <c r="F201" s="21">
        <v>140</v>
      </c>
      <c r="G201" s="21">
        <v>87</v>
      </c>
      <c r="H201" s="21">
        <v>90</v>
      </c>
      <c r="I201" s="21">
        <v>97.9</v>
      </c>
      <c r="J201" s="21">
        <v>139</v>
      </c>
      <c r="K201" s="21">
        <v>75</v>
      </c>
      <c r="L201" s="21">
        <v>71</v>
      </c>
      <c r="M201" s="21">
        <v>8</v>
      </c>
      <c r="N201" s="21">
        <f t="shared" si="12"/>
        <v>36.441224489795914</v>
      </c>
      <c r="O201" s="21">
        <f t="shared" si="13"/>
        <v>32.6586945886934</v>
      </c>
      <c r="P201" t="s">
        <v>19</v>
      </c>
      <c r="Q201" t="s">
        <v>17</v>
      </c>
      <c r="R201" s="21">
        <v>4711.3943749999999</v>
      </c>
      <c r="S201" s="21">
        <v>600.400125</v>
      </c>
      <c r="T201" s="21">
        <v>204.87837500000001</v>
      </c>
      <c r="U201" s="21">
        <v>122.4370625</v>
      </c>
      <c r="V201" s="21">
        <v>34.365312500000002</v>
      </c>
      <c r="W201" s="21">
        <v>269.09162500000002</v>
      </c>
      <c r="X201" s="21">
        <v>76</v>
      </c>
      <c r="Y201" s="21">
        <v>1</v>
      </c>
      <c r="Z201" s="21">
        <v>1843.905375</v>
      </c>
    </row>
    <row r="202" spans="1:26" x14ac:dyDescent="0.25">
      <c r="A202" s="20">
        <v>45517</v>
      </c>
      <c r="B202" s="21">
        <v>257.8</v>
      </c>
      <c r="C202" s="21">
        <v>45</v>
      </c>
      <c r="D202" s="21">
        <v>16.5</v>
      </c>
      <c r="E202" s="21">
        <v>96</v>
      </c>
      <c r="F202" s="21">
        <v>127</v>
      </c>
      <c r="G202" s="21">
        <v>76</v>
      </c>
      <c r="H202" s="21">
        <v>80</v>
      </c>
      <c r="I202" s="21">
        <v>97.5</v>
      </c>
      <c r="J202" s="21">
        <v>147</v>
      </c>
      <c r="K202" s="21">
        <v>83</v>
      </c>
      <c r="L202" s="21">
        <v>73</v>
      </c>
      <c r="M202" s="21">
        <v>4</v>
      </c>
      <c r="N202" s="21">
        <f t="shared" si="12"/>
        <v>36.98640816326531</v>
      </c>
      <c r="O202" s="21">
        <f t="shared" si="13"/>
        <v>32.6586945886934</v>
      </c>
      <c r="P202" t="s">
        <v>19</v>
      </c>
      <c r="Q202" t="s">
        <v>19</v>
      </c>
      <c r="R202" s="21">
        <v>5535.3943749999999</v>
      </c>
      <c r="S202" s="21">
        <v>785.00012500000003</v>
      </c>
      <c r="T202" s="21">
        <v>228.07837499999999</v>
      </c>
      <c r="U202" s="21">
        <v>85.837062500000002</v>
      </c>
      <c r="V202" s="21">
        <v>43.565312500000005</v>
      </c>
      <c r="W202" s="21">
        <v>381.09162500000002</v>
      </c>
      <c r="X202" s="21">
        <v>69</v>
      </c>
      <c r="Y202" s="21">
        <v>1</v>
      </c>
      <c r="Z202" s="21">
        <v>2052.7053750000005</v>
      </c>
    </row>
    <row r="203" spans="1:26" x14ac:dyDescent="0.25">
      <c r="A203" s="20">
        <v>45518</v>
      </c>
      <c r="B203" s="21">
        <v>256.2</v>
      </c>
      <c r="C203" s="21">
        <v>45</v>
      </c>
      <c r="D203" s="21">
        <v>16.5</v>
      </c>
      <c r="E203" s="21">
        <v>96.3</v>
      </c>
      <c r="F203" s="21">
        <v>141</v>
      </c>
      <c r="G203" s="21">
        <v>99</v>
      </c>
      <c r="H203" s="21">
        <v>70</v>
      </c>
      <c r="I203" s="21">
        <v>97.2</v>
      </c>
      <c r="J203" s="21">
        <v>133</v>
      </c>
      <c r="K203" s="21">
        <v>75</v>
      </c>
      <c r="L203" s="21">
        <v>69</v>
      </c>
      <c r="M203" s="21">
        <v>14</v>
      </c>
      <c r="N203" s="21">
        <f t="shared" si="12"/>
        <v>36.756857142857143</v>
      </c>
      <c r="O203" s="21">
        <f t="shared" si="13"/>
        <v>32.6586945886934</v>
      </c>
      <c r="P203" t="s">
        <v>19</v>
      </c>
      <c r="Q203" t="s">
        <v>17</v>
      </c>
      <c r="R203" s="21">
        <v>6639</v>
      </c>
      <c r="S203" s="21">
        <v>808.33285714285716</v>
      </c>
      <c r="T203" s="21">
        <v>171.74571428571429</v>
      </c>
      <c r="U203" s="21">
        <v>172.75285714285712</v>
      </c>
      <c r="V203" s="21">
        <v>32.142857142857139</v>
      </c>
      <c r="W203" s="21">
        <v>615.0428571428572</v>
      </c>
      <c r="X203" s="21">
        <v>42</v>
      </c>
      <c r="Y203" s="21">
        <v>0.5</v>
      </c>
      <c r="Z203" s="21">
        <v>1545.7114285714285</v>
      </c>
    </row>
    <row r="204" spans="1:26" x14ac:dyDescent="0.25">
      <c r="A204" s="20">
        <v>45519</v>
      </c>
      <c r="B204" s="21">
        <v>260</v>
      </c>
      <c r="C204" s="21">
        <v>45</v>
      </c>
      <c r="D204" s="21">
        <v>16.5</v>
      </c>
      <c r="E204" s="21">
        <v>97.9</v>
      </c>
      <c r="F204" s="21">
        <v>134</v>
      </c>
      <c r="G204" s="21">
        <v>78</v>
      </c>
      <c r="H204" s="21">
        <v>79</v>
      </c>
      <c r="I204" s="21">
        <v>97.8</v>
      </c>
      <c r="J204" s="21">
        <v>138</v>
      </c>
      <c r="K204" s="21">
        <v>82</v>
      </c>
      <c r="L204" s="21">
        <v>79</v>
      </c>
      <c r="M204" s="21">
        <v>7</v>
      </c>
      <c r="N204" s="21">
        <f t="shared" si="12"/>
        <v>37.302040816326532</v>
      </c>
      <c r="O204" s="21">
        <f t="shared" si="13"/>
        <v>32.6586945886934</v>
      </c>
      <c r="P204" t="s">
        <v>19</v>
      </c>
      <c r="Q204" t="s">
        <v>17</v>
      </c>
      <c r="R204" s="21">
        <v>4938.1818750000002</v>
      </c>
      <c r="S204" s="21">
        <v>646.775125</v>
      </c>
      <c r="T204" s="21">
        <v>200.34087500000001</v>
      </c>
      <c r="U204" s="21">
        <v>143.41206249999999</v>
      </c>
      <c r="V204" s="21">
        <v>24.802812500000002</v>
      </c>
      <c r="W204" s="21">
        <v>319.56662499999999</v>
      </c>
      <c r="X204" s="21">
        <v>75</v>
      </c>
      <c r="Y204" s="21">
        <v>1.5</v>
      </c>
      <c r="Z204" s="21">
        <v>1803.067875</v>
      </c>
    </row>
    <row r="205" spans="1:26" x14ac:dyDescent="0.25">
      <c r="A205" s="20">
        <v>45520</v>
      </c>
      <c r="B205" s="21">
        <v>261.8</v>
      </c>
      <c r="C205" s="21">
        <v>45.5</v>
      </c>
      <c r="D205" s="21">
        <v>16.5</v>
      </c>
      <c r="E205" s="21">
        <v>96.7</v>
      </c>
      <c r="F205" s="21">
        <v>133</v>
      </c>
      <c r="G205" s="21">
        <v>82</v>
      </c>
      <c r="H205" s="21">
        <v>70</v>
      </c>
      <c r="I205" s="21">
        <v>98.2</v>
      </c>
      <c r="J205" s="21">
        <v>152</v>
      </c>
      <c r="K205" s="21">
        <v>88</v>
      </c>
      <c r="L205" s="21">
        <v>75</v>
      </c>
      <c r="M205" s="21">
        <v>8</v>
      </c>
      <c r="N205" s="21">
        <f t="shared" si="12"/>
        <v>37.560285714285712</v>
      </c>
      <c r="O205" s="21">
        <f t="shared" si="13"/>
        <v>33.308339978650658</v>
      </c>
      <c r="P205" t="s">
        <v>19</v>
      </c>
      <c r="Q205" t="s">
        <v>19</v>
      </c>
      <c r="R205" s="21">
        <v>6715.1818750000002</v>
      </c>
      <c r="S205" s="21">
        <v>871.47512499999993</v>
      </c>
      <c r="T205" s="21">
        <v>238.79087499999997</v>
      </c>
      <c r="U205" s="21">
        <v>165.51206250000001</v>
      </c>
      <c r="V205" s="21">
        <v>36.702812500000007</v>
      </c>
      <c r="W205" s="21">
        <v>512.46662500000002</v>
      </c>
      <c r="X205" s="21">
        <v>97.3</v>
      </c>
      <c r="Y205" s="21">
        <v>1</v>
      </c>
      <c r="Z205" s="21">
        <v>2149.1178749999999</v>
      </c>
    </row>
    <row r="206" spans="1:26" x14ac:dyDescent="0.25">
      <c r="A206" s="20">
        <v>45521</v>
      </c>
      <c r="B206" s="21">
        <v>260</v>
      </c>
      <c r="C206" s="21">
        <v>45</v>
      </c>
      <c r="D206" s="21">
        <v>16.5</v>
      </c>
      <c r="E206" s="21">
        <v>97.4</v>
      </c>
      <c r="F206" s="21">
        <v>127</v>
      </c>
      <c r="G206" s="21">
        <v>84</v>
      </c>
      <c r="H206" s="21">
        <v>76</v>
      </c>
      <c r="I206" s="21">
        <v>98.3</v>
      </c>
      <c r="J206" s="21">
        <v>151</v>
      </c>
      <c r="K206" s="21">
        <v>87</v>
      </c>
      <c r="L206" s="21">
        <v>68</v>
      </c>
      <c r="M206" s="21">
        <v>8</v>
      </c>
      <c r="N206" s="21">
        <f t="shared" si="12"/>
        <v>37.302040816326532</v>
      </c>
      <c r="O206" s="21">
        <f t="shared" si="13"/>
        <v>32.6586945886934</v>
      </c>
      <c r="P206" t="s">
        <v>17</v>
      </c>
      <c r="Q206" t="s">
        <v>19</v>
      </c>
      <c r="R206" s="21">
        <v>6197</v>
      </c>
      <c r="S206" s="21">
        <v>882.4</v>
      </c>
      <c r="T206" s="21">
        <v>200.2</v>
      </c>
      <c r="U206" s="21">
        <v>86.600000000000009</v>
      </c>
      <c r="V206" s="21">
        <v>30.9</v>
      </c>
      <c r="W206" s="21">
        <v>573.4</v>
      </c>
      <c r="X206" s="21">
        <v>54</v>
      </c>
      <c r="Y206" s="21">
        <v>0</v>
      </c>
      <c r="Z206" s="21">
        <v>1801.8</v>
      </c>
    </row>
    <row r="207" spans="1:26" x14ac:dyDescent="0.25">
      <c r="A207" s="20">
        <v>45522</v>
      </c>
      <c r="B207" s="21">
        <v>262.39999999999998</v>
      </c>
      <c r="C207" s="21">
        <v>45.5</v>
      </c>
      <c r="D207" s="21">
        <v>16.5</v>
      </c>
      <c r="E207" s="21">
        <v>97.6</v>
      </c>
      <c r="F207" s="21">
        <v>131</v>
      </c>
      <c r="G207" s="21">
        <v>91</v>
      </c>
      <c r="H207" s="21">
        <v>81</v>
      </c>
      <c r="I207" s="21">
        <v>97.8</v>
      </c>
      <c r="J207" s="21">
        <v>140</v>
      </c>
      <c r="K207" s="21">
        <v>84</v>
      </c>
      <c r="L207" s="21">
        <v>80</v>
      </c>
      <c r="M207" s="21">
        <v>7</v>
      </c>
      <c r="N207" s="21">
        <f t="shared" si="12"/>
        <v>37.646367346938767</v>
      </c>
      <c r="O207" s="21">
        <f t="shared" si="13"/>
        <v>33.308339978650658</v>
      </c>
      <c r="P207" t="s">
        <v>19</v>
      </c>
      <c r="Q207" t="s">
        <v>19</v>
      </c>
      <c r="R207" s="21">
        <v>5768.4333333333334</v>
      </c>
      <c r="S207" s="21">
        <v>865</v>
      </c>
      <c r="T207" s="21">
        <v>215.96666666666667</v>
      </c>
      <c r="U207" s="21">
        <v>110.83333333333334</v>
      </c>
      <c r="V207" s="21">
        <v>15.033333333333333</v>
      </c>
      <c r="W207" s="21">
        <v>615.70000000000005</v>
      </c>
      <c r="X207" s="21">
        <v>140</v>
      </c>
      <c r="Y207" s="21">
        <v>0</v>
      </c>
      <c r="Z207" s="21">
        <v>1943.6999999999998</v>
      </c>
    </row>
    <row r="208" spans="1:26" x14ac:dyDescent="0.25">
      <c r="A208" s="20">
        <v>45523</v>
      </c>
      <c r="B208" s="21">
        <v>265.2</v>
      </c>
      <c r="C208" s="21">
        <v>46</v>
      </c>
      <c r="D208" s="21">
        <v>16.5</v>
      </c>
      <c r="E208" s="21">
        <v>96.8</v>
      </c>
      <c r="F208" s="21">
        <v>153</v>
      </c>
      <c r="G208" s="21">
        <v>84</v>
      </c>
      <c r="H208" s="21">
        <v>80</v>
      </c>
      <c r="I208" s="21">
        <v>98.1</v>
      </c>
      <c r="J208" s="21">
        <v>136</v>
      </c>
      <c r="K208" s="21">
        <v>80</v>
      </c>
      <c r="L208" s="21">
        <v>72</v>
      </c>
      <c r="M208" s="21">
        <v>9</v>
      </c>
      <c r="N208" s="21">
        <f t="shared" si="12"/>
        <v>38.048081632653059</v>
      </c>
      <c r="O208" s="21">
        <f t="shared" si="13"/>
        <v>33.946879773643239</v>
      </c>
      <c r="P208" t="s">
        <v>19</v>
      </c>
      <c r="Q208" t="s">
        <v>19</v>
      </c>
      <c r="R208" s="21">
        <v>1053.2833333333333</v>
      </c>
      <c r="S208" s="21">
        <v>99.310333333333318</v>
      </c>
      <c r="T208" s="21">
        <v>48.72</v>
      </c>
      <c r="U208" s="21">
        <v>70.575999999999993</v>
      </c>
      <c r="V208" s="21">
        <v>36.656333333333329</v>
      </c>
      <c r="W208" s="21">
        <v>18.666333333333334</v>
      </c>
      <c r="X208" s="21">
        <v>15.469999999999999</v>
      </c>
      <c r="Y208" s="21">
        <v>0</v>
      </c>
      <c r="Z208" s="21">
        <v>438.48</v>
      </c>
    </row>
    <row r="209" spans="1:26" x14ac:dyDescent="0.25">
      <c r="A209" s="20">
        <v>45524</v>
      </c>
      <c r="B209" s="21">
        <v>261.60000000000002</v>
      </c>
      <c r="C209" s="21">
        <v>45.5</v>
      </c>
      <c r="D209" s="21">
        <v>16.5</v>
      </c>
      <c r="E209" s="21">
        <v>96.9</v>
      </c>
      <c r="F209" s="21">
        <v>140</v>
      </c>
      <c r="G209" s="21">
        <v>82</v>
      </c>
      <c r="H209" s="21">
        <v>67</v>
      </c>
      <c r="I209" s="21">
        <v>97.2</v>
      </c>
      <c r="J209" s="21">
        <v>152</v>
      </c>
      <c r="K209" s="21">
        <v>82</v>
      </c>
      <c r="L209" s="21">
        <v>75</v>
      </c>
      <c r="M209" s="21">
        <v>3</v>
      </c>
      <c r="N209" s="21">
        <f t="shared" si="12"/>
        <v>37.531591836734698</v>
      </c>
      <c r="O209" s="21">
        <f t="shared" si="13"/>
        <v>33.308339978650658</v>
      </c>
      <c r="P209" t="s">
        <v>17</v>
      </c>
      <c r="Q209" t="s">
        <v>17</v>
      </c>
      <c r="R209" s="21">
        <v>3000.2233333333334</v>
      </c>
      <c r="S209" s="21">
        <v>477.03699999999998</v>
      </c>
      <c r="T209" s="21">
        <v>82.99766666666666</v>
      </c>
      <c r="U209" s="21">
        <v>113.22366666666667</v>
      </c>
      <c r="V209" s="21">
        <v>40.406000000000006</v>
      </c>
      <c r="W209" s="21">
        <v>295.52633333333335</v>
      </c>
      <c r="X209" s="21">
        <v>23.729999999999997</v>
      </c>
      <c r="Y209" s="21">
        <v>1</v>
      </c>
      <c r="Z209" s="21">
        <v>746.97899999999981</v>
      </c>
    </row>
    <row r="210" spans="1:26" x14ac:dyDescent="0.25">
      <c r="A210" s="20">
        <v>45525</v>
      </c>
      <c r="B210" s="21">
        <v>257.2</v>
      </c>
      <c r="C210" s="21">
        <v>45</v>
      </c>
      <c r="D210" s="21">
        <v>16.5</v>
      </c>
      <c r="E210" s="21">
        <v>95.9</v>
      </c>
      <c r="F210" s="21">
        <v>136</v>
      </c>
      <c r="G210" s="21">
        <v>77</v>
      </c>
      <c r="H210" s="21">
        <v>74</v>
      </c>
      <c r="I210" s="21">
        <v>97.7</v>
      </c>
      <c r="J210" s="21">
        <v>142</v>
      </c>
      <c r="K210" s="21">
        <v>69</v>
      </c>
      <c r="L210" s="21">
        <v>74</v>
      </c>
      <c r="M210" s="21">
        <v>13.5</v>
      </c>
      <c r="N210" s="21">
        <f t="shared" si="12"/>
        <v>36.900326530612247</v>
      </c>
      <c r="O210" s="21">
        <f t="shared" si="13"/>
        <v>32.6586945886934</v>
      </c>
      <c r="P210" t="s">
        <v>17</v>
      </c>
      <c r="Q210" t="s">
        <v>17</v>
      </c>
      <c r="R210" s="21">
        <v>3526.6766666666667</v>
      </c>
      <c r="S210" s="21">
        <v>522.94133333333332</v>
      </c>
      <c r="T210" s="21">
        <v>117.39066666666668</v>
      </c>
      <c r="U210" s="21">
        <v>134.73633333333336</v>
      </c>
      <c r="V210" s="21">
        <v>39.995666666666672</v>
      </c>
      <c r="W210" s="21">
        <v>352.98033333333336</v>
      </c>
      <c r="X210" s="21">
        <v>82.686666666666667</v>
      </c>
      <c r="Y210" s="21">
        <v>1.5</v>
      </c>
      <c r="Z210" s="21">
        <v>1056.5159999999998</v>
      </c>
    </row>
    <row r="211" spans="1:26" x14ac:dyDescent="0.25">
      <c r="A211" s="20">
        <v>45526</v>
      </c>
      <c r="B211" s="21">
        <v>257.60000000000002</v>
      </c>
      <c r="C211" s="21">
        <v>45.5</v>
      </c>
      <c r="D211" s="21">
        <v>16.5</v>
      </c>
      <c r="E211" s="21">
        <v>96</v>
      </c>
      <c r="F211" s="21">
        <v>136</v>
      </c>
      <c r="G211" s="21">
        <v>85</v>
      </c>
      <c r="H211" s="21">
        <v>75</v>
      </c>
      <c r="I211" s="21">
        <v>98.2</v>
      </c>
      <c r="J211" s="21">
        <v>118</v>
      </c>
      <c r="K211" s="21">
        <v>72</v>
      </c>
      <c r="L211" s="21">
        <v>70</v>
      </c>
      <c r="M211" s="21">
        <v>6</v>
      </c>
      <c r="N211" s="21">
        <f t="shared" si="12"/>
        <v>36.957714285714289</v>
      </c>
      <c r="O211" s="21">
        <f t="shared" si="13"/>
        <v>33.308339978650658</v>
      </c>
      <c r="P211" t="s">
        <v>19</v>
      </c>
      <c r="Q211" t="s">
        <v>17</v>
      </c>
      <c r="R211" s="21">
        <v>4550.4666666666662</v>
      </c>
      <c r="S211" s="21">
        <v>650.78666666666675</v>
      </c>
      <c r="T211" s="21">
        <v>151.51999999999998</v>
      </c>
      <c r="U211" s="21">
        <v>197.28</v>
      </c>
      <c r="V211" s="21">
        <v>80.406666666666666</v>
      </c>
      <c r="W211" s="21">
        <v>326.79666666666668</v>
      </c>
      <c r="X211" s="21">
        <v>94.9</v>
      </c>
      <c r="Y211" s="21">
        <v>2</v>
      </c>
      <c r="Z211" s="21">
        <v>1363.68</v>
      </c>
    </row>
    <row r="212" spans="1:26" x14ac:dyDescent="0.25">
      <c r="A212" s="20">
        <v>45527</v>
      </c>
      <c r="B212" s="21">
        <v>260.8</v>
      </c>
      <c r="C212" s="21">
        <v>45</v>
      </c>
      <c r="D212" s="21">
        <v>16.5</v>
      </c>
      <c r="E212" s="21">
        <v>96</v>
      </c>
      <c r="F212" s="21">
        <v>131</v>
      </c>
      <c r="G212" s="21">
        <v>83</v>
      </c>
      <c r="H212" s="21">
        <v>75</v>
      </c>
      <c r="I212" s="21">
        <v>97.9</v>
      </c>
      <c r="J212" s="21">
        <v>128</v>
      </c>
      <c r="K212" s="21">
        <v>74</v>
      </c>
      <c r="L212" s="21">
        <v>67</v>
      </c>
      <c r="M212" s="21">
        <v>11</v>
      </c>
      <c r="N212" s="21">
        <f t="shared" si="12"/>
        <v>37.416816326530615</v>
      </c>
      <c r="O212" s="21">
        <f t="shared" si="13"/>
        <v>32.6586945886934</v>
      </c>
      <c r="P212" t="s">
        <v>19</v>
      </c>
      <c r="Q212" t="s">
        <v>17</v>
      </c>
      <c r="R212" s="21">
        <v>1650.7433333333333</v>
      </c>
      <c r="S212" s="21">
        <v>302.88833333333332</v>
      </c>
      <c r="T212" s="21">
        <v>33.814</v>
      </c>
      <c r="U212" s="21">
        <v>63.984000000000002</v>
      </c>
      <c r="V212" s="21">
        <v>35.25033333333333</v>
      </c>
      <c r="W212" s="21">
        <v>224.61833333333334</v>
      </c>
      <c r="X212" s="21">
        <v>65.89</v>
      </c>
      <c r="Y212" s="21">
        <v>2</v>
      </c>
      <c r="Z212" s="21">
        <v>304.32599999999996</v>
      </c>
    </row>
    <row r="213" spans="1:26" x14ac:dyDescent="0.25">
      <c r="A213" s="20">
        <v>45528</v>
      </c>
      <c r="B213" s="21">
        <v>261.2</v>
      </c>
      <c r="C213" s="21">
        <v>45.5</v>
      </c>
      <c r="D213" s="21">
        <v>16.5</v>
      </c>
      <c r="E213" s="21">
        <v>96.2</v>
      </c>
      <c r="F213" s="21">
        <v>144</v>
      </c>
      <c r="G213" s="21">
        <v>82</v>
      </c>
      <c r="H213" s="21">
        <v>78</v>
      </c>
      <c r="I213" s="21">
        <v>98.2</v>
      </c>
      <c r="J213" s="21">
        <v>126</v>
      </c>
      <c r="K213" s="21">
        <v>85</v>
      </c>
      <c r="L213" s="21">
        <v>66</v>
      </c>
      <c r="M213" s="21">
        <v>8</v>
      </c>
      <c r="N213" s="21">
        <f t="shared" si="12"/>
        <v>37.474204081632649</v>
      </c>
      <c r="O213" s="21">
        <f t="shared" si="13"/>
        <v>33.308339978650658</v>
      </c>
      <c r="P213" t="s">
        <v>19</v>
      </c>
      <c r="Q213" t="s">
        <v>17</v>
      </c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5">
      <c r="A214" s="20">
        <v>45529</v>
      </c>
      <c r="B214" s="21">
        <v>261.60000000000002</v>
      </c>
      <c r="C214" s="21">
        <v>45.5</v>
      </c>
      <c r="D214" s="21">
        <v>16.5</v>
      </c>
      <c r="E214" s="21">
        <v>97.8</v>
      </c>
      <c r="F214" s="21">
        <v>129</v>
      </c>
      <c r="G214" s="21">
        <v>82</v>
      </c>
      <c r="H214" s="21">
        <v>71</v>
      </c>
      <c r="I214" s="21">
        <v>97.9</v>
      </c>
      <c r="J214" s="21">
        <v>130</v>
      </c>
      <c r="K214" s="21">
        <v>80</v>
      </c>
      <c r="L214" s="21">
        <v>68</v>
      </c>
      <c r="M214" s="21">
        <v>7</v>
      </c>
      <c r="N214" s="21">
        <f t="shared" si="12"/>
        <v>37.531591836734698</v>
      </c>
      <c r="O214" s="21">
        <f t="shared" si="13"/>
        <v>33.308339978650658</v>
      </c>
      <c r="P214" t="s">
        <v>19</v>
      </c>
      <c r="Q214" t="s">
        <v>19</v>
      </c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5">
      <c r="A215" s="20">
        <v>45530</v>
      </c>
      <c r="B215" s="21">
        <v>263.39999999999998</v>
      </c>
      <c r="C215" s="21">
        <v>45</v>
      </c>
      <c r="D215" s="21">
        <v>16.5</v>
      </c>
      <c r="E215" s="21">
        <v>97</v>
      </c>
      <c r="F215" s="21">
        <v>136</v>
      </c>
      <c r="G215" s="21">
        <v>81</v>
      </c>
      <c r="H215" s="21">
        <v>77</v>
      </c>
      <c r="I215" s="21">
        <v>97</v>
      </c>
      <c r="J215" s="21">
        <v>130</v>
      </c>
      <c r="K215" s="21">
        <v>79</v>
      </c>
      <c r="L215" s="21">
        <v>68</v>
      </c>
      <c r="M215" s="21">
        <v>12</v>
      </c>
      <c r="N215" s="21">
        <f t="shared" ref="N215:N227" si="14">(B215/4900)*703</f>
        <v>37.789836734693871</v>
      </c>
      <c r="O215" s="21">
        <f t="shared" ref="O215:O227" si="15">(86.01*LOG10(C215-D215))-(70.041*LOG10(70))+36.76</f>
        <v>32.6586945886934</v>
      </c>
      <c r="P215" t="s">
        <v>17</v>
      </c>
      <c r="Q215" t="s">
        <v>17</v>
      </c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5">
      <c r="A216" s="20">
        <v>45531</v>
      </c>
      <c r="B216" s="21">
        <v>256.2</v>
      </c>
      <c r="C216" s="21">
        <v>44.5</v>
      </c>
      <c r="D216" s="21">
        <v>16.5</v>
      </c>
      <c r="E216" s="21">
        <v>96.4</v>
      </c>
      <c r="F216" s="21">
        <v>146</v>
      </c>
      <c r="G216" s="21">
        <v>80</v>
      </c>
      <c r="H216" s="21">
        <v>82</v>
      </c>
      <c r="I216" s="21">
        <v>97.1</v>
      </c>
      <c r="J216" s="21">
        <v>124</v>
      </c>
      <c r="K216" s="21">
        <v>81</v>
      </c>
      <c r="L216" s="21">
        <v>63</v>
      </c>
      <c r="M216" s="21">
        <v>17</v>
      </c>
      <c r="N216" s="21">
        <f t="shared" si="14"/>
        <v>36.756857142857143</v>
      </c>
      <c r="O216" s="21">
        <f t="shared" si="15"/>
        <v>31.997550455105717</v>
      </c>
      <c r="P216" t="s">
        <v>19</v>
      </c>
      <c r="Q216" t="s">
        <v>17</v>
      </c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5">
      <c r="A217" s="20">
        <v>45532</v>
      </c>
      <c r="B217" s="21">
        <v>256.8</v>
      </c>
      <c r="C217" s="21">
        <v>44.5</v>
      </c>
      <c r="D217" s="21">
        <v>16.5</v>
      </c>
      <c r="E217" s="21">
        <v>96.2</v>
      </c>
      <c r="F217" s="21">
        <v>119</v>
      </c>
      <c r="G217" s="21">
        <v>80</v>
      </c>
      <c r="H217" s="21">
        <v>61</v>
      </c>
      <c r="I217" s="21">
        <v>96.8</v>
      </c>
      <c r="J217" s="21">
        <v>144</v>
      </c>
      <c r="K217" s="21">
        <v>83</v>
      </c>
      <c r="L217" s="21">
        <v>62</v>
      </c>
      <c r="M217" s="21">
        <v>1</v>
      </c>
      <c r="N217" s="21">
        <f t="shared" si="14"/>
        <v>36.842938775510206</v>
      </c>
      <c r="O217" s="21">
        <f t="shared" si="15"/>
        <v>31.997550455105717</v>
      </c>
      <c r="P217" t="s">
        <v>17</v>
      </c>
      <c r="Q217" t="s">
        <v>17</v>
      </c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5">
      <c r="A218" s="20">
        <v>45533</v>
      </c>
      <c r="B218" s="21">
        <v>258</v>
      </c>
      <c r="C218" s="21">
        <v>45</v>
      </c>
      <c r="D218" s="21">
        <v>16.5</v>
      </c>
      <c r="E218" s="21">
        <v>96.6</v>
      </c>
      <c r="F218" s="21">
        <v>134</v>
      </c>
      <c r="G218" s="21">
        <v>73</v>
      </c>
      <c r="H218" s="21">
        <v>79</v>
      </c>
      <c r="I218" s="21">
        <v>97.2</v>
      </c>
      <c r="J218" s="21">
        <v>135</v>
      </c>
      <c r="K218" s="21">
        <v>81</v>
      </c>
      <c r="L218" s="21">
        <v>67</v>
      </c>
      <c r="M218" s="21">
        <v>3</v>
      </c>
      <c r="N218" s="21">
        <f t="shared" si="14"/>
        <v>37.015102040816323</v>
      </c>
      <c r="O218" s="21">
        <f t="shared" si="15"/>
        <v>32.6586945886934</v>
      </c>
      <c r="P218" t="s">
        <v>17</v>
      </c>
      <c r="Q218" t="s">
        <v>17</v>
      </c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5">
      <c r="A219" s="20">
        <v>45534</v>
      </c>
      <c r="B219" s="21">
        <v>258.8</v>
      </c>
      <c r="C219" s="21">
        <v>44.5</v>
      </c>
      <c r="D219" s="21">
        <v>16.5</v>
      </c>
      <c r="E219" s="21">
        <v>96.6</v>
      </c>
      <c r="F219" s="21">
        <v>132</v>
      </c>
      <c r="G219" s="21">
        <v>83</v>
      </c>
      <c r="H219" s="21">
        <v>66</v>
      </c>
      <c r="I219" s="21">
        <v>98.3</v>
      </c>
      <c r="J219" s="21">
        <v>125</v>
      </c>
      <c r="K219" s="21">
        <v>69</v>
      </c>
      <c r="L219" s="21">
        <v>88</v>
      </c>
      <c r="M219" s="21">
        <v>9</v>
      </c>
      <c r="N219" s="21">
        <f t="shared" si="14"/>
        <v>37.129877551020407</v>
      </c>
      <c r="O219" s="21">
        <f t="shared" si="15"/>
        <v>31.997550455105717</v>
      </c>
      <c r="P219" t="s">
        <v>19</v>
      </c>
      <c r="Q219" t="s">
        <v>19</v>
      </c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5">
      <c r="A220" s="20">
        <v>45535</v>
      </c>
      <c r="B220" s="21">
        <v>258.8</v>
      </c>
      <c r="C220" s="21">
        <v>44.5</v>
      </c>
      <c r="D220" s="21">
        <v>16.5</v>
      </c>
      <c r="E220" s="21">
        <v>96.6</v>
      </c>
      <c r="F220" s="21">
        <v>137</v>
      </c>
      <c r="G220" s="21">
        <v>81</v>
      </c>
      <c r="H220" s="21">
        <v>83</v>
      </c>
      <c r="I220" s="21">
        <v>97.4</v>
      </c>
      <c r="J220" s="21">
        <v>151</v>
      </c>
      <c r="K220" s="21">
        <v>79</v>
      </c>
      <c r="L220" s="21">
        <v>71</v>
      </c>
      <c r="M220" s="21">
        <v>5</v>
      </c>
      <c r="N220" s="21">
        <f t="shared" si="14"/>
        <v>37.129877551020407</v>
      </c>
      <c r="O220" s="21">
        <f t="shared" si="15"/>
        <v>31.997550455105717</v>
      </c>
      <c r="P220" t="s">
        <v>19</v>
      </c>
      <c r="Q220" t="s">
        <v>19</v>
      </c>
      <c r="R220" s="21">
        <v>3404.6666666666665</v>
      </c>
      <c r="S220" s="21">
        <v>638.76666666666665</v>
      </c>
      <c r="T220" s="21">
        <v>62.25</v>
      </c>
      <c r="U220" s="21">
        <v>109.2</v>
      </c>
      <c r="V220" s="21">
        <v>29.866666666666664</v>
      </c>
      <c r="W220" s="21">
        <v>407.61666666666667</v>
      </c>
      <c r="X220" s="21">
        <v>80</v>
      </c>
      <c r="Y220" s="21">
        <v>0.5</v>
      </c>
      <c r="Z220" s="21">
        <v>560.25</v>
      </c>
    </row>
    <row r="221" spans="1:26" x14ac:dyDescent="0.25">
      <c r="A221" s="20">
        <v>45536</v>
      </c>
      <c r="B221" s="21">
        <v>261</v>
      </c>
      <c r="C221" s="21">
        <v>45</v>
      </c>
      <c r="D221" s="21">
        <v>16.5</v>
      </c>
      <c r="E221" s="21">
        <v>95.6</v>
      </c>
      <c r="F221" s="21">
        <v>134</v>
      </c>
      <c r="G221" s="21">
        <v>76</v>
      </c>
      <c r="H221" s="21">
        <v>66</v>
      </c>
      <c r="I221" s="21">
        <v>98.3</v>
      </c>
      <c r="J221" s="21">
        <v>114</v>
      </c>
      <c r="K221" s="21">
        <v>71</v>
      </c>
      <c r="L221" s="21">
        <v>95</v>
      </c>
      <c r="M221" s="21">
        <v>5</v>
      </c>
      <c r="N221" s="21">
        <f t="shared" si="14"/>
        <v>37.445510204081636</v>
      </c>
      <c r="O221" s="21">
        <f t="shared" si="15"/>
        <v>32.6586945886934</v>
      </c>
      <c r="P221" t="s">
        <v>19</v>
      </c>
      <c r="Q221" t="s">
        <v>17</v>
      </c>
      <c r="R221" s="21">
        <v>3011</v>
      </c>
      <c r="S221" s="21">
        <v>478.1</v>
      </c>
      <c r="T221" s="21">
        <v>91.25</v>
      </c>
      <c r="U221" s="21">
        <v>78.900000000000006</v>
      </c>
      <c r="V221" s="21">
        <v>23.9</v>
      </c>
      <c r="W221" s="21">
        <v>297.3</v>
      </c>
      <c r="X221" s="21">
        <v>82.7</v>
      </c>
      <c r="Y221" s="21">
        <v>0.5</v>
      </c>
      <c r="Z221" s="21">
        <v>821.25</v>
      </c>
    </row>
    <row r="222" spans="1:26" x14ac:dyDescent="0.25">
      <c r="A222" s="20">
        <v>45537</v>
      </c>
      <c r="B222" s="21">
        <v>261.2</v>
      </c>
      <c r="C222" s="21">
        <v>45</v>
      </c>
      <c r="D222" s="21">
        <v>16.5</v>
      </c>
      <c r="E222" s="21">
        <v>97.01</v>
      </c>
      <c r="F222" s="21">
        <v>124</v>
      </c>
      <c r="G222" s="21">
        <v>73</v>
      </c>
      <c r="H222" s="21">
        <v>67</v>
      </c>
      <c r="I222" s="21">
        <v>97.9</v>
      </c>
      <c r="J222" s="21">
        <v>117</v>
      </c>
      <c r="K222" s="21">
        <v>72</v>
      </c>
      <c r="L222" s="21">
        <v>87</v>
      </c>
      <c r="M222" s="21">
        <v>8</v>
      </c>
      <c r="N222" s="21">
        <f t="shared" si="14"/>
        <v>37.474204081632649</v>
      </c>
      <c r="O222" s="21">
        <f t="shared" si="15"/>
        <v>32.6586945886934</v>
      </c>
      <c r="P222" t="s">
        <v>19</v>
      </c>
      <c r="Q222" t="s">
        <v>17</v>
      </c>
      <c r="R222" s="21">
        <v>1508</v>
      </c>
      <c r="S222" s="21">
        <v>238.3</v>
      </c>
      <c r="T222" s="21">
        <v>52</v>
      </c>
      <c r="U222" s="21">
        <v>28.2</v>
      </c>
      <c r="V222" s="21">
        <v>5.2</v>
      </c>
      <c r="W222" s="21">
        <v>150.4</v>
      </c>
      <c r="X222" s="21">
        <v>52</v>
      </c>
      <c r="Y222" s="21">
        <v>0.5</v>
      </c>
      <c r="Z222" s="21">
        <v>468</v>
      </c>
    </row>
    <row r="223" spans="1:26" x14ac:dyDescent="0.25">
      <c r="A223" s="20">
        <v>45538</v>
      </c>
      <c r="B223" s="21">
        <v>261</v>
      </c>
      <c r="C223" s="21">
        <v>44.5</v>
      </c>
      <c r="D223" s="21">
        <v>16.5</v>
      </c>
      <c r="E223" s="21">
        <v>96.4</v>
      </c>
      <c r="F223" s="21">
        <v>137</v>
      </c>
      <c r="G223" s="21">
        <v>84</v>
      </c>
      <c r="H223" s="21">
        <v>68</v>
      </c>
      <c r="I223" s="21">
        <v>98.3</v>
      </c>
      <c r="J223" s="21">
        <v>109</v>
      </c>
      <c r="K223" s="21">
        <v>69</v>
      </c>
      <c r="L223" s="21">
        <v>86</v>
      </c>
      <c r="M223" s="21">
        <v>12</v>
      </c>
      <c r="N223" s="21">
        <f t="shared" si="14"/>
        <v>37.445510204081636</v>
      </c>
      <c r="O223" s="21">
        <f t="shared" si="15"/>
        <v>31.997550455105717</v>
      </c>
      <c r="P223" t="s">
        <v>19</v>
      </c>
      <c r="Q223" t="s">
        <v>17</v>
      </c>
      <c r="R223" s="21">
        <v>4368</v>
      </c>
      <c r="S223" s="21">
        <v>526.29999999999995</v>
      </c>
      <c r="T223" s="21">
        <v>200.5</v>
      </c>
      <c r="U223" s="21">
        <v>92.7</v>
      </c>
      <c r="V223" s="21">
        <v>37.200000000000003</v>
      </c>
      <c r="W223" s="21">
        <v>208.4</v>
      </c>
      <c r="X223" s="21">
        <v>22.5</v>
      </c>
      <c r="Y223" s="21">
        <v>2</v>
      </c>
      <c r="Z223" s="21">
        <v>1804.5</v>
      </c>
    </row>
    <row r="224" spans="1:26" x14ac:dyDescent="0.25">
      <c r="A224" s="20">
        <v>45539</v>
      </c>
      <c r="B224" s="21">
        <v>259</v>
      </c>
      <c r="C224" s="21">
        <v>45.5</v>
      </c>
      <c r="D224" s="21">
        <v>16.5</v>
      </c>
      <c r="E224" s="21">
        <v>97.5</v>
      </c>
      <c r="F224" s="21">
        <v>140</v>
      </c>
      <c r="G224" s="21">
        <v>86</v>
      </c>
      <c r="H224" s="21">
        <v>78</v>
      </c>
      <c r="I224" s="21">
        <v>97.7</v>
      </c>
      <c r="J224" s="21">
        <v>148</v>
      </c>
      <c r="K224" s="21">
        <v>72</v>
      </c>
      <c r="L224" s="21">
        <v>68</v>
      </c>
      <c r="M224" s="21">
        <v>12</v>
      </c>
      <c r="N224" s="21">
        <f t="shared" si="14"/>
        <v>37.158571428571427</v>
      </c>
      <c r="O224" s="21">
        <f t="shared" si="15"/>
        <v>33.308339978650658</v>
      </c>
      <c r="P224" t="s">
        <v>17</v>
      </c>
      <c r="Q224" t="s">
        <v>19</v>
      </c>
      <c r="R224" s="21">
        <v>1983.9</v>
      </c>
      <c r="S224" s="21">
        <v>341.87333333333328</v>
      </c>
      <c r="T224" s="21">
        <v>49.655000000000001</v>
      </c>
      <c r="U224" s="21">
        <v>66.016666666666666</v>
      </c>
      <c r="V224" s="21">
        <v>37.633333333333333</v>
      </c>
      <c r="W224" s="21">
        <v>228.15166666666667</v>
      </c>
      <c r="X224" s="21">
        <v>66.2</v>
      </c>
      <c r="Y224" s="21">
        <v>1.5</v>
      </c>
      <c r="Z224" s="21">
        <v>446.89499999999998</v>
      </c>
    </row>
    <row r="225" spans="1:26" x14ac:dyDescent="0.25">
      <c r="A225" s="20">
        <v>45540</v>
      </c>
      <c r="B225" s="21">
        <v>258.60000000000002</v>
      </c>
      <c r="C225" s="21">
        <v>45</v>
      </c>
      <c r="D225" s="21">
        <v>16.5</v>
      </c>
      <c r="E225" s="21">
        <v>96.1</v>
      </c>
      <c r="F225" s="21">
        <v>130</v>
      </c>
      <c r="G225" s="21">
        <v>80</v>
      </c>
      <c r="H225" s="21">
        <v>60</v>
      </c>
      <c r="I225" s="21">
        <v>96.8</v>
      </c>
      <c r="J225" s="21">
        <v>132</v>
      </c>
      <c r="K225" s="21">
        <v>79</v>
      </c>
      <c r="L225" s="21">
        <v>65</v>
      </c>
      <c r="M225" s="21">
        <v>3.5</v>
      </c>
      <c r="N225" s="21">
        <f t="shared" si="14"/>
        <v>37.101183673469393</v>
      </c>
      <c r="O225" s="21">
        <f t="shared" si="15"/>
        <v>32.6586945886934</v>
      </c>
      <c r="P225" t="s">
        <v>17</v>
      </c>
      <c r="Q225" t="s">
        <v>17</v>
      </c>
      <c r="R225" s="21">
        <v>1723.8200000000002</v>
      </c>
      <c r="S225" s="21">
        <v>269.86933333333332</v>
      </c>
      <c r="T225" s="21">
        <v>44.442999999999998</v>
      </c>
      <c r="U225" s="21">
        <v>67.25266666666667</v>
      </c>
      <c r="V225" s="21">
        <v>44.481333333333332</v>
      </c>
      <c r="W225" s="21">
        <v>128.01566666666668</v>
      </c>
      <c r="X225" s="21">
        <v>32.44</v>
      </c>
      <c r="Y225" s="21">
        <v>2</v>
      </c>
      <c r="Z225" s="21">
        <v>399.98700000000002</v>
      </c>
    </row>
    <row r="226" spans="1:26" x14ac:dyDescent="0.25">
      <c r="A226" s="20">
        <v>45541</v>
      </c>
      <c r="B226" s="21">
        <v>255.8</v>
      </c>
      <c r="C226" s="21">
        <v>45</v>
      </c>
      <c r="D226" s="21">
        <v>16.5</v>
      </c>
      <c r="E226" s="21">
        <v>95.8</v>
      </c>
      <c r="F226" s="21">
        <v>136</v>
      </c>
      <c r="G226" s="21">
        <v>75</v>
      </c>
      <c r="H226" s="21">
        <v>60</v>
      </c>
      <c r="I226" s="21">
        <v>98.1</v>
      </c>
      <c r="J226" s="21">
        <v>132</v>
      </c>
      <c r="K226" s="21">
        <v>76</v>
      </c>
      <c r="L226" s="21">
        <v>91</v>
      </c>
      <c r="M226" s="21">
        <v>4.5</v>
      </c>
      <c r="N226" s="21">
        <f t="shared" si="14"/>
        <v>36.699469387755101</v>
      </c>
      <c r="O226" s="21">
        <f t="shared" si="15"/>
        <v>32.6586945886934</v>
      </c>
      <c r="P226" t="s">
        <v>17</v>
      </c>
      <c r="Q226" t="s">
        <v>17</v>
      </c>
      <c r="R226" s="21">
        <v>2553.94</v>
      </c>
      <c r="S226" s="21">
        <v>452.02033333333333</v>
      </c>
      <c r="T226" s="21">
        <v>58.711000000000006</v>
      </c>
      <c r="U226" s="21">
        <v>82.283666666666676</v>
      </c>
      <c r="V226" s="21">
        <v>38.439333333333337</v>
      </c>
      <c r="W226" s="21">
        <v>302.9496666666667</v>
      </c>
      <c r="X226" s="21">
        <v>84.53</v>
      </c>
      <c r="Y226" s="21">
        <v>1.5</v>
      </c>
      <c r="Z226" s="21">
        <v>528.399</v>
      </c>
    </row>
    <row r="227" spans="1:26" x14ac:dyDescent="0.25">
      <c r="A227" s="20">
        <v>45542</v>
      </c>
      <c r="B227" s="21">
        <v>255</v>
      </c>
      <c r="C227" s="21">
        <v>45</v>
      </c>
      <c r="D227" s="21">
        <v>16.5</v>
      </c>
      <c r="E227" s="21">
        <v>95.1</v>
      </c>
      <c r="F227" s="21">
        <v>127</v>
      </c>
      <c r="G227" s="21">
        <v>70</v>
      </c>
      <c r="H227" s="21">
        <v>63</v>
      </c>
      <c r="I227" s="21">
        <v>97.1</v>
      </c>
      <c r="J227" s="21">
        <v>124</v>
      </c>
      <c r="K227" s="21">
        <v>71</v>
      </c>
      <c r="L227" s="21">
        <v>95</v>
      </c>
      <c r="M227" s="21">
        <v>4.5</v>
      </c>
      <c r="N227" s="21">
        <f t="shared" si="14"/>
        <v>36.584693877551018</v>
      </c>
      <c r="O227" s="21">
        <f t="shared" si="15"/>
        <v>32.6586945886934</v>
      </c>
      <c r="P227" t="s">
        <v>17</v>
      </c>
      <c r="Q227" t="s">
        <v>17</v>
      </c>
      <c r="R227" s="21">
        <v>8019</v>
      </c>
      <c r="S227" s="21">
        <v>976.6</v>
      </c>
      <c r="T227" s="21">
        <v>282.3</v>
      </c>
      <c r="U227" s="21">
        <v>196.6</v>
      </c>
      <c r="V227" s="21">
        <v>44.3</v>
      </c>
      <c r="W227" s="21">
        <v>481.8</v>
      </c>
      <c r="X227" s="21">
        <v>64.5</v>
      </c>
      <c r="Y227" s="21">
        <v>1</v>
      </c>
      <c r="Z227" s="21">
        <v>2540.6999999999998</v>
      </c>
    </row>
  </sheetData>
  <dataValidations count="1">
    <dataValidation type="list" allowBlank="1" showInputMessage="1" showErrorMessage="1" sqref="P2:Q227 A2:A227" xr:uid="{A02D2D62-E5E2-4DD3-9C1F-7FECE0FAAF82}">
      <formula1>"Yes, No"</formula1>
    </dataValidation>
  </dataValidations>
  <pageMargins left="0.25" right="0.25" top="0.75" bottom="0.75" header="0.3" footer="0.3"/>
  <pageSetup paperSize="5" fitToHeight="0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C1AC-62A7-47B9-8186-555BC5F8E55B}">
  <sheetPr codeName="Sheet4"/>
  <dimension ref="A1:O43"/>
  <sheetViews>
    <sheetView topLeftCell="I1" zoomScale="90" zoomScaleNormal="90" workbookViewId="0">
      <selection activeCell="O6" sqref="O6"/>
    </sheetView>
  </sheetViews>
  <sheetFormatPr defaultColWidth="9.140625" defaultRowHeight="30" customHeight="1" x14ac:dyDescent="0.3"/>
  <cols>
    <col min="1" max="1" width="37" style="5" customWidth="1"/>
    <col min="2" max="2" width="22.85546875" style="5" customWidth="1"/>
    <col min="3" max="3" width="20" style="5" customWidth="1"/>
    <col min="4" max="4" width="20.7109375" style="5" customWidth="1"/>
    <col min="5" max="5" width="29.28515625" style="5" customWidth="1"/>
    <col min="6" max="6" width="33" style="5" customWidth="1"/>
    <col min="7" max="7" width="20.85546875" style="5" customWidth="1"/>
    <col min="8" max="8" width="25.7109375" style="5" customWidth="1"/>
    <col min="9" max="9" width="29" style="5" customWidth="1"/>
    <col min="10" max="10" width="17.7109375" style="5" customWidth="1"/>
    <col min="11" max="14" width="32.85546875" style="5" customWidth="1"/>
    <col min="15" max="15" width="35.42578125" style="5" customWidth="1"/>
    <col min="16" max="16384" width="9.140625" style="5"/>
  </cols>
  <sheetData>
    <row r="1" spans="1:15" ht="4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21</v>
      </c>
      <c r="G1" s="5" t="s">
        <v>7</v>
      </c>
      <c r="H1" s="5" t="s">
        <v>8</v>
      </c>
      <c r="I1" s="5" t="s">
        <v>22</v>
      </c>
      <c r="J1" s="5" t="s">
        <v>11</v>
      </c>
    </row>
    <row r="2" spans="1:15" ht="30" customHeight="1" x14ac:dyDescent="0.3">
      <c r="A2" s="4">
        <v>45298</v>
      </c>
      <c r="B2" s="5">
        <v>278.8</v>
      </c>
      <c r="C2" s="5">
        <v>47</v>
      </c>
    </row>
    <row r="3" spans="1:15" ht="30" customHeight="1" x14ac:dyDescent="0.3">
      <c r="A3" s="4">
        <v>45299</v>
      </c>
      <c r="B3" s="5">
        <v>279</v>
      </c>
      <c r="C3" s="5">
        <v>47</v>
      </c>
    </row>
    <row r="4" spans="1:15" ht="30" customHeight="1" x14ac:dyDescent="0.3">
      <c r="A4" s="4">
        <v>45300</v>
      </c>
      <c r="B4" s="5">
        <v>275</v>
      </c>
      <c r="C4" s="5">
        <v>47</v>
      </c>
    </row>
    <row r="5" spans="1:15" ht="30" customHeight="1" x14ac:dyDescent="0.3">
      <c r="A5" s="4">
        <v>45301</v>
      </c>
      <c r="B5" s="5">
        <v>273.8</v>
      </c>
      <c r="C5" s="5">
        <v>47</v>
      </c>
    </row>
    <row r="6" spans="1:15" ht="30" customHeight="1" x14ac:dyDescent="0.3">
      <c r="A6" s="4">
        <v>45302</v>
      </c>
      <c r="B6" s="5">
        <v>273.8</v>
      </c>
      <c r="C6" s="5">
        <v>47</v>
      </c>
      <c r="O6" s="5" t="e">
        <f ca="1">SUMIF('New Start'!#REF!:INDIRECT('Old Stats'!D30),"&lt;0")</f>
        <v>#REF!</v>
      </c>
    </row>
    <row r="7" spans="1:15" ht="30" customHeight="1" x14ac:dyDescent="0.3">
      <c r="A7" s="4">
        <v>45303</v>
      </c>
      <c r="B7" s="5">
        <v>271</v>
      </c>
      <c r="C7" s="5">
        <v>46.5</v>
      </c>
      <c r="O7" s="5" t="e">
        <f ca="1">SUMIF('New Start'!#REF!:INDIRECT('Old Stats'!D30),"&gt;0")</f>
        <v>#REF!</v>
      </c>
    </row>
    <row r="8" spans="1:15" ht="30" customHeight="1" x14ac:dyDescent="0.3">
      <c r="A8" s="4">
        <v>45304</v>
      </c>
      <c r="B8" s="5">
        <v>271.60000000000002</v>
      </c>
      <c r="C8" s="5">
        <v>46.5</v>
      </c>
      <c r="O8" s="5" t="e">
        <f ca="1">SUMIF('New Start'!#REF!:INDIRECT('Old Stats'!D33),"&lt;0")</f>
        <v>#REF!</v>
      </c>
    </row>
    <row r="9" spans="1:15" ht="30" customHeight="1" x14ac:dyDescent="0.3">
      <c r="A9" s="4">
        <v>45305</v>
      </c>
      <c r="O9" s="5" t="e">
        <f ca="1">SUMIF('New Start'!#REF!:INDIRECT('Old Stats'!D33),"&gt;0")</f>
        <v>#REF!</v>
      </c>
    </row>
    <row r="10" spans="1:15" ht="30" customHeight="1" x14ac:dyDescent="0.3">
      <c r="A10" s="4">
        <v>45306</v>
      </c>
    </row>
    <row r="11" spans="1:15" ht="30" customHeight="1" x14ac:dyDescent="0.3">
      <c r="A11" s="4">
        <v>45307</v>
      </c>
      <c r="O11" s="5" cm="1">
        <f t="array" aca="1" ref="O11" ca="1">INDIRECT('Old Stats'!D38)-'New Start'!B2</f>
        <v>-7.1999999999999886</v>
      </c>
    </row>
    <row r="12" spans="1:15" ht="30" customHeight="1" x14ac:dyDescent="0.3">
      <c r="A12" s="4">
        <v>45308</v>
      </c>
      <c r="O12" s="5" cm="1">
        <f t="array" aca="1" ref="O12" ca="1">INDIRECT('Old Stats'!D39)-'New Start'!C2</f>
        <v>-0.5</v>
      </c>
    </row>
    <row r="13" spans="1:15" ht="30" customHeight="1" x14ac:dyDescent="0.3">
      <c r="A13" s="4">
        <v>45309</v>
      </c>
    </row>
    <row r="14" spans="1:15" ht="30" customHeight="1" x14ac:dyDescent="0.3">
      <c r="A14" s="4">
        <v>45310</v>
      </c>
    </row>
    <row r="15" spans="1:15" ht="30" customHeight="1" x14ac:dyDescent="0.3">
      <c r="A15" s="4">
        <v>45311</v>
      </c>
    </row>
    <row r="16" spans="1:15" ht="30" customHeight="1" x14ac:dyDescent="0.3">
      <c r="A16" s="4">
        <v>45312</v>
      </c>
    </row>
    <row r="17" spans="1:1" ht="30" customHeight="1" x14ac:dyDescent="0.3">
      <c r="A17" s="4">
        <v>45313</v>
      </c>
    </row>
    <row r="18" spans="1:1" ht="30" customHeight="1" x14ac:dyDescent="0.3">
      <c r="A18" s="4">
        <v>45314</v>
      </c>
    </row>
    <row r="19" spans="1:1" ht="30" customHeight="1" x14ac:dyDescent="0.3">
      <c r="A19" s="4">
        <v>45315</v>
      </c>
    </row>
    <row r="20" spans="1:1" ht="30" customHeight="1" x14ac:dyDescent="0.3">
      <c r="A20" s="4">
        <v>45316</v>
      </c>
    </row>
    <row r="21" spans="1:1" ht="30" customHeight="1" x14ac:dyDescent="0.3">
      <c r="A21" s="4">
        <v>45317</v>
      </c>
    </row>
    <row r="22" spans="1:1" ht="30" customHeight="1" x14ac:dyDescent="0.3">
      <c r="A22" s="4">
        <v>45318</v>
      </c>
    </row>
    <row r="23" spans="1:1" ht="30" customHeight="1" x14ac:dyDescent="0.3">
      <c r="A23" s="4">
        <v>45319</v>
      </c>
    </row>
    <row r="24" spans="1:1" ht="30" customHeight="1" x14ac:dyDescent="0.3">
      <c r="A24" s="4">
        <v>45320</v>
      </c>
    </row>
    <row r="25" spans="1:1" ht="30" customHeight="1" x14ac:dyDescent="0.3">
      <c r="A25" s="4">
        <v>45321</v>
      </c>
    </row>
    <row r="26" spans="1:1" ht="30" customHeight="1" x14ac:dyDescent="0.3">
      <c r="A26" s="4">
        <v>45322</v>
      </c>
    </row>
    <row r="27" spans="1:1" ht="30" customHeight="1" x14ac:dyDescent="0.3">
      <c r="A27" s="4">
        <v>45323</v>
      </c>
    </row>
    <row r="28" spans="1:1" ht="30" customHeight="1" x14ac:dyDescent="0.3">
      <c r="A28" s="4">
        <v>45324</v>
      </c>
    </row>
    <row r="29" spans="1:1" ht="30" customHeight="1" x14ac:dyDescent="0.3">
      <c r="A29" s="4">
        <v>45325</v>
      </c>
    </row>
    <row r="30" spans="1:1" ht="30" customHeight="1" x14ac:dyDescent="0.3">
      <c r="A30" s="4">
        <v>45326</v>
      </c>
    </row>
    <row r="31" spans="1:1" ht="30" customHeight="1" x14ac:dyDescent="0.3">
      <c r="A31" s="4">
        <v>45327</v>
      </c>
    </row>
    <row r="32" spans="1:1" ht="30" customHeight="1" x14ac:dyDescent="0.3">
      <c r="A32" s="4">
        <v>45328</v>
      </c>
    </row>
    <row r="33" spans="1:1" ht="30" customHeight="1" x14ac:dyDescent="0.3">
      <c r="A33" s="4">
        <v>45329</v>
      </c>
    </row>
    <row r="34" spans="1:1" ht="30" customHeight="1" x14ac:dyDescent="0.3">
      <c r="A34" s="4">
        <v>45330</v>
      </c>
    </row>
    <row r="35" spans="1:1" ht="30" customHeight="1" x14ac:dyDescent="0.3">
      <c r="A35" s="4">
        <v>45331</v>
      </c>
    </row>
    <row r="36" spans="1:1" ht="30" customHeight="1" x14ac:dyDescent="0.3">
      <c r="A36" s="4">
        <v>45332</v>
      </c>
    </row>
    <row r="37" spans="1:1" ht="30" customHeight="1" x14ac:dyDescent="0.3">
      <c r="A37" s="4">
        <v>45333</v>
      </c>
    </row>
    <row r="38" spans="1:1" ht="30" customHeight="1" x14ac:dyDescent="0.3">
      <c r="A38" s="4">
        <v>45334</v>
      </c>
    </row>
    <row r="39" spans="1:1" ht="30" customHeight="1" x14ac:dyDescent="0.3">
      <c r="A39" s="4">
        <v>45335</v>
      </c>
    </row>
    <row r="40" spans="1:1" ht="30" customHeight="1" x14ac:dyDescent="0.3">
      <c r="A40" s="4">
        <v>45336</v>
      </c>
    </row>
    <row r="41" spans="1:1" ht="30" customHeight="1" x14ac:dyDescent="0.3">
      <c r="A41" s="4">
        <v>45337</v>
      </c>
    </row>
    <row r="42" spans="1:1" ht="30" customHeight="1" x14ac:dyDescent="0.3">
      <c r="A42" s="4">
        <v>45338</v>
      </c>
    </row>
    <row r="43" spans="1:1" ht="30" customHeight="1" x14ac:dyDescent="0.3">
      <c r="A43" s="4">
        <v>45339</v>
      </c>
    </row>
  </sheetData>
  <pageMargins left="0.7" right="0.7" top="0.75" bottom="0.75" header="0.3" footer="0.3"/>
  <pageSetup fitToHeight="0" orientation="portrait" r:id="rId1"/>
  <headerFooter scaleWithDoc="0"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CC5F-78ED-482A-ACE8-D0C11AF3629C}">
  <sheetPr codeName="Sheet2"/>
  <dimension ref="A1:I41"/>
  <sheetViews>
    <sheetView zoomScaleNormal="100" workbookViewId="0">
      <selection activeCell="D39" sqref="D39"/>
    </sheetView>
  </sheetViews>
  <sheetFormatPr defaultColWidth="9.140625" defaultRowHeight="21" x14ac:dyDescent="0.35"/>
  <cols>
    <col min="1" max="1" width="45" style="1" customWidth="1"/>
    <col min="2" max="2" width="16.140625" style="1" customWidth="1"/>
    <col min="3" max="3" width="16.140625" customWidth="1"/>
    <col min="4" max="4" width="45" style="1" customWidth="1"/>
    <col min="5" max="5" width="16.140625" style="1" customWidth="1"/>
    <col min="6" max="6" width="9.140625" style="1"/>
    <col min="7" max="7" width="19.5703125" style="1" customWidth="1"/>
    <col min="8" max="8" width="22" style="1" customWidth="1"/>
    <col min="9" max="9" width="26.42578125" style="1" customWidth="1"/>
    <col min="10" max="16384" width="9.140625" style="1"/>
  </cols>
  <sheetData>
    <row r="1" spans="1:9" x14ac:dyDescent="0.35">
      <c r="A1" s="1" t="s">
        <v>23</v>
      </c>
      <c r="B1" s="1" t="s">
        <v>24</v>
      </c>
      <c r="D1" s="1" t="s">
        <v>23</v>
      </c>
      <c r="E1" s="1" t="s">
        <v>24</v>
      </c>
    </row>
    <row r="2" spans="1:9" x14ac:dyDescent="0.35">
      <c r="A2" s="2" t="s">
        <v>25</v>
      </c>
      <c r="B2" s="1">
        <f>MAX(WeightWaist[Weight (Pounds)])</f>
        <v>318.60000000000002</v>
      </c>
      <c r="D2" s="2" t="s">
        <v>25</v>
      </c>
      <c r="E2" s="1">
        <f>MAX(NewMeasurement[Weight (Pounds)])</f>
        <v>273.39999999999998</v>
      </c>
    </row>
    <row r="3" spans="1:9" x14ac:dyDescent="0.35">
      <c r="A3" s="2" t="s">
        <v>26</v>
      </c>
      <c r="B3" s="1">
        <f>MIN(WeightWaist[Weight (Pounds)])</f>
        <v>248.4</v>
      </c>
      <c r="D3" s="2" t="s">
        <v>26</v>
      </c>
      <c r="E3" s="1">
        <f>MIN(NewMeasurement[Weight (Pounds)])</f>
        <v>258</v>
      </c>
    </row>
    <row r="4" spans="1:9" x14ac:dyDescent="0.35">
      <c r="A4" s="2" t="s">
        <v>27</v>
      </c>
      <c r="B4" s="1">
        <f>B3-B2</f>
        <v>-70.200000000000017</v>
      </c>
      <c r="D4" s="2" t="s">
        <v>27</v>
      </c>
      <c r="E4" s="1">
        <f>E3-E2</f>
        <v>-15.399999999999977</v>
      </c>
    </row>
    <row r="5" spans="1:9" x14ac:dyDescent="0.35">
      <c r="A5" s="2" t="s">
        <v>28</v>
      </c>
      <c r="B5" s="1">
        <f>MAX(WeightWaist[Waist (Inches)])</f>
        <v>52.5</v>
      </c>
      <c r="D5" s="2" t="s">
        <v>28</v>
      </c>
      <c r="E5" s="1">
        <f>MAX(NewMeasurement[Waist (Inches)])</f>
        <v>46.5</v>
      </c>
    </row>
    <row r="6" spans="1:9" x14ac:dyDescent="0.35">
      <c r="A6" s="2" t="s">
        <v>29</v>
      </c>
      <c r="B6" s="1">
        <f>MIN(WeightWaist[Waist (Inches)])</f>
        <v>44</v>
      </c>
      <c r="D6" s="2" t="s">
        <v>29</v>
      </c>
      <c r="E6" s="1">
        <f>MIN(NewMeasurement[Waist (Inches)])</f>
        <v>45</v>
      </c>
    </row>
    <row r="7" spans="1:9" x14ac:dyDescent="0.35">
      <c r="A7" s="2" t="s">
        <v>30</v>
      </c>
      <c r="B7" s="1">
        <f>B6-B5</f>
        <v>-8.5</v>
      </c>
      <c r="D7" s="2" t="s">
        <v>30</v>
      </c>
      <c r="E7" s="1">
        <f>E6-E5</f>
        <v>-1.5</v>
      </c>
      <c r="G7" s="1" t="s">
        <v>31</v>
      </c>
    </row>
    <row r="8" spans="1:9" x14ac:dyDescent="0.35">
      <c r="A8" s="2" t="s">
        <v>32</v>
      </c>
      <c r="B8" s="1">
        <f>SUMIF(Measurement!D3:D357,"&lt;0")</f>
        <v>-367.50000000000006</v>
      </c>
      <c r="D8" s="2" t="s">
        <v>32</v>
      </c>
      <c r="E8" s="1">
        <f ca="1">'New Measurement'!L6</f>
        <v>-64.000000000000227</v>
      </c>
      <c r="G8" s="1" t="str">
        <f>_xlfn.CONCAT("D", COUNT(NewMeasurement[Weight (Pounds)])+1)</f>
        <v>D86</v>
      </c>
      <c r="H8" s="3"/>
    </row>
    <row r="9" spans="1:9" x14ac:dyDescent="0.35">
      <c r="A9" s="2" t="s">
        <v>33</v>
      </c>
      <c r="B9" s="1">
        <f>SUMIF(Measurement!D3:D357,"&gt;0")</f>
        <v>309.70000000000005</v>
      </c>
      <c r="D9" s="2" t="s">
        <v>33</v>
      </c>
      <c r="E9" s="1">
        <f ca="1">'New Measurement'!L7</f>
        <v>67.800000000000182</v>
      </c>
    </row>
    <row r="10" spans="1:9" x14ac:dyDescent="0.35">
      <c r="A10" s="2" t="s">
        <v>34</v>
      </c>
      <c r="B10" s="1">
        <f>B9+B8</f>
        <v>-57.800000000000011</v>
      </c>
      <c r="D10" s="2" t="s">
        <v>35</v>
      </c>
      <c r="E10" s="1">
        <f ca="1">E9+E8</f>
        <v>3.7999999999999545</v>
      </c>
      <c r="H10" s="3"/>
    </row>
    <row r="11" spans="1:9" x14ac:dyDescent="0.35">
      <c r="A11" s="2" t="s">
        <v>36</v>
      </c>
      <c r="B11" s="1">
        <f>SUMIF(Measurement!E3:E357,"&lt;0")</f>
        <v>-54</v>
      </c>
      <c r="D11" s="2" t="s">
        <v>36</v>
      </c>
      <c r="E11" s="1">
        <f ca="1">'New Measurement'!L8</f>
        <v>-4.5</v>
      </c>
      <c r="G11" s="1" t="str">
        <f>_xlfn.CONCAT("E", COUNT(NewMeasurement[Weight (Pounds)])+1)</f>
        <v>E86</v>
      </c>
    </row>
    <row r="12" spans="1:9" x14ac:dyDescent="0.35">
      <c r="A12" s="2" t="s">
        <v>37</v>
      </c>
      <c r="B12" s="1">
        <f>SUMIF(Measurement!E3:E357,"&gt;0")</f>
        <v>47</v>
      </c>
      <c r="D12" s="2" t="s">
        <v>37</v>
      </c>
      <c r="E12" s="1">
        <f ca="1">'New Measurement'!L9</f>
        <v>4.5</v>
      </c>
    </row>
    <row r="13" spans="1:9" x14ac:dyDescent="0.35">
      <c r="A13" s="2" t="s">
        <v>38</v>
      </c>
      <c r="B13" s="1">
        <f>B12+B11</f>
        <v>-7</v>
      </c>
      <c r="D13" s="2" t="s">
        <v>38</v>
      </c>
      <c r="E13" s="1">
        <f ca="1">E12+E11</f>
        <v>0</v>
      </c>
      <c r="I13" s="3"/>
    </row>
    <row r="14" spans="1:9" x14ac:dyDescent="0.35">
      <c r="A14" s="2" t="s">
        <v>39</v>
      </c>
      <c r="B14" s="3">
        <f>AVERAGEIF(WeightWaist[Weight (Pounds)], "&gt;0")</f>
        <v>286.02464985994396</v>
      </c>
      <c r="D14" s="2" t="s">
        <v>39</v>
      </c>
      <c r="E14" s="3">
        <f>AVERAGEIF(NewMeasurement[Weight (Pounds)], "&gt;0")</f>
        <v>265.43764705882353</v>
      </c>
      <c r="I14" s="3"/>
    </row>
    <row r="15" spans="1:9" x14ac:dyDescent="0.35">
      <c r="A15" s="2" t="s">
        <v>40</v>
      </c>
      <c r="B15" s="3">
        <f>AVERAGEIF(WeightWaist[Waist (Inches)], "&gt;0")</f>
        <v>48.040616246498601</v>
      </c>
      <c r="D15" s="2" t="s">
        <v>40</v>
      </c>
      <c r="E15" s="3">
        <f>AVERAGEIF(NewMeasurement[Waist (Inches)], "&gt;0")</f>
        <v>45.876470588235293</v>
      </c>
    </row>
    <row r="16" spans="1:9" x14ac:dyDescent="0.35">
      <c r="A16" s="2" t="s">
        <v>41</v>
      </c>
      <c r="B16" s="1">
        <f>COUNTIF(WeightWaist[Weight (Pounds)], "&lt;=271.8")</f>
        <v>40</v>
      </c>
      <c r="D16" s="2" t="s">
        <v>42</v>
      </c>
      <c r="E16" s="3">
        <f ca="1">'New Measurement'!L11</f>
        <v>3.7999999999999545</v>
      </c>
      <c r="G16" s="17" t="str">
        <f>_xlfn.CONCAT("B", COUNT(NewMeasurement[Weight (Pounds)])+1)</f>
        <v>B86</v>
      </c>
    </row>
    <row r="17" spans="1:7" x14ac:dyDescent="0.35">
      <c r="A17" s="2" t="s">
        <v>43</v>
      </c>
      <c r="B17" s="1">
        <f>COUNTIF(WeightWaist[Weight (Pounds)], "&gt;271.8")</f>
        <v>317</v>
      </c>
      <c r="D17" s="2" t="s">
        <v>44</v>
      </c>
      <c r="E17" s="3">
        <f ca="1">'New Measurement'!L12</f>
        <v>0</v>
      </c>
      <c r="G17" s="1" t="str">
        <f>_xlfn.CONCAT("C", COUNT(NewMeasurement[Weight (Pounds)])+1)</f>
        <v>C86</v>
      </c>
    </row>
    <row r="18" spans="1:7" x14ac:dyDescent="0.35">
      <c r="A18" s="2"/>
      <c r="D18" s="2" t="s">
        <v>45</v>
      </c>
      <c r="E18" s="3">
        <f>(COUNT(NewMeasurement[Weight (Pounds)]))/7</f>
        <v>12.142857142857142</v>
      </c>
    </row>
    <row r="19" spans="1:7" x14ac:dyDescent="0.35">
      <c r="D19" s="2" t="s">
        <v>46</v>
      </c>
      <c r="E19" s="19">
        <f>COUNT(NewMeasurement[Weight (Pounds)])</f>
        <v>85</v>
      </c>
    </row>
    <row r="23" spans="1:7" x14ac:dyDescent="0.35">
      <c r="A23" s="1" t="s">
        <v>23</v>
      </c>
      <c r="B23" s="1" t="s">
        <v>24</v>
      </c>
    </row>
    <row r="24" spans="1:7" x14ac:dyDescent="0.35">
      <c r="A24" s="1" t="s">
        <v>25</v>
      </c>
      <c r="B24" s="1">
        <f>MAX('New Start'!$B$2:$B$43)</f>
        <v>279</v>
      </c>
    </row>
    <row r="25" spans="1:7" x14ac:dyDescent="0.35">
      <c r="A25" s="1" t="s">
        <v>26</v>
      </c>
      <c r="B25" s="1">
        <f>MIN('New Start'!$B$2:$B$43)</f>
        <v>271</v>
      </c>
    </row>
    <row r="26" spans="1:7" x14ac:dyDescent="0.35">
      <c r="A26" s="1" t="s">
        <v>27</v>
      </c>
      <c r="B26" s="1">
        <f>B25-B24</f>
        <v>-8</v>
      </c>
    </row>
    <row r="27" spans="1:7" x14ac:dyDescent="0.35">
      <c r="A27" s="1" t="s">
        <v>28</v>
      </c>
      <c r="B27" s="1">
        <f>MAX('New Start'!$C$2:$C$43)</f>
        <v>47</v>
      </c>
    </row>
    <row r="28" spans="1:7" x14ac:dyDescent="0.35">
      <c r="A28" s="1" t="s">
        <v>29</v>
      </c>
      <c r="B28" s="1">
        <f>MIN('New Start'!$C$2:$C$43)</f>
        <v>46.5</v>
      </c>
    </row>
    <row r="29" spans="1:7" x14ac:dyDescent="0.35">
      <c r="A29" s="1" t="s">
        <v>30</v>
      </c>
      <c r="B29" s="1">
        <f>B28-B27</f>
        <v>-0.5</v>
      </c>
      <c r="D29" s="1" t="s">
        <v>31</v>
      </c>
    </row>
    <row r="30" spans="1:7" x14ac:dyDescent="0.35">
      <c r="A30" s="1" t="s">
        <v>32</v>
      </c>
      <c r="B30" s="1" t="e">
        <f ca="1">'New Start'!O6</f>
        <v>#REF!</v>
      </c>
      <c r="D30" s="1" t="str">
        <f>_xlfn.CONCAT("D", COUNT('New Start'!$B$2:$B$43)+1)</f>
        <v>D8</v>
      </c>
    </row>
    <row r="31" spans="1:7" x14ac:dyDescent="0.35">
      <c r="A31" s="1" t="s">
        <v>33</v>
      </c>
      <c r="B31" s="1" t="e">
        <f ca="1">'New Start'!O7</f>
        <v>#REF!</v>
      </c>
    </row>
    <row r="32" spans="1:7" x14ac:dyDescent="0.35">
      <c r="A32" s="1" t="s">
        <v>35</v>
      </c>
      <c r="B32" s="1" t="e">
        <f ca="1">B31+B30</f>
        <v>#REF!</v>
      </c>
    </row>
    <row r="33" spans="1:4" x14ac:dyDescent="0.35">
      <c r="A33" s="1" t="s">
        <v>36</v>
      </c>
      <c r="B33" s="1" t="e">
        <f ca="1">'New Start'!O8</f>
        <v>#REF!</v>
      </c>
      <c r="D33" s="1" t="str">
        <f>_xlfn.CONCAT("E", COUNT('New Start'!$B$2:$B$43)+1)</f>
        <v>E8</v>
      </c>
    </row>
    <row r="34" spans="1:4" x14ac:dyDescent="0.35">
      <c r="A34" s="1" t="s">
        <v>37</v>
      </c>
      <c r="B34" s="1" t="e">
        <f ca="1">'New Start'!O9</f>
        <v>#REF!</v>
      </c>
    </row>
    <row r="35" spans="1:4" x14ac:dyDescent="0.35">
      <c r="A35" s="1" t="s">
        <v>38</v>
      </c>
      <c r="B35" s="1" t="e">
        <f ca="1">B33+B34</f>
        <v>#REF!</v>
      </c>
    </row>
    <row r="36" spans="1:4" x14ac:dyDescent="0.35">
      <c r="A36" s="1" t="s">
        <v>39</v>
      </c>
      <c r="B36" s="1">
        <f>AVERAGEIF('New Start'!$B$2:$B$43, "&gt;0")</f>
        <v>274.71428571428572</v>
      </c>
    </row>
    <row r="37" spans="1:4" x14ac:dyDescent="0.35">
      <c r="A37" s="1" t="s">
        <v>40</v>
      </c>
      <c r="B37" s="1">
        <f>AVERAGEIF('New Start'!$C$2:$C$43, "&gt;0")</f>
        <v>46.857142857142854</v>
      </c>
    </row>
    <row r="38" spans="1:4" x14ac:dyDescent="0.35">
      <c r="A38" s="1" t="s">
        <v>42</v>
      </c>
      <c r="B38" s="3">
        <f ca="1">'New Start'!O11</f>
        <v>-7.1999999999999886</v>
      </c>
      <c r="D38" s="1" t="str">
        <f>_xlfn.CONCAT("B", COUNT('New Start'!$B$2:$B$43)+1)</f>
        <v>B8</v>
      </c>
    </row>
    <row r="39" spans="1:4" x14ac:dyDescent="0.35">
      <c r="A39" s="1" t="s">
        <v>44</v>
      </c>
      <c r="B39" s="3">
        <f ca="1">'New Start'!O12</f>
        <v>-0.5</v>
      </c>
      <c r="D39" s="1" t="str">
        <f>_xlfn.CONCAT("C", COUNT('New Start'!$B$2:$B$43)+1)</f>
        <v>C8</v>
      </c>
    </row>
    <row r="40" spans="1:4" x14ac:dyDescent="0.35">
      <c r="A40" s="1" t="s">
        <v>45</v>
      </c>
      <c r="B40" s="1">
        <f>(COUNT('New Start'!$B$2:$B$43))/7</f>
        <v>1</v>
      </c>
    </row>
    <row r="41" spans="1:4" x14ac:dyDescent="0.35">
      <c r="A41" s="1" t="s">
        <v>46</v>
      </c>
      <c r="B41" s="1">
        <f>COUNT('New Start'!$B$2:$B$43)</f>
        <v>7</v>
      </c>
    </row>
  </sheetData>
  <phoneticPr fontId="1" type="noConversion"/>
  <pageMargins left="0.7" right="0.7" top="0.75" bottom="0.75" header="0.3" footer="0.3"/>
  <pageSetup orientation="portrait" r:id="rId1"/>
  <cellWatches>
    <cellWatch r="B3"/>
    <cellWatch r="B6"/>
    <cellWatch r="B8"/>
  </cellWatches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D5E2-6977-4E76-8B36-F7F5DAA786E9}">
  <sheetPr codeName="Sheet8"/>
  <dimension ref="A1:L106"/>
  <sheetViews>
    <sheetView topLeftCell="F1" zoomScale="90" zoomScaleNormal="90" workbookViewId="0">
      <selection activeCell="L6" sqref="L6"/>
    </sheetView>
  </sheetViews>
  <sheetFormatPr defaultColWidth="9.140625" defaultRowHeight="30" customHeight="1" x14ac:dyDescent="0.3"/>
  <cols>
    <col min="1" max="1" width="37" style="4" customWidth="1"/>
    <col min="2" max="2" width="22.85546875" style="5" customWidth="1"/>
    <col min="3" max="3" width="20" style="5" customWidth="1"/>
    <col min="4" max="4" width="16.28515625" style="5" customWidth="1"/>
    <col min="5" max="5" width="14.42578125" style="5" customWidth="1"/>
    <col min="6" max="6" width="28.5703125" style="5" customWidth="1"/>
    <col min="7" max="7" width="26.5703125" style="5" customWidth="1"/>
    <col min="8" max="8" width="44.7109375" style="5" customWidth="1"/>
    <col min="9" max="9" width="42.85546875" style="5" customWidth="1"/>
    <col min="10" max="10" width="29" style="5" customWidth="1"/>
    <col min="11" max="11" width="9.140625" style="5"/>
    <col min="12" max="12" width="35.42578125" style="5" customWidth="1"/>
    <col min="13" max="16384" width="9.140625" style="5"/>
  </cols>
  <sheetData>
    <row r="1" spans="1:12" ht="48" customHeight="1" x14ac:dyDescent="0.3">
      <c r="A1" s="8" t="s">
        <v>0</v>
      </c>
      <c r="B1" s="9" t="s">
        <v>1</v>
      </c>
      <c r="C1" s="9" t="s">
        <v>2</v>
      </c>
      <c r="D1" s="9" t="s">
        <v>27</v>
      </c>
      <c r="E1" s="9" t="s">
        <v>30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</row>
    <row r="2" spans="1:12" ht="30" customHeight="1" x14ac:dyDescent="0.3">
      <c r="A2" s="7">
        <v>45148</v>
      </c>
      <c r="B2" s="11">
        <v>268.60000000000002</v>
      </c>
      <c r="C2" s="11">
        <v>46</v>
      </c>
      <c r="D2" s="11"/>
      <c r="E2" s="11"/>
      <c r="F2" s="15"/>
      <c r="G2" s="15"/>
      <c r="H2" s="15"/>
      <c r="I2" s="15"/>
      <c r="J2" s="11"/>
    </row>
    <row r="3" spans="1:12" ht="30" customHeight="1" x14ac:dyDescent="0.3">
      <c r="A3" s="7">
        <v>45149</v>
      </c>
      <c r="B3" s="11">
        <v>267.39999999999998</v>
      </c>
      <c r="C3" s="11">
        <v>46</v>
      </c>
      <c r="D3" s="11">
        <f t="shared" ref="D3:D66" si="0">B3-B2</f>
        <v>-1.2000000000000455</v>
      </c>
      <c r="E3" s="11">
        <f t="shared" ref="E3:E66" si="1">C3-C2</f>
        <v>0</v>
      </c>
      <c r="F3" s="15">
        <f t="shared" ref="F3:F5" si="2">AVERAGE(D3:D9)</f>
        <v>-1</v>
      </c>
      <c r="G3" s="15">
        <f t="shared" ref="G3:G5" si="3">AVERAGE(E3:E9)</f>
        <v>0</v>
      </c>
      <c r="H3" s="15">
        <f t="shared" ref="H3:H56" si="4">AVERAGE(B3:B9)</f>
        <v>262.31428571428569</v>
      </c>
      <c r="I3" s="15">
        <f t="shared" ref="I3:I56" si="5">AVERAGE(C3:C9)</f>
        <v>46</v>
      </c>
      <c r="J3" s="11"/>
    </row>
    <row r="4" spans="1:12" ht="30" customHeight="1" x14ac:dyDescent="0.3">
      <c r="A4" s="7">
        <v>45150</v>
      </c>
      <c r="B4" s="11">
        <v>261.39999999999998</v>
      </c>
      <c r="C4" s="11">
        <v>45.5</v>
      </c>
      <c r="D4" s="11">
        <f t="shared" si="0"/>
        <v>-6</v>
      </c>
      <c r="E4" s="11">
        <f t="shared" si="1"/>
        <v>-0.5</v>
      </c>
      <c r="F4" s="15">
        <f t="shared" si="2"/>
        <v>-0.91428571428571104</v>
      </c>
      <c r="G4" s="15">
        <f t="shared" si="3"/>
        <v>0</v>
      </c>
      <c r="H4" s="15">
        <f t="shared" si="4"/>
        <v>261.40000000000003</v>
      </c>
      <c r="I4" s="15">
        <f t="shared" si="5"/>
        <v>46</v>
      </c>
      <c r="J4" s="11"/>
    </row>
    <row r="5" spans="1:12" ht="30" customHeight="1" x14ac:dyDescent="0.3">
      <c r="A5" s="7">
        <v>45151</v>
      </c>
      <c r="B5" s="11">
        <v>262.39999999999998</v>
      </c>
      <c r="C5" s="11">
        <v>46</v>
      </c>
      <c r="D5" s="11">
        <f t="shared" si="0"/>
        <v>1</v>
      </c>
      <c r="E5" s="11">
        <f t="shared" si="1"/>
        <v>0.5</v>
      </c>
      <c r="F5" s="15">
        <f t="shared" si="2"/>
        <v>0.37142857142857466</v>
      </c>
      <c r="G5" s="15">
        <f t="shared" si="3"/>
        <v>7.1428571428571425E-2</v>
      </c>
      <c r="H5" s="15">
        <f t="shared" si="4"/>
        <v>261.7714285714286</v>
      </c>
      <c r="I5" s="15">
        <f t="shared" si="5"/>
        <v>46.071428571428569</v>
      </c>
      <c r="J5" s="11"/>
    </row>
    <row r="6" spans="1:12" ht="30" customHeight="1" x14ac:dyDescent="0.3">
      <c r="A6" s="7">
        <v>45152</v>
      </c>
      <c r="B6" s="11">
        <v>261.2</v>
      </c>
      <c r="C6" s="11">
        <v>46</v>
      </c>
      <c r="D6" s="11">
        <f t="shared" si="0"/>
        <v>-1.1999999999999886</v>
      </c>
      <c r="E6" s="11">
        <f t="shared" si="1"/>
        <v>0</v>
      </c>
      <c r="F6" s="15">
        <f t="shared" ref="F6:G11" si="6">AVERAGE(D6:D11)</f>
        <v>0.26666666666667044</v>
      </c>
      <c r="G6" s="15">
        <f t="shared" si="6"/>
        <v>0</v>
      </c>
      <c r="H6" s="15">
        <f t="shared" ref="H6:I11" si="7">AVERAGE(B6:B11)</f>
        <v>261.66666666666669</v>
      </c>
      <c r="I6" s="15">
        <f t="shared" si="7"/>
        <v>46.083333333333336</v>
      </c>
      <c r="J6" s="11"/>
      <c r="L6" s="5">
        <f ca="1">SUMIF('New Measurement'!D3:INDIRECT('Old Stats'!G8),"&lt;0")</f>
        <v>-64.000000000000227</v>
      </c>
    </row>
    <row r="7" spans="1:12" ht="30" customHeight="1" x14ac:dyDescent="0.3">
      <c r="A7" s="7">
        <v>45153</v>
      </c>
      <c r="B7" s="11">
        <v>262</v>
      </c>
      <c r="C7" s="11">
        <v>46.5</v>
      </c>
      <c r="D7" s="11">
        <f t="shared" si="0"/>
        <v>0.80000000000001137</v>
      </c>
      <c r="E7" s="11">
        <f t="shared" si="1"/>
        <v>0.5</v>
      </c>
      <c r="F7" s="15">
        <f t="shared" si="6"/>
        <v>0.46666666666666856</v>
      </c>
      <c r="G7" s="15">
        <f t="shared" si="6"/>
        <v>0</v>
      </c>
      <c r="H7" s="15">
        <f t="shared" si="7"/>
        <v>262.13333333333338</v>
      </c>
      <c r="I7" s="15">
        <f t="shared" si="7"/>
        <v>46.083333333333336</v>
      </c>
      <c r="J7" s="11"/>
      <c r="L7" s="5">
        <f ca="1">SUMIF('New Measurement'!D3:INDIRECT('Old Stats'!G8),"&gt;0")</f>
        <v>67.800000000000182</v>
      </c>
    </row>
    <row r="8" spans="1:12" ht="30" customHeight="1" x14ac:dyDescent="0.3">
      <c r="A8" s="7">
        <v>45154</v>
      </c>
      <c r="B8" s="11">
        <v>260.2</v>
      </c>
      <c r="C8" s="11">
        <v>46</v>
      </c>
      <c r="D8" s="11">
        <f t="shared" si="0"/>
        <v>-1.8000000000000114</v>
      </c>
      <c r="E8" s="11">
        <f t="shared" si="1"/>
        <v>-0.5</v>
      </c>
      <c r="F8" s="15">
        <f t="shared" si="6"/>
        <v>0.46666666666666856</v>
      </c>
      <c r="G8" s="15">
        <f t="shared" si="6"/>
        <v>-8.3333333333333329E-2</v>
      </c>
      <c r="H8" s="15">
        <f t="shared" si="7"/>
        <v>262.59999999999997</v>
      </c>
      <c r="I8" s="15">
        <f t="shared" si="7"/>
        <v>46</v>
      </c>
      <c r="J8" s="11"/>
      <c r="L8" s="5">
        <f ca="1">SUMIF('New Measurement'!E3:INDIRECT('Old Stats'!G11),"&lt;0")</f>
        <v>-4.5</v>
      </c>
    </row>
    <row r="9" spans="1:12" ht="30" customHeight="1" x14ac:dyDescent="0.3">
      <c r="A9" s="7">
        <v>45155</v>
      </c>
      <c r="B9" s="11">
        <v>261.60000000000002</v>
      </c>
      <c r="C9" s="11">
        <v>46</v>
      </c>
      <c r="D9" s="11">
        <f t="shared" si="0"/>
        <v>1.4000000000000341</v>
      </c>
      <c r="E9" s="11">
        <f t="shared" si="1"/>
        <v>0</v>
      </c>
      <c r="F9" s="15">
        <f t="shared" si="6"/>
        <v>0.26666666666667044</v>
      </c>
      <c r="G9" s="15">
        <f t="shared" si="6"/>
        <v>0</v>
      </c>
      <c r="H9" s="15">
        <f t="shared" si="7"/>
        <v>262.86666666666662</v>
      </c>
      <c r="I9" s="15">
        <f t="shared" si="7"/>
        <v>46</v>
      </c>
      <c r="J9" s="11"/>
      <c r="L9" s="5">
        <f ca="1">SUMIF('New Measurement'!E3:INDIRECT('Old Stats'!G11),"&gt;0")</f>
        <v>4.5</v>
      </c>
    </row>
    <row r="10" spans="1:12" ht="30" customHeight="1" x14ac:dyDescent="0.3">
      <c r="A10" s="7">
        <v>45156</v>
      </c>
      <c r="B10" s="11">
        <v>261</v>
      </c>
      <c r="C10" s="11">
        <v>46</v>
      </c>
      <c r="D10" s="11">
        <f t="shared" si="0"/>
        <v>-0.60000000000002274</v>
      </c>
      <c r="E10" s="11">
        <f t="shared" si="1"/>
        <v>0</v>
      </c>
      <c r="F10" s="15">
        <f t="shared" si="6"/>
        <v>-0.20000000000000759</v>
      </c>
      <c r="G10" s="15">
        <f t="shared" si="6"/>
        <v>-8.3333333333333329E-2</v>
      </c>
      <c r="H10" s="15">
        <f t="shared" si="7"/>
        <v>262.66666666666669</v>
      </c>
      <c r="I10" s="15">
        <f t="shared" si="7"/>
        <v>45.916666666666664</v>
      </c>
      <c r="J10" s="11"/>
    </row>
    <row r="11" spans="1:12" ht="30" customHeight="1" x14ac:dyDescent="0.3">
      <c r="A11" s="7">
        <v>45157</v>
      </c>
      <c r="B11" s="11">
        <v>264</v>
      </c>
      <c r="C11" s="11">
        <v>46</v>
      </c>
      <c r="D11" s="11">
        <f t="shared" si="0"/>
        <v>3</v>
      </c>
      <c r="E11" s="11">
        <f t="shared" si="1"/>
        <v>0</v>
      </c>
      <c r="F11" s="15">
        <f t="shared" si="6"/>
        <v>-0.13333333333333522</v>
      </c>
      <c r="G11" s="15">
        <f t="shared" si="6"/>
        <v>-8.3333333333333329E-2</v>
      </c>
      <c r="H11" s="15">
        <f t="shared" si="7"/>
        <v>262.53333333333336</v>
      </c>
      <c r="I11" s="15">
        <f t="shared" si="7"/>
        <v>45.833333333333336</v>
      </c>
      <c r="J11" s="11"/>
      <c r="L11" s="18" cm="1">
        <f t="array" aca="1" ref="L11" ca="1">INDIRECT('Old Stats'!G16)-'New Measurement'!B2</f>
        <v>3.7999999999999545</v>
      </c>
    </row>
    <row r="12" spans="1:12" ht="30" customHeight="1" x14ac:dyDescent="0.3">
      <c r="A12" s="7">
        <v>45159</v>
      </c>
      <c r="B12" s="11">
        <v>264</v>
      </c>
      <c r="C12" s="11">
        <v>46</v>
      </c>
      <c r="D12" s="11">
        <f t="shared" si="0"/>
        <v>0</v>
      </c>
      <c r="E12" s="11">
        <f t="shared" si="1"/>
        <v>0</v>
      </c>
      <c r="F12" s="15">
        <f t="shared" ref="F12:F60" si="8">AVERAGE(D12:D17)</f>
        <v>-0.53333333333333144</v>
      </c>
      <c r="G12" s="15">
        <f t="shared" ref="G12:G60" si="9">AVERAGE(E12:E17)</f>
        <v>-8.3333333333333329E-2</v>
      </c>
      <c r="H12" s="15">
        <f t="shared" si="4"/>
        <v>261.42857142857144</v>
      </c>
      <c r="I12" s="15">
        <f t="shared" si="5"/>
        <v>45.714285714285715</v>
      </c>
      <c r="J12" s="11"/>
      <c r="L12" s="16" cm="1">
        <f t="array" aca="1" ref="L12" ca="1">INDIRECT('Old Stats'!G17)-'New Measurement'!C2</f>
        <v>0</v>
      </c>
    </row>
    <row r="13" spans="1:12" ht="30" customHeight="1" x14ac:dyDescent="0.3">
      <c r="A13" s="7">
        <v>45160</v>
      </c>
      <c r="B13" s="11">
        <v>264.8</v>
      </c>
      <c r="C13" s="11">
        <v>46</v>
      </c>
      <c r="D13" s="11">
        <f t="shared" si="0"/>
        <v>0.80000000000001137</v>
      </c>
      <c r="E13" s="11">
        <f t="shared" si="1"/>
        <v>0</v>
      </c>
      <c r="F13" s="15">
        <f t="shared" si="8"/>
        <v>-1</v>
      </c>
      <c r="G13" s="15">
        <f t="shared" si="9"/>
        <v>-8.3333333333333329E-2</v>
      </c>
      <c r="H13" s="15">
        <f t="shared" si="4"/>
        <v>261.28571428571428</v>
      </c>
      <c r="I13" s="15">
        <f t="shared" si="5"/>
        <v>45.714285714285715</v>
      </c>
      <c r="J13" s="11"/>
    </row>
    <row r="14" spans="1:12" ht="30" customHeight="1" x14ac:dyDescent="0.3">
      <c r="A14" s="7">
        <v>45161</v>
      </c>
      <c r="B14" s="11">
        <v>261.8</v>
      </c>
      <c r="C14" s="11">
        <v>46</v>
      </c>
      <c r="D14" s="11">
        <f t="shared" si="0"/>
        <v>-3</v>
      </c>
      <c r="E14" s="11">
        <f t="shared" si="1"/>
        <v>0</v>
      </c>
      <c r="F14" s="15">
        <f t="shared" si="8"/>
        <v>-0.30000000000000188</v>
      </c>
      <c r="G14" s="15">
        <f t="shared" si="9"/>
        <v>0</v>
      </c>
      <c r="H14" s="15">
        <f t="shared" si="4"/>
        <v>261.37142857142857</v>
      </c>
      <c r="I14" s="15">
        <f t="shared" si="5"/>
        <v>45.714285714285715</v>
      </c>
      <c r="J14" s="11"/>
    </row>
    <row r="15" spans="1:12" ht="30" customHeight="1" x14ac:dyDescent="0.3">
      <c r="A15" s="7">
        <v>45162</v>
      </c>
      <c r="B15" s="11">
        <v>260.39999999999998</v>
      </c>
      <c r="C15" s="11">
        <v>45.5</v>
      </c>
      <c r="D15" s="11">
        <f t="shared" si="0"/>
        <v>-1.4000000000000341</v>
      </c>
      <c r="E15" s="11">
        <f t="shared" si="1"/>
        <v>-0.5</v>
      </c>
      <c r="F15" s="15">
        <f t="shared" si="8"/>
        <v>0.59999999999999432</v>
      </c>
      <c r="G15" s="15">
        <f t="shared" si="9"/>
        <v>0</v>
      </c>
      <c r="H15" s="15">
        <f t="shared" si="4"/>
        <v>261.54285714285709</v>
      </c>
      <c r="I15" s="15">
        <f t="shared" si="5"/>
        <v>45.642857142857146</v>
      </c>
      <c r="J15" s="11"/>
    </row>
    <row r="16" spans="1:12" ht="30" customHeight="1" x14ac:dyDescent="0.3">
      <c r="A16" s="7">
        <v>45163</v>
      </c>
      <c r="B16" s="11">
        <v>260.2</v>
      </c>
      <c r="C16" s="11">
        <v>45.5</v>
      </c>
      <c r="D16" s="11">
        <f t="shared" si="0"/>
        <v>-0.19999999999998863</v>
      </c>
      <c r="E16" s="11">
        <f t="shared" si="1"/>
        <v>0</v>
      </c>
      <c r="F16" s="15">
        <f t="shared" si="8"/>
        <v>0.43333333333333712</v>
      </c>
      <c r="G16" s="15">
        <f t="shared" si="9"/>
        <v>0</v>
      </c>
      <c r="H16" s="15">
        <f t="shared" si="4"/>
        <v>261.7714285714286</v>
      </c>
      <c r="I16" s="15">
        <f t="shared" si="5"/>
        <v>45.642857142857146</v>
      </c>
      <c r="J16" s="11"/>
    </row>
    <row r="17" spans="1:10" ht="30" customHeight="1" x14ac:dyDescent="0.3">
      <c r="A17" s="7">
        <v>45164</v>
      </c>
      <c r="B17" s="11">
        <v>260.8</v>
      </c>
      <c r="C17" s="11">
        <v>45.5</v>
      </c>
      <c r="D17" s="11">
        <f t="shared" si="0"/>
        <v>0.60000000000002274</v>
      </c>
      <c r="E17" s="11">
        <f t="shared" si="1"/>
        <v>0</v>
      </c>
      <c r="F17" s="15">
        <f t="shared" si="8"/>
        <v>0.30000000000000188</v>
      </c>
      <c r="G17" s="15">
        <f t="shared" si="9"/>
        <v>0</v>
      </c>
      <c r="H17" s="15">
        <f t="shared" si="4"/>
        <v>262.31428571428569</v>
      </c>
      <c r="I17" s="15">
        <f t="shared" si="5"/>
        <v>45.642857142857146</v>
      </c>
      <c r="J17" s="11"/>
    </row>
    <row r="18" spans="1:10" ht="30" customHeight="1" x14ac:dyDescent="0.3">
      <c r="A18" s="7">
        <v>45165</v>
      </c>
      <c r="B18" s="11">
        <v>258</v>
      </c>
      <c r="C18" s="11">
        <v>45.5</v>
      </c>
      <c r="D18" s="11">
        <f t="shared" si="0"/>
        <v>-2.8000000000000114</v>
      </c>
      <c r="E18" s="11">
        <f t="shared" si="1"/>
        <v>0</v>
      </c>
      <c r="F18" s="15">
        <f t="shared" si="8"/>
        <v>0.53333333333333144</v>
      </c>
      <c r="G18" s="15">
        <f t="shared" si="9"/>
        <v>0</v>
      </c>
      <c r="H18" s="15">
        <f t="shared" si="4"/>
        <v>262.91428571428571</v>
      </c>
      <c r="I18" s="15">
        <f t="shared" si="5"/>
        <v>45.642857142857146</v>
      </c>
      <c r="J18" s="11"/>
    </row>
    <row r="19" spans="1:10" ht="30" customHeight="1" x14ac:dyDescent="0.3">
      <c r="A19" s="7">
        <v>45166</v>
      </c>
      <c r="B19" s="11">
        <v>263</v>
      </c>
      <c r="C19" s="11">
        <v>46</v>
      </c>
      <c r="D19" s="11">
        <f t="shared" si="0"/>
        <v>5</v>
      </c>
      <c r="E19" s="11">
        <f t="shared" si="1"/>
        <v>0.5</v>
      </c>
      <c r="F19" s="15">
        <f t="shared" si="8"/>
        <v>1.1666666666666667</v>
      </c>
      <c r="G19" s="15">
        <f t="shared" si="9"/>
        <v>0</v>
      </c>
      <c r="H19" s="15">
        <f t="shared" si="4"/>
        <v>263.7714285714286</v>
      </c>
      <c r="I19" s="15">
        <f t="shared" si="5"/>
        <v>45.642857142857146</v>
      </c>
      <c r="J19" s="11"/>
    </row>
    <row r="20" spans="1:10" ht="30" customHeight="1" x14ac:dyDescent="0.3">
      <c r="A20" s="7">
        <v>45167</v>
      </c>
      <c r="B20" s="11">
        <v>265.39999999999998</v>
      </c>
      <c r="C20" s="11">
        <v>46</v>
      </c>
      <c r="D20" s="11">
        <f t="shared" si="0"/>
        <v>2.3999999999999773</v>
      </c>
      <c r="E20" s="11">
        <f t="shared" si="1"/>
        <v>0</v>
      </c>
      <c r="F20" s="15">
        <f t="shared" si="8"/>
        <v>0.16666666666666666</v>
      </c>
      <c r="G20" s="15">
        <f t="shared" si="9"/>
        <v>-8.3333333333333329E-2</v>
      </c>
      <c r="H20" s="15">
        <f t="shared" si="4"/>
        <v>263.7714285714286</v>
      </c>
      <c r="I20" s="15">
        <f t="shared" si="5"/>
        <v>45.5</v>
      </c>
      <c r="J20" s="11"/>
    </row>
    <row r="21" spans="1:10" ht="30" customHeight="1" x14ac:dyDescent="0.3">
      <c r="A21" s="7">
        <v>45168</v>
      </c>
      <c r="B21" s="11">
        <v>263</v>
      </c>
      <c r="C21" s="11">
        <v>45.5</v>
      </c>
      <c r="D21" s="11">
        <f t="shared" si="0"/>
        <v>-2.3999999999999773</v>
      </c>
      <c r="E21" s="11">
        <f t="shared" si="1"/>
        <v>-0.5</v>
      </c>
      <c r="F21" s="15">
        <f t="shared" si="8"/>
        <v>-0.39999999999999619</v>
      </c>
      <c r="G21" s="15">
        <f t="shared" si="9"/>
        <v>-0.16666666666666666</v>
      </c>
      <c r="H21" s="15">
        <f t="shared" si="4"/>
        <v>263.85714285714283</v>
      </c>
      <c r="I21" s="15">
        <f t="shared" si="5"/>
        <v>45.428571428571431</v>
      </c>
      <c r="J21" s="11"/>
    </row>
    <row r="22" spans="1:10" ht="30" customHeight="1" x14ac:dyDescent="0.3">
      <c r="A22" s="7">
        <v>45169</v>
      </c>
      <c r="B22" s="11">
        <v>262</v>
      </c>
      <c r="C22" s="11">
        <v>45.5</v>
      </c>
      <c r="D22" s="11">
        <f t="shared" si="0"/>
        <v>-1</v>
      </c>
      <c r="E22" s="11">
        <f t="shared" si="1"/>
        <v>0</v>
      </c>
      <c r="F22" s="15">
        <f t="shared" si="8"/>
        <v>0.5</v>
      </c>
      <c r="G22" s="15">
        <f t="shared" si="9"/>
        <v>0</v>
      </c>
      <c r="H22" s="15">
        <f t="shared" si="4"/>
        <v>264.28571428571428</v>
      </c>
      <c r="I22" s="15">
        <f t="shared" si="5"/>
        <v>45.5</v>
      </c>
      <c r="J22" s="11"/>
    </row>
    <row r="23" spans="1:10" ht="30" customHeight="1" x14ac:dyDescent="0.3">
      <c r="A23" s="7">
        <v>45170</v>
      </c>
      <c r="B23" s="11">
        <v>264</v>
      </c>
      <c r="C23" s="11">
        <v>45.5</v>
      </c>
      <c r="D23" s="11">
        <f t="shared" si="0"/>
        <v>2</v>
      </c>
      <c r="E23" s="11">
        <f t="shared" si="1"/>
        <v>0</v>
      </c>
      <c r="F23" s="15">
        <f t="shared" si="8"/>
        <v>0.66666666666666663</v>
      </c>
      <c r="G23" s="15">
        <f t="shared" si="9"/>
        <v>8.3333333333333329E-2</v>
      </c>
      <c r="H23" s="15">
        <f t="shared" si="4"/>
        <v>264.85714285714283</v>
      </c>
      <c r="I23" s="15">
        <f t="shared" si="5"/>
        <v>45.571428571428569</v>
      </c>
      <c r="J23" s="11"/>
    </row>
    <row r="24" spans="1:10" ht="30" customHeight="1" x14ac:dyDescent="0.3">
      <c r="A24" s="7">
        <v>45171</v>
      </c>
      <c r="B24" s="11">
        <v>265</v>
      </c>
      <c r="C24" s="11">
        <v>45.5</v>
      </c>
      <c r="D24" s="11">
        <f t="shared" si="0"/>
        <v>1</v>
      </c>
      <c r="E24" s="11">
        <f t="shared" si="1"/>
        <v>0</v>
      </c>
      <c r="F24" s="15">
        <f t="shared" si="8"/>
        <v>0.33333333333333331</v>
      </c>
      <c r="G24" s="15">
        <f t="shared" si="9"/>
        <v>8.3333333333333329E-2</v>
      </c>
      <c r="H24" s="15">
        <f t="shared" si="4"/>
        <v>265.28571428571428</v>
      </c>
      <c r="I24" s="15">
        <f t="shared" si="5"/>
        <v>45.642857142857146</v>
      </c>
      <c r="J24" s="11"/>
    </row>
    <row r="25" spans="1:10" ht="30" customHeight="1" x14ac:dyDescent="0.3">
      <c r="A25" s="7">
        <v>45172</v>
      </c>
      <c r="B25" s="11">
        <v>264</v>
      </c>
      <c r="C25" s="11">
        <v>45.5</v>
      </c>
      <c r="D25" s="11">
        <f t="shared" si="0"/>
        <v>-1</v>
      </c>
      <c r="E25" s="11">
        <f t="shared" si="1"/>
        <v>0</v>
      </c>
      <c r="F25" s="15">
        <f t="shared" si="8"/>
        <v>0.33333333333333331</v>
      </c>
      <c r="G25" s="15">
        <f t="shared" si="9"/>
        <v>8.3333333333333329E-2</v>
      </c>
      <c r="H25" s="15">
        <f t="shared" si="4"/>
        <v>265.82857142857142</v>
      </c>
      <c r="I25" s="15">
        <f t="shared" si="5"/>
        <v>45.714285714285715</v>
      </c>
      <c r="J25" s="11"/>
    </row>
    <row r="26" spans="1:10" ht="30" customHeight="1" x14ac:dyDescent="0.3">
      <c r="A26" s="7">
        <v>45173</v>
      </c>
      <c r="B26" s="11">
        <v>263</v>
      </c>
      <c r="C26" s="11">
        <v>45</v>
      </c>
      <c r="D26" s="11">
        <f t="shared" si="0"/>
        <v>-1</v>
      </c>
      <c r="E26" s="11">
        <f t="shared" si="1"/>
        <v>-0.5</v>
      </c>
      <c r="F26" s="15">
        <f t="shared" si="8"/>
        <v>0.80000000000000193</v>
      </c>
      <c r="G26" s="15">
        <f t="shared" si="9"/>
        <v>8.3333333333333329E-2</v>
      </c>
      <c r="H26" s="15">
        <f t="shared" si="4"/>
        <v>266.45714285714286</v>
      </c>
      <c r="I26" s="15">
        <f t="shared" si="5"/>
        <v>45.785714285714285</v>
      </c>
      <c r="J26" s="11"/>
    </row>
    <row r="27" spans="1:10" ht="30" customHeight="1" x14ac:dyDescent="0.3">
      <c r="A27" s="7">
        <v>45174</v>
      </c>
      <c r="B27" s="11">
        <v>266</v>
      </c>
      <c r="C27" s="11">
        <v>45.5</v>
      </c>
      <c r="D27" s="11">
        <f t="shared" si="0"/>
        <v>3</v>
      </c>
      <c r="E27" s="11">
        <f t="shared" si="1"/>
        <v>0.5</v>
      </c>
      <c r="F27" s="15">
        <f t="shared" si="8"/>
        <v>0.89999999999999625</v>
      </c>
      <c r="G27" s="15">
        <f t="shared" si="9"/>
        <v>0.16666666666666666</v>
      </c>
      <c r="H27" s="15">
        <f t="shared" si="4"/>
        <v>267.08571428571429</v>
      </c>
      <c r="I27" s="15">
        <f t="shared" si="5"/>
        <v>45.928571428571431</v>
      </c>
      <c r="J27" s="11"/>
    </row>
    <row r="28" spans="1:10" ht="30" customHeight="1" x14ac:dyDescent="0.3">
      <c r="A28" s="7">
        <v>45175</v>
      </c>
      <c r="B28" s="11">
        <v>266</v>
      </c>
      <c r="C28" s="11">
        <v>46</v>
      </c>
      <c r="D28" s="11">
        <f t="shared" si="0"/>
        <v>0</v>
      </c>
      <c r="E28" s="11">
        <f t="shared" si="1"/>
        <v>0.5</v>
      </c>
      <c r="F28" s="15">
        <f t="shared" si="8"/>
        <v>0.23333333333332953</v>
      </c>
      <c r="G28" s="15">
        <f t="shared" si="9"/>
        <v>8.3333333333333329E-2</v>
      </c>
      <c r="H28" s="15">
        <f t="shared" si="4"/>
        <v>266.82857142857142</v>
      </c>
      <c r="I28" s="15">
        <f t="shared" si="5"/>
        <v>46</v>
      </c>
      <c r="J28" s="11"/>
    </row>
    <row r="29" spans="1:10" ht="30" customHeight="1" x14ac:dyDescent="0.3">
      <c r="A29" s="7">
        <v>45176</v>
      </c>
      <c r="B29" s="11">
        <v>266</v>
      </c>
      <c r="C29" s="11">
        <v>46</v>
      </c>
      <c r="D29" s="11">
        <f t="shared" si="0"/>
        <v>0</v>
      </c>
      <c r="E29" s="11">
        <f t="shared" si="1"/>
        <v>0</v>
      </c>
      <c r="F29" s="15">
        <f t="shared" si="8"/>
        <v>-0.30000000000000188</v>
      </c>
      <c r="G29" s="15">
        <f t="shared" si="9"/>
        <v>0</v>
      </c>
      <c r="H29" s="15">
        <f t="shared" si="4"/>
        <v>266.57142857142856</v>
      </c>
      <c r="I29" s="15">
        <f t="shared" si="5"/>
        <v>46</v>
      </c>
      <c r="J29" s="11"/>
    </row>
    <row r="30" spans="1:10" ht="30" customHeight="1" x14ac:dyDescent="0.3">
      <c r="A30" s="7">
        <v>45177</v>
      </c>
      <c r="B30" s="11">
        <v>267</v>
      </c>
      <c r="C30" s="11">
        <v>46</v>
      </c>
      <c r="D30" s="11">
        <f t="shared" si="0"/>
        <v>1</v>
      </c>
      <c r="E30" s="11">
        <f t="shared" si="1"/>
        <v>0</v>
      </c>
      <c r="F30" s="15">
        <f t="shared" si="8"/>
        <v>-0.30000000000000188</v>
      </c>
      <c r="G30" s="15">
        <f t="shared" si="9"/>
        <v>0</v>
      </c>
      <c r="H30" s="15">
        <f t="shared" si="4"/>
        <v>266.17142857142858</v>
      </c>
      <c r="I30" s="15">
        <f t="shared" si="5"/>
        <v>46</v>
      </c>
      <c r="J30" s="11"/>
    </row>
    <row r="31" spans="1:10" ht="30" customHeight="1" x14ac:dyDescent="0.3">
      <c r="A31" s="7">
        <v>45178</v>
      </c>
      <c r="B31" s="11">
        <v>268.8</v>
      </c>
      <c r="C31" s="11">
        <v>46</v>
      </c>
      <c r="D31" s="11">
        <f t="shared" si="0"/>
        <v>1.8000000000000114</v>
      </c>
      <c r="E31" s="11">
        <f t="shared" si="1"/>
        <v>0</v>
      </c>
      <c r="F31" s="15">
        <f t="shared" si="8"/>
        <v>-0.63333333333333519</v>
      </c>
      <c r="G31" s="15">
        <f t="shared" si="9"/>
        <v>0</v>
      </c>
      <c r="H31" s="15">
        <f t="shared" si="4"/>
        <v>265.51428571428568</v>
      </c>
      <c r="I31" s="15">
        <f t="shared" si="5"/>
        <v>46</v>
      </c>
      <c r="J31" s="11"/>
    </row>
    <row r="32" spans="1:10" ht="30" customHeight="1" x14ac:dyDescent="0.3">
      <c r="A32" s="7">
        <v>45179</v>
      </c>
      <c r="B32" s="11">
        <v>268.39999999999998</v>
      </c>
      <c r="C32" s="11">
        <v>46</v>
      </c>
      <c r="D32" s="11">
        <f t="shared" si="0"/>
        <v>-0.40000000000003411</v>
      </c>
      <c r="E32" s="11">
        <f t="shared" si="1"/>
        <v>0</v>
      </c>
      <c r="F32" s="15">
        <f t="shared" si="8"/>
        <v>-1.0666666666666724</v>
      </c>
      <c r="G32" s="15">
        <f t="shared" si="9"/>
        <v>0</v>
      </c>
      <c r="H32" s="15">
        <f t="shared" si="4"/>
        <v>264.54285714285714</v>
      </c>
      <c r="I32" s="15">
        <f t="shared" si="5"/>
        <v>45.928571428571431</v>
      </c>
      <c r="J32" s="11"/>
    </row>
    <row r="33" spans="1:10" ht="30" customHeight="1" x14ac:dyDescent="0.3">
      <c r="A33" s="7">
        <v>45180</v>
      </c>
      <c r="B33" s="11">
        <v>267.39999999999998</v>
      </c>
      <c r="C33" s="11">
        <v>46</v>
      </c>
      <c r="D33" s="11">
        <f t="shared" si="0"/>
        <v>-1</v>
      </c>
      <c r="E33" s="11">
        <f t="shared" si="1"/>
        <v>0</v>
      </c>
      <c r="F33" s="15">
        <f t="shared" si="8"/>
        <v>-1.0666666666666629</v>
      </c>
      <c r="G33" s="15">
        <f t="shared" si="9"/>
        <v>-8.3333333333333329E-2</v>
      </c>
      <c r="H33" s="15">
        <f t="shared" si="4"/>
        <v>263.97142857142859</v>
      </c>
      <c r="I33" s="15">
        <f t="shared" si="5"/>
        <v>45.857142857142854</v>
      </c>
      <c r="J33" s="11"/>
    </row>
    <row r="34" spans="1:10" ht="30" customHeight="1" x14ac:dyDescent="0.3">
      <c r="A34" s="7">
        <v>45181</v>
      </c>
      <c r="B34" s="11">
        <v>264.2</v>
      </c>
      <c r="C34" s="11">
        <v>46</v>
      </c>
      <c r="D34" s="11">
        <f t="shared" si="0"/>
        <v>-3.1999999999999886</v>
      </c>
      <c r="E34" s="11">
        <f t="shared" si="1"/>
        <v>0</v>
      </c>
      <c r="F34" s="15">
        <f t="shared" si="8"/>
        <v>-0.5</v>
      </c>
      <c r="G34" s="15">
        <f t="shared" si="9"/>
        <v>-8.3333333333333329E-2</v>
      </c>
      <c r="H34" s="15">
        <f t="shared" si="4"/>
        <v>263.45714285714286</v>
      </c>
      <c r="I34" s="15">
        <f t="shared" si="5"/>
        <v>45.785714285714285</v>
      </c>
      <c r="J34" s="11"/>
    </row>
    <row r="35" spans="1:10" ht="30" customHeight="1" x14ac:dyDescent="0.3">
      <c r="A35" s="7">
        <v>45182</v>
      </c>
      <c r="B35" s="11">
        <v>264.2</v>
      </c>
      <c r="C35" s="11">
        <v>46</v>
      </c>
      <c r="D35" s="11">
        <f t="shared" si="0"/>
        <v>0</v>
      </c>
      <c r="E35" s="11">
        <f t="shared" si="1"/>
        <v>0</v>
      </c>
      <c r="F35" s="15">
        <f t="shared" si="8"/>
        <v>-6.6666666666662877E-2</v>
      </c>
      <c r="G35" s="15">
        <f t="shared" si="9"/>
        <v>-8.3333333333333329E-2</v>
      </c>
      <c r="H35" s="15">
        <f t="shared" si="4"/>
        <v>263.3428571428571</v>
      </c>
      <c r="I35" s="15">
        <f t="shared" si="5"/>
        <v>45.714285714285715</v>
      </c>
      <c r="J35" s="11"/>
    </row>
    <row r="36" spans="1:10" ht="30" customHeight="1" x14ac:dyDescent="0.3">
      <c r="A36" s="7">
        <v>45183</v>
      </c>
      <c r="B36" s="11">
        <v>263.2</v>
      </c>
      <c r="C36" s="11">
        <v>46</v>
      </c>
      <c r="D36" s="11">
        <f t="shared" si="0"/>
        <v>-1</v>
      </c>
      <c r="E36" s="11">
        <f t="shared" si="1"/>
        <v>0</v>
      </c>
      <c r="F36" s="15">
        <f t="shared" si="8"/>
        <v>-0.13333333333333522</v>
      </c>
      <c r="G36" s="15">
        <f t="shared" si="9"/>
        <v>-8.3333333333333329E-2</v>
      </c>
      <c r="H36" s="15">
        <f t="shared" si="4"/>
        <v>263.57142857142856</v>
      </c>
      <c r="I36" s="15">
        <f t="shared" si="5"/>
        <v>45.714285714285715</v>
      </c>
      <c r="J36" s="11"/>
    </row>
    <row r="37" spans="1:10" ht="30" customHeight="1" x14ac:dyDescent="0.3">
      <c r="A37" s="7">
        <v>45184</v>
      </c>
      <c r="B37" s="11">
        <v>262.39999999999998</v>
      </c>
      <c r="C37" s="11">
        <v>46</v>
      </c>
      <c r="D37" s="11">
        <f t="shared" si="0"/>
        <v>-0.80000000000001137</v>
      </c>
      <c r="E37" s="11">
        <f t="shared" si="1"/>
        <v>0</v>
      </c>
      <c r="F37" s="15">
        <f t="shared" si="8"/>
        <v>0.43333333333333712</v>
      </c>
      <c r="G37" s="15">
        <f t="shared" si="9"/>
        <v>0</v>
      </c>
      <c r="H37" s="15">
        <f t="shared" si="4"/>
        <v>263.8</v>
      </c>
      <c r="I37" s="15">
        <f t="shared" si="5"/>
        <v>45.642857142857146</v>
      </c>
      <c r="J37" s="11"/>
    </row>
    <row r="38" spans="1:10" ht="30" customHeight="1" x14ac:dyDescent="0.3">
      <c r="A38" s="7">
        <v>45185</v>
      </c>
      <c r="B38" s="11">
        <v>262</v>
      </c>
      <c r="C38" s="11">
        <v>45.5</v>
      </c>
      <c r="D38" s="11">
        <f t="shared" si="0"/>
        <v>-0.39999999999997726</v>
      </c>
      <c r="E38" s="11">
        <f t="shared" si="1"/>
        <v>-0.5</v>
      </c>
      <c r="F38" s="15">
        <f t="shared" si="8"/>
        <v>0.40000000000000568</v>
      </c>
      <c r="G38" s="15">
        <f t="shared" si="9"/>
        <v>-8.3333333333333329E-2</v>
      </c>
      <c r="H38" s="15">
        <f t="shared" si="4"/>
        <v>264.05714285714282</v>
      </c>
      <c r="I38" s="15">
        <f t="shared" si="5"/>
        <v>45.571428571428569</v>
      </c>
      <c r="J38" s="11"/>
    </row>
    <row r="39" spans="1:10" ht="30" customHeight="1" x14ac:dyDescent="0.3">
      <c r="A39" s="7">
        <v>45186</v>
      </c>
      <c r="B39" s="11">
        <v>264.39999999999998</v>
      </c>
      <c r="C39" s="11">
        <v>45.5</v>
      </c>
      <c r="D39" s="11">
        <f t="shared" si="0"/>
        <v>2.3999999999999773</v>
      </c>
      <c r="E39" s="11">
        <f t="shared" si="1"/>
        <v>0</v>
      </c>
      <c r="F39" s="15">
        <f t="shared" si="8"/>
        <v>0.36666666666666475</v>
      </c>
      <c r="G39" s="15">
        <f t="shared" si="9"/>
        <v>0</v>
      </c>
      <c r="H39" s="15">
        <f t="shared" si="4"/>
        <v>264.60000000000002</v>
      </c>
      <c r="I39" s="15">
        <f t="shared" si="5"/>
        <v>45.642857142857146</v>
      </c>
      <c r="J39" s="11"/>
    </row>
    <row r="40" spans="1:10" ht="30" customHeight="1" x14ac:dyDescent="0.3">
      <c r="A40" s="7">
        <v>45187</v>
      </c>
      <c r="B40" s="11">
        <v>263.8</v>
      </c>
      <c r="C40" s="11">
        <v>45.5</v>
      </c>
      <c r="D40" s="11">
        <f t="shared" si="0"/>
        <v>-0.59999999999996589</v>
      </c>
      <c r="E40" s="11">
        <f t="shared" si="1"/>
        <v>0</v>
      </c>
      <c r="F40" s="15">
        <f t="shared" si="8"/>
        <v>0.23333333333333903</v>
      </c>
      <c r="G40" s="15">
        <f t="shared" si="9"/>
        <v>8.3333333333333329E-2</v>
      </c>
      <c r="H40" s="15">
        <f t="shared" si="4"/>
        <v>264.94285714285712</v>
      </c>
      <c r="I40" s="15">
        <f t="shared" si="5"/>
        <v>45.714285714285715</v>
      </c>
      <c r="J40" s="11"/>
    </row>
    <row r="41" spans="1:10" ht="30" customHeight="1" x14ac:dyDescent="0.3">
      <c r="A41" s="7">
        <v>45188</v>
      </c>
      <c r="B41" s="11">
        <v>263.39999999999998</v>
      </c>
      <c r="C41" s="11">
        <v>45.5</v>
      </c>
      <c r="D41" s="11">
        <f t="shared" si="0"/>
        <v>-0.40000000000003411</v>
      </c>
      <c r="E41" s="11">
        <f t="shared" si="1"/>
        <v>0</v>
      </c>
      <c r="F41" s="15">
        <f t="shared" si="8"/>
        <v>0.5</v>
      </c>
      <c r="G41" s="15">
        <f t="shared" si="9"/>
        <v>8.3333333333333329E-2</v>
      </c>
      <c r="H41" s="15">
        <f t="shared" si="4"/>
        <v>265.51428571428568</v>
      </c>
      <c r="I41" s="15">
        <f t="shared" si="5"/>
        <v>45.785714285714285</v>
      </c>
      <c r="J41" s="11"/>
    </row>
    <row r="42" spans="1:10" ht="30" customHeight="1" x14ac:dyDescent="0.3">
      <c r="A42" s="7">
        <v>45189</v>
      </c>
      <c r="B42" s="11">
        <v>265.8</v>
      </c>
      <c r="C42" s="11">
        <v>46</v>
      </c>
      <c r="D42" s="11">
        <f t="shared" si="0"/>
        <v>2.4000000000000341</v>
      </c>
      <c r="E42" s="11">
        <f t="shared" si="1"/>
        <v>0.5</v>
      </c>
      <c r="F42" s="15">
        <f t="shared" si="8"/>
        <v>0.73333333333333905</v>
      </c>
      <c r="G42" s="15">
        <f t="shared" si="9"/>
        <v>8.3333333333333329E-2</v>
      </c>
      <c r="H42" s="15">
        <f t="shared" si="4"/>
        <v>265.77142857142854</v>
      </c>
      <c r="I42" s="15">
        <f t="shared" si="5"/>
        <v>45.857142857142854</v>
      </c>
      <c r="J42" s="11"/>
    </row>
    <row r="43" spans="1:10" ht="30" customHeight="1" x14ac:dyDescent="0.3">
      <c r="A43" s="7">
        <v>45190</v>
      </c>
      <c r="B43" s="11">
        <v>264.8</v>
      </c>
      <c r="C43" s="11">
        <v>45.5</v>
      </c>
      <c r="D43" s="11">
        <f t="shared" si="0"/>
        <v>-1</v>
      </c>
      <c r="E43" s="11">
        <f t="shared" si="1"/>
        <v>-0.5</v>
      </c>
      <c r="F43" s="15">
        <f t="shared" si="8"/>
        <v>-0.10000000000000379</v>
      </c>
      <c r="G43" s="15">
        <f t="shared" si="9"/>
        <v>0</v>
      </c>
      <c r="H43" s="15">
        <f t="shared" si="4"/>
        <v>265.51428571428568</v>
      </c>
      <c r="I43" s="15">
        <f t="shared" si="5"/>
        <v>45.857142857142854</v>
      </c>
      <c r="J43" s="11"/>
    </row>
    <row r="44" spans="1:10" ht="30" customHeight="1" x14ac:dyDescent="0.3">
      <c r="A44" s="7">
        <v>45191</v>
      </c>
      <c r="B44" s="11">
        <v>264.2</v>
      </c>
      <c r="C44" s="11">
        <v>45.5</v>
      </c>
      <c r="D44" s="11">
        <f t="shared" si="0"/>
        <v>-0.60000000000002274</v>
      </c>
      <c r="E44" s="11">
        <f t="shared" si="1"/>
        <v>0</v>
      </c>
      <c r="F44" s="15">
        <f t="shared" si="8"/>
        <v>-0.13333333333333522</v>
      </c>
      <c r="G44" s="15">
        <f t="shared" si="9"/>
        <v>8.3333333333333329E-2</v>
      </c>
      <c r="H44" s="15">
        <f t="shared" si="4"/>
        <v>265.25714285714287</v>
      </c>
      <c r="I44" s="15">
        <f t="shared" si="5"/>
        <v>45.928571428571431</v>
      </c>
      <c r="J44" s="11"/>
    </row>
    <row r="45" spans="1:10" ht="30" customHeight="1" x14ac:dyDescent="0.3">
      <c r="A45" s="7">
        <v>45192</v>
      </c>
      <c r="B45" s="11">
        <v>265.8</v>
      </c>
      <c r="C45" s="11">
        <v>46</v>
      </c>
      <c r="D45" s="11">
        <f t="shared" si="0"/>
        <v>1.6000000000000227</v>
      </c>
      <c r="E45" s="11">
        <f t="shared" si="1"/>
        <v>0.5</v>
      </c>
      <c r="F45" s="15">
        <f t="shared" si="8"/>
        <v>-0.1999999999999981</v>
      </c>
      <c r="G45" s="15">
        <f t="shared" si="9"/>
        <v>8.3333333333333329E-2</v>
      </c>
      <c r="H45" s="15">
        <f t="shared" si="4"/>
        <v>264.94285714285718</v>
      </c>
      <c r="I45" s="15">
        <f t="shared" si="5"/>
        <v>46</v>
      </c>
      <c r="J45" s="11"/>
    </row>
    <row r="46" spans="1:10" ht="30" customHeight="1" x14ac:dyDescent="0.3">
      <c r="A46" s="7">
        <v>45193</v>
      </c>
      <c r="B46" s="11">
        <v>266.8</v>
      </c>
      <c r="C46" s="11">
        <v>46</v>
      </c>
      <c r="D46" s="11">
        <f t="shared" si="0"/>
        <v>1</v>
      </c>
      <c r="E46" s="11">
        <f t="shared" si="1"/>
        <v>0</v>
      </c>
      <c r="F46" s="15">
        <f t="shared" si="8"/>
        <v>-0.63333333333333519</v>
      </c>
      <c r="G46" s="15">
        <f t="shared" si="9"/>
        <v>0</v>
      </c>
      <c r="H46" s="15">
        <f t="shared" si="4"/>
        <v>264.28571428571428</v>
      </c>
      <c r="I46" s="15">
        <f t="shared" si="5"/>
        <v>46</v>
      </c>
      <c r="J46" s="11"/>
    </row>
    <row r="47" spans="1:10" ht="30" customHeight="1" x14ac:dyDescent="0.3">
      <c r="A47" s="7">
        <v>45194</v>
      </c>
      <c r="B47" s="11">
        <v>267.8</v>
      </c>
      <c r="C47" s="11">
        <v>46</v>
      </c>
      <c r="D47" s="11">
        <f t="shared" si="0"/>
        <v>1</v>
      </c>
      <c r="E47" s="11">
        <f t="shared" si="1"/>
        <v>0</v>
      </c>
      <c r="F47" s="15">
        <f t="shared" si="8"/>
        <v>-0.93333333333333712</v>
      </c>
      <c r="G47" s="15">
        <f t="shared" si="9"/>
        <v>0</v>
      </c>
      <c r="H47" s="15">
        <f t="shared" si="4"/>
        <v>263.34285714285716</v>
      </c>
      <c r="I47" s="15">
        <f t="shared" si="5"/>
        <v>45.928571428571431</v>
      </c>
      <c r="J47" s="11"/>
    </row>
    <row r="48" spans="1:10" ht="30" customHeight="1" x14ac:dyDescent="0.3">
      <c r="A48" s="7">
        <v>45195</v>
      </c>
      <c r="B48" s="11">
        <v>265.2</v>
      </c>
      <c r="C48" s="11">
        <v>46</v>
      </c>
      <c r="D48" s="11">
        <f t="shared" si="0"/>
        <v>-2.6000000000000227</v>
      </c>
      <c r="E48" s="11">
        <f t="shared" si="1"/>
        <v>0</v>
      </c>
      <c r="F48" s="15">
        <f t="shared" si="8"/>
        <v>-1.2666666666666704</v>
      </c>
      <c r="G48" s="15">
        <f t="shared" si="9"/>
        <v>-8.3333333333333329E-2</v>
      </c>
      <c r="H48" s="15">
        <f t="shared" si="4"/>
        <v>262.8</v>
      </c>
      <c r="I48" s="15">
        <f t="shared" si="5"/>
        <v>45.928571428571431</v>
      </c>
      <c r="J48" s="11"/>
    </row>
    <row r="49" spans="1:10" ht="30" customHeight="1" x14ac:dyDescent="0.3">
      <c r="A49" s="7">
        <v>45196</v>
      </c>
      <c r="B49" s="11">
        <v>264</v>
      </c>
      <c r="C49" s="11">
        <v>46</v>
      </c>
      <c r="D49" s="11">
        <f t="shared" si="0"/>
        <v>-1.1999999999999886</v>
      </c>
      <c r="E49" s="11">
        <f t="shared" si="1"/>
        <v>0</v>
      </c>
      <c r="F49" s="15">
        <f t="shared" si="8"/>
        <v>-0.1999999999999981</v>
      </c>
      <c r="G49" s="15">
        <f t="shared" si="9"/>
        <v>0</v>
      </c>
      <c r="H49" s="15">
        <f t="shared" si="4"/>
        <v>262.62857142857143</v>
      </c>
      <c r="I49" s="15">
        <f t="shared" si="5"/>
        <v>45.928571428571431</v>
      </c>
      <c r="J49" s="11"/>
    </row>
    <row r="50" spans="1:10" ht="30" customHeight="1" x14ac:dyDescent="0.3">
      <c r="A50" s="7">
        <v>45197</v>
      </c>
      <c r="B50" s="11">
        <v>263</v>
      </c>
      <c r="C50" s="11">
        <v>46</v>
      </c>
      <c r="D50" s="11">
        <f t="shared" si="0"/>
        <v>-1</v>
      </c>
      <c r="E50" s="11">
        <f t="shared" si="1"/>
        <v>0</v>
      </c>
      <c r="F50" s="15">
        <f t="shared" si="8"/>
        <v>0</v>
      </c>
      <c r="G50" s="15">
        <f t="shared" si="9"/>
        <v>0</v>
      </c>
      <c r="H50" s="15">
        <f t="shared" si="4"/>
        <v>262.91428571428571</v>
      </c>
      <c r="I50" s="15">
        <f t="shared" si="5"/>
        <v>45.928571428571431</v>
      </c>
      <c r="J50" s="11"/>
    </row>
    <row r="51" spans="1:10" ht="30" customHeight="1" x14ac:dyDescent="0.3">
      <c r="A51" s="7">
        <v>45198</v>
      </c>
      <c r="B51" s="11">
        <v>262</v>
      </c>
      <c r="C51" s="11">
        <v>46</v>
      </c>
      <c r="D51" s="11">
        <f t="shared" si="0"/>
        <v>-1</v>
      </c>
      <c r="E51" s="11">
        <f t="shared" si="1"/>
        <v>0</v>
      </c>
      <c r="F51" s="15">
        <f t="shared" si="8"/>
        <v>0.5</v>
      </c>
      <c r="G51" s="15">
        <f t="shared" si="9"/>
        <v>0</v>
      </c>
      <c r="H51" s="15">
        <f t="shared" si="4"/>
        <v>263.08571428571429</v>
      </c>
      <c r="I51" s="15">
        <f t="shared" si="5"/>
        <v>45.928571428571431</v>
      </c>
      <c r="J51" s="11"/>
    </row>
    <row r="52" spans="1:10" ht="30" customHeight="1" x14ac:dyDescent="0.3">
      <c r="A52" s="7">
        <v>45199</v>
      </c>
      <c r="B52" s="11">
        <v>261.2</v>
      </c>
      <c r="C52" s="11">
        <v>46</v>
      </c>
      <c r="D52" s="11">
        <f t="shared" si="0"/>
        <v>-0.80000000000001137</v>
      </c>
      <c r="E52" s="11">
        <f t="shared" si="1"/>
        <v>0</v>
      </c>
      <c r="F52" s="15">
        <f t="shared" si="8"/>
        <v>0.36666666666666475</v>
      </c>
      <c r="G52" s="15">
        <f t="shared" si="9"/>
        <v>0</v>
      </c>
      <c r="H52" s="15">
        <f t="shared" si="4"/>
        <v>263.51428571428573</v>
      </c>
      <c r="I52" s="15">
        <f t="shared" si="5"/>
        <v>45.928571428571431</v>
      </c>
      <c r="J52" s="11"/>
    </row>
    <row r="53" spans="1:10" ht="30" customHeight="1" x14ac:dyDescent="0.3">
      <c r="A53" s="7">
        <v>45200</v>
      </c>
      <c r="B53" s="11">
        <v>260.2</v>
      </c>
      <c r="C53" s="11">
        <v>45.5</v>
      </c>
      <c r="D53" s="11">
        <f t="shared" si="0"/>
        <v>-1</v>
      </c>
      <c r="E53" s="11">
        <f t="shared" si="1"/>
        <v>-0.5</v>
      </c>
      <c r="F53" s="15">
        <f t="shared" si="8"/>
        <v>0.63333333333333519</v>
      </c>
      <c r="G53" s="15">
        <f t="shared" si="9"/>
        <v>0</v>
      </c>
      <c r="H53" s="15">
        <f t="shared" si="4"/>
        <v>263.91428571428571</v>
      </c>
      <c r="I53" s="15">
        <f t="shared" si="5"/>
        <v>45.928571428571431</v>
      </c>
      <c r="J53" s="11"/>
    </row>
    <row r="54" spans="1:10" ht="30" customHeight="1" x14ac:dyDescent="0.3">
      <c r="A54" s="7">
        <v>45201</v>
      </c>
      <c r="B54" s="11">
        <v>264</v>
      </c>
      <c r="C54" s="11">
        <v>46</v>
      </c>
      <c r="D54" s="11">
        <f t="shared" si="0"/>
        <v>3.8000000000000114</v>
      </c>
      <c r="E54" s="11">
        <f t="shared" si="1"/>
        <v>0.5</v>
      </c>
      <c r="F54" s="15">
        <f t="shared" si="8"/>
        <v>0.63333333333333519</v>
      </c>
      <c r="G54" s="15">
        <f t="shared" si="9"/>
        <v>8.3333333333333329E-2</v>
      </c>
      <c r="H54" s="15">
        <f t="shared" si="4"/>
        <v>264.74285714285713</v>
      </c>
      <c r="I54" s="15">
        <f t="shared" si="5"/>
        <v>46</v>
      </c>
      <c r="J54" s="11"/>
    </row>
    <row r="55" spans="1:10" ht="30" customHeight="1" x14ac:dyDescent="0.3">
      <c r="A55" s="7">
        <v>45202</v>
      </c>
      <c r="B55" s="11">
        <v>264</v>
      </c>
      <c r="C55" s="11">
        <v>46</v>
      </c>
      <c r="D55" s="11">
        <f t="shared" si="0"/>
        <v>0</v>
      </c>
      <c r="E55" s="11">
        <f t="shared" si="1"/>
        <v>0</v>
      </c>
      <c r="F55" s="15">
        <f t="shared" si="8"/>
        <v>0.33333333333333331</v>
      </c>
      <c r="G55" s="15">
        <f t="shared" si="9"/>
        <v>0</v>
      </c>
      <c r="H55" s="15">
        <f t="shared" si="4"/>
        <v>265.17142857142858</v>
      </c>
      <c r="I55" s="15">
        <f t="shared" si="5"/>
        <v>46</v>
      </c>
      <c r="J55" s="11"/>
    </row>
    <row r="56" spans="1:10" ht="30" customHeight="1" x14ac:dyDescent="0.3">
      <c r="A56" s="7">
        <v>45203</v>
      </c>
      <c r="B56" s="11">
        <v>266</v>
      </c>
      <c r="C56" s="11">
        <v>46</v>
      </c>
      <c r="D56" s="11">
        <f t="shared" si="0"/>
        <v>2</v>
      </c>
      <c r="E56" s="11">
        <f t="shared" si="1"/>
        <v>0</v>
      </c>
      <c r="F56" s="15">
        <f t="shared" si="8"/>
        <v>0.5</v>
      </c>
      <c r="G56" s="15">
        <f t="shared" si="9"/>
        <v>0</v>
      </c>
      <c r="H56" s="15">
        <f t="shared" si="4"/>
        <v>265.17142857142858</v>
      </c>
      <c r="I56" s="15">
        <f t="shared" si="5"/>
        <v>46</v>
      </c>
      <c r="J56" s="11"/>
    </row>
    <row r="57" spans="1:10" ht="30" customHeight="1" x14ac:dyDescent="0.3">
      <c r="A57" s="7">
        <v>45204</v>
      </c>
      <c r="B57" s="11">
        <v>264.2</v>
      </c>
      <c r="C57" s="11">
        <v>46</v>
      </c>
      <c r="D57" s="11">
        <f t="shared" si="0"/>
        <v>-1.8000000000000114</v>
      </c>
      <c r="E57" s="11">
        <f t="shared" si="1"/>
        <v>0</v>
      </c>
      <c r="F57" s="15">
        <f t="shared" si="8"/>
        <v>-0.33333333333333331</v>
      </c>
      <c r="G57" s="15">
        <f t="shared" si="9"/>
        <v>0</v>
      </c>
      <c r="H57" s="15">
        <f>AVERAGE(B57:B62)</f>
        <v>265.03333333333336</v>
      </c>
      <c r="I57" s="15">
        <f>AVERAGE(C57:C62)</f>
        <v>46</v>
      </c>
      <c r="J57" s="11"/>
    </row>
    <row r="58" spans="1:10" ht="30" customHeight="1" x14ac:dyDescent="0.3">
      <c r="A58" s="7">
        <v>45205</v>
      </c>
      <c r="B58" s="11">
        <v>265</v>
      </c>
      <c r="C58" s="11">
        <v>46</v>
      </c>
      <c r="D58" s="11">
        <f t="shared" si="0"/>
        <v>0.80000000000001137</v>
      </c>
      <c r="E58" s="11">
        <f t="shared" si="1"/>
        <v>0</v>
      </c>
      <c r="F58" s="15">
        <f t="shared" si="8"/>
        <v>0.30000000000000188</v>
      </c>
      <c r="G58" s="15">
        <f t="shared" si="9"/>
        <v>0</v>
      </c>
      <c r="H58" s="15">
        <f t="shared" ref="H58:H60" si="10">AVERAGE(B58:B63)</f>
        <v>265.33333333333331</v>
      </c>
      <c r="I58" s="15">
        <f t="shared" ref="I58:I60" si="11">AVERAGE(C58:C63)</f>
        <v>46</v>
      </c>
      <c r="J58" s="11"/>
    </row>
    <row r="59" spans="1:10" ht="30" customHeight="1" x14ac:dyDescent="0.3">
      <c r="A59" s="7">
        <v>45206</v>
      </c>
      <c r="B59" s="11">
        <v>264</v>
      </c>
      <c r="C59" s="11">
        <v>46</v>
      </c>
      <c r="D59" s="11">
        <f t="shared" si="0"/>
        <v>-1</v>
      </c>
      <c r="E59" s="11">
        <f t="shared" si="1"/>
        <v>0</v>
      </c>
      <c r="F59" s="15">
        <f t="shared" si="8"/>
        <v>0</v>
      </c>
      <c r="G59" s="15">
        <f t="shared" si="9"/>
        <v>0</v>
      </c>
      <c r="H59" s="15">
        <f t="shared" si="10"/>
        <v>265.33333333333331</v>
      </c>
      <c r="I59" s="15">
        <f t="shared" si="11"/>
        <v>46</v>
      </c>
      <c r="J59" s="11"/>
    </row>
    <row r="60" spans="1:10" ht="30" customHeight="1" x14ac:dyDescent="0.3">
      <c r="A60" s="7">
        <v>45207</v>
      </c>
      <c r="B60" s="11">
        <v>266</v>
      </c>
      <c r="C60" s="11">
        <v>46</v>
      </c>
      <c r="D60" s="11">
        <f t="shared" si="0"/>
        <v>2</v>
      </c>
      <c r="E60" s="11">
        <f t="shared" si="1"/>
        <v>0</v>
      </c>
      <c r="F60" s="15">
        <f t="shared" si="8"/>
        <v>-0.26666666666667044</v>
      </c>
      <c r="G60" s="15">
        <f t="shared" si="9"/>
        <v>0</v>
      </c>
      <c r="H60" s="15">
        <f t="shared" si="10"/>
        <v>265.06666666666666</v>
      </c>
      <c r="I60" s="15">
        <f t="shared" si="11"/>
        <v>46</v>
      </c>
      <c r="J60" s="11"/>
    </row>
    <row r="61" spans="1:10" ht="30" customHeight="1" x14ac:dyDescent="0.3">
      <c r="A61" s="7">
        <v>45208</v>
      </c>
      <c r="B61" s="11">
        <v>267</v>
      </c>
      <c r="C61" s="11">
        <v>46</v>
      </c>
      <c r="D61" s="11">
        <f t="shared" si="0"/>
        <v>1</v>
      </c>
      <c r="E61" s="11">
        <f t="shared" si="1"/>
        <v>0</v>
      </c>
      <c r="F61" s="15">
        <f>AVERAGE(D61:D65)</f>
        <v>-0.72000000000000453</v>
      </c>
      <c r="G61" s="15">
        <f>AVERAGE(E61:E65)</f>
        <v>0</v>
      </c>
      <c r="H61" s="15">
        <f>AVERAGE(B61:B65)</f>
        <v>264.88</v>
      </c>
      <c r="I61" s="15">
        <f>AVERAGE(C61:C65)</f>
        <v>46</v>
      </c>
      <c r="J61" s="11"/>
    </row>
    <row r="62" spans="1:10" ht="30" customHeight="1" x14ac:dyDescent="0.3">
      <c r="A62" s="7">
        <v>45209</v>
      </c>
      <c r="B62" s="11">
        <v>264</v>
      </c>
      <c r="C62" s="11">
        <v>46</v>
      </c>
      <c r="D62" s="11">
        <f t="shared" si="0"/>
        <v>-3</v>
      </c>
      <c r="E62" s="11">
        <f t="shared" si="1"/>
        <v>0</v>
      </c>
      <c r="F62" s="15">
        <f>AVERAGE(D62:D65)</f>
        <v>-1.1500000000000057</v>
      </c>
      <c r="G62" s="15">
        <f>AVERAGE(E62:E65)</f>
        <v>0</v>
      </c>
      <c r="H62" s="15">
        <f>AVERAGE(B62:B65)</f>
        <v>264.35000000000002</v>
      </c>
      <c r="I62" s="15">
        <f>AVERAGE(C62:C65)</f>
        <v>46</v>
      </c>
      <c r="J62" s="11"/>
    </row>
    <row r="63" spans="1:10" ht="30" customHeight="1" x14ac:dyDescent="0.3">
      <c r="A63" s="7">
        <v>45210</v>
      </c>
      <c r="B63" s="11">
        <v>266</v>
      </c>
      <c r="C63" s="11">
        <v>46</v>
      </c>
      <c r="D63" s="11">
        <f t="shared" si="0"/>
        <v>2</v>
      </c>
      <c r="E63" s="11">
        <f t="shared" si="1"/>
        <v>0</v>
      </c>
      <c r="F63" s="15">
        <f>AVERAGE(D63:D65)</f>
        <v>-0.53333333333334088</v>
      </c>
      <c r="G63" s="15">
        <f>AVERAGE(E63:E65)</f>
        <v>0</v>
      </c>
      <c r="H63" s="15">
        <f>AVERAGE(B63:B65)</f>
        <v>264.46666666666664</v>
      </c>
      <c r="I63" s="15">
        <f>AVERAGE(C63:C65)</f>
        <v>46</v>
      </c>
      <c r="J63" s="11"/>
    </row>
    <row r="64" spans="1:10" ht="30" customHeight="1" x14ac:dyDescent="0.3">
      <c r="A64" s="7">
        <v>45211</v>
      </c>
      <c r="B64" s="11">
        <v>265</v>
      </c>
      <c r="C64" s="11">
        <v>46</v>
      </c>
      <c r="D64" s="11">
        <f t="shared" si="0"/>
        <v>-1</v>
      </c>
      <c r="E64" s="11">
        <f t="shared" si="1"/>
        <v>0</v>
      </c>
      <c r="F64" s="15">
        <f>AVERAGE(D64:D65)</f>
        <v>-1.8000000000000114</v>
      </c>
      <c r="G64" s="15">
        <f>AVERAGE(E64:E65)</f>
        <v>0</v>
      </c>
      <c r="H64" s="15">
        <f>AVERAGE(B64:B65)</f>
        <v>263.7</v>
      </c>
      <c r="I64" s="15">
        <f>AVERAGE(C64:C65)</f>
        <v>46</v>
      </c>
      <c r="J64" s="11"/>
    </row>
    <row r="65" spans="1:10" ht="30" customHeight="1" x14ac:dyDescent="0.3">
      <c r="A65" s="7">
        <v>45212</v>
      </c>
      <c r="B65" s="11">
        <v>262.39999999999998</v>
      </c>
      <c r="C65" s="11">
        <v>46</v>
      </c>
      <c r="D65" s="11">
        <f t="shared" si="0"/>
        <v>-2.6000000000000227</v>
      </c>
      <c r="E65" s="11">
        <f t="shared" si="1"/>
        <v>0</v>
      </c>
      <c r="F65" s="15">
        <f>AVERAGE(D65:D65)</f>
        <v>-2.6000000000000227</v>
      </c>
      <c r="G65" s="15">
        <f>AVERAGE(E65:E65)</f>
        <v>0</v>
      </c>
      <c r="H65" s="15">
        <f>AVERAGE(B65:B65)</f>
        <v>262.39999999999998</v>
      </c>
      <c r="I65" s="15">
        <f>AVERAGE(C65:C65)</f>
        <v>46</v>
      </c>
      <c r="J65" s="11"/>
    </row>
    <row r="66" spans="1:10" ht="30" customHeight="1" x14ac:dyDescent="0.3">
      <c r="A66" s="7">
        <v>45228</v>
      </c>
      <c r="B66" s="11">
        <v>271.60000000000002</v>
      </c>
      <c r="C66" s="11">
        <v>46</v>
      </c>
      <c r="D66" s="11">
        <f t="shared" si="0"/>
        <v>9.2000000000000455</v>
      </c>
      <c r="E66" s="11">
        <f t="shared" si="1"/>
        <v>0</v>
      </c>
      <c r="F66" s="15">
        <f t="shared" ref="F66:F106" si="12">AVERAGE(D66:D66)</f>
        <v>9.2000000000000455</v>
      </c>
      <c r="G66" s="15">
        <f t="shared" ref="G66:G106" si="13">AVERAGE(E66:E66)</f>
        <v>0</v>
      </c>
      <c r="H66" s="15">
        <f t="shared" ref="H66:H106" si="14">AVERAGE(B66:B66)</f>
        <v>271.60000000000002</v>
      </c>
      <c r="I66" s="15">
        <f t="shared" ref="I66:I106" si="15">AVERAGE(C66:C66)</f>
        <v>46</v>
      </c>
      <c r="J66" s="11"/>
    </row>
    <row r="67" spans="1:10" ht="30" customHeight="1" x14ac:dyDescent="0.3">
      <c r="A67" s="7">
        <v>45229</v>
      </c>
      <c r="B67" s="11">
        <v>268</v>
      </c>
      <c r="C67" s="11">
        <v>45.5</v>
      </c>
      <c r="D67" s="11">
        <f t="shared" ref="D67:E82" si="16">B67-B66</f>
        <v>-3.6000000000000227</v>
      </c>
      <c r="E67" s="11">
        <f t="shared" si="16"/>
        <v>-0.5</v>
      </c>
      <c r="F67" s="15">
        <f t="shared" si="12"/>
        <v>-3.6000000000000227</v>
      </c>
      <c r="G67" s="15">
        <f t="shared" si="13"/>
        <v>-0.5</v>
      </c>
      <c r="H67" s="15">
        <f t="shared" si="14"/>
        <v>268</v>
      </c>
      <c r="I67" s="15">
        <f t="shared" si="15"/>
        <v>45.5</v>
      </c>
      <c r="J67" s="11"/>
    </row>
    <row r="68" spans="1:10" ht="30" customHeight="1" x14ac:dyDescent="0.3">
      <c r="A68" s="7">
        <v>45230</v>
      </c>
      <c r="B68" s="11">
        <v>266</v>
      </c>
      <c r="C68" s="11">
        <v>45.5</v>
      </c>
      <c r="D68" s="11">
        <f t="shared" si="16"/>
        <v>-2</v>
      </c>
      <c r="E68" s="11">
        <f t="shared" si="16"/>
        <v>0</v>
      </c>
      <c r="F68" s="15">
        <f t="shared" si="12"/>
        <v>-2</v>
      </c>
      <c r="G68" s="15">
        <f t="shared" si="13"/>
        <v>0</v>
      </c>
      <c r="H68" s="15">
        <f t="shared" si="14"/>
        <v>266</v>
      </c>
      <c r="I68" s="15">
        <f t="shared" si="15"/>
        <v>45.5</v>
      </c>
      <c r="J68" s="11"/>
    </row>
    <row r="69" spans="1:10" ht="30" customHeight="1" x14ac:dyDescent="0.3">
      <c r="A69" s="7">
        <v>45255</v>
      </c>
      <c r="B69" s="11">
        <v>273.39999999999998</v>
      </c>
      <c r="C69" s="11">
        <v>46</v>
      </c>
      <c r="D69" s="11">
        <f t="shared" si="16"/>
        <v>7.3999999999999773</v>
      </c>
      <c r="E69" s="11">
        <f t="shared" si="16"/>
        <v>0.5</v>
      </c>
      <c r="F69" s="15">
        <f t="shared" si="12"/>
        <v>7.3999999999999773</v>
      </c>
      <c r="G69" s="15">
        <f t="shared" si="13"/>
        <v>0.5</v>
      </c>
      <c r="H69" s="15">
        <f t="shared" si="14"/>
        <v>273.39999999999998</v>
      </c>
      <c r="I69" s="15">
        <f t="shared" si="15"/>
        <v>46</v>
      </c>
      <c r="J69" s="11"/>
    </row>
    <row r="70" spans="1:10" ht="30" customHeight="1" x14ac:dyDescent="0.3">
      <c r="A70" s="7">
        <v>45256</v>
      </c>
      <c r="B70" s="11">
        <v>272</v>
      </c>
      <c r="C70" s="11">
        <v>46</v>
      </c>
      <c r="D70" s="11">
        <f t="shared" si="16"/>
        <v>-1.3999999999999773</v>
      </c>
      <c r="E70" s="11">
        <f t="shared" si="16"/>
        <v>0</v>
      </c>
      <c r="F70" s="15">
        <f t="shared" si="12"/>
        <v>-1.3999999999999773</v>
      </c>
      <c r="G70" s="15">
        <f t="shared" si="13"/>
        <v>0</v>
      </c>
      <c r="H70" s="15">
        <f t="shared" si="14"/>
        <v>272</v>
      </c>
      <c r="I70" s="15">
        <f t="shared" si="15"/>
        <v>46</v>
      </c>
      <c r="J70" s="11"/>
    </row>
    <row r="71" spans="1:10" ht="30" customHeight="1" x14ac:dyDescent="0.3">
      <c r="A71" s="7">
        <v>45257</v>
      </c>
      <c r="B71" s="11">
        <v>271.60000000000002</v>
      </c>
      <c r="C71" s="11">
        <v>46</v>
      </c>
      <c r="D71" s="11">
        <f t="shared" si="16"/>
        <v>-0.39999999999997726</v>
      </c>
      <c r="E71" s="11">
        <f t="shared" si="16"/>
        <v>0</v>
      </c>
      <c r="F71" s="15">
        <f t="shared" si="12"/>
        <v>-0.39999999999997726</v>
      </c>
      <c r="G71" s="15">
        <f t="shared" si="13"/>
        <v>0</v>
      </c>
      <c r="H71" s="15">
        <f t="shared" si="14"/>
        <v>271.60000000000002</v>
      </c>
      <c r="I71" s="15">
        <f t="shared" si="15"/>
        <v>46</v>
      </c>
      <c r="J71" s="11"/>
    </row>
    <row r="72" spans="1:10" ht="30" customHeight="1" x14ac:dyDescent="0.3">
      <c r="A72" s="7">
        <v>45258</v>
      </c>
      <c r="B72" s="11">
        <v>268.60000000000002</v>
      </c>
      <c r="C72" s="11">
        <v>46</v>
      </c>
      <c r="D72" s="11">
        <f t="shared" si="16"/>
        <v>-3</v>
      </c>
      <c r="E72" s="11">
        <f t="shared" si="16"/>
        <v>0</v>
      </c>
      <c r="F72" s="15">
        <f t="shared" si="12"/>
        <v>-3</v>
      </c>
      <c r="G72" s="15">
        <f t="shared" si="13"/>
        <v>0</v>
      </c>
      <c r="H72" s="15">
        <f t="shared" si="14"/>
        <v>268.60000000000002</v>
      </c>
      <c r="I72" s="15">
        <f t="shared" si="15"/>
        <v>46</v>
      </c>
      <c r="J72" s="11"/>
    </row>
    <row r="73" spans="1:10" ht="30" customHeight="1" x14ac:dyDescent="0.3">
      <c r="A73" s="7">
        <v>45259</v>
      </c>
      <c r="B73" s="11">
        <v>268.39999999999998</v>
      </c>
      <c r="C73" s="11">
        <v>46</v>
      </c>
      <c r="D73" s="11">
        <f t="shared" si="16"/>
        <v>-0.20000000000004547</v>
      </c>
      <c r="E73" s="11">
        <f t="shared" si="16"/>
        <v>0</v>
      </c>
      <c r="F73" s="15">
        <f t="shared" si="12"/>
        <v>-0.20000000000004547</v>
      </c>
      <c r="G73" s="15">
        <f t="shared" si="13"/>
        <v>0</v>
      </c>
      <c r="H73" s="15">
        <f t="shared" si="14"/>
        <v>268.39999999999998</v>
      </c>
      <c r="I73" s="15">
        <f t="shared" si="15"/>
        <v>46</v>
      </c>
      <c r="J73" s="11"/>
    </row>
    <row r="74" spans="1:10" ht="30" customHeight="1" x14ac:dyDescent="0.3">
      <c r="A74" s="7">
        <v>45260</v>
      </c>
      <c r="B74" s="11">
        <v>268.8</v>
      </c>
      <c r="C74" s="11">
        <v>46</v>
      </c>
      <c r="D74" s="11">
        <f t="shared" si="16"/>
        <v>0.40000000000003411</v>
      </c>
      <c r="E74" s="11">
        <f t="shared" si="16"/>
        <v>0</v>
      </c>
      <c r="F74" s="15">
        <f t="shared" si="12"/>
        <v>0.40000000000003411</v>
      </c>
      <c r="G74" s="15">
        <f t="shared" si="13"/>
        <v>0</v>
      </c>
      <c r="H74" s="15">
        <f t="shared" si="14"/>
        <v>268.8</v>
      </c>
      <c r="I74" s="15">
        <f t="shared" si="15"/>
        <v>46</v>
      </c>
      <c r="J74" s="11"/>
    </row>
    <row r="75" spans="1:10" ht="30" customHeight="1" x14ac:dyDescent="0.3">
      <c r="A75" s="7">
        <v>45261</v>
      </c>
      <c r="B75" s="11">
        <v>270.2</v>
      </c>
      <c r="C75" s="11">
        <v>46</v>
      </c>
      <c r="D75" s="11">
        <f t="shared" si="16"/>
        <v>1.3999999999999773</v>
      </c>
      <c r="E75" s="11">
        <f t="shared" si="16"/>
        <v>0</v>
      </c>
      <c r="F75" s="15">
        <f t="shared" si="12"/>
        <v>1.3999999999999773</v>
      </c>
      <c r="G75" s="15">
        <f t="shared" si="13"/>
        <v>0</v>
      </c>
      <c r="H75" s="15">
        <f t="shared" si="14"/>
        <v>270.2</v>
      </c>
      <c r="I75" s="15">
        <f t="shared" si="15"/>
        <v>46</v>
      </c>
      <c r="J75" s="11"/>
    </row>
    <row r="76" spans="1:10" ht="30" customHeight="1" x14ac:dyDescent="0.3">
      <c r="A76" s="7">
        <v>45262</v>
      </c>
      <c r="B76" s="11">
        <v>270</v>
      </c>
      <c r="C76" s="11">
        <v>46</v>
      </c>
      <c r="D76" s="11">
        <f t="shared" si="16"/>
        <v>-0.19999999999998863</v>
      </c>
      <c r="E76" s="11">
        <f t="shared" si="16"/>
        <v>0</v>
      </c>
      <c r="F76" s="15">
        <f t="shared" si="12"/>
        <v>-0.19999999999998863</v>
      </c>
      <c r="G76" s="15">
        <f t="shared" si="13"/>
        <v>0</v>
      </c>
      <c r="H76" s="15">
        <f t="shared" si="14"/>
        <v>270</v>
      </c>
      <c r="I76" s="15">
        <f t="shared" si="15"/>
        <v>46</v>
      </c>
      <c r="J76" s="11"/>
    </row>
    <row r="77" spans="1:10" ht="30" customHeight="1" x14ac:dyDescent="0.3">
      <c r="A77" s="7">
        <v>45263</v>
      </c>
      <c r="B77" s="11">
        <v>269.8</v>
      </c>
      <c r="C77" s="11">
        <v>46</v>
      </c>
      <c r="D77" s="11">
        <f t="shared" si="16"/>
        <v>-0.19999999999998863</v>
      </c>
      <c r="E77" s="11">
        <f t="shared" si="16"/>
        <v>0</v>
      </c>
      <c r="F77" s="15">
        <f t="shared" si="12"/>
        <v>-0.19999999999998863</v>
      </c>
      <c r="G77" s="15">
        <f t="shared" si="13"/>
        <v>0</v>
      </c>
      <c r="H77" s="15">
        <f t="shared" si="14"/>
        <v>269.8</v>
      </c>
      <c r="I77" s="15">
        <f t="shared" si="15"/>
        <v>46</v>
      </c>
      <c r="J77" s="11"/>
    </row>
    <row r="78" spans="1:10" ht="30" customHeight="1" x14ac:dyDescent="0.3">
      <c r="A78" s="7">
        <v>45264</v>
      </c>
      <c r="B78" s="11">
        <v>268</v>
      </c>
      <c r="C78" s="11">
        <v>46</v>
      </c>
      <c r="D78" s="11">
        <f t="shared" si="16"/>
        <v>-1.8000000000000114</v>
      </c>
      <c r="E78" s="11">
        <f t="shared" si="16"/>
        <v>0</v>
      </c>
      <c r="F78" s="15">
        <f t="shared" si="12"/>
        <v>-1.8000000000000114</v>
      </c>
      <c r="G78" s="15">
        <f t="shared" si="13"/>
        <v>0</v>
      </c>
      <c r="H78" s="15">
        <f t="shared" si="14"/>
        <v>268</v>
      </c>
      <c r="I78" s="15">
        <f t="shared" si="15"/>
        <v>46</v>
      </c>
      <c r="J78" s="11"/>
    </row>
    <row r="79" spans="1:10" ht="30" customHeight="1" x14ac:dyDescent="0.3">
      <c r="A79" s="7">
        <v>45265</v>
      </c>
      <c r="B79" s="11">
        <v>269.8</v>
      </c>
      <c r="C79" s="11">
        <v>46</v>
      </c>
      <c r="D79" s="11">
        <f t="shared" si="16"/>
        <v>1.8000000000000114</v>
      </c>
      <c r="E79" s="11">
        <f t="shared" si="16"/>
        <v>0</v>
      </c>
      <c r="F79" s="15">
        <f t="shared" si="12"/>
        <v>1.8000000000000114</v>
      </c>
      <c r="G79" s="15">
        <f t="shared" si="13"/>
        <v>0</v>
      </c>
      <c r="H79" s="15">
        <f t="shared" si="14"/>
        <v>269.8</v>
      </c>
      <c r="I79" s="15">
        <f t="shared" si="15"/>
        <v>46</v>
      </c>
      <c r="J79" s="11"/>
    </row>
    <row r="80" spans="1:10" ht="30" customHeight="1" x14ac:dyDescent="0.3">
      <c r="A80" s="7">
        <v>45266</v>
      </c>
      <c r="B80" s="11">
        <v>269.39999999999998</v>
      </c>
      <c r="C80" s="11">
        <v>46</v>
      </c>
      <c r="D80" s="11">
        <f t="shared" si="16"/>
        <v>-0.40000000000003411</v>
      </c>
      <c r="E80" s="11">
        <f t="shared" si="16"/>
        <v>0</v>
      </c>
      <c r="F80" s="15">
        <f t="shared" si="12"/>
        <v>-0.40000000000003411</v>
      </c>
      <c r="G80" s="15">
        <f t="shared" si="13"/>
        <v>0</v>
      </c>
      <c r="H80" s="15">
        <f t="shared" si="14"/>
        <v>269.39999999999998</v>
      </c>
      <c r="I80" s="15">
        <f t="shared" si="15"/>
        <v>46</v>
      </c>
      <c r="J80" s="11"/>
    </row>
    <row r="81" spans="1:10" ht="30" customHeight="1" x14ac:dyDescent="0.3">
      <c r="A81" s="7">
        <v>45267</v>
      </c>
      <c r="B81" s="11">
        <v>269.60000000000002</v>
      </c>
      <c r="C81" s="11">
        <v>46</v>
      </c>
      <c r="D81" s="11">
        <f t="shared" si="16"/>
        <v>0.20000000000004547</v>
      </c>
      <c r="E81" s="11">
        <f t="shared" si="16"/>
        <v>0</v>
      </c>
      <c r="F81" s="15">
        <f t="shared" si="12"/>
        <v>0.20000000000004547</v>
      </c>
      <c r="G81" s="15">
        <f t="shared" si="13"/>
        <v>0</v>
      </c>
      <c r="H81" s="15">
        <f t="shared" si="14"/>
        <v>269.60000000000002</v>
      </c>
      <c r="I81" s="15">
        <f t="shared" si="15"/>
        <v>46</v>
      </c>
      <c r="J81" s="11"/>
    </row>
    <row r="82" spans="1:10" ht="30" customHeight="1" x14ac:dyDescent="0.3">
      <c r="A82" s="7">
        <v>45268</v>
      </c>
      <c r="B82" s="11">
        <v>269.60000000000002</v>
      </c>
      <c r="C82" s="11">
        <v>46</v>
      </c>
      <c r="D82" s="11">
        <f t="shared" si="16"/>
        <v>0</v>
      </c>
      <c r="E82" s="11">
        <f t="shared" si="16"/>
        <v>0</v>
      </c>
      <c r="F82" s="15">
        <f t="shared" si="12"/>
        <v>0</v>
      </c>
      <c r="G82" s="15">
        <f t="shared" si="13"/>
        <v>0</v>
      </c>
      <c r="H82" s="15">
        <f t="shared" si="14"/>
        <v>269.60000000000002</v>
      </c>
      <c r="I82" s="15">
        <f t="shared" si="15"/>
        <v>46</v>
      </c>
      <c r="J82" s="11"/>
    </row>
    <row r="83" spans="1:10" ht="30" customHeight="1" x14ac:dyDescent="0.3">
      <c r="A83" s="7">
        <v>45269</v>
      </c>
      <c r="B83" s="11">
        <v>268.8</v>
      </c>
      <c r="C83" s="11">
        <v>46</v>
      </c>
      <c r="D83" s="11">
        <f t="shared" ref="D83:D106" si="17">B83-B82</f>
        <v>-0.80000000000001137</v>
      </c>
      <c r="E83" s="11">
        <f t="shared" ref="E83:E106" si="18">C83-C82</f>
        <v>0</v>
      </c>
      <c r="F83" s="15">
        <f t="shared" si="12"/>
        <v>-0.80000000000001137</v>
      </c>
      <c r="G83" s="15">
        <f t="shared" si="13"/>
        <v>0</v>
      </c>
      <c r="H83" s="15">
        <f t="shared" si="14"/>
        <v>268.8</v>
      </c>
      <c r="I83" s="15">
        <f t="shared" si="15"/>
        <v>46</v>
      </c>
      <c r="J83" s="11"/>
    </row>
    <row r="84" spans="1:10" ht="30" customHeight="1" x14ac:dyDescent="0.3">
      <c r="A84" s="7">
        <v>45270</v>
      </c>
      <c r="B84" s="11">
        <v>270.2</v>
      </c>
      <c r="C84" s="11">
        <v>46</v>
      </c>
      <c r="D84" s="11">
        <f t="shared" si="17"/>
        <v>1.3999999999999773</v>
      </c>
      <c r="E84" s="11">
        <f t="shared" si="18"/>
        <v>0</v>
      </c>
      <c r="F84" s="15">
        <f t="shared" si="12"/>
        <v>1.3999999999999773</v>
      </c>
      <c r="G84" s="15">
        <f t="shared" si="13"/>
        <v>0</v>
      </c>
      <c r="H84" s="15">
        <f t="shared" si="14"/>
        <v>270.2</v>
      </c>
      <c r="I84" s="15">
        <f t="shared" si="15"/>
        <v>46</v>
      </c>
      <c r="J84" s="11"/>
    </row>
    <row r="85" spans="1:10" ht="30" customHeight="1" x14ac:dyDescent="0.3">
      <c r="A85" s="7">
        <v>45271</v>
      </c>
      <c r="B85" s="11">
        <v>271.2</v>
      </c>
      <c r="C85" s="11">
        <v>46</v>
      </c>
      <c r="D85" s="11">
        <f t="shared" si="17"/>
        <v>1</v>
      </c>
      <c r="E85" s="11">
        <f t="shared" si="18"/>
        <v>0</v>
      </c>
      <c r="F85" s="15">
        <f t="shared" si="12"/>
        <v>1</v>
      </c>
      <c r="G85" s="15">
        <f t="shared" si="13"/>
        <v>0</v>
      </c>
      <c r="H85" s="15">
        <f t="shared" si="14"/>
        <v>271.2</v>
      </c>
      <c r="I85" s="15">
        <f t="shared" si="15"/>
        <v>46</v>
      </c>
      <c r="J85" s="11"/>
    </row>
    <row r="86" spans="1:10" ht="30" customHeight="1" x14ac:dyDescent="0.3">
      <c r="A86" s="7">
        <v>45272</v>
      </c>
      <c r="B86" s="11">
        <v>272.39999999999998</v>
      </c>
      <c r="C86" s="11">
        <v>46</v>
      </c>
      <c r="D86" s="11">
        <f t="shared" si="17"/>
        <v>1.1999999999999886</v>
      </c>
      <c r="E86" s="11">
        <f t="shared" si="18"/>
        <v>0</v>
      </c>
      <c r="F86" s="15">
        <f t="shared" si="12"/>
        <v>1.1999999999999886</v>
      </c>
      <c r="G86" s="15">
        <f t="shared" si="13"/>
        <v>0</v>
      </c>
      <c r="H86" s="15">
        <f t="shared" si="14"/>
        <v>272.39999999999998</v>
      </c>
      <c r="I86" s="15">
        <f t="shared" si="15"/>
        <v>46</v>
      </c>
      <c r="J86" s="11"/>
    </row>
    <row r="87" spans="1:10" ht="30" customHeight="1" x14ac:dyDescent="0.3">
      <c r="A87" s="7">
        <v>45273</v>
      </c>
      <c r="B87" s="11"/>
      <c r="C87" s="11"/>
      <c r="D87" s="11">
        <f t="shared" si="17"/>
        <v>-272.39999999999998</v>
      </c>
      <c r="E87" s="11">
        <f t="shared" si="18"/>
        <v>-46</v>
      </c>
      <c r="F87" s="15">
        <f t="shared" si="12"/>
        <v>-272.39999999999998</v>
      </c>
      <c r="G87" s="15">
        <f t="shared" si="13"/>
        <v>-46</v>
      </c>
      <c r="H87" s="15" t="e">
        <f t="shared" si="14"/>
        <v>#DIV/0!</v>
      </c>
      <c r="I87" s="15" t="e">
        <f t="shared" si="15"/>
        <v>#DIV/0!</v>
      </c>
      <c r="J87" s="11"/>
    </row>
    <row r="88" spans="1:10" ht="30" customHeight="1" x14ac:dyDescent="0.3">
      <c r="A88" s="7">
        <v>45274</v>
      </c>
      <c r="B88" s="11"/>
      <c r="C88" s="11"/>
      <c r="D88" s="11">
        <f t="shared" si="17"/>
        <v>0</v>
      </c>
      <c r="E88" s="11">
        <f t="shared" si="18"/>
        <v>0</v>
      </c>
      <c r="F88" s="15">
        <f t="shared" si="12"/>
        <v>0</v>
      </c>
      <c r="G88" s="15">
        <f t="shared" si="13"/>
        <v>0</v>
      </c>
      <c r="H88" s="15" t="e">
        <f t="shared" si="14"/>
        <v>#DIV/0!</v>
      </c>
      <c r="I88" s="15" t="e">
        <f t="shared" si="15"/>
        <v>#DIV/0!</v>
      </c>
      <c r="J88" s="11"/>
    </row>
    <row r="89" spans="1:10" ht="30" customHeight="1" x14ac:dyDescent="0.3">
      <c r="A89" s="7">
        <v>45275</v>
      </c>
      <c r="B89" s="11"/>
      <c r="C89" s="11"/>
      <c r="D89" s="11">
        <f t="shared" si="17"/>
        <v>0</v>
      </c>
      <c r="E89" s="11">
        <f t="shared" si="18"/>
        <v>0</v>
      </c>
      <c r="F89" s="15">
        <f t="shared" si="12"/>
        <v>0</v>
      </c>
      <c r="G89" s="15">
        <f t="shared" si="13"/>
        <v>0</v>
      </c>
      <c r="H89" s="15" t="e">
        <f t="shared" si="14"/>
        <v>#DIV/0!</v>
      </c>
      <c r="I89" s="15" t="e">
        <f t="shared" si="15"/>
        <v>#DIV/0!</v>
      </c>
      <c r="J89" s="11"/>
    </row>
    <row r="90" spans="1:10" ht="30" customHeight="1" x14ac:dyDescent="0.3">
      <c r="A90" s="7">
        <v>45276</v>
      </c>
      <c r="B90" s="11"/>
      <c r="C90" s="11"/>
      <c r="D90" s="11">
        <f t="shared" si="17"/>
        <v>0</v>
      </c>
      <c r="E90" s="11">
        <f t="shared" si="18"/>
        <v>0</v>
      </c>
      <c r="F90" s="15">
        <f t="shared" si="12"/>
        <v>0</v>
      </c>
      <c r="G90" s="15">
        <f t="shared" si="13"/>
        <v>0</v>
      </c>
      <c r="H90" s="15" t="e">
        <f t="shared" si="14"/>
        <v>#DIV/0!</v>
      </c>
      <c r="I90" s="15" t="e">
        <f t="shared" si="15"/>
        <v>#DIV/0!</v>
      </c>
      <c r="J90" s="11"/>
    </row>
    <row r="91" spans="1:10" ht="30" customHeight="1" x14ac:dyDescent="0.3">
      <c r="A91" s="7">
        <v>45277</v>
      </c>
      <c r="B91" s="11"/>
      <c r="C91" s="11"/>
      <c r="D91" s="11">
        <f t="shared" si="17"/>
        <v>0</v>
      </c>
      <c r="E91" s="11">
        <f t="shared" si="18"/>
        <v>0</v>
      </c>
      <c r="F91" s="15">
        <f t="shared" si="12"/>
        <v>0</v>
      </c>
      <c r="G91" s="15">
        <f t="shared" si="13"/>
        <v>0</v>
      </c>
      <c r="H91" s="15" t="e">
        <f t="shared" si="14"/>
        <v>#DIV/0!</v>
      </c>
      <c r="I91" s="15" t="e">
        <f t="shared" si="15"/>
        <v>#DIV/0!</v>
      </c>
      <c r="J91" s="11"/>
    </row>
    <row r="92" spans="1:10" ht="30" customHeight="1" x14ac:dyDescent="0.3">
      <c r="A92" s="7">
        <v>45278</v>
      </c>
      <c r="B92" s="11"/>
      <c r="C92" s="11"/>
      <c r="D92" s="11">
        <f t="shared" si="17"/>
        <v>0</v>
      </c>
      <c r="E92" s="11">
        <f t="shared" si="18"/>
        <v>0</v>
      </c>
      <c r="F92" s="15">
        <f t="shared" si="12"/>
        <v>0</v>
      </c>
      <c r="G92" s="15">
        <f t="shared" si="13"/>
        <v>0</v>
      </c>
      <c r="H92" s="15" t="e">
        <f t="shared" si="14"/>
        <v>#DIV/0!</v>
      </c>
      <c r="I92" s="15" t="e">
        <f t="shared" si="15"/>
        <v>#DIV/0!</v>
      </c>
      <c r="J92" s="11"/>
    </row>
    <row r="93" spans="1:10" ht="30" customHeight="1" x14ac:dyDescent="0.3">
      <c r="A93" s="7">
        <v>45279</v>
      </c>
      <c r="B93" s="11"/>
      <c r="C93" s="11"/>
      <c r="D93" s="11">
        <f t="shared" si="17"/>
        <v>0</v>
      </c>
      <c r="E93" s="11">
        <f t="shared" si="18"/>
        <v>0</v>
      </c>
      <c r="F93" s="15">
        <f t="shared" si="12"/>
        <v>0</v>
      </c>
      <c r="G93" s="15">
        <f t="shared" si="13"/>
        <v>0</v>
      </c>
      <c r="H93" s="15" t="e">
        <f t="shared" si="14"/>
        <v>#DIV/0!</v>
      </c>
      <c r="I93" s="15" t="e">
        <f t="shared" si="15"/>
        <v>#DIV/0!</v>
      </c>
      <c r="J93" s="11"/>
    </row>
    <row r="94" spans="1:10" ht="30" customHeight="1" x14ac:dyDescent="0.3">
      <c r="A94" s="7">
        <v>45280</v>
      </c>
      <c r="B94" s="11"/>
      <c r="C94" s="11"/>
      <c r="D94" s="11">
        <f t="shared" si="17"/>
        <v>0</v>
      </c>
      <c r="E94" s="11">
        <f t="shared" si="18"/>
        <v>0</v>
      </c>
      <c r="F94" s="15">
        <f t="shared" si="12"/>
        <v>0</v>
      </c>
      <c r="G94" s="15">
        <f t="shared" si="13"/>
        <v>0</v>
      </c>
      <c r="H94" s="15" t="e">
        <f t="shared" si="14"/>
        <v>#DIV/0!</v>
      </c>
      <c r="I94" s="15" t="e">
        <f t="shared" si="15"/>
        <v>#DIV/0!</v>
      </c>
      <c r="J94" s="11"/>
    </row>
    <row r="95" spans="1:10" ht="30" customHeight="1" x14ac:dyDescent="0.3">
      <c r="A95" s="7">
        <v>45281</v>
      </c>
      <c r="B95" s="11"/>
      <c r="C95" s="11"/>
      <c r="D95" s="11">
        <f t="shared" si="17"/>
        <v>0</v>
      </c>
      <c r="E95" s="11">
        <f t="shared" si="18"/>
        <v>0</v>
      </c>
      <c r="F95" s="15">
        <f t="shared" si="12"/>
        <v>0</v>
      </c>
      <c r="G95" s="15">
        <f t="shared" si="13"/>
        <v>0</v>
      </c>
      <c r="H95" s="15" t="e">
        <f t="shared" si="14"/>
        <v>#DIV/0!</v>
      </c>
      <c r="I95" s="15" t="e">
        <f t="shared" si="15"/>
        <v>#DIV/0!</v>
      </c>
      <c r="J95" s="11"/>
    </row>
    <row r="96" spans="1:10" ht="30" customHeight="1" x14ac:dyDescent="0.3">
      <c r="A96" s="7">
        <v>45282</v>
      </c>
      <c r="B96" s="11"/>
      <c r="C96" s="11"/>
      <c r="D96" s="11">
        <f t="shared" si="17"/>
        <v>0</v>
      </c>
      <c r="E96" s="11">
        <f t="shared" si="18"/>
        <v>0</v>
      </c>
      <c r="F96" s="15">
        <f t="shared" si="12"/>
        <v>0</v>
      </c>
      <c r="G96" s="15">
        <f t="shared" si="13"/>
        <v>0</v>
      </c>
      <c r="H96" s="15" t="e">
        <f t="shared" si="14"/>
        <v>#DIV/0!</v>
      </c>
      <c r="I96" s="15" t="e">
        <f t="shared" si="15"/>
        <v>#DIV/0!</v>
      </c>
      <c r="J96" s="11"/>
    </row>
    <row r="97" spans="1:10" ht="30" customHeight="1" x14ac:dyDescent="0.3">
      <c r="A97" s="7">
        <v>45283</v>
      </c>
      <c r="B97" s="11"/>
      <c r="C97" s="11"/>
      <c r="D97" s="11">
        <f t="shared" si="17"/>
        <v>0</v>
      </c>
      <c r="E97" s="11">
        <f t="shared" si="18"/>
        <v>0</v>
      </c>
      <c r="F97" s="15">
        <f t="shared" si="12"/>
        <v>0</v>
      </c>
      <c r="G97" s="15">
        <f t="shared" si="13"/>
        <v>0</v>
      </c>
      <c r="H97" s="15" t="e">
        <f t="shared" si="14"/>
        <v>#DIV/0!</v>
      </c>
      <c r="I97" s="15" t="e">
        <f t="shared" si="15"/>
        <v>#DIV/0!</v>
      </c>
      <c r="J97" s="11"/>
    </row>
    <row r="98" spans="1:10" ht="30" customHeight="1" x14ac:dyDescent="0.3">
      <c r="A98" s="7">
        <v>45284</v>
      </c>
      <c r="B98" s="11"/>
      <c r="C98" s="11"/>
      <c r="D98" s="11">
        <f t="shared" si="17"/>
        <v>0</v>
      </c>
      <c r="E98" s="11">
        <f t="shared" si="18"/>
        <v>0</v>
      </c>
      <c r="F98" s="15">
        <f t="shared" si="12"/>
        <v>0</v>
      </c>
      <c r="G98" s="15">
        <f t="shared" si="13"/>
        <v>0</v>
      </c>
      <c r="H98" s="15" t="e">
        <f t="shared" si="14"/>
        <v>#DIV/0!</v>
      </c>
      <c r="I98" s="15" t="e">
        <f t="shared" si="15"/>
        <v>#DIV/0!</v>
      </c>
      <c r="J98" s="11"/>
    </row>
    <row r="99" spans="1:10" ht="30" customHeight="1" x14ac:dyDescent="0.3">
      <c r="A99" s="7">
        <v>45285</v>
      </c>
      <c r="B99" s="11"/>
      <c r="C99" s="11"/>
      <c r="D99" s="11">
        <f t="shared" si="17"/>
        <v>0</v>
      </c>
      <c r="E99" s="11">
        <f t="shared" si="18"/>
        <v>0</v>
      </c>
      <c r="F99" s="15">
        <f t="shared" si="12"/>
        <v>0</v>
      </c>
      <c r="G99" s="15">
        <f t="shared" si="13"/>
        <v>0</v>
      </c>
      <c r="H99" s="15" t="e">
        <f t="shared" si="14"/>
        <v>#DIV/0!</v>
      </c>
      <c r="I99" s="15" t="e">
        <f t="shared" si="15"/>
        <v>#DIV/0!</v>
      </c>
      <c r="J99" s="11"/>
    </row>
    <row r="100" spans="1:10" ht="30" customHeight="1" x14ac:dyDescent="0.3">
      <c r="A100" s="7">
        <v>45286</v>
      </c>
      <c r="B100" s="11"/>
      <c r="C100" s="11"/>
      <c r="D100" s="11">
        <f t="shared" si="17"/>
        <v>0</v>
      </c>
      <c r="E100" s="11">
        <f t="shared" si="18"/>
        <v>0</v>
      </c>
      <c r="F100" s="15">
        <f t="shared" si="12"/>
        <v>0</v>
      </c>
      <c r="G100" s="15">
        <f t="shared" si="13"/>
        <v>0</v>
      </c>
      <c r="H100" s="15" t="e">
        <f t="shared" si="14"/>
        <v>#DIV/0!</v>
      </c>
      <c r="I100" s="15" t="e">
        <f t="shared" si="15"/>
        <v>#DIV/0!</v>
      </c>
      <c r="J100" s="11"/>
    </row>
    <row r="101" spans="1:10" ht="30" customHeight="1" x14ac:dyDescent="0.3">
      <c r="A101" s="7">
        <v>45287</v>
      </c>
      <c r="B101" s="11"/>
      <c r="C101" s="11"/>
      <c r="D101" s="11">
        <f t="shared" si="17"/>
        <v>0</v>
      </c>
      <c r="E101" s="11">
        <f t="shared" si="18"/>
        <v>0</v>
      </c>
      <c r="F101" s="15">
        <f t="shared" si="12"/>
        <v>0</v>
      </c>
      <c r="G101" s="15">
        <f t="shared" si="13"/>
        <v>0</v>
      </c>
      <c r="H101" s="15" t="e">
        <f t="shared" si="14"/>
        <v>#DIV/0!</v>
      </c>
      <c r="I101" s="15" t="e">
        <f t="shared" si="15"/>
        <v>#DIV/0!</v>
      </c>
      <c r="J101" s="11"/>
    </row>
    <row r="102" spans="1:10" ht="30" customHeight="1" x14ac:dyDescent="0.3">
      <c r="A102" s="7">
        <v>45288</v>
      </c>
      <c r="B102" s="11"/>
      <c r="C102" s="11"/>
      <c r="D102" s="11">
        <f t="shared" si="17"/>
        <v>0</v>
      </c>
      <c r="E102" s="11">
        <f t="shared" si="18"/>
        <v>0</v>
      </c>
      <c r="F102" s="15">
        <f t="shared" si="12"/>
        <v>0</v>
      </c>
      <c r="G102" s="15">
        <f t="shared" si="13"/>
        <v>0</v>
      </c>
      <c r="H102" s="15" t="e">
        <f t="shared" si="14"/>
        <v>#DIV/0!</v>
      </c>
      <c r="I102" s="15" t="e">
        <f t="shared" si="15"/>
        <v>#DIV/0!</v>
      </c>
      <c r="J102" s="11"/>
    </row>
    <row r="103" spans="1:10" ht="30" customHeight="1" x14ac:dyDescent="0.3">
      <c r="A103" s="7">
        <v>45289</v>
      </c>
      <c r="B103" s="11"/>
      <c r="C103" s="11"/>
      <c r="D103" s="11">
        <f t="shared" si="17"/>
        <v>0</v>
      </c>
      <c r="E103" s="11">
        <f t="shared" si="18"/>
        <v>0</v>
      </c>
      <c r="F103" s="15">
        <f t="shared" si="12"/>
        <v>0</v>
      </c>
      <c r="G103" s="15">
        <f t="shared" si="13"/>
        <v>0</v>
      </c>
      <c r="H103" s="15" t="e">
        <f t="shared" si="14"/>
        <v>#DIV/0!</v>
      </c>
      <c r="I103" s="15" t="e">
        <f t="shared" si="15"/>
        <v>#DIV/0!</v>
      </c>
      <c r="J103" s="11"/>
    </row>
    <row r="104" spans="1:10" ht="30" customHeight="1" x14ac:dyDescent="0.3">
      <c r="A104" s="7">
        <v>45290</v>
      </c>
      <c r="B104" s="11"/>
      <c r="C104" s="11"/>
      <c r="D104" s="11">
        <f t="shared" si="17"/>
        <v>0</v>
      </c>
      <c r="E104" s="11">
        <f t="shared" si="18"/>
        <v>0</v>
      </c>
      <c r="F104" s="15">
        <f t="shared" si="12"/>
        <v>0</v>
      </c>
      <c r="G104" s="15">
        <f t="shared" si="13"/>
        <v>0</v>
      </c>
      <c r="H104" s="15" t="e">
        <f t="shared" si="14"/>
        <v>#DIV/0!</v>
      </c>
      <c r="I104" s="15" t="e">
        <f t="shared" si="15"/>
        <v>#DIV/0!</v>
      </c>
      <c r="J104" s="11"/>
    </row>
    <row r="105" spans="1:10" ht="30" customHeight="1" x14ac:dyDescent="0.3">
      <c r="A105" s="7">
        <v>45291</v>
      </c>
      <c r="B105" s="11"/>
      <c r="C105" s="11"/>
      <c r="D105" s="11">
        <f t="shared" si="17"/>
        <v>0</v>
      </c>
      <c r="E105" s="11">
        <f t="shared" si="18"/>
        <v>0</v>
      </c>
      <c r="F105" s="15">
        <f t="shared" si="12"/>
        <v>0</v>
      </c>
      <c r="G105" s="15">
        <f t="shared" si="13"/>
        <v>0</v>
      </c>
      <c r="H105" s="15" t="e">
        <f t="shared" si="14"/>
        <v>#DIV/0!</v>
      </c>
      <c r="I105" s="15" t="e">
        <f t="shared" si="15"/>
        <v>#DIV/0!</v>
      </c>
      <c r="J105" s="11"/>
    </row>
    <row r="106" spans="1:10" ht="30" customHeight="1" x14ac:dyDescent="0.3">
      <c r="A106" s="7">
        <v>45292</v>
      </c>
      <c r="B106" s="11"/>
      <c r="C106" s="11"/>
      <c r="D106" s="11">
        <f t="shared" si="17"/>
        <v>0</v>
      </c>
      <c r="E106" s="11">
        <f t="shared" si="18"/>
        <v>0</v>
      </c>
      <c r="F106" s="15">
        <f t="shared" si="12"/>
        <v>0</v>
      </c>
      <c r="G106" s="15">
        <f t="shared" si="13"/>
        <v>0</v>
      </c>
      <c r="H106" s="15" t="e">
        <f t="shared" si="14"/>
        <v>#DIV/0!</v>
      </c>
      <c r="I106" s="15" t="e">
        <f t="shared" si="15"/>
        <v>#DIV/0!</v>
      </c>
      <c r="J106" s="11"/>
    </row>
  </sheetData>
  <pageMargins left="0.7" right="0.7" top="0.75" bottom="0.75" header="0.3" footer="0.3"/>
  <pageSetup fitToHeight="0" orientation="portrait" r:id="rId1"/>
  <headerFooter scaleWithDoc="0" alignWithMargins="0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58DF-1EA9-4B4A-8A71-D8805A0E44C2}">
  <sheetPr codeName="Sheet9"/>
  <dimension ref="A3:I7"/>
  <sheetViews>
    <sheetView workbookViewId="0">
      <selection activeCell="F11" sqref="F11"/>
    </sheetView>
  </sheetViews>
  <sheetFormatPr defaultRowHeight="15" x14ac:dyDescent="0.25"/>
  <cols>
    <col min="1" max="1" width="13" bestFit="1" customWidth="1"/>
    <col min="2" max="2" width="23" bestFit="1" customWidth="1"/>
    <col min="3" max="3" width="20.5703125" bestFit="1" customWidth="1"/>
    <col min="4" max="4" width="18.140625" bestFit="1" customWidth="1"/>
    <col min="5" max="5" width="16.5703125" bestFit="1" customWidth="1"/>
    <col min="6" max="6" width="27.5703125" bestFit="1" customWidth="1"/>
    <col min="7" max="7" width="26.140625" bestFit="1" customWidth="1"/>
    <col min="8" max="8" width="40.140625" bestFit="1" customWidth="1"/>
    <col min="9" max="9" width="38.5703125" bestFit="1" customWidth="1"/>
  </cols>
  <sheetData>
    <row r="3" spans="1:9" x14ac:dyDescent="0.25">
      <c r="A3" s="12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</row>
    <row r="4" spans="1:9" x14ac:dyDescent="0.25">
      <c r="A4" s="13" t="s">
        <v>61</v>
      </c>
      <c r="B4">
        <v>34519.999999999993</v>
      </c>
      <c r="C4">
        <v>5725</v>
      </c>
      <c r="D4">
        <v>-19.400000000000034</v>
      </c>
      <c r="E4">
        <v>-3</v>
      </c>
      <c r="F4">
        <v>-16.142857142857132</v>
      </c>
      <c r="G4">
        <v>-2.6428571428571428</v>
      </c>
      <c r="H4">
        <v>32723.228571428561</v>
      </c>
      <c r="I4">
        <v>5425.5000000000018</v>
      </c>
    </row>
    <row r="5" spans="1:9" x14ac:dyDescent="0.25">
      <c r="A5" s="13" t="s">
        <v>62</v>
      </c>
      <c r="B5">
        <v>54962.599999999991</v>
      </c>
      <c r="C5">
        <v>9246</v>
      </c>
      <c r="D5">
        <v>-5.5999999999999659</v>
      </c>
      <c r="E5">
        <v>-1</v>
      </c>
      <c r="F5">
        <v>-12.399999999999991</v>
      </c>
      <c r="G5">
        <v>-1.9285714285714275</v>
      </c>
      <c r="H5">
        <v>54993.08571428572</v>
      </c>
      <c r="I5">
        <v>9250.5714285714203</v>
      </c>
    </row>
    <row r="6" spans="1:9" x14ac:dyDescent="0.25">
      <c r="A6" s="13" t="s">
        <v>63</v>
      </c>
      <c r="B6">
        <v>12127.600000000002</v>
      </c>
      <c r="C6">
        <v>2091.5</v>
      </c>
      <c r="D6">
        <v>-282.8</v>
      </c>
      <c r="E6">
        <v>-47</v>
      </c>
      <c r="F6">
        <v>-99.857142857142861</v>
      </c>
      <c r="G6">
        <v>-15.285714285714285</v>
      </c>
      <c r="H6">
        <v>12718.780952380952</v>
      </c>
      <c r="I6">
        <v>2187.8571428571427</v>
      </c>
    </row>
    <row r="7" spans="1:9" x14ac:dyDescent="0.25">
      <c r="A7" s="13" t="s">
        <v>64</v>
      </c>
      <c r="B7">
        <v>101610.19999999998</v>
      </c>
      <c r="C7">
        <v>17062.5</v>
      </c>
      <c r="D7">
        <v>-307.8</v>
      </c>
      <c r="E7">
        <v>-51</v>
      </c>
      <c r="F7">
        <v>-128.39999999999998</v>
      </c>
      <c r="G7">
        <v>-19.857142857142854</v>
      </c>
      <c r="H7">
        <v>100435.09523809524</v>
      </c>
      <c r="I7">
        <v>16863.928571428565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61"/>
  <sheetViews>
    <sheetView topLeftCell="A343" zoomScale="85" zoomScaleNormal="85" workbookViewId="0">
      <selection activeCell="C358" sqref="C358"/>
    </sheetView>
  </sheetViews>
  <sheetFormatPr defaultColWidth="9.140625" defaultRowHeight="30" customHeight="1" x14ac:dyDescent="0.3"/>
  <cols>
    <col min="1" max="1" width="37.5703125" style="4" customWidth="1"/>
    <col min="2" max="2" width="25.85546875" style="5" customWidth="1"/>
    <col min="3" max="3" width="20" style="5" customWidth="1"/>
    <col min="4" max="4" width="16.28515625" style="5" customWidth="1"/>
    <col min="5" max="5" width="14.42578125" style="5" customWidth="1"/>
    <col min="6" max="6" width="28.5703125" style="5" customWidth="1"/>
    <col min="7" max="7" width="26.5703125" style="5" customWidth="1"/>
    <col min="8" max="8" width="44.7109375" style="5" customWidth="1"/>
    <col min="9" max="9" width="42.85546875" style="5" customWidth="1"/>
    <col min="10" max="10" width="29" style="5" customWidth="1"/>
    <col min="11" max="11" width="9.140625" style="5"/>
    <col min="12" max="12" width="35.42578125" style="5" customWidth="1"/>
    <col min="13" max="16384" width="9.140625" style="5"/>
  </cols>
  <sheetData>
    <row r="1" spans="1:10" ht="48" customHeight="1" x14ac:dyDescent="0.3">
      <c r="A1" s="8" t="s">
        <v>0</v>
      </c>
      <c r="B1" s="9" t="s">
        <v>1</v>
      </c>
      <c r="C1" s="9" t="s">
        <v>2</v>
      </c>
      <c r="D1" s="9" t="s">
        <v>27</v>
      </c>
      <c r="E1" s="9" t="s">
        <v>30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</row>
    <row r="2" spans="1:10" ht="30" customHeight="1" x14ac:dyDescent="0.3">
      <c r="A2" s="6">
        <v>44405</v>
      </c>
      <c r="B2" s="10">
        <v>307.8</v>
      </c>
      <c r="C2" s="10">
        <v>51</v>
      </c>
      <c r="D2" s="10"/>
      <c r="E2" s="10"/>
      <c r="F2" s="10"/>
      <c r="G2" s="10"/>
      <c r="H2" s="10"/>
      <c r="I2" s="10"/>
      <c r="J2" s="10"/>
    </row>
    <row r="3" spans="1:10" ht="30" customHeight="1" x14ac:dyDescent="0.3">
      <c r="A3" s="7">
        <v>44406</v>
      </c>
      <c r="B3" s="11">
        <v>310.39999999999998</v>
      </c>
      <c r="C3" s="11">
        <v>52</v>
      </c>
      <c r="D3" s="11">
        <f>B3-B2</f>
        <v>2.5999999999999659</v>
      </c>
      <c r="E3" s="11">
        <f t="shared" ref="E3:E66" si="0">C3-C2</f>
        <v>1</v>
      </c>
      <c r="F3" s="11"/>
      <c r="G3" s="11"/>
      <c r="H3" s="11"/>
      <c r="I3" s="11"/>
      <c r="J3" s="11"/>
    </row>
    <row r="4" spans="1:10" ht="30" customHeight="1" x14ac:dyDescent="0.3">
      <c r="A4" s="6">
        <v>44407</v>
      </c>
      <c r="B4" s="10">
        <v>310.2</v>
      </c>
      <c r="C4" s="10">
        <v>52</v>
      </c>
      <c r="D4" s="11">
        <f t="shared" ref="D4:E67" si="1">B4-B3</f>
        <v>-0.19999999999998863</v>
      </c>
      <c r="E4" s="11">
        <f t="shared" si="0"/>
        <v>0</v>
      </c>
      <c r="F4" s="10"/>
      <c r="G4" s="10"/>
      <c r="H4" s="10"/>
      <c r="I4" s="10"/>
      <c r="J4" s="10"/>
    </row>
    <row r="5" spans="1:10" ht="30" customHeight="1" x14ac:dyDescent="0.3">
      <c r="A5" s="7">
        <v>44408</v>
      </c>
      <c r="B5" s="11">
        <v>307.39999999999998</v>
      </c>
      <c r="C5" s="11">
        <v>52</v>
      </c>
      <c r="D5" s="11">
        <f t="shared" si="1"/>
        <v>-2.8000000000000114</v>
      </c>
      <c r="E5" s="11">
        <f t="shared" si="0"/>
        <v>0</v>
      </c>
      <c r="F5"/>
      <c r="G5" s="11"/>
      <c r="H5" s="11"/>
      <c r="I5" s="11"/>
      <c r="J5" s="11"/>
    </row>
    <row r="6" spans="1:10" ht="30" customHeight="1" x14ac:dyDescent="0.3">
      <c r="A6" s="6">
        <v>44409</v>
      </c>
      <c r="B6" s="10">
        <v>303.60000000000002</v>
      </c>
      <c r="C6" s="10">
        <v>51</v>
      </c>
      <c r="D6" s="11">
        <f t="shared" si="1"/>
        <v>-3.7999999999999545</v>
      </c>
      <c r="E6" s="11">
        <f t="shared" si="0"/>
        <v>-1</v>
      </c>
      <c r="F6" s="10"/>
      <c r="G6" s="10"/>
      <c r="H6" s="10"/>
      <c r="I6" s="10"/>
      <c r="J6" s="10"/>
    </row>
    <row r="7" spans="1:10" ht="30" customHeight="1" x14ac:dyDescent="0.3">
      <c r="A7" s="7">
        <v>44420</v>
      </c>
      <c r="B7" s="11">
        <v>309</v>
      </c>
      <c r="C7" s="11">
        <v>50</v>
      </c>
      <c r="D7" s="11">
        <f t="shared" si="1"/>
        <v>5.3999999999999773</v>
      </c>
      <c r="E7" s="11">
        <f t="shared" si="0"/>
        <v>-1</v>
      </c>
      <c r="F7" s="11"/>
      <c r="G7" s="11"/>
      <c r="H7" s="11"/>
      <c r="I7" s="11"/>
      <c r="J7" s="11"/>
    </row>
    <row r="8" spans="1:10" ht="30" customHeight="1" x14ac:dyDescent="0.3">
      <c r="A8" s="6">
        <v>44421</v>
      </c>
      <c r="B8" s="10">
        <v>307.39999999999998</v>
      </c>
      <c r="C8" s="10">
        <v>51</v>
      </c>
      <c r="D8" s="11">
        <f t="shared" si="1"/>
        <v>-1.6000000000000227</v>
      </c>
      <c r="E8" s="11">
        <f t="shared" si="0"/>
        <v>1</v>
      </c>
      <c r="F8" s="10"/>
      <c r="G8" s="10"/>
      <c r="H8" s="10">
        <f>AVERAGE(B2:B8)</f>
        <v>307.97142857142859</v>
      </c>
      <c r="I8" s="10">
        <f t="shared" ref="I8:I71" si="2">AVERAGE(C2:C8)</f>
        <v>51.285714285714285</v>
      </c>
      <c r="J8" s="10"/>
    </row>
    <row r="9" spans="1:10" ht="30" customHeight="1" x14ac:dyDescent="0.3">
      <c r="A9" s="7">
        <v>44425</v>
      </c>
      <c r="B9" s="11">
        <v>311</v>
      </c>
      <c r="C9" s="11">
        <v>51</v>
      </c>
      <c r="D9" s="11">
        <f t="shared" si="1"/>
        <v>3.6000000000000227</v>
      </c>
      <c r="E9" s="11">
        <f t="shared" si="0"/>
        <v>0</v>
      </c>
      <c r="F9" s="11">
        <f>AVERAGE(D3:D9)</f>
        <v>0.45714285714285552</v>
      </c>
      <c r="G9" s="11">
        <f>AVERAGE(E3:E9)</f>
        <v>0</v>
      </c>
      <c r="H9" s="10">
        <f t="shared" ref="H9:I72" si="3">AVERAGE(B3:B9)</f>
        <v>308.42857142857144</v>
      </c>
      <c r="I9" s="10">
        <f t="shared" si="2"/>
        <v>51.285714285714285</v>
      </c>
      <c r="J9" s="11"/>
    </row>
    <row r="10" spans="1:10" ht="30" customHeight="1" x14ac:dyDescent="0.3">
      <c r="A10" s="6">
        <v>44433</v>
      </c>
      <c r="B10" s="10">
        <v>318.60000000000002</v>
      </c>
      <c r="C10" s="10">
        <v>52.5</v>
      </c>
      <c r="D10" s="11">
        <f t="shared" si="1"/>
        <v>7.6000000000000227</v>
      </c>
      <c r="E10" s="11">
        <f t="shared" si="0"/>
        <v>1.5</v>
      </c>
      <c r="F10" s="11">
        <f t="shared" ref="F10:F73" si="4">AVERAGE(D4:D10)</f>
        <v>1.1714285714285779</v>
      </c>
      <c r="G10" s="11">
        <f t="shared" ref="G10:G73" si="5">AVERAGE(E4:E10)</f>
        <v>7.1428571428571425E-2</v>
      </c>
      <c r="H10" s="10">
        <f t="shared" si="3"/>
        <v>309.59999999999997</v>
      </c>
      <c r="I10" s="10">
        <f t="shared" si="2"/>
        <v>51.357142857142854</v>
      </c>
      <c r="J10" s="10"/>
    </row>
    <row r="11" spans="1:10" ht="30" customHeight="1" x14ac:dyDescent="0.3">
      <c r="A11" s="7">
        <v>44434</v>
      </c>
      <c r="B11" s="11">
        <v>315</v>
      </c>
      <c r="C11" s="11">
        <v>52</v>
      </c>
      <c r="D11" s="11">
        <f t="shared" si="1"/>
        <v>-3.6000000000000227</v>
      </c>
      <c r="E11" s="11">
        <f t="shared" si="0"/>
        <v>-0.5</v>
      </c>
      <c r="F11" s="11">
        <f t="shared" si="4"/>
        <v>0.68571428571428739</v>
      </c>
      <c r="G11" s="11">
        <f t="shared" si="5"/>
        <v>0</v>
      </c>
      <c r="H11" s="10">
        <f t="shared" si="3"/>
        <v>310.28571428571428</v>
      </c>
      <c r="I11" s="10">
        <f t="shared" si="2"/>
        <v>51.357142857142854</v>
      </c>
      <c r="J11" s="11"/>
    </row>
    <row r="12" spans="1:10" ht="30" customHeight="1" x14ac:dyDescent="0.3">
      <c r="A12" s="6">
        <v>44435</v>
      </c>
      <c r="B12" s="10">
        <v>314</v>
      </c>
      <c r="C12" s="10">
        <v>51.5</v>
      </c>
      <c r="D12" s="11">
        <f t="shared" si="1"/>
        <v>-1</v>
      </c>
      <c r="E12" s="11">
        <f t="shared" si="0"/>
        <v>-0.5</v>
      </c>
      <c r="F12" s="11">
        <f t="shared" si="4"/>
        <v>0.94285714285714606</v>
      </c>
      <c r="G12" s="11">
        <f t="shared" si="5"/>
        <v>-7.1428571428571425E-2</v>
      </c>
      <c r="H12" s="10">
        <f t="shared" si="3"/>
        <v>311.2285714285714</v>
      </c>
      <c r="I12" s="10">
        <f t="shared" si="2"/>
        <v>51.285714285714285</v>
      </c>
      <c r="J12" s="10"/>
    </row>
    <row r="13" spans="1:10" ht="30" customHeight="1" x14ac:dyDescent="0.3">
      <c r="A13" s="7">
        <v>44436</v>
      </c>
      <c r="B13" s="11">
        <v>311.2</v>
      </c>
      <c r="C13" s="11">
        <v>51.5</v>
      </c>
      <c r="D13" s="11">
        <f t="shared" si="1"/>
        <v>-2.8000000000000114</v>
      </c>
      <c r="E13" s="11">
        <f t="shared" si="0"/>
        <v>0</v>
      </c>
      <c r="F13" s="11">
        <f t="shared" si="4"/>
        <v>1.0857142857142807</v>
      </c>
      <c r="G13" s="11">
        <f t="shared" si="5"/>
        <v>7.1428571428571425E-2</v>
      </c>
      <c r="H13" s="10">
        <f t="shared" si="3"/>
        <v>312.31428571428569</v>
      </c>
      <c r="I13" s="10">
        <f t="shared" si="2"/>
        <v>51.357142857142854</v>
      </c>
      <c r="J13" s="11"/>
    </row>
    <row r="14" spans="1:10" ht="30" customHeight="1" x14ac:dyDescent="0.3">
      <c r="A14" s="6">
        <v>44438</v>
      </c>
      <c r="B14" s="10">
        <v>312.39999999999998</v>
      </c>
      <c r="C14" s="10">
        <v>52</v>
      </c>
      <c r="D14" s="11">
        <f t="shared" si="1"/>
        <v>1.1999999999999886</v>
      </c>
      <c r="E14" s="11">
        <f t="shared" si="0"/>
        <v>0.5</v>
      </c>
      <c r="F14" s="11">
        <f t="shared" si="4"/>
        <v>0.48571428571428249</v>
      </c>
      <c r="G14" s="11">
        <f t="shared" si="5"/>
        <v>0.2857142857142857</v>
      </c>
      <c r="H14" s="10">
        <f t="shared" si="3"/>
        <v>312.8</v>
      </c>
      <c r="I14" s="10">
        <f t="shared" si="2"/>
        <v>51.642857142857146</v>
      </c>
      <c r="J14" s="10"/>
    </row>
    <row r="15" spans="1:10" ht="30" customHeight="1" x14ac:dyDescent="0.3">
      <c r="A15" s="7">
        <v>44439</v>
      </c>
      <c r="B15" s="11">
        <v>311.8</v>
      </c>
      <c r="C15" s="11">
        <v>52</v>
      </c>
      <c r="D15" s="11">
        <f t="shared" si="1"/>
        <v>-0.59999999999996589</v>
      </c>
      <c r="E15" s="11">
        <f t="shared" si="0"/>
        <v>0</v>
      </c>
      <c r="F15" s="11">
        <f t="shared" si="4"/>
        <v>0.62857142857143344</v>
      </c>
      <c r="G15" s="11">
        <f t="shared" si="5"/>
        <v>0.14285714285714285</v>
      </c>
      <c r="H15" s="10">
        <f t="shared" si="3"/>
        <v>313.42857142857144</v>
      </c>
      <c r="I15" s="10">
        <f t="shared" si="2"/>
        <v>51.785714285714285</v>
      </c>
      <c r="J15" s="11"/>
    </row>
    <row r="16" spans="1:10" ht="30" customHeight="1" x14ac:dyDescent="0.3">
      <c r="A16" s="6">
        <v>44440</v>
      </c>
      <c r="B16" s="10">
        <v>309.8</v>
      </c>
      <c r="C16" s="10">
        <v>52</v>
      </c>
      <c r="D16" s="11">
        <f t="shared" si="1"/>
        <v>-2</v>
      </c>
      <c r="E16" s="11">
        <f t="shared" si="0"/>
        <v>0</v>
      </c>
      <c r="F16" s="11">
        <f t="shared" si="4"/>
        <v>-0.17142857142856979</v>
      </c>
      <c r="G16" s="11">
        <f t="shared" si="5"/>
        <v>0.14285714285714285</v>
      </c>
      <c r="H16" s="10">
        <f t="shared" si="3"/>
        <v>313.25714285714281</v>
      </c>
      <c r="I16" s="10">
        <f t="shared" si="2"/>
        <v>51.928571428571431</v>
      </c>
      <c r="J16" s="10"/>
    </row>
    <row r="17" spans="1:10" ht="30" customHeight="1" x14ac:dyDescent="0.3">
      <c r="A17" s="7">
        <v>44441</v>
      </c>
      <c r="B17" s="11">
        <v>309.60000000000002</v>
      </c>
      <c r="C17" s="11">
        <v>51.5</v>
      </c>
      <c r="D17" s="11">
        <f t="shared" si="1"/>
        <v>-0.19999999999998863</v>
      </c>
      <c r="E17" s="11">
        <f t="shared" si="0"/>
        <v>-0.5</v>
      </c>
      <c r="F17" s="11">
        <f t="shared" si="4"/>
        <v>-1.2857142857142858</v>
      </c>
      <c r="G17" s="11">
        <f t="shared" si="5"/>
        <v>-0.14285714285714285</v>
      </c>
      <c r="H17" s="10">
        <f t="shared" si="3"/>
        <v>311.97142857142853</v>
      </c>
      <c r="I17" s="10">
        <f t="shared" si="2"/>
        <v>51.785714285714285</v>
      </c>
      <c r="J17" s="11"/>
    </row>
    <row r="18" spans="1:10" ht="30" customHeight="1" x14ac:dyDescent="0.3">
      <c r="A18" s="6">
        <v>44442</v>
      </c>
      <c r="B18" s="10">
        <v>307.2</v>
      </c>
      <c r="C18" s="10">
        <v>51.5</v>
      </c>
      <c r="D18" s="11">
        <f t="shared" si="1"/>
        <v>-2.4000000000000341</v>
      </c>
      <c r="E18" s="11">
        <f t="shared" si="0"/>
        <v>0</v>
      </c>
      <c r="F18" s="11">
        <f t="shared" si="4"/>
        <v>-1.1142857142857159</v>
      </c>
      <c r="G18" s="11">
        <f t="shared" si="5"/>
        <v>-7.1428571428571425E-2</v>
      </c>
      <c r="H18" s="10">
        <f t="shared" si="3"/>
        <v>310.85714285714283</v>
      </c>
      <c r="I18" s="10">
        <f t="shared" si="2"/>
        <v>51.714285714285715</v>
      </c>
      <c r="J18" s="10"/>
    </row>
    <row r="19" spans="1:10" ht="30" customHeight="1" x14ac:dyDescent="0.3">
      <c r="A19" s="7">
        <v>44443</v>
      </c>
      <c r="B19" s="11">
        <v>305.60000000000002</v>
      </c>
      <c r="C19" s="11">
        <v>52</v>
      </c>
      <c r="D19" s="11">
        <f t="shared" si="1"/>
        <v>-1.5999999999999659</v>
      </c>
      <c r="E19" s="11">
        <f t="shared" si="0"/>
        <v>0.5</v>
      </c>
      <c r="F19" s="11">
        <f t="shared" si="4"/>
        <v>-1.1999999999999968</v>
      </c>
      <c r="G19" s="11">
        <f t="shared" si="5"/>
        <v>7.1428571428571425E-2</v>
      </c>
      <c r="H19" s="10">
        <f t="shared" si="3"/>
        <v>309.65714285714284</v>
      </c>
      <c r="I19" s="10">
        <f t="shared" si="2"/>
        <v>51.785714285714285</v>
      </c>
      <c r="J19" s="11"/>
    </row>
    <row r="20" spans="1:10" ht="30" customHeight="1" x14ac:dyDescent="0.3">
      <c r="A20" s="6">
        <v>44444</v>
      </c>
      <c r="B20" s="10">
        <v>312.60000000000002</v>
      </c>
      <c r="C20" s="10">
        <v>51</v>
      </c>
      <c r="D20" s="11">
        <f t="shared" si="1"/>
        <v>7</v>
      </c>
      <c r="E20" s="11">
        <f t="shared" si="0"/>
        <v>-1</v>
      </c>
      <c r="F20" s="11">
        <f t="shared" si="4"/>
        <v>0.20000000000000487</v>
      </c>
      <c r="G20" s="11">
        <f t="shared" si="5"/>
        <v>-7.1428571428571425E-2</v>
      </c>
      <c r="H20" s="10">
        <f t="shared" si="3"/>
        <v>309.85714285714283</v>
      </c>
      <c r="I20" s="10">
        <f t="shared" si="2"/>
        <v>51.714285714285715</v>
      </c>
      <c r="J20" s="10"/>
    </row>
    <row r="21" spans="1:10" ht="30" customHeight="1" x14ac:dyDescent="0.3">
      <c r="A21" s="7">
        <v>44445</v>
      </c>
      <c r="B21" s="11">
        <v>307.60000000000002</v>
      </c>
      <c r="C21" s="11">
        <v>51</v>
      </c>
      <c r="D21" s="11">
        <f t="shared" si="1"/>
        <v>-5</v>
      </c>
      <c r="E21" s="11">
        <f t="shared" si="0"/>
        <v>0</v>
      </c>
      <c r="F21" s="11">
        <f t="shared" si="4"/>
        <v>-0.68571428571427917</v>
      </c>
      <c r="G21" s="11">
        <f t="shared" si="5"/>
        <v>-0.14285714285714285</v>
      </c>
      <c r="H21" s="10">
        <f t="shared" si="3"/>
        <v>309.17142857142852</v>
      </c>
      <c r="I21" s="10">
        <f t="shared" si="2"/>
        <v>51.571428571428569</v>
      </c>
      <c r="J21" s="11"/>
    </row>
    <row r="22" spans="1:10" ht="30" customHeight="1" x14ac:dyDescent="0.3">
      <c r="A22" s="6">
        <v>44446</v>
      </c>
      <c r="B22" s="10">
        <v>312.60000000000002</v>
      </c>
      <c r="C22" s="10">
        <v>52</v>
      </c>
      <c r="D22" s="11">
        <f t="shared" si="1"/>
        <v>5</v>
      </c>
      <c r="E22" s="11">
        <f t="shared" si="0"/>
        <v>1</v>
      </c>
      <c r="F22" s="11">
        <f t="shared" si="4"/>
        <v>0.11428571428571591</v>
      </c>
      <c r="G22" s="11">
        <f t="shared" si="5"/>
        <v>0</v>
      </c>
      <c r="H22" s="10">
        <f t="shared" si="3"/>
        <v>309.28571428571428</v>
      </c>
      <c r="I22" s="10">
        <f t="shared" si="2"/>
        <v>51.571428571428569</v>
      </c>
      <c r="J22" s="10"/>
    </row>
    <row r="23" spans="1:10" ht="30" customHeight="1" x14ac:dyDescent="0.3">
      <c r="A23" s="7">
        <v>44447</v>
      </c>
      <c r="B23" s="11">
        <v>309.39999999999998</v>
      </c>
      <c r="C23" s="11">
        <v>51.5</v>
      </c>
      <c r="D23" s="11">
        <f t="shared" si="1"/>
        <v>-3.2000000000000455</v>
      </c>
      <c r="E23" s="11">
        <f t="shared" si="0"/>
        <v>-0.5</v>
      </c>
      <c r="F23" s="11">
        <f t="shared" si="4"/>
        <v>-5.7142857142862012E-2</v>
      </c>
      <c r="G23" s="11">
        <f t="shared" si="5"/>
        <v>-7.1428571428571425E-2</v>
      </c>
      <c r="H23" s="10">
        <f t="shared" si="3"/>
        <v>309.2285714285714</v>
      </c>
      <c r="I23" s="10">
        <f t="shared" si="2"/>
        <v>51.5</v>
      </c>
      <c r="J23" s="11"/>
    </row>
    <row r="24" spans="1:10" ht="30" customHeight="1" x14ac:dyDescent="0.3">
      <c r="A24" s="6">
        <v>44448</v>
      </c>
      <c r="B24" s="10">
        <v>309.60000000000002</v>
      </c>
      <c r="C24" s="10">
        <v>51</v>
      </c>
      <c r="D24" s="11">
        <f t="shared" si="1"/>
        <v>0.20000000000004547</v>
      </c>
      <c r="E24" s="11">
        <f t="shared" si="0"/>
        <v>-0.5</v>
      </c>
      <c r="F24" s="11">
        <f t="shared" si="4"/>
        <v>0</v>
      </c>
      <c r="G24" s="11">
        <f t="shared" si="5"/>
        <v>-7.1428571428571425E-2</v>
      </c>
      <c r="H24" s="10">
        <f t="shared" si="3"/>
        <v>309.2285714285714</v>
      </c>
      <c r="I24" s="10">
        <f t="shared" si="2"/>
        <v>51.428571428571431</v>
      </c>
      <c r="J24" s="10"/>
    </row>
    <row r="25" spans="1:10" ht="30" customHeight="1" x14ac:dyDescent="0.3">
      <c r="A25" s="7">
        <v>44449</v>
      </c>
      <c r="B25" s="11">
        <v>306</v>
      </c>
      <c r="C25" s="11">
        <v>51</v>
      </c>
      <c r="D25" s="11">
        <f t="shared" si="1"/>
        <v>-3.6000000000000227</v>
      </c>
      <c r="E25" s="11">
        <f t="shared" si="0"/>
        <v>0</v>
      </c>
      <c r="F25" s="11">
        <f t="shared" si="4"/>
        <v>-0.17142857142856979</v>
      </c>
      <c r="G25" s="11">
        <f t="shared" si="5"/>
        <v>-7.1428571428571425E-2</v>
      </c>
      <c r="H25" s="10">
        <f t="shared" si="3"/>
        <v>309.05714285714288</v>
      </c>
      <c r="I25" s="10">
        <f t="shared" si="2"/>
        <v>51.357142857142854</v>
      </c>
      <c r="J25" s="11"/>
    </row>
    <row r="26" spans="1:10" ht="30" customHeight="1" x14ac:dyDescent="0.3">
      <c r="A26" s="6">
        <v>44450</v>
      </c>
      <c r="B26" s="10">
        <v>304</v>
      </c>
      <c r="C26" s="10">
        <v>50</v>
      </c>
      <c r="D26" s="11">
        <f t="shared" si="1"/>
        <v>-2</v>
      </c>
      <c r="E26" s="11">
        <f t="shared" si="0"/>
        <v>-1</v>
      </c>
      <c r="F26" s="11">
        <f t="shared" si="4"/>
        <v>-0.22857142857143181</v>
      </c>
      <c r="G26" s="11">
        <f t="shared" si="5"/>
        <v>-0.2857142857142857</v>
      </c>
      <c r="H26" s="10">
        <f t="shared" si="3"/>
        <v>308.82857142857148</v>
      </c>
      <c r="I26" s="10">
        <f t="shared" si="2"/>
        <v>51.071428571428569</v>
      </c>
      <c r="J26" s="10"/>
    </row>
    <row r="27" spans="1:10" ht="30" customHeight="1" x14ac:dyDescent="0.3">
      <c r="A27" s="7">
        <v>44451</v>
      </c>
      <c r="B27" s="11">
        <v>303.60000000000002</v>
      </c>
      <c r="C27" s="11">
        <v>50</v>
      </c>
      <c r="D27" s="11">
        <f t="shared" si="1"/>
        <v>-0.39999999999997726</v>
      </c>
      <c r="E27" s="11">
        <f t="shared" si="0"/>
        <v>0</v>
      </c>
      <c r="F27" s="11">
        <f t="shared" si="4"/>
        <v>-1.2857142857142858</v>
      </c>
      <c r="G27" s="11">
        <f t="shared" si="5"/>
        <v>-0.14285714285714285</v>
      </c>
      <c r="H27" s="10">
        <f t="shared" si="3"/>
        <v>307.54285714285714</v>
      </c>
      <c r="I27" s="10">
        <f t="shared" si="2"/>
        <v>50.928571428571431</v>
      </c>
      <c r="J27" s="11"/>
    </row>
    <row r="28" spans="1:10" ht="30" customHeight="1" x14ac:dyDescent="0.3">
      <c r="A28" s="6">
        <v>44452</v>
      </c>
      <c r="B28" s="10">
        <v>303.8</v>
      </c>
      <c r="C28" s="10">
        <v>50</v>
      </c>
      <c r="D28" s="11">
        <f t="shared" si="1"/>
        <v>0.19999999999998863</v>
      </c>
      <c r="E28" s="11">
        <f t="shared" si="0"/>
        <v>0</v>
      </c>
      <c r="F28" s="11">
        <f t="shared" si="4"/>
        <v>-0.54285714285714448</v>
      </c>
      <c r="G28" s="11">
        <f t="shared" si="5"/>
        <v>-0.14285714285714285</v>
      </c>
      <c r="H28" s="10">
        <f t="shared" si="3"/>
        <v>307</v>
      </c>
      <c r="I28" s="10">
        <f t="shared" si="2"/>
        <v>50.785714285714285</v>
      </c>
      <c r="J28" s="10"/>
    </row>
    <row r="29" spans="1:10" ht="30" customHeight="1" x14ac:dyDescent="0.3">
      <c r="A29" s="7">
        <v>44453</v>
      </c>
      <c r="B29" s="11">
        <v>304.39999999999998</v>
      </c>
      <c r="C29" s="11">
        <v>50.5</v>
      </c>
      <c r="D29" s="11">
        <f t="shared" si="1"/>
        <v>0.59999999999996589</v>
      </c>
      <c r="E29" s="11">
        <f t="shared" si="0"/>
        <v>0.5</v>
      </c>
      <c r="F29" s="11">
        <f t="shared" si="4"/>
        <v>-1.1714285714285779</v>
      </c>
      <c r="G29" s="11">
        <f t="shared" si="5"/>
        <v>-0.21428571428571427</v>
      </c>
      <c r="H29" s="10">
        <f t="shared" si="3"/>
        <v>305.82857142857137</v>
      </c>
      <c r="I29" s="10">
        <f t="shared" si="2"/>
        <v>50.571428571428569</v>
      </c>
      <c r="J29" s="11"/>
    </row>
    <row r="30" spans="1:10" ht="30" customHeight="1" x14ac:dyDescent="0.3">
      <c r="A30" s="6">
        <v>44454</v>
      </c>
      <c r="B30" s="10">
        <v>302.60000000000002</v>
      </c>
      <c r="C30" s="10">
        <v>50</v>
      </c>
      <c r="D30" s="11">
        <f t="shared" si="1"/>
        <v>-1.7999999999999545</v>
      </c>
      <c r="E30" s="11">
        <f t="shared" si="0"/>
        <v>-0.5</v>
      </c>
      <c r="F30" s="11">
        <f t="shared" si="4"/>
        <v>-0.97142857142856498</v>
      </c>
      <c r="G30" s="11">
        <f t="shared" si="5"/>
        <v>-0.21428571428571427</v>
      </c>
      <c r="H30" s="10">
        <f t="shared" si="3"/>
        <v>304.85714285714283</v>
      </c>
      <c r="I30" s="10">
        <f t="shared" si="2"/>
        <v>50.357142857142854</v>
      </c>
      <c r="J30" s="10"/>
    </row>
    <row r="31" spans="1:10" ht="30" customHeight="1" x14ac:dyDescent="0.3">
      <c r="A31" s="7">
        <v>44455</v>
      </c>
      <c r="B31" s="11">
        <v>303.60000000000002</v>
      </c>
      <c r="C31" s="11">
        <v>50</v>
      </c>
      <c r="D31" s="11">
        <f t="shared" si="1"/>
        <v>1</v>
      </c>
      <c r="E31" s="11">
        <f t="shared" si="0"/>
        <v>0</v>
      </c>
      <c r="F31" s="11">
        <f t="shared" si="4"/>
        <v>-0.8571428571428571</v>
      </c>
      <c r="G31" s="11">
        <f t="shared" si="5"/>
        <v>-0.14285714285714285</v>
      </c>
      <c r="H31" s="10">
        <f t="shared" si="3"/>
        <v>304</v>
      </c>
      <c r="I31" s="10">
        <f t="shared" si="2"/>
        <v>50.214285714285715</v>
      </c>
      <c r="J31" s="11"/>
    </row>
    <row r="32" spans="1:10" ht="30" customHeight="1" x14ac:dyDescent="0.3">
      <c r="A32" s="6">
        <v>44456</v>
      </c>
      <c r="B32" s="10">
        <v>302</v>
      </c>
      <c r="C32" s="10">
        <v>50</v>
      </c>
      <c r="D32" s="11">
        <f t="shared" si="1"/>
        <v>-1.6000000000000227</v>
      </c>
      <c r="E32" s="11">
        <f t="shared" si="0"/>
        <v>0</v>
      </c>
      <c r="F32" s="11">
        <f t="shared" si="4"/>
        <v>-0.5714285714285714</v>
      </c>
      <c r="G32" s="11">
        <f t="shared" si="5"/>
        <v>-0.14285714285714285</v>
      </c>
      <c r="H32" s="10">
        <f t="shared" si="3"/>
        <v>303.42857142857144</v>
      </c>
      <c r="I32" s="10">
        <f t="shared" si="2"/>
        <v>50.071428571428569</v>
      </c>
      <c r="J32" s="10"/>
    </row>
    <row r="33" spans="1:10" ht="30" customHeight="1" x14ac:dyDescent="0.3">
      <c r="A33" s="7">
        <v>44457</v>
      </c>
      <c r="B33" s="11">
        <v>300</v>
      </c>
      <c r="C33" s="11">
        <v>50</v>
      </c>
      <c r="D33" s="11">
        <f t="shared" si="1"/>
        <v>-2</v>
      </c>
      <c r="E33" s="11">
        <f t="shared" si="0"/>
        <v>0</v>
      </c>
      <c r="F33" s="11">
        <f t="shared" si="4"/>
        <v>-0.5714285714285714</v>
      </c>
      <c r="G33" s="11">
        <f t="shared" si="5"/>
        <v>0</v>
      </c>
      <c r="H33" s="10">
        <f t="shared" si="3"/>
        <v>302.85714285714283</v>
      </c>
      <c r="I33" s="10">
        <f t="shared" si="2"/>
        <v>50.071428571428569</v>
      </c>
      <c r="J33" s="11"/>
    </row>
    <row r="34" spans="1:10" ht="30" customHeight="1" x14ac:dyDescent="0.3">
      <c r="A34" s="6">
        <v>44458</v>
      </c>
      <c r="B34" s="10">
        <v>301.2</v>
      </c>
      <c r="C34" s="10">
        <v>50</v>
      </c>
      <c r="D34" s="11">
        <f t="shared" si="1"/>
        <v>1.1999999999999886</v>
      </c>
      <c r="E34" s="11">
        <f t="shared" si="0"/>
        <v>0</v>
      </c>
      <c r="F34" s="11">
        <f t="shared" si="4"/>
        <v>-0.34285714285714775</v>
      </c>
      <c r="G34" s="11">
        <f t="shared" si="5"/>
        <v>0</v>
      </c>
      <c r="H34" s="10">
        <f t="shared" si="3"/>
        <v>302.51428571428568</v>
      </c>
      <c r="I34" s="10">
        <f t="shared" si="2"/>
        <v>50.071428571428569</v>
      </c>
      <c r="J34" s="10"/>
    </row>
    <row r="35" spans="1:10" ht="30" customHeight="1" x14ac:dyDescent="0.3">
      <c r="A35" s="7">
        <v>44459</v>
      </c>
      <c r="B35" s="11">
        <v>302</v>
      </c>
      <c r="C35" s="11">
        <v>50</v>
      </c>
      <c r="D35" s="11">
        <f t="shared" si="1"/>
        <v>0.80000000000001137</v>
      </c>
      <c r="E35" s="11">
        <f t="shared" si="0"/>
        <v>0</v>
      </c>
      <c r="F35" s="11">
        <f t="shared" si="4"/>
        <v>-0.25714285714285878</v>
      </c>
      <c r="G35" s="11">
        <f t="shared" si="5"/>
        <v>0</v>
      </c>
      <c r="H35" s="10">
        <f t="shared" si="3"/>
        <v>302.25714285714287</v>
      </c>
      <c r="I35" s="10">
        <f t="shared" si="2"/>
        <v>50.071428571428569</v>
      </c>
      <c r="J35" s="11"/>
    </row>
    <row r="36" spans="1:10" ht="30" customHeight="1" x14ac:dyDescent="0.3">
      <c r="A36" s="6">
        <v>44460</v>
      </c>
      <c r="B36" s="10">
        <v>300.2</v>
      </c>
      <c r="C36" s="10">
        <v>50</v>
      </c>
      <c r="D36" s="11">
        <f t="shared" si="1"/>
        <v>-1.8000000000000114</v>
      </c>
      <c r="E36" s="11">
        <f t="shared" si="0"/>
        <v>0</v>
      </c>
      <c r="F36" s="11">
        <f t="shared" si="4"/>
        <v>-0.59999999999999842</v>
      </c>
      <c r="G36" s="11">
        <f t="shared" si="5"/>
        <v>-7.1428571428571425E-2</v>
      </c>
      <c r="H36" s="10">
        <f t="shared" si="3"/>
        <v>301.65714285714284</v>
      </c>
      <c r="I36" s="10">
        <f t="shared" si="2"/>
        <v>50</v>
      </c>
      <c r="J36" s="10"/>
    </row>
    <row r="37" spans="1:10" ht="30" customHeight="1" x14ac:dyDescent="0.3">
      <c r="A37" s="7">
        <v>44461</v>
      </c>
      <c r="B37" s="11">
        <v>299.8</v>
      </c>
      <c r="C37" s="11">
        <v>50</v>
      </c>
      <c r="D37" s="11">
        <f t="shared" si="1"/>
        <v>-0.39999999999997726</v>
      </c>
      <c r="E37" s="11">
        <f t="shared" si="0"/>
        <v>0</v>
      </c>
      <c r="F37" s="11">
        <f t="shared" si="4"/>
        <v>-0.40000000000000163</v>
      </c>
      <c r="G37" s="11">
        <f t="shared" si="5"/>
        <v>0</v>
      </c>
      <c r="H37" s="10">
        <f t="shared" si="3"/>
        <v>301.25714285714287</v>
      </c>
      <c r="I37" s="10">
        <f t="shared" si="2"/>
        <v>50</v>
      </c>
      <c r="J37" s="11"/>
    </row>
    <row r="38" spans="1:10" ht="30" customHeight="1" x14ac:dyDescent="0.3">
      <c r="A38" s="6">
        <v>44462</v>
      </c>
      <c r="B38" s="10">
        <v>299.2</v>
      </c>
      <c r="C38" s="10">
        <v>50</v>
      </c>
      <c r="D38" s="11">
        <f t="shared" si="1"/>
        <v>-0.60000000000002274</v>
      </c>
      <c r="E38" s="11">
        <f t="shared" si="0"/>
        <v>0</v>
      </c>
      <c r="F38" s="11">
        <f t="shared" si="4"/>
        <v>-0.62857142857143344</v>
      </c>
      <c r="G38" s="11">
        <f t="shared" si="5"/>
        <v>0</v>
      </c>
      <c r="H38" s="10">
        <f t="shared" si="3"/>
        <v>300.62857142857143</v>
      </c>
      <c r="I38" s="10">
        <f t="shared" si="2"/>
        <v>50</v>
      </c>
      <c r="J38" s="10"/>
    </row>
    <row r="39" spans="1:10" ht="30" customHeight="1" x14ac:dyDescent="0.3">
      <c r="A39" s="7">
        <v>44463</v>
      </c>
      <c r="B39" s="11">
        <v>299.60000000000002</v>
      </c>
      <c r="C39" s="11">
        <v>50</v>
      </c>
      <c r="D39" s="11">
        <f t="shared" si="1"/>
        <v>0.40000000000003411</v>
      </c>
      <c r="E39" s="11">
        <f t="shared" si="0"/>
        <v>0</v>
      </c>
      <c r="F39" s="11">
        <f t="shared" si="4"/>
        <v>-0.34285714285713959</v>
      </c>
      <c r="G39" s="11">
        <f t="shared" si="5"/>
        <v>0</v>
      </c>
      <c r="H39" s="10">
        <f t="shared" si="3"/>
        <v>300.28571428571428</v>
      </c>
      <c r="I39" s="10">
        <f t="shared" si="2"/>
        <v>50</v>
      </c>
      <c r="J39" s="11"/>
    </row>
    <row r="40" spans="1:10" ht="30" customHeight="1" x14ac:dyDescent="0.3">
      <c r="A40" s="6">
        <v>44464</v>
      </c>
      <c r="B40" s="10">
        <v>300.39999999999998</v>
      </c>
      <c r="C40" s="10">
        <v>50</v>
      </c>
      <c r="D40" s="11">
        <f t="shared" si="1"/>
        <v>0.79999999999995453</v>
      </c>
      <c r="E40" s="11">
        <f t="shared" si="0"/>
        <v>0</v>
      </c>
      <c r="F40" s="11">
        <f t="shared" si="4"/>
        <v>5.7142857142853894E-2</v>
      </c>
      <c r="G40" s="11">
        <f t="shared" si="5"/>
        <v>0</v>
      </c>
      <c r="H40" s="10">
        <f t="shared" si="3"/>
        <v>300.34285714285716</v>
      </c>
      <c r="I40" s="10">
        <f t="shared" si="2"/>
        <v>50</v>
      </c>
      <c r="J40" s="10"/>
    </row>
    <row r="41" spans="1:10" ht="30" customHeight="1" x14ac:dyDescent="0.3">
      <c r="A41" s="7">
        <v>44465</v>
      </c>
      <c r="B41" s="11">
        <v>299.39999999999998</v>
      </c>
      <c r="C41" s="11">
        <v>50</v>
      </c>
      <c r="D41" s="11">
        <f t="shared" si="1"/>
        <v>-1</v>
      </c>
      <c r="E41" s="11">
        <f t="shared" si="0"/>
        <v>0</v>
      </c>
      <c r="F41" s="11">
        <f t="shared" si="4"/>
        <v>-0.25714285714285878</v>
      </c>
      <c r="G41" s="11">
        <f t="shared" si="5"/>
        <v>0</v>
      </c>
      <c r="H41" s="10">
        <f t="shared" si="3"/>
        <v>300.08571428571435</v>
      </c>
      <c r="I41" s="10">
        <f t="shared" si="2"/>
        <v>50</v>
      </c>
      <c r="J41" s="11"/>
    </row>
    <row r="42" spans="1:10" ht="30" customHeight="1" x14ac:dyDescent="0.3">
      <c r="A42" s="6">
        <v>44466</v>
      </c>
      <c r="B42" s="10">
        <v>300.39999999999998</v>
      </c>
      <c r="C42" s="10">
        <v>49.5</v>
      </c>
      <c r="D42" s="11">
        <f t="shared" si="1"/>
        <v>1</v>
      </c>
      <c r="E42" s="11">
        <f t="shared" si="0"/>
        <v>-0.5</v>
      </c>
      <c r="F42" s="11">
        <f t="shared" si="4"/>
        <v>-0.22857142857143181</v>
      </c>
      <c r="G42" s="11">
        <f t="shared" si="5"/>
        <v>-7.1428571428571425E-2</v>
      </c>
      <c r="H42" s="10">
        <f t="shared" si="3"/>
        <v>299.85714285714295</v>
      </c>
      <c r="I42" s="10">
        <f t="shared" si="2"/>
        <v>49.928571428571431</v>
      </c>
      <c r="J42" s="10"/>
    </row>
    <row r="43" spans="1:10" ht="30" customHeight="1" x14ac:dyDescent="0.3">
      <c r="A43" s="7">
        <v>44467</v>
      </c>
      <c r="B43" s="11">
        <v>300.8</v>
      </c>
      <c r="C43" s="11">
        <v>49</v>
      </c>
      <c r="D43" s="11">
        <f t="shared" si="1"/>
        <v>0.40000000000003411</v>
      </c>
      <c r="E43" s="11">
        <f t="shared" si="0"/>
        <v>-0.5</v>
      </c>
      <c r="F43" s="11">
        <f t="shared" si="4"/>
        <v>8.5714285714288962E-2</v>
      </c>
      <c r="G43" s="11">
        <f t="shared" si="5"/>
        <v>-0.14285714285714285</v>
      </c>
      <c r="H43" s="10">
        <f t="shared" si="3"/>
        <v>299.94285714285718</v>
      </c>
      <c r="I43" s="10">
        <f t="shared" si="2"/>
        <v>49.785714285714285</v>
      </c>
      <c r="J43" s="11"/>
    </row>
    <row r="44" spans="1:10" ht="30" customHeight="1" x14ac:dyDescent="0.3">
      <c r="A44" s="6">
        <v>44468</v>
      </c>
      <c r="B44" s="10">
        <v>300.39999999999998</v>
      </c>
      <c r="C44" s="10">
        <v>49.5</v>
      </c>
      <c r="D44" s="11">
        <f t="shared" si="1"/>
        <v>-0.40000000000003411</v>
      </c>
      <c r="E44" s="11">
        <f t="shared" si="0"/>
        <v>0.5</v>
      </c>
      <c r="F44" s="11">
        <f t="shared" si="4"/>
        <v>8.5714285714280844E-2</v>
      </c>
      <c r="G44" s="11">
        <f t="shared" si="5"/>
        <v>-7.1428571428571425E-2</v>
      </c>
      <c r="H44" s="10">
        <f t="shared" si="3"/>
        <v>300.02857142857141</v>
      </c>
      <c r="I44" s="10">
        <f t="shared" si="2"/>
        <v>49.714285714285715</v>
      </c>
      <c r="J44" s="10"/>
    </row>
    <row r="45" spans="1:10" ht="30" customHeight="1" x14ac:dyDescent="0.3">
      <c r="A45" s="7">
        <v>44469</v>
      </c>
      <c r="B45" s="11">
        <v>300.8</v>
      </c>
      <c r="C45" s="11">
        <v>50</v>
      </c>
      <c r="D45" s="11">
        <f t="shared" si="1"/>
        <v>0.40000000000003411</v>
      </c>
      <c r="E45" s="11">
        <f t="shared" si="0"/>
        <v>0.5</v>
      </c>
      <c r="F45" s="11">
        <f t="shared" si="4"/>
        <v>0.22857142857143181</v>
      </c>
      <c r="G45" s="11">
        <f t="shared" si="5"/>
        <v>0</v>
      </c>
      <c r="H45" s="10">
        <f t="shared" si="3"/>
        <v>300.25714285714287</v>
      </c>
      <c r="I45" s="10">
        <f t="shared" si="2"/>
        <v>49.714285714285715</v>
      </c>
      <c r="J45" s="11"/>
    </row>
    <row r="46" spans="1:10" ht="30" customHeight="1" x14ac:dyDescent="0.3">
      <c r="A46" s="6">
        <v>44470</v>
      </c>
      <c r="B46" s="10">
        <v>299.39999999999998</v>
      </c>
      <c r="C46" s="10">
        <v>50</v>
      </c>
      <c r="D46" s="11">
        <f t="shared" si="1"/>
        <v>-1.4000000000000341</v>
      </c>
      <c r="E46" s="11">
        <f t="shared" si="0"/>
        <v>0</v>
      </c>
      <c r="F46" s="11">
        <f t="shared" si="4"/>
        <v>-2.8571428571435069E-2</v>
      </c>
      <c r="G46" s="11">
        <f t="shared" si="5"/>
        <v>0</v>
      </c>
      <c r="H46" s="10">
        <f t="shared" si="3"/>
        <v>300.2285714285714</v>
      </c>
      <c r="I46" s="10">
        <f t="shared" si="2"/>
        <v>49.714285714285715</v>
      </c>
      <c r="J46" s="10"/>
    </row>
    <row r="47" spans="1:10" ht="30" customHeight="1" x14ac:dyDescent="0.3">
      <c r="A47" s="7">
        <v>44471</v>
      </c>
      <c r="B47" s="11">
        <v>298.8</v>
      </c>
      <c r="C47" s="11">
        <v>50</v>
      </c>
      <c r="D47" s="11">
        <f t="shared" si="1"/>
        <v>-0.59999999999996589</v>
      </c>
      <c r="E47" s="11">
        <f t="shared" si="0"/>
        <v>0</v>
      </c>
      <c r="F47" s="11">
        <f t="shared" si="4"/>
        <v>-0.22857142857142371</v>
      </c>
      <c r="G47" s="11">
        <f t="shared" si="5"/>
        <v>0</v>
      </c>
      <c r="H47" s="10">
        <f t="shared" si="3"/>
        <v>300</v>
      </c>
      <c r="I47" s="10">
        <f t="shared" si="2"/>
        <v>49.714285714285715</v>
      </c>
      <c r="J47" s="11"/>
    </row>
    <row r="48" spans="1:10" ht="30" customHeight="1" x14ac:dyDescent="0.3">
      <c r="A48" s="6">
        <v>44472</v>
      </c>
      <c r="B48" s="10">
        <v>301</v>
      </c>
      <c r="C48" s="10">
        <v>49</v>
      </c>
      <c r="D48" s="11">
        <f t="shared" si="1"/>
        <v>2.1999999999999886</v>
      </c>
      <c r="E48" s="11">
        <f t="shared" si="0"/>
        <v>-1</v>
      </c>
      <c r="F48" s="11">
        <f t="shared" si="4"/>
        <v>0.22857142857143181</v>
      </c>
      <c r="G48" s="11">
        <f t="shared" si="5"/>
        <v>-0.14285714285714285</v>
      </c>
      <c r="H48" s="10">
        <f t="shared" si="3"/>
        <v>300.22857142857146</v>
      </c>
      <c r="I48" s="10">
        <f t="shared" si="2"/>
        <v>49.571428571428569</v>
      </c>
      <c r="J48" s="10"/>
    </row>
    <row r="49" spans="1:10" ht="30" customHeight="1" x14ac:dyDescent="0.3">
      <c r="A49" s="7">
        <v>44473</v>
      </c>
      <c r="B49" s="11">
        <v>301.8</v>
      </c>
      <c r="C49" s="11">
        <v>50</v>
      </c>
      <c r="D49" s="11">
        <f t="shared" si="1"/>
        <v>0.80000000000001137</v>
      </c>
      <c r="E49" s="11">
        <f t="shared" si="0"/>
        <v>1</v>
      </c>
      <c r="F49" s="11">
        <f t="shared" si="4"/>
        <v>0.20000000000000487</v>
      </c>
      <c r="G49" s="11">
        <f t="shared" si="5"/>
        <v>7.1428571428571425E-2</v>
      </c>
      <c r="H49" s="10">
        <f t="shared" si="3"/>
        <v>300.42857142857144</v>
      </c>
      <c r="I49" s="10">
        <f t="shared" si="2"/>
        <v>49.642857142857146</v>
      </c>
      <c r="J49" s="11"/>
    </row>
    <row r="50" spans="1:10" ht="30" customHeight="1" x14ac:dyDescent="0.3">
      <c r="A50" s="6">
        <v>44474</v>
      </c>
      <c r="B50" s="10">
        <v>299.60000000000002</v>
      </c>
      <c r="C50" s="10">
        <v>49</v>
      </c>
      <c r="D50" s="11">
        <f t="shared" si="1"/>
        <v>-2.1999999999999886</v>
      </c>
      <c r="E50" s="11">
        <f t="shared" si="0"/>
        <v>-1</v>
      </c>
      <c r="F50" s="11">
        <f t="shared" si="4"/>
        <v>-0.17142857142856979</v>
      </c>
      <c r="G50" s="11">
        <f t="shared" si="5"/>
        <v>0</v>
      </c>
      <c r="H50" s="10">
        <f t="shared" si="3"/>
        <v>300.25714285714287</v>
      </c>
      <c r="I50" s="10">
        <f t="shared" si="2"/>
        <v>49.642857142857146</v>
      </c>
      <c r="J50" s="10"/>
    </row>
    <row r="51" spans="1:10" ht="30" customHeight="1" x14ac:dyDescent="0.3">
      <c r="A51" s="7">
        <v>44475</v>
      </c>
      <c r="B51" s="11">
        <v>298.2</v>
      </c>
      <c r="C51" s="11">
        <v>49</v>
      </c>
      <c r="D51" s="11">
        <f t="shared" si="1"/>
        <v>-1.4000000000000341</v>
      </c>
      <c r="E51" s="11">
        <f t="shared" si="0"/>
        <v>0</v>
      </c>
      <c r="F51" s="11">
        <f t="shared" si="4"/>
        <v>-0.31428571428571267</v>
      </c>
      <c r="G51" s="11">
        <f t="shared" si="5"/>
        <v>-7.1428571428571425E-2</v>
      </c>
      <c r="H51" s="10">
        <f t="shared" si="3"/>
        <v>299.94285714285712</v>
      </c>
      <c r="I51" s="10">
        <f t="shared" si="2"/>
        <v>49.571428571428569</v>
      </c>
      <c r="J51" s="11"/>
    </row>
    <row r="52" spans="1:10" ht="30" customHeight="1" x14ac:dyDescent="0.3">
      <c r="A52" s="6">
        <v>44476</v>
      </c>
      <c r="B52" s="10">
        <v>298.60000000000002</v>
      </c>
      <c r="C52" s="10">
        <v>49.5</v>
      </c>
      <c r="D52" s="11">
        <f t="shared" si="1"/>
        <v>0.40000000000003411</v>
      </c>
      <c r="E52" s="11">
        <f t="shared" si="0"/>
        <v>0.5</v>
      </c>
      <c r="F52" s="11">
        <f t="shared" si="4"/>
        <v>-0.31428571428571267</v>
      </c>
      <c r="G52" s="11">
        <f t="shared" si="5"/>
        <v>-7.1428571428571425E-2</v>
      </c>
      <c r="H52" s="10">
        <f t="shared" si="3"/>
        <v>299.62857142857143</v>
      </c>
      <c r="I52" s="10">
        <f t="shared" si="2"/>
        <v>49.5</v>
      </c>
      <c r="J52" s="10"/>
    </row>
    <row r="53" spans="1:10" ht="30" customHeight="1" x14ac:dyDescent="0.3">
      <c r="A53" s="7">
        <v>44477</v>
      </c>
      <c r="B53" s="11">
        <v>298.60000000000002</v>
      </c>
      <c r="C53" s="11">
        <v>49.5</v>
      </c>
      <c r="D53" s="11">
        <f t="shared" si="1"/>
        <v>0</v>
      </c>
      <c r="E53" s="11">
        <f t="shared" si="0"/>
        <v>0</v>
      </c>
      <c r="F53" s="11">
        <f t="shared" si="4"/>
        <v>-0.11428571428570779</v>
      </c>
      <c r="G53" s="11">
        <f t="shared" si="5"/>
        <v>-7.1428571428571425E-2</v>
      </c>
      <c r="H53" s="10">
        <f t="shared" si="3"/>
        <v>299.51428571428568</v>
      </c>
      <c r="I53" s="10">
        <f t="shared" si="2"/>
        <v>49.428571428571431</v>
      </c>
      <c r="J53" s="11"/>
    </row>
    <row r="54" spans="1:10" ht="30" customHeight="1" x14ac:dyDescent="0.3">
      <c r="A54" s="6">
        <v>44478</v>
      </c>
      <c r="B54" s="10">
        <v>301</v>
      </c>
      <c r="C54" s="10">
        <v>50</v>
      </c>
      <c r="D54" s="11">
        <f t="shared" si="1"/>
        <v>2.3999999999999773</v>
      </c>
      <c r="E54" s="11">
        <f t="shared" si="0"/>
        <v>0.5</v>
      </c>
      <c r="F54" s="11">
        <f t="shared" si="4"/>
        <v>0.31428571428571267</v>
      </c>
      <c r="G54" s="11">
        <f t="shared" si="5"/>
        <v>0</v>
      </c>
      <c r="H54" s="10">
        <f t="shared" si="3"/>
        <v>299.82857142857137</v>
      </c>
      <c r="I54" s="10">
        <f t="shared" si="2"/>
        <v>49.428571428571431</v>
      </c>
      <c r="J54" s="10"/>
    </row>
    <row r="55" spans="1:10" ht="30" customHeight="1" x14ac:dyDescent="0.3">
      <c r="A55" s="7">
        <v>44479</v>
      </c>
      <c r="B55" s="11">
        <v>299.8</v>
      </c>
      <c r="C55" s="11">
        <v>50</v>
      </c>
      <c r="D55" s="11">
        <f t="shared" si="1"/>
        <v>-1.1999999999999886</v>
      </c>
      <c r="E55" s="11">
        <f t="shared" si="0"/>
        <v>0</v>
      </c>
      <c r="F55" s="11">
        <f t="shared" si="4"/>
        <v>-0.17142857142856979</v>
      </c>
      <c r="G55" s="11">
        <f t="shared" si="5"/>
        <v>0.14285714285714285</v>
      </c>
      <c r="H55" s="10">
        <f t="shared" si="3"/>
        <v>299.6571428571429</v>
      </c>
      <c r="I55" s="10">
        <f t="shared" si="2"/>
        <v>49.571428571428569</v>
      </c>
      <c r="J55" s="11"/>
    </row>
    <row r="56" spans="1:10" ht="30" customHeight="1" x14ac:dyDescent="0.3">
      <c r="A56" s="6">
        <v>44480</v>
      </c>
      <c r="B56" s="10">
        <v>299.60000000000002</v>
      </c>
      <c r="C56" s="10">
        <v>49.5</v>
      </c>
      <c r="D56" s="11">
        <f t="shared" si="1"/>
        <v>-0.19999999999998863</v>
      </c>
      <c r="E56" s="11">
        <f t="shared" si="0"/>
        <v>-0.5</v>
      </c>
      <c r="F56" s="11">
        <f t="shared" si="4"/>
        <v>-0.31428571428571267</v>
      </c>
      <c r="G56" s="11">
        <f t="shared" si="5"/>
        <v>-7.1428571428571425E-2</v>
      </c>
      <c r="H56" s="10">
        <f t="shared" si="3"/>
        <v>299.34285714285716</v>
      </c>
      <c r="I56" s="10">
        <f t="shared" si="2"/>
        <v>49.5</v>
      </c>
      <c r="J56" s="10"/>
    </row>
    <row r="57" spans="1:10" ht="30" customHeight="1" x14ac:dyDescent="0.3">
      <c r="A57" s="7">
        <v>44481</v>
      </c>
      <c r="B57" s="11">
        <v>298.2</v>
      </c>
      <c r="C57" s="11">
        <v>49.5</v>
      </c>
      <c r="D57" s="11">
        <f t="shared" si="1"/>
        <v>-1.4000000000000341</v>
      </c>
      <c r="E57" s="11">
        <f t="shared" si="0"/>
        <v>0</v>
      </c>
      <c r="F57" s="11">
        <f t="shared" si="4"/>
        <v>-0.20000000000000487</v>
      </c>
      <c r="G57" s="11">
        <f t="shared" si="5"/>
        <v>7.1428571428571425E-2</v>
      </c>
      <c r="H57" s="10">
        <f t="shared" si="3"/>
        <v>299.14285714285717</v>
      </c>
      <c r="I57" s="10">
        <f t="shared" si="2"/>
        <v>49.571428571428569</v>
      </c>
      <c r="J57" s="11"/>
    </row>
    <row r="58" spans="1:10" ht="30" customHeight="1" x14ac:dyDescent="0.3">
      <c r="A58" s="6">
        <v>44482</v>
      </c>
      <c r="B58" s="10">
        <v>299.8</v>
      </c>
      <c r="C58" s="10">
        <v>50</v>
      </c>
      <c r="D58" s="11">
        <f t="shared" si="1"/>
        <v>1.6000000000000227</v>
      </c>
      <c r="E58" s="11">
        <f t="shared" si="0"/>
        <v>0.5</v>
      </c>
      <c r="F58" s="11">
        <f t="shared" si="4"/>
        <v>0.22857142857143181</v>
      </c>
      <c r="G58" s="11">
        <f t="shared" si="5"/>
        <v>0.14285714285714285</v>
      </c>
      <c r="H58" s="10">
        <f t="shared" si="3"/>
        <v>299.37142857142857</v>
      </c>
      <c r="I58" s="10">
        <f t="shared" si="2"/>
        <v>49.714285714285715</v>
      </c>
      <c r="J58" s="10"/>
    </row>
    <row r="59" spans="1:10" ht="30" customHeight="1" x14ac:dyDescent="0.3">
      <c r="A59" s="7">
        <v>44483</v>
      </c>
      <c r="B59" s="11">
        <v>299.8</v>
      </c>
      <c r="C59" s="11">
        <v>49.5</v>
      </c>
      <c r="D59" s="11">
        <f t="shared" si="1"/>
        <v>0</v>
      </c>
      <c r="E59" s="11">
        <f t="shared" si="0"/>
        <v>-0.5</v>
      </c>
      <c r="F59" s="11">
        <f t="shared" si="4"/>
        <v>0.17142857142856979</v>
      </c>
      <c r="G59" s="11">
        <f t="shared" si="5"/>
        <v>0</v>
      </c>
      <c r="H59" s="10">
        <f t="shared" si="3"/>
        <v>299.54285714285714</v>
      </c>
      <c r="I59" s="10">
        <f t="shared" si="2"/>
        <v>49.714285714285715</v>
      </c>
      <c r="J59" s="11"/>
    </row>
    <row r="60" spans="1:10" ht="30" customHeight="1" x14ac:dyDescent="0.3">
      <c r="A60" s="6">
        <v>44484</v>
      </c>
      <c r="B60" s="10">
        <v>299.60000000000002</v>
      </c>
      <c r="C60" s="10">
        <v>50</v>
      </c>
      <c r="D60" s="11">
        <f t="shared" si="1"/>
        <v>-0.19999999999998863</v>
      </c>
      <c r="E60" s="11">
        <f t="shared" si="0"/>
        <v>0.5</v>
      </c>
      <c r="F60" s="11">
        <f t="shared" si="4"/>
        <v>0.14285714285714285</v>
      </c>
      <c r="G60" s="11">
        <f t="shared" si="5"/>
        <v>7.1428571428571425E-2</v>
      </c>
      <c r="H60" s="10">
        <f t="shared" si="3"/>
        <v>299.68571428571425</v>
      </c>
      <c r="I60" s="10">
        <f t="shared" si="2"/>
        <v>49.785714285714285</v>
      </c>
      <c r="J60" s="10"/>
    </row>
    <row r="61" spans="1:10" ht="30" customHeight="1" x14ac:dyDescent="0.3">
      <c r="A61" s="7">
        <v>44485</v>
      </c>
      <c r="B61" s="11">
        <v>298.60000000000002</v>
      </c>
      <c r="C61" s="11">
        <v>49.5</v>
      </c>
      <c r="D61" s="11">
        <f t="shared" si="1"/>
        <v>-1</v>
      </c>
      <c r="E61" s="11">
        <f t="shared" si="0"/>
        <v>-0.5</v>
      </c>
      <c r="F61" s="11">
        <f t="shared" si="4"/>
        <v>-0.34285714285713959</v>
      </c>
      <c r="G61" s="11">
        <f t="shared" si="5"/>
        <v>-7.1428571428571425E-2</v>
      </c>
      <c r="H61" s="10">
        <f t="shared" si="3"/>
        <v>299.34285714285716</v>
      </c>
      <c r="I61" s="10">
        <f t="shared" si="2"/>
        <v>49.714285714285715</v>
      </c>
      <c r="J61" s="11"/>
    </row>
    <row r="62" spans="1:10" ht="30" customHeight="1" x14ac:dyDescent="0.3">
      <c r="A62" s="6">
        <v>44487</v>
      </c>
      <c r="B62" s="10">
        <v>303.10000000000002</v>
      </c>
      <c r="C62" s="10">
        <v>50.5</v>
      </c>
      <c r="D62" s="11">
        <f t="shared" si="1"/>
        <v>4.5</v>
      </c>
      <c r="E62" s="11">
        <f t="shared" si="0"/>
        <v>1</v>
      </c>
      <c r="F62" s="11">
        <f t="shared" si="4"/>
        <v>0.47142857142857303</v>
      </c>
      <c r="G62" s="11">
        <f t="shared" si="5"/>
        <v>7.1428571428571425E-2</v>
      </c>
      <c r="H62" s="10">
        <f t="shared" si="3"/>
        <v>299.81428571428569</v>
      </c>
      <c r="I62" s="10">
        <f t="shared" si="2"/>
        <v>49.785714285714285</v>
      </c>
      <c r="J62" s="10"/>
    </row>
    <row r="63" spans="1:10" ht="30" customHeight="1" x14ac:dyDescent="0.3">
      <c r="A63" s="7">
        <v>44488</v>
      </c>
      <c r="B63" s="11">
        <v>302.2</v>
      </c>
      <c r="C63" s="11">
        <v>50.5</v>
      </c>
      <c r="D63" s="11">
        <f t="shared" si="1"/>
        <v>-0.90000000000003411</v>
      </c>
      <c r="E63" s="11">
        <f t="shared" si="0"/>
        <v>0</v>
      </c>
      <c r="F63" s="11">
        <f t="shared" si="4"/>
        <v>0.37142857142856656</v>
      </c>
      <c r="G63" s="11">
        <f t="shared" si="5"/>
        <v>0.14285714285714285</v>
      </c>
      <c r="H63" s="10">
        <f t="shared" si="3"/>
        <v>300.18571428571425</v>
      </c>
      <c r="I63" s="10">
        <f t="shared" si="2"/>
        <v>49.928571428571431</v>
      </c>
      <c r="J63" s="11"/>
    </row>
    <row r="64" spans="1:10" ht="30" customHeight="1" x14ac:dyDescent="0.3">
      <c r="A64" s="6">
        <v>44489</v>
      </c>
      <c r="B64" s="10">
        <v>300</v>
      </c>
      <c r="C64" s="10">
        <v>50</v>
      </c>
      <c r="D64" s="11">
        <f t="shared" si="1"/>
        <v>-2.1999999999999886</v>
      </c>
      <c r="E64" s="11">
        <f t="shared" si="0"/>
        <v>-0.5</v>
      </c>
      <c r="F64" s="11">
        <f t="shared" si="4"/>
        <v>0.25714285714285878</v>
      </c>
      <c r="G64" s="11">
        <f t="shared" si="5"/>
        <v>7.1428571428571425E-2</v>
      </c>
      <c r="H64" s="10">
        <f t="shared" si="3"/>
        <v>300.44285714285718</v>
      </c>
      <c r="I64" s="10">
        <f t="shared" si="2"/>
        <v>50</v>
      </c>
      <c r="J64" s="10"/>
    </row>
    <row r="65" spans="1:10" ht="30" customHeight="1" x14ac:dyDescent="0.3">
      <c r="A65" s="7">
        <v>44490</v>
      </c>
      <c r="B65" s="11">
        <v>300.2</v>
      </c>
      <c r="C65" s="11">
        <v>50</v>
      </c>
      <c r="D65" s="11">
        <f t="shared" si="1"/>
        <v>0.19999999999998863</v>
      </c>
      <c r="E65" s="11">
        <f t="shared" si="0"/>
        <v>0</v>
      </c>
      <c r="F65" s="11">
        <f t="shared" si="4"/>
        <v>5.7142857142853894E-2</v>
      </c>
      <c r="G65" s="11">
        <f t="shared" si="5"/>
        <v>0</v>
      </c>
      <c r="H65" s="10">
        <f t="shared" si="3"/>
        <v>300.5</v>
      </c>
      <c r="I65" s="10">
        <f t="shared" si="2"/>
        <v>50</v>
      </c>
      <c r="J65" s="11"/>
    </row>
    <row r="66" spans="1:10" ht="30" customHeight="1" x14ac:dyDescent="0.3">
      <c r="A66" s="6">
        <v>44491</v>
      </c>
      <c r="B66" s="10">
        <v>298</v>
      </c>
      <c r="C66" s="10">
        <v>50</v>
      </c>
      <c r="D66" s="11">
        <f t="shared" si="1"/>
        <v>-2.1999999999999886</v>
      </c>
      <c r="E66" s="11">
        <f t="shared" si="0"/>
        <v>0</v>
      </c>
      <c r="F66" s="11">
        <f t="shared" si="4"/>
        <v>-0.25714285714285878</v>
      </c>
      <c r="G66" s="11">
        <f t="shared" si="5"/>
        <v>7.1428571428571425E-2</v>
      </c>
      <c r="H66" s="10">
        <f t="shared" si="3"/>
        <v>300.24285714285713</v>
      </c>
      <c r="I66" s="10">
        <f t="shared" si="2"/>
        <v>50.071428571428569</v>
      </c>
      <c r="J66" s="10"/>
    </row>
    <row r="67" spans="1:10" ht="30" customHeight="1" x14ac:dyDescent="0.3">
      <c r="A67" s="7">
        <v>44492</v>
      </c>
      <c r="B67" s="11">
        <v>296.60000000000002</v>
      </c>
      <c r="C67" s="11">
        <v>50</v>
      </c>
      <c r="D67" s="11">
        <f t="shared" si="1"/>
        <v>-1.3999999999999773</v>
      </c>
      <c r="E67" s="11">
        <f t="shared" si="1"/>
        <v>0</v>
      </c>
      <c r="F67" s="11">
        <f t="shared" si="4"/>
        <v>-0.42857142857142855</v>
      </c>
      <c r="G67" s="11">
        <f t="shared" si="5"/>
        <v>0</v>
      </c>
      <c r="H67" s="10">
        <f t="shared" si="3"/>
        <v>299.81428571428575</v>
      </c>
      <c r="I67" s="10">
        <f t="shared" si="2"/>
        <v>50.071428571428569</v>
      </c>
      <c r="J67" s="11"/>
    </row>
    <row r="68" spans="1:10" ht="30" customHeight="1" x14ac:dyDescent="0.3">
      <c r="A68" s="6">
        <v>44493</v>
      </c>
      <c r="B68" s="10">
        <v>297.60000000000002</v>
      </c>
      <c r="C68" s="10">
        <v>49.5</v>
      </c>
      <c r="D68" s="11">
        <f t="shared" ref="D68:E131" si="6">B68-B67</f>
        <v>1</v>
      </c>
      <c r="E68" s="11">
        <f t="shared" si="6"/>
        <v>-0.5</v>
      </c>
      <c r="F68" s="11">
        <f t="shared" si="4"/>
        <v>-0.14285714285714285</v>
      </c>
      <c r="G68" s="11">
        <f t="shared" si="5"/>
        <v>0</v>
      </c>
      <c r="H68" s="10">
        <f t="shared" si="3"/>
        <v>299.67142857142852</v>
      </c>
      <c r="I68" s="10">
        <f t="shared" si="2"/>
        <v>50.071428571428569</v>
      </c>
      <c r="J68" s="10"/>
    </row>
    <row r="69" spans="1:10" ht="30" customHeight="1" x14ac:dyDescent="0.3">
      <c r="A69" s="7">
        <v>44494</v>
      </c>
      <c r="B69" s="11">
        <v>295.60000000000002</v>
      </c>
      <c r="C69" s="11">
        <v>49.5</v>
      </c>
      <c r="D69" s="11">
        <f t="shared" si="6"/>
        <v>-2</v>
      </c>
      <c r="E69" s="11">
        <f t="shared" si="6"/>
        <v>0</v>
      </c>
      <c r="F69" s="11">
        <f t="shared" si="4"/>
        <v>-1.0714285714285714</v>
      </c>
      <c r="G69" s="11">
        <f t="shared" si="5"/>
        <v>-0.14285714285714285</v>
      </c>
      <c r="H69" s="10">
        <f t="shared" si="3"/>
        <v>298.59999999999997</v>
      </c>
      <c r="I69" s="10">
        <f t="shared" si="2"/>
        <v>49.928571428571431</v>
      </c>
      <c r="J69" s="11"/>
    </row>
    <row r="70" spans="1:10" ht="30" customHeight="1" x14ac:dyDescent="0.3">
      <c r="A70" s="6">
        <v>44495</v>
      </c>
      <c r="B70" s="10">
        <v>296.60000000000002</v>
      </c>
      <c r="C70" s="10">
        <v>49.5</v>
      </c>
      <c r="D70" s="11">
        <f t="shared" si="6"/>
        <v>1</v>
      </c>
      <c r="E70" s="11">
        <f t="shared" si="6"/>
        <v>0</v>
      </c>
      <c r="F70" s="11">
        <f t="shared" si="4"/>
        <v>-0.79999999999999516</v>
      </c>
      <c r="G70" s="11">
        <f t="shared" si="5"/>
        <v>-0.14285714285714285</v>
      </c>
      <c r="H70" s="10">
        <f t="shared" si="3"/>
        <v>297.8</v>
      </c>
      <c r="I70" s="10">
        <f t="shared" si="2"/>
        <v>49.785714285714285</v>
      </c>
      <c r="J70" s="10"/>
    </row>
    <row r="71" spans="1:10" ht="30" customHeight="1" x14ac:dyDescent="0.3">
      <c r="A71" s="7">
        <v>44496</v>
      </c>
      <c r="B71" s="11">
        <v>297</v>
      </c>
      <c r="C71" s="11">
        <v>49.5</v>
      </c>
      <c r="D71" s="11">
        <f t="shared" si="6"/>
        <v>0.39999999999997726</v>
      </c>
      <c r="E71" s="11">
        <f t="shared" si="6"/>
        <v>0</v>
      </c>
      <c r="F71" s="11">
        <f t="shared" si="4"/>
        <v>-0.42857142857142855</v>
      </c>
      <c r="G71" s="11">
        <f t="shared" si="5"/>
        <v>-7.1428571428571425E-2</v>
      </c>
      <c r="H71" s="10">
        <f t="shared" si="3"/>
        <v>297.37142857142857</v>
      </c>
      <c r="I71" s="10">
        <f t="shared" si="2"/>
        <v>49.714285714285715</v>
      </c>
      <c r="J71" s="11"/>
    </row>
    <row r="72" spans="1:10" ht="30" customHeight="1" x14ac:dyDescent="0.3">
      <c r="A72" s="6">
        <v>44497</v>
      </c>
      <c r="B72" s="10">
        <v>296.2</v>
      </c>
      <c r="C72" s="10">
        <v>49.5</v>
      </c>
      <c r="D72" s="11">
        <f t="shared" si="6"/>
        <v>-0.80000000000001137</v>
      </c>
      <c r="E72" s="11">
        <f t="shared" si="6"/>
        <v>0</v>
      </c>
      <c r="F72" s="11">
        <f t="shared" si="4"/>
        <v>-0.5714285714285714</v>
      </c>
      <c r="G72" s="11">
        <f t="shared" si="5"/>
        <v>-7.1428571428571425E-2</v>
      </c>
      <c r="H72" s="10">
        <f t="shared" si="3"/>
        <v>296.8</v>
      </c>
      <c r="I72" s="10">
        <f t="shared" si="3"/>
        <v>49.642857142857146</v>
      </c>
      <c r="J72" s="10"/>
    </row>
    <row r="73" spans="1:10" ht="30" customHeight="1" x14ac:dyDescent="0.3">
      <c r="A73" s="7">
        <v>44498</v>
      </c>
      <c r="B73" s="11">
        <v>295.8</v>
      </c>
      <c r="C73" s="11">
        <v>49.5</v>
      </c>
      <c r="D73" s="11">
        <f t="shared" si="6"/>
        <v>-0.39999999999997726</v>
      </c>
      <c r="E73" s="11">
        <f t="shared" si="6"/>
        <v>0</v>
      </c>
      <c r="F73" s="11">
        <f t="shared" si="4"/>
        <v>-0.31428571428571267</v>
      </c>
      <c r="G73" s="11">
        <f t="shared" si="5"/>
        <v>-7.1428571428571425E-2</v>
      </c>
      <c r="H73" s="10">
        <f t="shared" ref="H73:I136" si="7">AVERAGE(B67:B73)</f>
        <v>296.48571428571432</v>
      </c>
      <c r="I73" s="10">
        <f t="shared" si="7"/>
        <v>49.571428571428569</v>
      </c>
      <c r="J73" s="11"/>
    </row>
    <row r="74" spans="1:10" ht="30" customHeight="1" x14ac:dyDescent="0.3">
      <c r="A74" s="6">
        <v>44499</v>
      </c>
      <c r="B74" s="10">
        <v>296.60000000000002</v>
      </c>
      <c r="C74" s="10">
        <v>49.5</v>
      </c>
      <c r="D74" s="11">
        <f t="shared" si="6"/>
        <v>0.80000000000001137</v>
      </c>
      <c r="E74" s="11">
        <f t="shared" si="6"/>
        <v>0</v>
      </c>
      <c r="F74" s="11">
        <f t="shared" ref="F74:F137" si="8">AVERAGE(D68:D74)</f>
        <v>0</v>
      </c>
      <c r="G74" s="11">
        <f t="shared" ref="G74:G137" si="9">AVERAGE(E68:E74)</f>
        <v>-7.1428571428571425E-2</v>
      </c>
      <c r="H74" s="10">
        <f t="shared" si="7"/>
        <v>296.48571428571432</v>
      </c>
      <c r="I74" s="10">
        <f t="shared" si="7"/>
        <v>49.5</v>
      </c>
      <c r="J74" s="10"/>
    </row>
    <row r="75" spans="1:10" ht="30" customHeight="1" x14ac:dyDescent="0.3">
      <c r="A75" s="7">
        <v>44500</v>
      </c>
      <c r="B75" s="11">
        <v>296.2</v>
      </c>
      <c r="C75" s="11">
        <v>49</v>
      </c>
      <c r="D75" s="11">
        <f t="shared" si="6"/>
        <v>-0.40000000000003411</v>
      </c>
      <c r="E75" s="11">
        <f t="shared" si="6"/>
        <v>-0.5</v>
      </c>
      <c r="F75" s="11">
        <f t="shared" si="8"/>
        <v>-0.20000000000000487</v>
      </c>
      <c r="G75" s="11">
        <f t="shared" si="9"/>
        <v>-7.1428571428571425E-2</v>
      </c>
      <c r="H75" s="10">
        <f t="shared" si="7"/>
        <v>296.28571428571428</v>
      </c>
      <c r="I75" s="10">
        <f t="shared" si="7"/>
        <v>49.428571428571431</v>
      </c>
      <c r="J75" s="11"/>
    </row>
    <row r="76" spans="1:10" ht="30" customHeight="1" x14ac:dyDescent="0.3">
      <c r="A76" s="6">
        <v>44501</v>
      </c>
      <c r="B76" s="10">
        <v>298</v>
      </c>
      <c r="C76" s="10">
        <v>48.5</v>
      </c>
      <c r="D76" s="11">
        <f t="shared" si="6"/>
        <v>1.8000000000000114</v>
      </c>
      <c r="E76" s="11">
        <f t="shared" si="6"/>
        <v>-0.5</v>
      </c>
      <c r="F76" s="11">
        <f t="shared" si="8"/>
        <v>0.34285714285713959</v>
      </c>
      <c r="G76" s="11">
        <f t="shared" si="9"/>
        <v>-0.14285714285714285</v>
      </c>
      <c r="H76" s="10">
        <f t="shared" si="7"/>
        <v>296.62857142857138</v>
      </c>
      <c r="I76" s="10">
        <f t="shared" si="7"/>
        <v>49.285714285714285</v>
      </c>
      <c r="J76" s="10"/>
    </row>
    <row r="77" spans="1:10" ht="30" customHeight="1" x14ac:dyDescent="0.3">
      <c r="A77" s="7">
        <v>44502</v>
      </c>
      <c r="B77" s="11">
        <v>296.60000000000002</v>
      </c>
      <c r="C77" s="11">
        <v>49</v>
      </c>
      <c r="D77" s="11">
        <f t="shared" si="6"/>
        <v>-1.3999999999999773</v>
      </c>
      <c r="E77" s="11">
        <f t="shared" si="6"/>
        <v>0.5</v>
      </c>
      <c r="F77" s="11">
        <f t="shared" si="8"/>
        <v>0</v>
      </c>
      <c r="G77" s="11">
        <f t="shared" si="9"/>
        <v>-7.1428571428571425E-2</v>
      </c>
      <c r="H77" s="10">
        <f t="shared" si="7"/>
        <v>296.62857142857143</v>
      </c>
      <c r="I77" s="10">
        <f t="shared" si="7"/>
        <v>49.214285714285715</v>
      </c>
      <c r="J77" s="11"/>
    </row>
    <row r="78" spans="1:10" ht="30" customHeight="1" x14ac:dyDescent="0.3">
      <c r="A78" s="6">
        <v>44504</v>
      </c>
      <c r="B78" s="10">
        <v>298</v>
      </c>
      <c r="C78" s="10">
        <v>49</v>
      </c>
      <c r="D78" s="11">
        <f t="shared" si="6"/>
        <v>1.3999999999999773</v>
      </c>
      <c r="E78" s="11">
        <f t="shared" si="6"/>
        <v>0</v>
      </c>
      <c r="F78" s="11">
        <f t="shared" si="8"/>
        <v>0.14285714285714285</v>
      </c>
      <c r="G78" s="11">
        <f t="shared" si="9"/>
        <v>-7.1428571428571425E-2</v>
      </c>
      <c r="H78" s="10">
        <f t="shared" si="7"/>
        <v>296.7714285714286</v>
      </c>
      <c r="I78" s="10">
        <f t="shared" si="7"/>
        <v>49.142857142857146</v>
      </c>
      <c r="J78" s="10"/>
    </row>
    <row r="79" spans="1:10" ht="30" customHeight="1" x14ac:dyDescent="0.3">
      <c r="A79" s="7">
        <v>44505</v>
      </c>
      <c r="B79" s="11">
        <v>295.39999999999998</v>
      </c>
      <c r="C79" s="11">
        <v>48.5</v>
      </c>
      <c r="D79" s="11">
        <f t="shared" si="6"/>
        <v>-2.6000000000000227</v>
      </c>
      <c r="E79" s="11">
        <f t="shared" si="6"/>
        <v>-0.5</v>
      </c>
      <c r="F79" s="11">
        <f t="shared" si="8"/>
        <v>-0.11428571428571591</v>
      </c>
      <c r="G79" s="11">
        <f t="shared" si="9"/>
        <v>-0.14285714285714285</v>
      </c>
      <c r="H79" s="10">
        <f t="shared" si="7"/>
        <v>296.6571428571429</v>
      </c>
      <c r="I79" s="10">
        <f t="shared" si="7"/>
        <v>49</v>
      </c>
      <c r="J79" s="11"/>
    </row>
    <row r="80" spans="1:10" ht="30" customHeight="1" x14ac:dyDescent="0.3">
      <c r="A80" s="6">
        <v>44506</v>
      </c>
      <c r="B80" s="10">
        <v>293.2</v>
      </c>
      <c r="C80" s="10">
        <v>48.5</v>
      </c>
      <c r="D80" s="11">
        <f t="shared" si="6"/>
        <v>-2.1999999999999886</v>
      </c>
      <c r="E80" s="11">
        <f t="shared" si="6"/>
        <v>0</v>
      </c>
      <c r="F80" s="11">
        <f t="shared" si="8"/>
        <v>-0.37142857142857466</v>
      </c>
      <c r="G80" s="11">
        <f t="shared" si="9"/>
        <v>-0.14285714285714285</v>
      </c>
      <c r="H80" s="10">
        <f t="shared" si="7"/>
        <v>296.28571428571428</v>
      </c>
      <c r="I80" s="10">
        <f t="shared" si="7"/>
        <v>48.857142857142854</v>
      </c>
      <c r="J80" s="10"/>
    </row>
    <row r="81" spans="1:10" ht="30" customHeight="1" x14ac:dyDescent="0.3">
      <c r="A81" s="7">
        <v>44507</v>
      </c>
      <c r="B81" s="11">
        <v>290.60000000000002</v>
      </c>
      <c r="C81" s="11">
        <v>48</v>
      </c>
      <c r="D81" s="11">
        <f t="shared" si="6"/>
        <v>-2.5999999999999659</v>
      </c>
      <c r="E81" s="11">
        <f t="shared" si="6"/>
        <v>-0.5</v>
      </c>
      <c r="F81" s="11">
        <f t="shared" si="8"/>
        <v>-0.8571428571428571</v>
      </c>
      <c r="G81" s="11">
        <f t="shared" si="9"/>
        <v>-0.21428571428571427</v>
      </c>
      <c r="H81" s="10">
        <f t="shared" si="7"/>
        <v>295.4285714285715</v>
      </c>
      <c r="I81" s="10">
        <f t="shared" si="7"/>
        <v>48.642857142857146</v>
      </c>
      <c r="J81" s="11"/>
    </row>
    <row r="82" spans="1:10" ht="30" customHeight="1" x14ac:dyDescent="0.3">
      <c r="A82" s="6">
        <v>44508</v>
      </c>
      <c r="B82" s="10">
        <v>293.2</v>
      </c>
      <c r="C82" s="10">
        <v>48.5</v>
      </c>
      <c r="D82" s="11">
        <f t="shared" si="6"/>
        <v>2.5999999999999659</v>
      </c>
      <c r="E82" s="11">
        <f t="shared" si="6"/>
        <v>0.5</v>
      </c>
      <c r="F82" s="11">
        <f t="shared" si="8"/>
        <v>-0.42857142857142855</v>
      </c>
      <c r="G82" s="11">
        <f t="shared" si="9"/>
        <v>-7.1428571428571425E-2</v>
      </c>
      <c r="H82" s="10">
        <f t="shared" si="7"/>
        <v>295</v>
      </c>
      <c r="I82" s="10">
        <f t="shared" si="7"/>
        <v>48.571428571428569</v>
      </c>
      <c r="J82" s="10"/>
    </row>
    <row r="83" spans="1:10" ht="30" customHeight="1" x14ac:dyDescent="0.3">
      <c r="A83" s="7">
        <v>44509</v>
      </c>
      <c r="B83" s="11">
        <v>292.2</v>
      </c>
      <c r="C83" s="11">
        <v>49</v>
      </c>
      <c r="D83" s="11">
        <f t="shared" si="6"/>
        <v>-1</v>
      </c>
      <c r="E83" s="11">
        <f t="shared" si="6"/>
        <v>0.5</v>
      </c>
      <c r="F83" s="11">
        <f t="shared" si="8"/>
        <v>-0.82857142857143018</v>
      </c>
      <c r="G83" s="11">
        <f t="shared" si="9"/>
        <v>7.1428571428571425E-2</v>
      </c>
      <c r="H83" s="10">
        <f t="shared" si="7"/>
        <v>294.17142857142863</v>
      </c>
      <c r="I83" s="10">
        <f t="shared" si="7"/>
        <v>48.642857142857146</v>
      </c>
      <c r="J83" s="11"/>
    </row>
    <row r="84" spans="1:10" ht="30" customHeight="1" x14ac:dyDescent="0.3">
      <c r="A84" s="6">
        <v>44510</v>
      </c>
      <c r="B84" s="10">
        <v>292.60000000000002</v>
      </c>
      <c r="C84" s="10">
        <v>49</v>
      </c>
      <c r="D84" s="11">
        <f t="shared" si="6"/>
        <v>0.40000000000003411</v>
      </c>
      <c r="E84" s="11">
        <f t="shared" si="6"/>
        <v>0</v>
      </c>
      <c r="F84" s="11">
        <f t="shared" si="8"/>
        <v>-0.5714285714285714</v>
      </c>
      <c r="G84" s="11">
        <f t="shared" si="9"/>
        <v>0</v>
      </c>
      <c r="H84" s="10">
        <f t="shared" si="7"/>
        <v>293.59999999999997</v>
      </c>
      <c r="I84" s="10">
        <f t="shared" si="7"/>
        <v>48.642857142857146</v>
      </c>
      <c r="J84" s="10"/>
    </row>
    <row r="85" spans="1:10" ht="30" customHeight="1" x14ac:dyDescent="0.3">
      <c r="A85" s="7">
        <v>44511</v>
      </c>
      <c r="B85" s="11">
        <v>293.39999999999998</v>
      </c>
      <c r="C85" s="11">
        <v>50</v>
      </c>
      <c r="D85" s="11">
        <f t="shared" si="6"/>
        <v>0.79999999999995453</v>
      </c>
      <c r="E85" s="11">
        <f t="shared" si="6"/>
        <v>1</v>
      </c>
      <c r="F85" s="11">
        <f t="shared" si="8"/>
        <v>-0.65714285714286036</v>
      </c>
      <c r="G85" s="11">
        <f t="shared" si="9"/>
        <v>0.14285714285714285</v>
      </c>
      <c r="H85" s="10">
        <f t="shared" si="7"/>
        <v>292.94285714285712</v>
      </c>
      <c r="I85" s="10">
        <f t="shared" si="7"/>
        <v>48.785714285714285</v>
      </c>
      <c r="J85" s="11"/>
    </row>
    <row r="86" spans="1:10" ht="30" customHeight="1" x14ac:dyDescent="0.3">
      <c r="A86" s="6">
        <v>44514</v>
      </c>
      <c r="B86" s="10">
        <v>289.39999999999998</v>
      </c>
      <c r="C86" s="10">
        <v>48</v>
      </c>
      <c r="D86" s="11">
        <f t="shared" si="6"/>
        <v>-4</v>
      </c>
      <c r="E86" s="11">
        <f t="shared" si="6"/>
        <v>-2</v>
      </c>
      <c r="F86" s="11">
        <f t="shared" si="8"/>
        <v>-0.8571428571428571</v>
      </c>
      <c r="G86" s="11">
        <f t="shared" si="9"/>
        <v>-7.1428571428571425E-2</v>
      </c>
      <c r="H86" s="10">
        <f t="shared" si="7"/>
        <v>292.08571428571435</v>
      </c>
      <c r="I86" s="10">
        <f t="shared" si="7"/>
        <v>48.714285714285715</v>
      </c>
      <c r="J86" s="10"/>
    </row>
    <row r="87" spans="1:10" ht="30" customHeight="1" x14ac:dyDescent="0.3">
      <c r="A87" s="7">
        <v>44515</v>
      </c>
      <c r="B87" s="11">
        <v>292.8</v>
      </c>
      <c r="C87" s="11">
        <v>48.5</v>
      </c>
      <c r="D87" s="11">
        <f t="shared" si="6"/>
        <v>3.4000000000000341</v>
      </c>
      <c r="E87" s="11">
        <f t="shared" si="6"/>
        <v>0.5</v>
      </c>
      <c r="F87" s="11">
        <f t="shared" si="8"/>
        <v>-5.7142857142853894E-2</v>
      </c>
      <c r="G87" s="11">
        <f t="shared" si="9"/>
        <v>0</v>
      </c>
      <c r="H87" s="10">
        <f t="shared" si="7"/>
        <v>292.02857142857141</v>
      </c>
      <c r="I87" s="10">
        <f t="shared" si="7"/>
        <v>48.714285714285715</v>
      </c>
      <c r="J87" s="11"/>
    </row>
    <row r="88" spans="1:10" ht="30" customHeight="1" x14ac:dyDescent="0.3">
      <c r="A88" s="6">
        <v>44516</v>
      </c>
      <c r="B88" s="10">
        <v>295.2</v>
      </c>
      <c r="C88" s="10">
        <v>48.5</v>
      </c>
      <c r="D88" s="11">
        <f t="shared" si="6"/>
        <v>2.3999999999999773</v>
      </c>
      <c r="E88" s="11">
        <f t="shared" si="6"/>
        <v>0</v>
      </c>
      <c r="F88" s="11">
        <f t="shared" si="8"/>
        <v>0.65714285714285225</v>
      </c>
      <c r="G88" s="11">
        <f t="shared" si="9"/>
        <v>7.1428571428571425E-2</v>
      </c>
      <c r="H88" s="10">
        <f t="shared" si="7"/>
        <v>292.68571428571431</v>
      </c>
      <c r="I88" s="10">
        <f t="shared" si="7"/>
        <v>48.785714285714285</v>
      </c>
      <c r="J88" s="10"/>
    </row>
    <row r="89" spans="1:10" ht="30" customHeight="1" x14ac:dyDescent="0.3">
      <c r="A89" s="7">
        <v>44518</v>
      </c>
      <c r="B89" s="11">
        <v>290.60000000000002</v>
      </c>
      <c r="C89" s="11">
        <v>47.5</v>
      </c>
      <c r="D89" s="11">
        <f t="shared" si="6"/>
        <v>-4.5999999999999659</v>
      </c>
      <c r="E89" s="11">
        <f t="shared" si="6"/>
        <v>-1</v>
      </c>
      <c r="F89" s="11">
        <f t="shared" si="8"/>
        <v>-0.37142857142856656</v>
      </c>
      <c r="G89" s="11">
        <f t="shared" si="9"/>
        <v>-0.14285714285714285</v>
      </c>
      <c r="H89" s="10">
        <f t="shared" si="7"/>
        <v>292.31428571428569</v>
      </c>
      <c r="I89" s="10">
        <f t="shared" si="7"/>
        <v>48.642857142857146</v>
      </c>
      <c r="J89" s="11"/>
    </row>
    <row r="90" spans="1:10" ht="30" customHeight="1" x14ac:dyDescent="0.3">
      <c r="A90" s="6">
        <v>44519</v>
      </c>
      <c r="B90" s="10">
        <v>288.8</v>
      </c>
      <c r="C90" s="10">
        <v>47.5</v>
      </c>
      <c r="D90" s="11">
        <f t="shared" si="6"/>
        <v>-1.8000000000000114</v>
      </c>
      <c r="E90" s="11">
        <f t="shared" si="6"/>
        <v>0</v>
      </c>
      <c r="F90" s="11">
        <f t="shared" si="8"/>
        <v>-0.48571428571428249</v>
      </c>
      <c r="G90" s="11">
        <f t="shared" si="9"/>
        <v>-0.21428571428571427</v>
      </c>
      <c r="H90" s="10">
        <f t="shared" si="7"/>
        <v>291.82857142857142</v>
      </c>
      <c r="I90" s="10">
        <f t="shared" si="7"/>
        <v>48.428571428571431</v>
      </c>
      <c r="J90" s="10"/>
    </row>
    <row r="91" spans="1:10" ht="30" customHeight="1" x14ac:dyDescent="0.3">
      <c r="A91" s="7">
        <v>44527</v>
      </c>
      <c r="B91" s="11">
        <v>300.8</v>
      </c>
      <c r="C91" s="11">
        <v>49</v>
      </c>
      <c r="D91" s="11">
        <f t="shared" si="6"/>
        <v>12</v>
      </c>
      <c r="E91" s="11">
        <f t="shared" si="6"/>
        <v>1.5</v>
      </c>
      <c r="F91" s="11">
        <f t="shared" si="8"/>
        <v>1.1714285714285697</v>
      </c>
      <c r="G91" s="11">
        <f t="shared" si="9"/>
        <v>0</v>
      </c>
      <c r="H91" s="10">
        <f t="shared" si="7"/>
        <v>293</v>
      </c>
      <c r="I91" s="10">
        <f t="shared" si="7"/>
        <v>48.428571428571431</v>
      </c>
      <c r="J91" s="11"/>
    </row>
    <row r="92" spans="1:10" ht="30" customHeight="1" x14ac:dyDescent="0.3">
      <c r="A92" s="6">
        <v>44528</v>
      </c>
      <c r="B92" s="10">
        <v>302.8</v>
      </c>
      <c r="C92" s="10">
        <v>49</v>
      </c>
      <c r="D92" s="11">
        <f t="shared" si="6"/>
        <v>2</v>
      </c>
      <c r="E92" s="11">
        <f t="shared" si="6"/>
        <v>0</v>
      </c>
      <c r="F92" s="11">
        <f t="shared" si="8"/>
        <v>1.3428571428571476</v>
      </c>
      <c r="G92" s="11">
        <f t="shared" si="9"/>
        <v>-0.14285714285714285</v>
      </c>
      <c r="H92" s="10">
        <f t="shared" si="7"/>
        <v>294.34285714285716</v>
      </c>
      <c r="I92" s="10">
        <f t="shared" si="7"/>
        <v>48.285714285714285</v>
      </c>
      <c r="J92" s="10"/>
    </row>
    <row r="93" spans="1:10" ht="30" customHeight="1" x14ac:dyDescent="0.3">
      <c r="A93" s="7">
        <v>44529</v>
      </c>
      <c r="B93" s="11">
        <v>303.60000000000002</v>
      </c>
      <c r="C93" s="11">
        <v>49.5</v>
      </c>
      <c r="D93" s="11">
        <f t="shared" si="6"/>
        <v>0.80000000000001137</v>
      </c>
      <c r="E93" s="11">
        <f t="shared" si="6"/>
        <v>0.5</v>
      </c>
      <c r="F93" s="11">
        <f t="shared" si="8"/>
        <v>2.0285714285714351</v>
      </c>
      <c r="G93" s="11">
        <f t="shared" si="9"/>
        <v>0.21428571428571427</v>
      </c>
      <c r="H93" s="10">
        <f t="shared" si="7"/>
        <v>296.37142857142857</v>
      </c>
      <c r="I93" s="10">
        <f t="shared" si="7"/>
        <v>48.5</v>
      </c>
      <c r="J93" s="11"/>
    </row>
    <row r="94" spans="1:10" ht="30" customHeight="1" x14ac:dyDescent="0.3">
      <c r="A94" s="6">
        <v>44530</v>
      </c>
      <c r="B94" s="10">
        <v>302</v>
      </c>
      <c r="C94" s="10">
        <v>49.5</v>
      </c>
      <c r="D94" s="11">
        <f t="shared" si="6"/>
        <v>-1.6000000000000227</v>
      </c>
      <c r="E94" s="11">
        <f t="shared" si="6"/>
        <v>0</v>
      </c>
      <c r="F94" s="11">
        <f t="shared" si="8"/>
        <v>1.3142857142857127</v>
      </c>
      <c r="G94" s="11">
        <f t="shared" si="9"/>
        <v>0.14285714285714285</v>
      </c>
      <c r="H94" s="10">
        <f t="shared" si="7"/>
        <v>297.68571428571425</v>
      </c>
      <c r="I94" s="10">
        <f t="shared" si="7"/>
        <v>48.642857142857146</v>
      </c>
      <c r="J94" s="10"/>
    </row>
    <row r="95" spans="1:10" ht="30" customHeight="1" x14ac:dyDescent="0.3">
      <c r="A95" s="7">
        <v>44531</v>
      </c>
      <c r="B95" s="11">
        <v>301</v>
      </c>
      <c r="C95" s="11">
        <v>49.5</v>
      </c>
      <c r="D95" s="11">
        <f t="shared" si="6"/>
        <v>-1</v>
      </c>
      <c r="E95" s="11">
        <f t="shared" si="6"/>
        <v>0</v>
      </c>
      <c r="F95" s="11">
        <f t="shared" si="8"/>
        <v>0.82857142857143018</v>
      </c>
      <c r="G95" s="11">
        <f t="shared" si="9"/>
        <v>0.14285714285714285</v>
      </c>
      <c r="H95" s="10">
        <f t="shared" si="7"/>
        <v>298.51428571428568</v>
      </c>
      <c r="I95" s="10">
        <f t="shared" si="7"/>
        <v>48.785714285714285</v>
      </c>
      <c r="J95" s="11"/>
    </row>
    <row r="96" spans="1:10" ht="30" customHeight="1" x14ac:dyDescent="0.3">
      <c r="A96" s="6">
        <v>44532</v>
      </c>
      <c r="B96" s="10">
        <v>299.8</v>
      </c>
      <c r="C96" s="10">
        <v>49.5</v>
      </c>
      <c r="D96" s="11">
        <f t="shared" si="6"/>
        <v>-1.1999999999999886</v>
      </c>
      <c r="E96" s="11">
        <f t="shared" si="6"/>
        <v>0</v>
      </c>
      <c r="F96" s="11">
        <f t="shared" si="8"/>
        <v>1.3142857142857127</v>
      </c>
      <c r="G96" s="11">
        <f t="shared" si="9"/>
        <v>0.2857142857142857</v>
      </c>
      <c r="H96" s="10">
        <f t="shared" si="7"/>
        <v>299.82857142857148</v>
      </c>
      <c r="I96" s="10">
        <f t="shared" si="7"/>
        <v>49.071428571428569</v>
      </c>
      <c r="J96" s="10"/>
    </row>
    <row r="97" spans="1:10" ht="30" customHeight="1" x14ac:dyDescent="0.3">
      <c r="A97" s="7">
        <v>44533</v>
      </c>
      <c r="B97" s="11">
        <v>300.2</v>
      </c>
      <c r="C97" s="11">
        <v>49.5</v>
      </c>
      <c r="D97" s="11">
        <f t="shared" si="6"/>
        <v>0.39999999999997726</v>
      </c>
      <c r="E97" s="11">
        <f t="shared" si="6"/>
        <v>0</v>
      </c>
      <c r="F97" s="11">
        <f t="shared" si="8"/>
        <v>1.6285714285714252</v>
      </c>
      <c r="G97" s="11">
        <f t="shared" si="9"/>
        <v>0.2857142857142857</v>
      </c>
      <c r="H97" s="10">
        <f t="shared" si="7"/>
        <v>301.45714285714286</v>
      </c>
      <c r="I97" s="10">
        <f t="shared" si="7"/>
        <v>49.357142857142854</v>
      </c>
      <c r="J97" s="11"/>
    </row>
    <row r="98" spans="1:10" ht="30" customHeight="1" x14ac:dyDescent="0.3">
      <c r="A98" s="6">
        <v>44534</v>
      </c>
      <c r="B98" s="10">
        <v>299.2</v>
      </c>
      <c r="C98" s="10">
        <v>49</v>
      </c>
      <c r="D98" s="11">
        <f t="shared" si="6"/>
        <v>-1</v>
      </c>
      <c r="E98" s="11">
        <f t="shared" si="6"/>
        <v>-0.5</v>
      </c>
      <c r="F98" s="11">
        <f t="shared" si="8"/>
        <v>-0.22857142857143181</v>
      </c>
      <c r="G98" s="11">
        <f t="shared" si="9"/>
        <v>0</v>
      </c>
      <c r="H98" s="10">
        <f t="shared" si="7"/>
        <v>301.2285714285714</v>
      </c>
      <c r="I98" s="10">
        <f t="shared" si="7"/>
        <v>49.357142857142854</v>
      </c>
      <c r="J98" s="10"/>
    </row>
    <row r="99" spans="1:10" ht="30" customHeight="1" x14ac:dyDescent="0.3">
      <c r="A99" s="7">
        <v>44536</v>
      </c>
      <c r="B99" s="11">
        <v>298.8</v>
      </c>
      <c r="C99" s="11">
        <v>49.5</v>
      </c>
      <c r="D99" s="11">
        <f t="shared" si="6"/>
        <v>-0.39999999999997726</v>
      </c>
      <c r="E99" s="11">
        <f t="shared" si="6"/>
        <v>0.5</v>
      </c>
      <c r="F99" s="11">
        <f t="shared" si="8"/>
        <v>-0.5714285714285714</v>
      </c>
      <c r="G99" s="11">
        <f t="shared" si="9"/>
        <v>7.1428571428571425E-2</v>
      </c>
      <c r="H99" s="10">
        <f t="shared" si="7"/>
        <v>300.6571428571429</v>
      </c>
      <c r="I99" s="10">
        <f t="shared" si="7"/>
        <v>49.428571428571431</v>
      </c>
      <c r="J99" s="11"/>
    </row>
    <row r="100" spans="1:10" ht="30" customHeight="1" x14ac:dyDescent="0.3">
      <c r="A100" s="6">
        <v>44537</v>
      </c>
      <c r="B100" s="10">
        <v>297.39999999999998</v>
      </c>
      <c r="C100" s="10">
        <v>49.5</v>
      </c>
      <c r="D100" s="11">
        <f t="shared" si="6"/>
        <v>-1.4000000000000341</v>
      </c>
      <c r="E100" s="11">
        <f t="shared" si="6"/>
        <v>0</v>
      </c>
      <c r="F100" s="11">
        <f t="shared" si="8"/>
        <v>-0.88571428571429223</v>
      </c>
      <c r="G100" s="11">
        <f t="shared" si="9"/>
        <v>0</v>
      </c>
      <c r="H100" s="10">
        <f t="shared" si="7"/>
        <v>299.7714285714286</v>
      </c>
      <c r="I100" s="10">
        <f t="shared" si="7"/>
        <v>49.428571428571431</v>
      </c>
      <c r="J100" s="10"/>
    </row>
    <row r="101" spans="1:10" ht="30" customHeight="1" x14ac:dyDescent="0.3">
      <c r="A101" s="7">
        <v>44538</v>
      </c>
      <c r="B101" s="11">
        <v>295.60000000000002</v>
      </c>
      <c r="C101" s="11">
        <v>48.5</v>
      </c>
      <c r="D101" s="11">
        <f t="shared" si="6"/>
        <v>-1.7999999999999545</v>
      </c>
      <c r="E101" s="11">
        <f t="shared" si="6"/>
        <v>-1</v>
      </c>
      <c r="F101" s="11">
        <f t="shared" si="8"/>
        <v>-0.91428571428571104</v>
      </c>
      <c r="G101" s="11">
        <f t="shared" si="9"/>
        <v>-0.14285714285714285</v>
      </c>
      <c r="H101" s="10">
        <f t="shared" si="7"/>
        <v>298.85714285714283</v>
      </c>
      <c r="I101" s="10">
        <f t="shared" si="7"/>
        <v>49.285714285714285</v>
      </c>
      <c r="J101" s="11"/>
    </row>
    <row r="102" spans="1:10" ht="30" customHeight="1" x14ac:dyDescent="0.3">
      <c r="A102" s="6">
        <v>44539</v>
      </c>
      <c r="B102" s="10">
        <v>296.60000000000002</v>
      </c>
      <c r="C102" s="10">
        <v>48.5</v>
      </c>
      <c r="D102" s="11">
        <f t="shared" si="6"/>
        <v>1</v>
      </c>
      <c r="E102" s="11">
        <f t="shared" si="6"/>
        <v>0</v>
      </c>
      <c r="F102" s="11">
        <f t="shared" si="8"/>
        <v>-0.62857142857142534</v>
      </c>
      <c r="G102" s="11">
        <f t="shared" si="9"/>
        <v>-0.14285714285714285</v>
      </c>
      <c r="H102" s="10">
        <f t="shared" si="7"/>
        <v>298.2285714285714</v>
      </c>
      <c r="I102" s="10">
        <f t="shared" si="7"/>
        <v>49.142857142857146</v>
      </c>
      <c r="J102" s="10"/>
    </row>
    <row r="103" spans="1:10" ht="30" customHeight="1" x14ac:dyDescent="0.3">
      <c r="A103" s="7">
        <v>44540</v>
      </c>
      <c r="B103" s="11">
        <v>293</v>
      </c>
      <c r="C103" s="11">
        <v>49</v>
      </c>
      <c r="D103" s="11">
        <f t="shared" si="6"/>
        <v>-3.6000000000000227</v>
      </c>
      <c r="E103" s="11">
        <f t="shared" si="6"/>
        <v>0.5</v>
      </c>
      <c r="F103" s="11">
        <f t="shared" si="8"/>
        <v>-0.97142857142857308</v>
      </c>
      <c r="G103" s="11">
        <f t="shared" si="9"/>
        <v>-7.1428571428571425E-2</v>
      </c>
      <c r="H103" s="10">
        <f t="shared" si="7"/>
        <v>297.25714285714281</v>
      </c>
      <c r="I103" s="10">
        <f t="shared" si="7"/>
        <v>49.071428571428569</v>
      </c>
      <c r="J103" s="11"/>
    </row>
    <row r="104" spans="1:10" ht="30" customHeight="1" x14ac:dyDescent="0.3">
      <c r="A104" s="6">
        <v>44541</v>
      </c>
      <c r="B104" s="10">
        <v>291.10000000000002</v>
      </c>
      <c r="C104" s="10">
        <v>48.5</v>
      </c>
      <c r="D104" s="11">
        <f t="shared" si="6"/>
        <v>-1.8999999999999773</v>
      </c>
      <c r="E104" s="11">
        <f t="shared" si="6"/>
        <v>-0.5</v>
      </c>
      <c r="F104" s="11">
        <f t="shared" si="8"/>
        <v>-1.2999999999999952</v>
      </c>
      <c r="G104" s="11">
        <f t="shared" si="9"/>
        <v>-0.14285714285714285</v>
      </c>
      <c r="H104" s="10">
        <f t="shared" si="7"/>
        <v>295.95714285714286</v>
      </c>
      <c r="I104" s="10">
        <f t="shared" si="7"/>
        <v>48.928571428571431</v>
      </c>
      <c r="J104" s="10"/>
    </row>
    <row r="105" spans="1:10" ht="30" customHeight="1" x14ac:dyDescent="0.3">
      <c r="A105" s="7">
        <v>44542</v>
      </c>
      <c r="B105" s="11">
        <v>290.39999999999998</v>
      </c>
      <c r="C105" s="11">
        <v>48.5</v>
      </c>
      <c r="D105" s="11">
        <f t="shared" si="6"/>
        <v>-0.70000000000004547</v>
      </c>
      <c r="E105" s="11">
        <f t="shared" si="6"/>
        <v>0</v>
      </c>
      <c r="F105" s="11">
        <f t="shared" si="8"/>
        <v>-1.2571428571428587</v>
      </c>
      <c r="G105" s="11">
        <f t="shared" si="9"/>
        <v>-7.1428571428571425E-2</v>
      </c>
      <c r="H105" s="10">
        <f t="shared" si="7"/>
        <v>294.7</v>
      </c>
      <c r="I105" s="10">
        <f t="shared" si="7"/>
        <v>48.857142857142854</v>
      </c>
      <c r="J105" s="11"/>
    </row>
    <row r="106" spans="1:10" ht="30" customHeight="1" x14ac:dyDescent="0.3">
      <c r="A106" s="6">
        <v>44543</v>
      </c>
      <c r="B106" s="10">
        <v>291</v>
      </c>
      <c r="C106" s="10">
        <v>48.5</v>
      </c>
      <c r="D106" s="11">
        <f t="shared" si="6"/>
        <v>0.60000000000002274</v>
      </c>
      <c r="E106" s="11">
        <f t="shared" si="6"/>
        <v>0</v>
      </c>
      <c r="F106" s="11">
        <f t="shared" si="8"/>
        <v>-1.1142857142857159</v>
      </c>
      <c r="G106" s="11">
        <f t="shared" si="9"/>
        <v>-0.14285714285714285</v>
      </c>
      <c r="H106" s="10">
        <f t="shared" si="7"/>
        <v>293.58571428571429</v>
      </c>
      <c r="I106" s="10">
        <f t="shared" si="7"/>
        <v>48.714285714285715</v>
      </c>
      <c r="J106" s="10"/>
    </row>
    <row r="107" spans="1:10" ht="30" customHeight="1" x14ac:dyDescent="0.3">
      <c r="A107" s="7">
        <v>44544</v>
      </c>
      <c r="B107" s="11">
        <v>291.60000000000002</v>
      </c>
      <c r="C107" s="11">
        <v>48.5</v>
      </c>
      <c r="D107" s="11">
        <f t="shared" si="6"/>
        <v>0.60000000000002274</v>
      </c>
      <c r="E107" s="11">
        <f t="shared" si="6"/>
        <v>0</v>
      </c>
      <c r="F107" s="11">
        <f t="shared" si="8"/>
        <v>-0.82857142857142208</v>
      </c>
      <c r="G107" s="11">
        <f t="shared" si="9"/>
        <v>-0.14285714285714285</v>
      </c>
      <c r="H107" s="10">
        <f t="shared" si="7"/>
        <v>292.75714285714287</v>
      </c>
      <c r="I107" s="10">
        <f t="shared" si="7"/>
        <v>48.571428571428569</v>
      </c>
      <c r="J107" s="11"/>
    </row>
    <row r="108" spans="1:10" ht="30" customHeight="1" x14ac:dyDescent="0.3">
      <c r="A108" s="6">
        <v>44545</v>
      </c>
      <c r="B108" s="10">
        <v>295.39999999999998</v>
      </c>
      <c r="C108" s="10">
        <v>49</v>
      </c>
      <c r="D108" s="11">
        <f t="shared" si="6"/>
        <v>3.7999999999999545</v>
      </c>
      <c r="E108" s="11">
        <f t="shared" si="6"/>
        <v>0.5</v>
      </c>
      <c r="F108" s="11">
        <f t="shared" si="8"/>
        <v>-2.8571428571435069E-2</v>
      </c>
      <c r="G108" s="11">
        <f t="shared" si="9"/>
        <v>7.1428571428571425E-2</v>
      </c>
      <c r="H108" s="10">
        <f t="shared" si="7"/>
        <v>292.7285714285714</v>
      </c>
      <c r="I108" s="10">
        <f t="shared" si="7"/>
        <v>48.642857142857146</v>
      </c>
      <c r="J108" s="10"/>
    </row>
    <row r="109" spans="1:10" ht="30" customHeight="1" x14ac:dyDescent="0.3">
      <c r="A109" s="7">
        <v>44546</v>
      </c>
      <c r="B109" s="11">
        <v>294.8</v>
      </c>
      <c r="C109" s="11">
        <v>49</v>
      </c>
      <c r="D109" s="11">
        <f t="shared" si="6"/>
        <v>-0.59999999999996589</v>
      </c>
      <c r="E109" s="11">
        <f t="shared" si="6"/>
        <v>0</v>
      </c>
      <c r="F109" s="11">
        <f t="shared" si="8"/>
        <v>-0.25714285714285878</v>
      </c>
      <c r="G109" s="11">
        <f t="shared" si="9"/>
        <v>7.1428571428571425E-2</v>
      </c>
      <c r="H109" s="10">
        <f t="shared" si="7"/>
        <v>292.47142857142859</v>
      </c>
      <c r="I109" s="10">
        <f t="shared" si="7"/>
        <v>48.714285714285715</v>
      </c>
      <c r="J109" s="11"/>
    </row>
    <row r="110" spans="1:10" ht="30" customHeight="1" x14ac:dyDescent="0.3">
      <c r="A110" s="6">
        <v>44547</v>
      </c>
      <c r="B110" s="10">
        <v>293</v>
      </c>
      <c r="C110" s="10">
        <v>49</v>
      </c>
      <c r="D110" s="11">
        <f t="shared" si="6"/>
        <v>-1.8000000000000114</v>
      </c>
      <c r="E110" s="11">
        <f t="shared" si="6"/>
        <v>0</v>
      </c>
      <c r="F110" s="11">
        <f t="shared" si="8"/>
        <v>0</v>
      </c>
      <c r="G110" s="11">
        <f t="shared" si="9"/>
        <v>0</v>
      </c>
      <c r="H110" s="10">
        <f t="shared" si="7"/>
        <v>292.47142857142859</v>
      </c>
      <c r="I110" s="10">
        <f t="shared" si="7"/>
        <v>48.714285714285715</v>
      </c>
      <c r="J110" s="10"/>
    </row>
    <row r="111" spans="1:10" ht="30" customHeight="1" x14ac:dyDescent="0.3">
      <c r="A111" s="7">
        <v>44548</v>
      </c>
      <c r="B111" s="11">
        <v>293.8</v>
      </c>
      <c r="C111" s="11">
        <v>49.5</v>
      </c>
      <c r="D111" s="11">
        <f t="shared" si="6"/>
        <v>0.80000000000001137</v>
      </c>
      <c r="E111" s="11">
        <f t="shared" si="6"/>
        <v>0.5</v>
      </c>
      <c r="F111" s="11">
        <f t="shared" si="8"/>
        <v>0.38571428571428407</v>
      </c>
      <c r="G111" s="11">
        <f t="shared" si="9"/>
        <v>0.14285714285714285</v>
      </c>
      <c r="H111" s="10">
        <f t="shared" si="7"/>
        <v>292.85714285714283</v>
      </c>
      <c r="I111" s="10">
        <f t="shared" si="7"/>
        <v>48.857142857142854</v>
      </c>
      <c r="J111" s="11"/>
    </row>
    <row r="112" spans="1:10" ht="30" customHeight="1" x14ac:dyDescent="0.3">
      <c r="A112" s="6">
        <v>44549</v>
      </c>
      <c r="B112" s="10">
        <v>295.60000000000002</v>
      </c>
      <c r="C112" s="10">
        <v>49</v>
      </c>
      <c r="D112" s="11">
        <f t="shared" si="6"/>
        <v>1.8000000000000114</v>
      </c>
      <c r="E112" s="11">
        <f t="shared" si="6"/>
        <v>-0.5</v>
      </c>
      <c r="F112" s="11">
        <f t="shared" si="8"/>
        <v>0.74285714285714932</v>
      </c>
      <c r="G112" s="11">
        <f t="shared" si="9"/>
        <v>7.1428571428571425E-2</v>
      </c>
      <c r="H112" s="10">
        <f t="shared" si="7"/>
        <v>293.59999999999997</v>
      </c>
      <c r="I112" s="10">
        <f t="shared" si="7"/>
        <v>48.928571428571431</v>
      </c>
      <c r="J112" s="10"/>
    </row>
    <row r="113" spans="1:10" ht="30" customHeight="1" x14ac:dyDescent="0.3">
      <c r="A113" s="7">
        <v>44550</v>
      </c>
      <c r="B113" s="11">
        <v>292.8</v>
      </c>
      <c r="C113" s="11">
        <v>49</v>
      </c>
      <c r="D113" s="11">
        <f t="shared" si="6"/>
        <v>-2.8000000000000114</v>
      </c>
      <c r="E113" s="11">
        <f t="shared" si="6"/>
        <v>0</v>
      </c>
      <c r="F113" s="11">
        <f t="shared" si="8"/>
        <v>0.25714285714285878</v>
      </c>
      <c r="G113" s="11">
        <f t="shared" si="9"/>
        <v>7.1428571428571425E-2</v>
      </c>
      <c r="H113" s="10">
        <f t="shared" si="7"/>
        <v>293.85714285714283</v>
      </c>
      <c r="I113" s="10">
        <f t="shared" si="7"/>
        <v>49</v>
      </c>
      <c r="J113" s="11"/>
    </row>
    <row r="114" spans="1:10" ht="30" customHeight="1" x14ac:dyDescent="0.3">
      <c r="A114" s="6">
        <v>44551</v>
      </c>
      <c r="B114" s="10">
        <v>290.39999999999998</v>
      </c>
      <c r="C114" s="10">
        <v>48</v>
      </c>
      <c r="D114" s="11">
        <f t="shared" si="6"/>
        <v>-2.4000000000000341</v>
      </c>
      <c r="E114" s="11">
        <f t="shared" si="6"/>
        <v>-1</v>
      </c>
      <c r="F114" s="11">
        <f t="shared" si="8"/>
        <v>-0.17142857142857792</v>
      </c>
      <c r="G114" s="11">
        <f t="shared" si="9"/>
        <v>-7.1428571428571425E-2</v>
      </c>
      <c r="H114" s="10">
        <f t="shared" si="7"/>
        <v>293.68571428571425</v>
      </c>
      <c r="I114" s="10">
        <f t="shared" si="7"/>
        <v>48.928571428571431</v>
      </c>
      <c r="J114" s="10"/>
    </row>
    <row r="115" spans="1:10" ht="30" customHeight="1" x14ac:dyDescent="0.3">
      <c r="A115" s="7">
        <v>44552</v>
      </c>
      <c r="B115" s="11">
        <v>288.8</v>
      </c>
      <c r="C115" s="11">
        <v>48</v>
      </c>
      <c r="D115" s="11">
        <f t="shared" si="6"/>
        <v>-1.5999999999999659</v>
      </c>
      <c r="E115" s="11">
        <f t="shared" si="6"/>
        <v>0</v>
      </c>
      <c r="F115" s="11">
        <f t="shared" si="8"/>
        <v>-0.94285714285713795</v>
      </c>
      <c r="G115" s="11">
        <f t="shared" si="9"/>
        <v>-0.14285714285714285</v>
      </c>
      <c r="H115" s="10">
        <f t="shared" si="7"/>
        <v>292.74285714285713</v>
      </c>
      <c r="I115" s="10">
        <f t="shared" si="7"/>
        <v>48.785714285714285</v>
      </c>
      <c r="J115" s="11"/>
    </row>
    <row r="116" spans="1:10" ht="30" customHeight="1" x14ac:dyDescent="0.3">
      <c r="A116" s="6">
        <v>44553</v>
      </c>
      <c r="B116" s="10">
        <v>288.39999999999998</v>
      </c>
      <c r="C116" s="10">
        <v>48</v>
      </c>
      <c r="D116" s="11">
        <f t="shared" si="6"/>
        <v>-0.40000000000003411</v>
      </c>
      <c r="E116" s="11">
        <f t="shared" si="6"/>
        <v>0</v>
      </c>
      <c r="F116" s="11">
        <f t="shared" si="8"/>
        <v>-0.91428571428571914</v>
      </c>
      <c r="G116" s="11">
        <f t="shared" si="9"/>
        <v>-0.14285714285714285</v>
      </c>
      <c r="H116" s="10">
        <f t="shared" si="7"/>
        <v>291.82857142857137</v>
      </c>
      <c r="I116" s="10">
        <f t="shared" si="7"/>
        <v>48.642857142857146</v>
      </c>
      <c r="J116" s="10"/>
    </row>
    <row r="117" spans="1:10" ht="30" customHeight="1" x14ac:dyDescent="0.3">
      <c r="A117" s="7">
        <v>44570</v>
      </c>
      <c r="B117" s="11">
        <v>303.2</v>
      </c>
      <c r="C117" s="11">
        <v>50</v>
      </c>
      <c r="D117" s="11">
        <f t="shared" si="6"/>
        <v>14.800000000000011</v>
      </c>
      <c r="E117" s="11">
        <f t="shared" si="6"/>
        <v>2</v>
      </c>
      <c r="F117" s="11">
        <f t="shared" si="8"/>
        <v>1.4571428571428555</v>
      </c>
      <c r="G117" s="11">
        <f t="shared" si="9"/>
        <v>0.14285714285714285</v>
      </c>
      <c r="H117" s="10">
        <f t="shared" si="7"/>
        <v>293.28571428571422</v>
      </c>
      <c r="I117" s="10">
        <f t="shared" si="7"/>
        <v>48.785714285714285</v>
      </c>
      <c r="J117" s="11"/>
    </row>
    <row r="118" spans="1:10" ht="30" customHeight="1" x14ac:dyDescent="0.3">
      <c r="A118" s="6">
        <v>44571</v>
      </c>
      <c r="B118" s="10">
        <v>303.2</v>
      </c>
      <c r="C118" s="10">
        <v>50</v>
      </c>
      <c r="D118" s="11">
        <f t="shared" si="6"/>
        <v>0</v>
      </c>
      <c r="E118" s="11">
        <f t="shared" si="6"/>
        <v>0</v>
      </c>
      <c r="F118" s="11">
        <f t="shared" si="8"/>
        <v>1.3428571428571396</v>
      </c>
      <c r="G118" s="11">
        <f t="shared" si="9"/>
        <v>7.1428571428571425E-2</v>
      </c>
      <c r="H118" s="10">
        <f t="shared" si="7"/>
        <v>294.62857142857143</v>
      </c>
      <c r="I118" s="10">
        <f t="shared" si="7"/>
        <v>48.857142857142854</v>
      </c>
      <c r="J118" s="10"/>
    </row>
    <row r="119" spans="1:10" ht="30" customHeight="1" x14ac:dyDescent="0.3">
      <c r="A119" s="7">
        <v>44572</v>
      </c>
      <c r="B119" s="11">
        <v>303.60000000000002</v>
      </c>
      <c r="C119" s="11">
        <v>50</v>
      </c>
      <c r="D119" s="11">
        <f t="shared" si="6"/>
        <v>0.40000000000003411</v>
      </c>
      <c r="E119" s="11">
        <f t="shared" si="6"/>
        <v>0</v>
      </c>
      <c r="F119" s="11">
        <f t="shared" si="8"/>
        <v>1.1428571428571428</v>
      </c>
      <c r="G119" s="11">
        <f t="shared" si="9"/>
        <v>0.14285714285714285</v>
      </c>
      <c r="H119" s="10">
        <f t="shared" si="7"/>
        <v>295.7714285714286</v>
      </c>
      <c r="I119" s="10">
        <f t="shared" si="7"/>
        <v>49</v>
      </c>
      <c r="J119" s="11"/>
    </row>
    <row r="120" spans="1:10" ht="30" customHeight="1" x14ac:dyDescent="0.3">
      <c r="A120" s="6">
        <v>44573</v>
      </c>
      <c r="B120" s="10">
        <v>299</v>
      </c>
      <c r="C120" s="10">
        <v>49.5</v>
      </c>
      <c r="D120" s="11">
        <f t="shared" si="6"/>
        <v>-4.6000000000000227</v>
      </c>
      <c r="E120" s="11">
        <f t="shared" si="6"/>
        <v>-0.5</v>
      </c>
      <c r="F120" s="11">
        <f t="shared" si="8"/>
        <v>0.88571428571428412</v>
      </c>
      <c r="G120" s="11">
        <f t="shared" si="9"/>
        <v>7.1428571428571425E-2</v>
      </c>
      <c r="H120" s="10">
        <f t="shared" si="7"/>
        <v>296.65714285714284</v>
      </c>
      <c r="I120" s="10">
        <f t="shared" si="7"/>
        <v>49.071428571428569</v>
      </c>
      <c r="J120" s="10"/>
    </row>
    <row r="121" spans="1:10" ht="30" customHeight="1" x14ac:dyDescent="0.3">
      <c r="A121" s="7">
        <v>44574</v>
      </c>
      <c r="B121" s="11">
        <v>298.8</v>
      </c>
      <c r="C121" s="11">
        <v>50</v>
      </c>
      <c r="D121" s="11">
        <f t="shared" si="6"/>
        <v>-0.19999999999998863</v>
      </c>
      <c r="E121" s="11">
        <f t="shared" si="6"/>
        <v>0.5</v>
      </c>
      <c r="F121" s="11">
        <f t="shared" si="8"/>
        <v>1.2000000000000048</v>
      </c>
      <c r="G121" s="11">
        <f t="shared" si="9"/>
        <v>0.2857142857142857</v>
      </c>
      <c r="H121" s="10">
        <f t="shared" si="7"/>
        <v>297.85714285714295</v>
      </c>
      <c r="I121" s="10">
        <f t="shared" si="7"/>
        <v>49.357142857142854</v>
      </c>
      <c r="J121" s="11"/>
    </row>
    <row r="122" spans="1:10" ht="30" customHeight="1" x14ac:dyDescent="0.3">
      <c r="A122" s="6">
        <v>44575</v>
      </c>
      <c r="B122" s="10">
        <v>298.60000000000002</v>
      </c>
      <c r="C122" s="10">
        <v>50</v>
      </c>
      <c r="D122" s="11">
        <f t="shared" si="6"/>
        <v>-0.19999999999998863</v>
      </c>
      <c r="E122" s="11">
        <f t="shared" si="6"/>
        <v>0</v>
      </c>
      <c r="F122" s="11">
        <f t="shared" si="8"/>
        <v>1.4000000000000017</v>
      </c>
      <c r="G122" s="11">
        <f t="shared" si="9"/>
        <v>0.2857142857142857</v>
      </c>
      <c r="H122" s="10">
        <f t="shared" si="7"/>
        <v>299.25714285714287</v>
      </c>
      <c r="I122" s="10">
        <f t="shared" si="7"/>
        <v>49.642857142857146</v>
      </c>
      <c r="J122" s="10"/>
    </row>
    <row r="123" spans="1:10" ht="30" customHeight="1" x14ac:dyDescent="0.3">
      <c r="A123" s="7">
        <v>44576</v>
      </c>
      <c r="B123" s="11">
        <v>296</v>
      </c>
      <c r="C123" s="11">
        <v>49.5</v>
      </c>
      <c r="D123" s="11">
        <f t="shared" si="6"/>
        <v>-2.6000000000000227</v>
      </c>
      <c r="E123" s="11">
        <f t="shared" si="6"/>
        <v>-0.5</v>
      </c>
      <c r="F123" s="11">
        <f t="shared" si="8"/>
        <v>1.085714285714289</v>
      </c>
      <c r="G123" s="11">
        <f t="shared" si="9"/>
        <v>0.21428571428571427</v>
      </c>
      <c r="H123" s="10">
        <f t="shared" si="7"/>
        <v>300.34285714285716</v>
      </c>
      <c r="I123" s="10">
        <f t="shared" si="7"/>
        <v>49.857142857142854</v>
      </c>
      <c r="J123" s="11"/>
    </row>
    <row r="124" spans="1:10" ht="30" customHeight="1" x14ac:dyDescent="0.3">
      <c r="A124" s="6">
        <v>44577</v>
      </c>
      <c r="B124" s="10">
        <v>294</v>
      </c>
      <c r="C124" s="10">
        <v>49.5</v>
      </c>
      <c r="D124" s="11">
        <f t="shared" si="6"/>
        <v>-2</v>
      </c>
      <c r="E124" s="11">
        <f t="shared" si="6"/>
        <v>0</v>
      </c>
      <c r="F124" s="11">
        <f t="shared" si="8"/>
        <v>-1.3142857142857127</v>
      </c>
      <c r="G124" s="11">
        <f t="shared" si="9"/>
        <v>-7.1428571428571425E-2</v>
      </c>
      <c r="H124" s="10">
        <f t="shared" si="7"/>
        <v>299.02857142857141</v>
      </c>
      <c r="I124" s="10">
        <f t="shared" si="7"/>
        <v>49.785714285714285</v>
      </c>
      <c r="J124" s="10"/>
    </row>
    <row r="125" spans="1:10" ht="30" customHeight="1" x14ac:dyDescent="0.3">
      <c r="A125" s="7">
        <v>44578</v>
      </c>
      <c r="B125" s="11">
        <v>295.39999999999998</v>
      </c>
      <c r="C125" s="11">
        <v>50</v>
      </c>
      <c r="D125" s="11">
        <f t="shared" si="6"/>
        <v>1.3999999999999773</v>
      </c>
      <c r="E125" s="11">
        <f t="shared" si="6"/>
        <v>0.5</v>
      </c>
      <c r="F125" s="11">
        <f t="shared" si="8"/>
        <v>-1.1142857142857159</v>
      </c>
      <c r="G125" s="11">
        <f t="shared" si="9"/>
        <v>0</v>
      </c>
      <c r="H125" s="10">
        <f t="shared" si="7"/>
        <v>297.91428571428571</v>
      </c>
      <c r="I125" s="10">
        <f t="shared" si="7"/>
        <v>49.785714285714285</v>
      </c>
      <c r="J125" s="11"/>
    </row>
    <row r="126" spans="1:10" ht="30" customHeight="1" x14ac:dyDescent="0.3">
      <c r="A126" s="6">
        <v>44579</v>
      </c>
      <c r="B126" s="10">
        <v>298</v>
      </c>
      <c r="C126" s="10">
        <v>50</v>
      </c>
      <c r="D126" s="11">
        <f t="shared" si="6"/>
        <v>2.6000000000000227</v>
      </c>
      <c r="E126" s="11">
        <f t="shared" si="6"/>
        <v>0</v>
      </c>
      <c r="F126" s="11">
        <f t="shared" si="8"/>
        <v>-0.80000000000000326</v>
      </c>
      <c r="G126" s="11">
        <f t="shared" si="9"/>
        <v>0</v>
      </c>
      <c r="H126" s="10">
        <f t="shared" si="7"/>
        <v>297.11428571428576</v>
      </c>
      <c r="I126" s="10">
        <f t="shared" si="7"/>
        <v>49.785714285714285</v>
      </c>
      <c r="J126" s="10"/>
    </row>
    <row r="127" spans="1:10" ht="30" customHeight="1" x14ac:dyDescent="0.3">
      <c r="A127" s="7">
        <v>44580</v>
      </c>
      <c r="B127" s="11">
        <v>299</v>
      </c>
      <c r="C127" s="11">
        <v>50</v>
      </c>
      <c r="D127" s="11">
        <f t="shared" si="6"/>
        <v>1</v>
      </c>
      <c r="E127" s="11">
        <f t="shared" si="6"/>
        <v>0</v>
      </c>
      <c r="F127" s="11">
        <f t="shared" si="8"/>
        <v>0</v>
      </c>
      <c r="G127" s="11">
        <f t="shared" si="9"/>
        <v>7.1428571428571425E-2</v>
      </c>
      <c r="H127" s="10">
        <f t="shared" si="7"/>
        <v>297.11428571428576</v>
      </c>
      <c r="I127" s="10">
        <f t="shared" si="7"/>
        <v>49.857142857142854</v>
      </c>
      <c r="J127" s="11"/>
    </row>
    <row r="128" spans="1:10" ht="30" customHeight="1" x14ac:dyDescent="0.3">
      <c r="A128" s="6">
        <v>44581</v>
      </c>
      <c r="B128" s="10">
        <v>295.8</v>
      </c>
      <c r="C128" s="10">
        <v>50</v>
      </c>
      <c r="D128" s="11">
        <f t="shared" si="6"/>
        <v>-3.1999999999999886</v>
      </c>
      <c r="E128" s="11">
        <f t="shared" si="6"/>
        <v>0</v>
      </c>
      <c r="F128" s="11">
        <f t="shared" si="8"/>
        <v>-0.42857142857142855</v>
      </c>
      <c r="G128" s="11">
        <f t="shared" si="9"/>
        <v>0</v>
      </c>
      <c r="H128" s="10">
        <f t="shared" si="7"/>
        <v>296.68571428571431</v>
      </c>
      <c r="I128" s="10">
        <f t="shared" si="7"/>
        <v>49.857142857142854</v>
      </c>
      <c r="J128" s="10"/>
    </row>
    <row r="129" spans="1:10" ht="30" customHeight="1" x14ac:dyDescent="0.3">
      <c r="A129" s="7">
        <v>44582</v>
      </c>
      <c r="B129" s="11">
        <v>294.60000000000002</v>
      </c>
      <c r="C129" s="11">
        <v>49.5</v>
      </c>
      <c r="D129" s="11">
        <f t="shared" si="6"/>
        <v>-1.1999999999999886</v>
      </c>
      <c r="E129" s="11">
        <f t="shared" si="6"/>
        <v>-0.5</v>
      </c>
      <c r="F129" s="11">
        <f t="shared" si="8"/>
        <v>-0.5714285714285714</v>
      </c>
      <c r="G129" s="11">
        <f t="shared" si="9"/>
        <v>-7.1428571428571425E-2</v>
      </c>
      <c r="H129" s="10">
        <f t="shared" si="7"/>
        <v>296.11428571428576</v>
      </c>
      <c r="I129" s="10">
        <f t="shared" si="7"/>
        <v>49.785714285714285</v>
      </c>
      <c r="J129" s="11"/>
    </row>
    <row r="130" spans="1:10" ht="30" customHeight="1" x14ac:dyDescent="0.3">
      <c r="A130" s="6">
        <v>44583</v>
      </c>
      <c r="B130" s="10">
        <v>294</v>
      </c>
      <c r="C130" s="10">
        <v>50</v>
      </c>
      <c r="D130" s="11">
        <f t="shared" si="6"/>
        <v>-0.60000000000002274</v>
      </c>
      <c r="E130" s="11">
        <f t="shared" si="6"/>
        <v>0.5</v>
      </c>
      <c r="F130" s="11">
        <f t="shared" si="8"/>
        <v>-0.2857142857142857</v>
      </c>
      <c r="G130" s="11">
        <f t="shared" si="9"/>
        <v>7.1428571428571425E-2</v>
      </c>
      <c r="H130" s="10">
        <f t="shared" si="7"/>
        <v>295.82857142857148</v>
      </c>
      <c r="I130" s="10">
        <f t="shared" si="7"/>
        <v>49.857142857142854</v>
      </c>
      <c r="J130" s="10"/>
    </row>
    <row r="131" spans="1:10" ht="30" customHeight="1" x14ac:dyDescent="0.3">
      <c r="A131" s="7">
        <v>44584</v>
      </c>
      <c r="B131" s="11">
        <v>298</v>
      </c>
      <c r="C131" s="11">
        <v>49.5</v>
      </c>
      <c r="D131" s="11">
        <f t="shared" si="6"/>
        <v>4</v>
      </c>
      <c r="E131" s="11">
        <f t="shared" si="6"/>
        <v>-0.5</v>
      </c>
      <c r="F131" s="11">
        <f t="shared" si="8"/>
        <v>0.5714285714285714</v>
      </c>
      <c r="G131" s="11">
        <f t="shared" si="9"/>
        <v>0</v>
      </c>
      <c r="H131" s="10">
        <f t="shared" si="7"/>
        <v>296.40000000000003</v>
      </c>
      <c r="I131" s="10">
        <f t="shared" si="7"/>
        <v>49.857142857142854</v>
      </c>
      <c r="J131" s="11"/>
    </row>
    <row r="132" spans="1:10" ht="30" customHeight="1" x14ac:dyDescent="0.3">
      <c r="A132" s="6">
        <v>44585</v>
      </c>
      <c r="B132" s="10">
        <v>293.2</v>
      </c>
      <c r="C132" s="10">
        <v>49</v>
      </c>
      <c r="D132" s="11">
        <f t="shared" ref="D132:E195" si="10">B132-B131</f>
        <v>-4.8000000000000114</v>
      </c>
      <c r="E132" s="11">
        <f t="shared" si="10"/>
        <v>-0.5</v>
      </c>
      <c r="F132" s="11">
        <f t="shared" si="8"/>
        <v>-0.31428571428571267</v>
      </c>
      <c r="G132" s="11">
        <f t="shared" si="9"/>
        <v>-0.14285714285714285</v>
      </c>
      <c r="H132" s="10">
        <f t="shared" si="7"/>
        <v>296.08571428571429</v>
      </c>
      <c r="I132" s="10">
        <f t="shared" si="7"/>
        <v>49.714285714285715</v>
      </c>
      <c r="J132" s="10"/>
    </row>
    <row r="133" spans="1:10" ht="30" customHeight="1" x14ac:dyDescent="0.3">
      <c r="A133" s="7">
        <v>44586</v>
      </c>
      <c r="B133" s="11">
        <v>295</v>
      </c>
      <c r="C133" s="11">
        <v>49.5</v>
      </c>
      <c r="D133" s="11">
        <f t="shared" si="10"/>
        <v>1.8000000000000114</v>
      </c>
      <c r="E133" s="11">
        <f t="shared" si="10"/>
        <v>0.5</v>
      </c>
      <c r="F133" s="11">
        <f t="shared" si="8"/>
        <v>-0.42857142857142855</v>
      </c>
      <c r="G133" s="11">
        <f t="shared" si="9"/>
        <v>-7.1428571428571425E-2</v>
      </c>
      <c r="H133" s="10">
        <f t="shared" si="7"/>
        <v>295.6571428571429</v>
      </c>
      <c r="I133" s="10">
        <f t="shared" si="7"/>
        <v>49.642857142857146</v>
      </c>
      <c r="J133" s="11"/>
    </row>
    <row r="134" spans="1:10" ht="30" customHeight="1" x14ac:dyDescent="0.3">
      <c r="A134" s="6">
        <v>44587</v>
      </c>
      <c r="B134" s="10">
        <v>292.8</v>
      </c>
      <c r="C134" s="10">
        <v>49</v>
      </c>
      <c r="D134" s="11">
        <f t="shared" si="10"/>
        <v>-2.1999999999999886</v>
      </c>
      <c r="E134" s="11">
        <f t="shared" si="10"/>
        <v>-0.5</v>
      </c>
      <c r="F134" s="11">
        <f t="shared" si="8"/>
        <v>-0.88571428571428412</v>
      </c>
      <c r="G134" s="11">
        <f t="shared" si="9"/>
        <v>-0.14285714285714285</v>
      </c>
      <c r="H134" s="10">
        <f t="shared" si="7"/>
        <v>294.7714285714286</v>
      </c>
      <c r="I134" s="10">
        <f t="shared" si="7"/>
        <v>49.5</v>
      </c>
      <c r="J134" s="10"/>
    </row>
    <row r="135" spans="1:10" ht="30" customHeight="1" x14ac:dyDescent="0.3">
      <c r="A135" s="7">
        <v>44588</v>
      </c>
      <c r="B135" s="11">
        <v>291.8</v>
      </c>
      <c r="C135" s="11">
        <v>49</v>
      </c>
      <c r="D135" s="11">
        <f t="shared" si="10"/>
        <v>-1</v>
      </c>
      <c r="E135" s="11">
        <f t="shared" si="10"/>
        <v>0</v>
      </c>
      <c r="F135" s="11">
        <f t="shared" si="8"/>
        <v>-0.5714285714285714</v>
      </c>
      <c r="G135" s="11">
        <f t="shared" si="9"/>
        <v>-0.14285714285714285</v>
      </c>
      <c r="H135" s="10">
        <f t="shared" si="7"/>
        <v>294.2</v>
      </c>
      <c r="I135" s="10">
        <f t="shared" si="7"/>
        <v>49.357142857142854</v>
      </c>
      <c r="J135" s="11"/>
    </row>
    <row r="136" spans="1:10" ht="30" customHeight="1" x14ac:dyDescent="0.3">
      <c r="A136" s="6">
        <v>44589</v>
      </c>
      <c r="B136" s="10">
        <v>290.2</v>
      </c>
      <c r="C136" s="10">
        <v>49.5</v>
      </c>
      <c r="D136" s="11">
        <f t="shared" si="10"/>
        <v>-1.6000000000000227</v>
      </c>
      <c r="E136" s="11">
        <f t="shared" si="10"/>
        <v>0.5</v>
      </c>
      <c r="F136" s="11">
        <f t="shared" si="8"/>
        <v>-0.62857142857143344</v>
      </c>
      <c r="G136" s="11">
        <f t="shared" si="9"/>
        <v>0</v>
      </c>
      <c r="H136" s="10">
        <f t="shared" si="7"/>
        <v>293.57142857142856</v>
      </c>
      <c r="I136" s="10">
        <f t="shared" si="7"/>
        <v>49.357142857142854</v>
      </c>
      <c r="J136" s="10"/>
    </row>
    <row r="137" spans="1:10" ht="30" customHeight="1" x14ac:dyDescent="0.3">
      <c r="A137" s="7">
        <v>44590</v>
      </c>
      <c r="B137" s="11">
        <v>289.39999999999998</v>
      </c>
      <c r="C137" s="11">
        <v>48.5</v>
      </c>
      <c r="D137" s="11">
        <f t="shared" si="10"/>
        <v>-0.80000000000001137</v>
      </c>
      <c r="E137" s="11">
        <f t="shared" si="10"/>
        <v>-1</v>
      </c>
      <c r="F137" s="11">
        <f t="shared" si="8"/>
        <v>-0.65714285714286036</v>
      </c>
      <c r="G137" s="11">
        <f t="shared" si="9"/>
        <v>-0.21428571428571427</v>
      </c>
      <c r="H137" s="10">
        <f t="shared" ref="H137:I200" si="11">AVERAGE(B131:B137)</f>
        <v>292.91428571428571</v>
      </c>
      <c r="I137" s="10">
        <f t="shared" si="11"/>
        <v>49.142857142857146</v>
      </c>
      <c r="J137" s="11"/>
    </row>
    <row r="138" spans="1:10" ht="30" customHeight="1" x14ac:dyDescent="0.3">
      <c r="A138" s="6">
        <v>44591</v>
      </c>
      <c r="B138" s="10">
        <v>291.2</v>
      </c>
      <c r="C138" s="10">
        <v>49.5</v>
      </c>
      <c r="D138" s="11">
        <f t="shared" si="10"/>
        <v>1.8000000000000114</v>
      </c>
      <c r="E138" s="11">
        <f t="shared" si="10"/>
        <v>1</v>
      </c>
      <c r="F138" s="11">
        <f t="shared" ref="F138:F201" si="12">AVERAGE(D132:D138)</f>
        <v>-0.97142857142857308</v>
      </c>
      <c r="G138" s="11">
        <f t="shared" ref="G138:G201" si="13">AVERAGE(E132:E138)</f>
        <v>0</v>
      </c>
      <c r="H138" s="10">
        <f t="shared" si="11"/>
        <v>291.94285714285718</v>
      </c>
      <c r="I138" s="10">
        <f t="shared" si="11"/>
        <v>49.142857142857146</v>
      </c>
      <c r="J138" s="10"/>
    </row>
    <row r="139" spans="1:10" ht="30" customHeight="1" x14ac:dyDescent="0.3">
      <c r="A139" s="7">
        <v>44592</v>
      </c>
      <c r="B139" s="11">
        <v>290.2</v>
      </c>
      <c r="C139" s="11">
        <v>49.5</v>
      </c>
      <c r="D139" s="11">
        <f t="shared" si="10"/>
        <v>-1</v>
      </c>
      <c r="E139" s="11">
        <f t="shared" si="10"/>
        <v>0</v>
      </c>
      <c r="F139" s="11">
        <f t="shared" si="12"/>
        <v>-0.42857142857142855</v>
      </c>
      <c r="G139" s="11">
        <f t="shared" si="13"/>
        <v>7.1428571428571425E-2</v>
      </c>
      <c r="H139" s="10">
        <f t="shared" si="11"/>
        <v>291.51428571428568</v>
      </c>
      <c r="I139" s="10">
        <f t="shared" si="11"/>
        <v>49.214285714285715</v>
      </c>
      <c r="J139" s="11"/>
    </row>
    <row r="140" spans="1:10" ht="30" customHeight="1" x14ac:dyDescent="0.3">
      <c r="A140" s="6">
        <v>44593</v>
      </c>
      <c r="B140" s="10">
        <v>289</v>
      </c>
      <c r="C140" s="10">
        <v>49</v>
      </c>
      <c r="D140" s="11">
        <f t="shared" si="10"/>
        <v>-1.1999999999999886</v>
      </c>
      <c r="E140" s="11">
        <f t="shared" si="10"/>
        <v>-0.5</v>
      </c>
      <c r="F140" s="11">
        <f t="shared" si="12"/>
        <v>-0.8571428571428571</v>
      </c>
      <c r="G140" s="11">
        <f t="shared" si="13"/>
        <v>-7.1428571428571425E-2</v>
      </c>
      <c r="H140" s="10">
        <f t="shared" si="11"/>
        <v>290.65714285714284</v>
      </c>
      <c r="I140" s="10">
        <f t="shared" si="11"/>
        <v>49.142857142857146</v>
      </c>
      <c r="J140" s="10"/>
    </row>
    <row r="141" spans="1:10" ht="30" customHeight="1" x14ac:dyDescent="0.3">
      <c r="A141" s="7">
        <v>44594</v>
      </c>
      <c r="B141" s="11">
        <v>288.2</v>
      </c>
      <c r="C141" s="11">
        <v>48.5</v>
      </c>
      <c r="D141" s="11">
        <f t="shared" si="10"/>
        <v>-0.80000000000001137</v>
      </c>
      <c r="E141" s="11">
        <f t="shared" si="10"/>
        <v>-0.5</v>
      </c>
      <c r="F141" s="11">
        <f t="shared" si="12"/>
        <v>-0.65714285714286036</v>
      </c>
      <c r="G141" s="11">
        <f t="shared" si="13"/>
        <v>-7.1428571428571425E-2</v>
      </c>
      <c r="H141" s="10">
        <f t="shared" si="11"/>
        <v>290</v>
      </c>
      <c r="I141" s="10">
        <f t="shared" si="11"/>
        <v>49.071428571428569</v>
      </c>
      <c r="J141" s="11"/>
    </row>
    <row r="142" spans="1:10" ht="30" customHeight="1" x14ac:dyDescent="0.3">
      <c r="A142" s="6">
        <v>44595</v>
      </c>
      <c r="B142" s="10">
        <v>287.39999999999998</v>
      </c>
      <c r="C142" s="10">
        <v>48.5</v>
      </c>
      <c r="D142" s="11">
        <f t="shared" si="10"/>
        <v>-0.80000000000001137</v>
      </c>
      <c r="E142" s="11">
        <f t="shared" si="10"/>
        <v>0</v>
      </c>
      <c r="F142" s="11">
        <f t="shared" si="12"/>
        <v>-0.62857142857143344</v>
      </c>
      <c r="G142" s="11">
        <f t="shared" si="13"/>
        <v>-7.1428571428571425E-2</v>
      </c>
      <c r="H142" s="10">
        <f t="shared" si="11"/>
        <v>289.37142857142857</v>
      </c>
      <c r="I142" s="10">
        <f t="shared" si="11"/>
        <v>49</v>
      </c>
      <c r="J142" s="10"/>
    </row>
    <row r="143" spans="1:10" ht="30" customHeight="1" x14ac:dyDescent="0.3">
      <c r="A143" s="7">
        <v>44596</v>
      </c>
      <c r="B143" s="11">
        <v>286.60000000000002</v>
      </c>
      <c r="C143" s="11">
        <v>48</v>
      </c>
      <c r="D143" s="11">
        <f t="shared" si="10"/>
        <v>-0.79999999999995453</v>
      </c>
      <c r="E143" s="11">
        <f t="shared" si="10"/>
        <v>-0.5</v>
      </c>
      <c r="F143" s="11">
        <f t="shared" si="12"/>
        <v>-0.51428571428570946</v>
      </c>
      <c r="G143" s="11">
        <f t="shared" si="13"/>
        <v>-0.21428571428571427</v>
      </c>
      <c r="H143" s="10">
        <f t="shared" si="11"/>
        <v>288.85714285714283</v>
      </c>
      <c r="I143" s="10">
        <f t="shared" si="11"/>
        <v>48.785714285714285</v>
      </c>
      <c r="J143" s="11"/>
    </row>
    <row r="144" spans="1:10" ht="30" customHeight="1" x14ac:dyDescent="0.3">
      <c r="A144" s="6">
        <v>44597</v>
      </c>
      <c r="B144" s="10">
        <v>287.39999999999998</v>
      </c>
      <c r="C144" s="10">
        <v>48</v>
      </c>
      <c r="D144" s="11">
        <f t="shared" si="10"/>
        <v>0.79999999999995453</v>
      </c>
      <c r="E144" s="11">
        <f t="shared" si="10"/>
        <v>0</v>
      </c>
      <c r="F144" s="11">
        <f t="shared" si="12"/>
        <v>-0.2857142857142857</v>
      </c>
      <c r="G144" s="11">
        <f t="shared" si="13"/>
        <v>-7.1428571428571425E-2</v>
      </c>
      <c r="H144" s="10">
        <f t="shared" si="11"/>
        <v>288.57142857142856</v>
      </c>
      <c r="I144" s="10">
        <f t="shared" si="11"/>
        <v>48.714285714285715</v>
      </c>
      <c r="J144" s="10"/>
    </row>
    <row r="145" spans="1:10" ht="30" customHeight="1" x14ac:dyDescent="0.3">
      <c r="A145" s="7">
        <v>44598</v>
      </c>
      <c r="B145" s="11">
        <v>285.39999999999998</v>
      </c>
      <c r="C145" s="11">
        <v>48</v>
      </c>
      <c r="D145" s="11">
        <f t="shared" si="10"/>
        <v>-2</v>
      </c>
      <c r="E145" s="11">
        <f t="shared" si="10"/>
        <v>0</v>
      </c>
      <c r="F145" s="11">
        <f t="shared" si="12"/>
        <v>-0.82857142857143018</v>
      </c>
      <c r="G145" s="11">
        <f t="shared" si="13"/>
        <v>-0.21428571428571427</v>
      </c>
      <c r="H145" s="10">
        <f t="shared" si="11"/>
        <v>287.74285714285719</v>
      </c>
      <c r="I145" s="10">
        <f t="shared" si="11"/>
        <v>48.5</v>
      </c>
      <c r="J145" s="11"/>
    </row>
    <row r="146" spans="1:10" ht="30" customHeight="1" x14ac:dyDescent="0.3">
      <c r="A146" s="6">
        <v>44599</v>
      </c>
      <c r="B146" s="10">
        <v>288</v>
      </c>
      <c r="C146" s="10">
        <v>48</v>
      </c>
      <c r="D146" s="11">
        <f t="shared" si="10"/>
        <v>2.6000000000000227</v>
      </c>
      <c r="E146" s="11">
        <f t="shared" si="10"/>
        <v>0</v>
      </c>
      <c r="F146" s="11">
        <f t="shared" si="12"/>
        <v>-0.31428571428571267</v>
      </c>
      <c r="G146" s="11">
        <f t="shared" si="13"/>
        <v>-0.21428571428571427</v>
      </c>
      <c r="H146" s="10">
        <f t="shared" si="11"/>
        <v>287.42857142857144</v>
      </c>
      <c r="I146" s="10">
        <f t="shared" si="11"/>
        <v>48.285714285714285</v>
      </c>
      <c r="J146" s="10" t="s">
        <v>65</v>
      </c>
    </row>
    <row r="147" spans="1:10" ht="30" customHeight="1" x14ac:dyDescent="0.3">
      <c r="A147" s="7">
        <v>44600</v>
      </c>
      <c r="B147" s="11">
        <v>288</v>
      </c>
      <c r="C147" s="11">
        <v>48</v>
      </c>
      <c r="D147" s="11">
        <f t="shared" si="10"/>
        <v>0</v>
      </c>
      <c r="E147" s="11">
        <f t="shared" si="10"/>
        <v>0</v>
      </c>
      <c r="F147" s="11">
        <f t="shared" si="12"/>
        <v>-0.14285714285714285</v>
      </c>
      <c r="G147" s="11">
        <f t="shared" si="13"/>
        <v>-0.14285714285714285</v>
      </c>
      <c r="H147" s="10">
        <f t="shared" si="11"/>
        <v>287.28571428571428</v>
      </c>
      <c r="I147" s="10">
        <f t="shared" si="11"/>
        <v>48.142857142857146</v>
      </c>
      <c r="J147" s="11"/>
    </row>
    <row r="148" spans="1:10" ht="30" customHeight="1" x14ac:dyDescent="0.3">
      <c r="A148" s="6">
        <v>44601</v>
      </c>
      <c r="B148" s="10">
        <v>286.60000000000002</v>
      </c>
      <c r="C148" s="10">
        <v>48</v>
      </c>
      <c r="D148" s="11">
        <f t="shared" si="10"/>
        <v>-1.3999999999999773</v>
      </c>
      <c r="E148" s="11">
        <f t="shared" si="10"/>
        <v>0</v>
      </c>
      <c r="F148" s="11">
        <f t="shared" si="12"/>
        <v>-0.22857142857142371</v>
      </c>
      <c r="G148" s="11">
        <f t="shared" si="13"/>
        <v>-7.1428571428571425E-2</v>
      </c>
      <c r="H148" s="10">
        <f t="shared" si="11"/>
        <v>287.05714285714288</v>
      </c>
      <c r="I148" s="10">
        <f t="shared" si="11"/>
        <v>48.071428571428569</v>
      </c>
      <c r="J148" s="10"/>
    </row>
    <row r="149" spans="1:10" ht="30" customHeight="1" x14ac:dyDescent="0.3">
      <c r="A149" s="7">
        <v>44602</v>
      </c>
      <c r="B149" s="11">
        <v>286.39999999999998</v>
      </c>
      <c r="C149" s="11">
        <v>48</v>
      </c>
      <c r="D149" s="11">
        <f t="shared" si="10"/>
        <v>-0.20000000000004547</v>
      </c>
      <c r="E149" s="11">
        <f t="shared" si="10"/>
        <v>0</v>
      </c>
      <c r="F149" s="11">
        <f t="shared" si="12"/>
        <v>-0.14285714285714285</v>
      </c>
      <c r="G149" s="11">
        <f t="shared" si="13"/>
        <v>-7.1428571428571425E-2</v>
      </c>
      <c r="H149" s="10">
        <f t="shared" si="11"/>
        <v>286.91428571428571</v>
      </c>
      <c r="I149" s="10">
        <f t="shared" si="11"/>
        <v>48</v>
      </c>
      <c r="J149" s="11"/>
    </row>
    <row r="150" spans="1:10" ht="30" customHeight="1" x14ac:dyDescent="0.3">
      <c r="A150" s="6">
        <v>44603</v>
      </c>
      <c r="B150" s="10">
        <v>284.39999999999998</v>
      </c>
      <c r="C150" s="10">
        <v>47.5</v>
      </c>
      <c r="D150" s="11">
        <f t="shared" si="10"/>
        <v>-2</v>
      </c>
      <c r="E150" s="11">
        <f t="shared" si="10"/>
        <v>-0.5</v>
      </c>
      <c r="F150" s="11">
        <f t="shared" si="12"/>
        <v>-0.31428571428572077</v>
      </c>
      <c r="G150" s="11">
        <f t="shared" si="13"/>
        <v>-7.1428571428571425E-2</v>
      </c>
      <c r="H150" s="10">
        <f t="shared" si="11"/>
        <v>286.60000000000002</v>
      </c>
      <c r="I150" s="10">
        <f t="shared" si="11"/>
        <v>47.928571428571431</v>
      </c>
      <c r="J150" s="10"/>
    </row>
    <row r="151" spans="1:10" ht="30" customHeight="1" x14ac:dyDescent="0.3">
      <c r="A151" s="7">
        <v>44604</v>
      </c>
      <c r="B151" s="11">
        <v>283</v>
      </c>
      <c r="C151" s="11">
        <v>47.5</v>
      </c>
      <c r="D151" s="11">
        <f t="shared" si="10"/>
        <v>-1.3999999999999773</v>
      </c>
      <c r="E151" s="11">
        <f t="shared" si="10"/>
        <v>0</v>
      </c>
      <c r="F151" s="11">
        <f t="shared" si="12"/>
        <v>-0.62857142857142534</v>
      </c>
      <c r="G151" s="11">
        <f t="shared" si="13"/>
        <v>-7.1428571428571425E-2</v>
      </c>
      <c r="H151" s="10">
        <f t="shared" si="11"/>
        <v>285.97142857142859</v>
      </c>
      <c r="I151" s="10">
        <f t="shared" si="11"/>
        <v>47.857142857142854</v>
      </c>
      <c r="J151" s="11"/>
    </row>
    <row r="152" spans="1:10" ht="30" customHeight="1" x14ac:dyDescent="0.3">
      <c r="A152" s="6">
        <v>44605</v>
      </c>
      <c r="B152" s="10">
        <v>285</v>
      </c>
      <c r="C152" s="10">
        <v>47.5</v>
      </c>
      <c r="D152" s="11">
        <f t="shared" si="10"/>
        <v>2</v>
      </c>
      <c r="E152" s="11">
        <f t="shared" si="10"/>
        <v>0</v>
      </c>
      <c r="F152" s="11">
        <f t="shared" si="12"/>
        <v>-5.7142857142853894E-2</v>
      </c>
      <c r="G152" s="11">
        <f t="shared" si="13"/>
        <v>-7.1428571428571425E-2</v>
      </c>
      <c r="H152" s="10">
        <f t="shared" si="11"/>
        <v>285.91428571428571</v>
      </c>
      <c r="I152" s="10">
        <f t="shared" si="11"/>
        <v>47.785714285714285</v>
      </c>
      <c r="J152" s="10"/>
    </row>
    <row r="153" spans="1:10" ht="30" customHeight="1" x14ac:dyDescent="0.3">
      <c r="A153" s="7">
        <v>44606</v>
      </c>
      <c r="B153" s="11">
        <v>283.60000000000002</v>
      </c>
      <c r="C153" s="11">
        <v>47.5</v>
      </c>
      <c r="D153" s="11">
        <f t="shared" si="10"/>
        <v>-1.3999999999999773</v>
      </c>
      <c r="E153" s="11">
        <f t="shared" si="10"/>
        <v>0</v>
      </c>
      <c r="F153" s="11">
        <f t="shared" si="12"/>
        <v>-0.62857142857142534</v>
      </c>
      <c r="G153" s="11">
        <f t="shared" si="13"/>
        <v>-7.1428571428571425E-2</v>
      </c>
      <c r="H153" s="10">
        <f t="shared" si="11"/>
        <v>285.28571428571428</v>
      </c>
      <c r="I153" s="10">
        <f t="shared" si="11"/>
        <v>47.714285714285715</v>
      </c>
      <c r="J153" s="11"/>
    </row>
    <row r="154" spans="1:10" ht="30" customHeight="1" x14ac:dyDescent="0.3">
      <c r="A154" s="6">
        <v>44607</v>
      </c>
      <c r="B154" s="10">
        <v>282.60000000000002</v>
      </c>
      <c r="C154" s="10">
        <v>47</v>
      </c>
      <c r="D154" s="11">
        <f t="shared" si="10"/>
        <v>-1</v>
      </c>
      <c r="E154" s="11">
        <f t="shared" si="10"/>
        <v>-0.5</v>
      </c>
      <c r="F154" s="11">
        <f t="shared" si="12"/>
        <v>-0.77142857142856813</v>
      </c>
      <c r="G154" s="11">
        <f t="shared" si="13"/>
        <v>-0.14285714285714285</v>
      </c>
      <c r="H154" s="10">
        <f t="shared" si="11"/>
        <v>284.51428571428568</v>
      </c>
      <c r="I154" s="10">
        <f t="shared" si="11"/>
        <v>47.571428571428569</v>
      </c>
      <c r="J154" s="10"/>
    </row>
    <row r="155" spans="1:10" ht="30" customHeight="1" x14ac:dyDescent="0.3">
      <c r="A155" s="7">
        <v>44608</v>
      </c>
      <c r="B155" s="11">
        <v>282.60000000000002</v>
      </c>
      <c r="C155" s="11">
        <v>47.5</v>
      </c>
      <c r="D155" s="11">
        <f t="shared" si="10"/>
        <v>0</v>
      </c>
      <c r="E155" s="11">
        <f t="shared" si="10"/>
        <v>0.5</v>
      </c>
      <c r="F155" s="11">
        <f t="shared" si="12"/>
        <v>-0.5714285714285714</v>
      </c>
      <c r="G155" s="11">
        <f t="shared" si="13"/>
        <v>-7.1428571428571425E-2</v>
      </c>
      <c r="H155" s="10">
        <f t="shared" si="11"/>
        <v>283.94285714285712</v>
      </c>
      <c r="I155" s="10">
        <f t="shared" si="11"/>
        <v>47.5</v>
      </c>
      <c r="J155" s="11"/>
    </row>
    <row r="156" spans="1:10" ht="30" customHeight="1" x14ac:dyDescent="0.3">
      <c r="A156" s="6">
        <v>44610</v>
      </c>
      <c r="B156" s="10">
        <v>288.60000000000002</v>
      </c>
      <c r="C156" s="10">
        <v>47.5</v>
      </c>
      <c r="D156" s="11">
        <f t="shared" si="10"/>
        <v>6</v>
      </c>
      <c r="E156" s="11">
        <f t="shared" si="10"/>
        <v>0</v>
      </c>
      <c r="F156" s="11">
        <f t="shared" si="12"/>
        <v>0.31428571428572077</v>
      </c>
      <c r="G156" s="11">
        <f t="shared" si="13"/>
        <v>-7.1428571428571425E-2</v>
      </c>
      <c r="H156" s="10">
        <f t="shared" si="11"/>
        <v>284.25714285714281</v>
      </c>
      <c r="I156" s="10">
        <f t="shared" si="11"/>
        <v>47.428571428571431</v>
      </c>
      <c r="J156" s="10"/>
    </row>
    <row r="157" spans="1:10" ht="30" customHeight="1" x14ac:dyDescent="0.3">
      <c r="A157" s="7">
        <v>44611</v>
      </c>
      <c r="B157" s="11">
        <v>289</v>
      </c>
      <c r="C157" s="11">
        <v>47.5</v>
      </c>
      <c r="D157" s="11">
        <f t="shared" si="10"/>
        <v>0.39999999999997726</v>
      </c>
      <c r="E157" s="11">
        <f t="shared" si="10"/>
        <v>0</v>
      </c>
      <c r="F157" s="11">
        <f t="shared" si="12"/>
        <v>0.65714285714286036</v>
      </c>
      <c r="G157" s="11">
        <f t="shared" si="13"/>
        <v>0</v>
      </c>
      <c r="H157" s="10">
        <f t="shared" si="11"/>
        <v>284.91428571428571</v>
      </c>
      <c r="I157" s="10">
        <f t="shared" si="11"/>
        <v>47.428571428571431</v>
      </c>
      <c r="J157" s="11"/>
    </row>
    <row r="158" spans="1:10" ht="30" customHeight="1" x14ac:dyDescent="0.3">
      <c r="A158" s="6">
        <v>44613</v>
      </c>
      <c r="B158" s="10">
        <v>285.60000000000002</v>
      </c>
      <c r="C158" s="10">
        <v>47.5</v>
      </c>
      <c r="D158" s="11">
        <f t="shared" si="10"/>
        <v>-3.3999999999999773</v>
      </c>
      <c r="E158" s="11">
        <f t="shared" si="10"/>
        <v>0</v>
      </c>
      <c r="F158" s="11">
        <f t="shared" si="12"/>
        <v>0.37142857142857466</v>
      </c>
      <c r="G158" s="11">
        <f t="shared" si="13"/>
        <v>0</v>
      </c>
      <c r="H158" s="10">
        <f t="shared" si="11"/>
        <v>285.28571428571428</v>
      </c>
      <c r="I158" s="10">
        <f t="shared" si="11"/>
        <v>47.428571428571431</v>
      </c>
      <c r="J158" s="10"/>
    </row>
    <row r="159" spans="1:10" ht="30" customHeight="1" x14ac:dyDescent="0.3">
      <c r="A159" s="7">
        <v>44614</v>
      </c>
      <c r="B159" s="11">
        <v>288.2</v>
      </c>
      <c r="C159" s="11">
        <v>48</v>
      </c>
      <c r="D159" s="11">
        <f t="shared" si="10"/>
        <v>2.5999999999999659</v>
      </c>
      <c r="E159" s="11">
        <f t="shared" si="10"/>
        <v>0.5</v>
      </c>
      <c r="F159" s="11">
        <f t="shared" si="12"/>
        <v>0.45714285714285552</v>
      </c>
      <c r="G159" s="11">
        <f t="shared" si="13"/>
        <v>7.1428571428571425E-2</v>
      </c>
      <c r="H159" s="10">
        <f t="shared" si="11"/>
        <v>285.74285714285713</v>
      </c>
      <c r="I159" s="10">
        <f t="shared" si="11"/>
        <v>47.5</v>
      </c>
      <c r="J159" s="11"/>
    </row>
    <row r="160" spans="1:10" ht="30" customHeight="1" x14ac:dyDescent="0.3">
      <c r="A160" s="6">
        <v>44617</v>
      </c>
      <c r="B160" s="10">
        <v>288.8</v>
      </c>
      <c r="C160" s="10">
        <v>48.5</v>
      </c>
      <c r="D160" s="11">
        <f t="shared" si="10"/>
        <v>0.60000000000002274</v>
      </c>
      <c r="E160" s="11">
        <f t="shared" si="10"/>
        <v>0.5</v>
      </c>
      <c r="F160" s="11">
        <f t="shared" si="12"/>
        <v>0.74285714285714122</v>
      </c>
      <c r="G160" s="11">
        <f t="shared" si="13"/>
        <v>0.14285714285714285</v>
      </c>
      <c r="H160" s="10">
        <f t="shared" si="11"/>
        <v>286.48571428571432</v>
      </c>
      <c r="I160" s="10">
        <f t="shared" si="11"/>
        <v>47.642857142857146</v>
      </c>
      <c r="J160" s="10"/>
    </row>
    <row r="161" spans="1:10" ht="30" customHeight="1" x14ac:dyDescent="0.3">
      <c r="A161" s="7">
        <v>44618</v>
      </c>
      <c r="B161" s="11">
        <v>290</v>
      </c>
      <c r="C161" s="11">
        <v>48.5</v>
      </c>
      <c r="D161" s="11">
        <f t="shared" si="10"/>
        <v>1.1999999999999886</v>
      </c>
      <c r="E161" s="11">
        <f t="shared" si="10"/>
        <v>0</v>
      </c>
      <c r="F161" s="11">
        <f t="shared" si="12"/>
        <v>1.0571428571428538</v>
      </c>
      <c r="G161" s="11">
        <f t="shared" si="13"/>
        <v>0.21428571428571427</v>
      </c>
      <c r="H161" s="10">
        <f t="shared" si="11"/>
        <v>287.54285714285714</v>
      </c>
      <c r="I161" s="10">
        <f t="shared" si="11"/>
        <v>47.857142857142854</v>
      </c>
      <c r="J161" s="11"/>
    </row>
    <row r="162" spans="1:10" ht="30" customHeight="1" x14ac:dyDescent="0.3">
      <c r="A162" s="6">
        <v>44620</v>
      </c>
      <c r="B162" s="10">
        <v>289.39999999999998</v>
      </c>
      <c r="C162" s="10">
        <v>48</v>
      </c>
      <c r="D162" s="11">
        <f t="shared" si="10"/>
        <v>-0.60000000000002274</v>
      </c>
      <c r="E162" s="11">
        <f t="shared" si="10"/>
        <v>-0.5</v>
      </c>
      <c r="F162" s="11">
        <f t="shared" si="12"/>
        <v>0.97142857142856498</v>
      </c>
      <c r="G162" s="11">
        <f t="shared" si="13"/>
        <v>7.1428571428571425E-2</v>
      </c>
      <c r="H162" s="10">
        <f t="shared" si="11"/>
        <v>288.51428571428568</v>
      </c>
      <c r="I162" s="10">
        <f t="shared" si="11"/>
        <v>47.928571428571431</v>
      </c>
      <c r="J162" s="10"/>
    </row>
    <row r="163" spans="1:10" ht="30" customHeight="1" x14ac:dyDescent="0.3">
      <c r="A163" s="7">
        <v>44621</v>
      </c>
      <c r="B163" s="11">
        <v>287.39999999999998</v>
      </c>
      <c r="C163" s="11">
        <v>48</v>
      </c>
      <c r="D163" s="11">
        <f t="shared" si="10"/>
        <v>-2</v>
      </c>
      <c r="E163" s="11">
        <f t="shared" si="10"/>
        <v>0</v>
      </c>
      <c r="F163" s="11">
        <f t="shared" si="12"/>
        <v>-0.17142857142857792</v>
      </c>
      <c r="G163" s="11">
        <f t="shared" si="13"/>
        <v>7.1428571428571425E-2</v>
      </c>
      <c r="H163" s="10">
        <f t="shared" si="11"/>
        <v>288.34285714285716</v>
      </c>
      <c r="I163" s="10">
        <f t="shared" si="11"/>
        <v>48</v>
      </c>
      <c r="J163" s="11"/>
    </row>
    <row r="164" spans="1:10" ht="30" customHeight="1" x14ac:dyDescent="0.3">
      <c r="A164" s="6">
        <v>44622</v>
      </c>
      <c r="B164" s="10">
        <v>285</v>
      </c>
      <c r="C164" s="10">
        <v>48</v>
      </c>
      <c r="D164" s="11">
        <f t="shared" si="10"/>
        <v>-2.3999999999999773</v>
      </c>
      <c r="E164" s="11">
        <f t="shared" si="10"/>
        <v>0</v>
      </c>
      <c r="F164" s="11">
        <f t="shared" si="12"/>
        <v>-0.5714285714285714</v>
      </c>
      <c r="G164" s="11">
        <f t="shared" si="13"/>
        <v>7.1428571428571425E-2</v>
      </c>
      <c r="H164" s="10">
        <f t="shared" si="11"/>
        <v>287.7714285714286</v>
      </c>
      <c r="I164" s="10">
        <f t="shared" si="11"/>
        <v>48.071428571428569</v>
      </c>
      <c r="J164" s="10"/>
    </row>
    <row r="165" spans="1:10" ht="30" customHeight="1" x14ac:dyDescent="0.3">
      <c r="A165" s="7">
        <v>44623</v>
      </c>
      <c r="B165" s="11">
        <v>285</v>
      </c>
      <c r="C165" s="11">
        <v>48</v>
      </c>
      <c r="D165" s="11">
        <f t="shared" si="10"/>
        <v>0</v>
      </c>
      <c r="E165" s="11">
        <f t="shared" si="10"/>
        <v>0</v>
      </c>
      <c r="F165" s="11">
        <f t="shared" si="12"/>
        <v>-8.5714285714288962E-2</v>
      </c>
      <c r="G165" s="11">
        <f t="shared" si="13"/>
        <v>7.1428571428571425E-2</v>
      </c>
      <c r="H165" s="10">
        <f t="shared" si="11"/>
        <v>287.68571428571431</v>
      </c>
      <c r="I165" s="10">
        <f t="shared" si="11"/>
        <v>48.142857142857146</v>
      </c>
      <c r="J165" s="11"/>
    </row>
    <row r="166" spans="1:10" ht="30" customHeight="1" x14ac:dyDescent="0.3">
      <c r="A166" s="6">
        <v>44624</v>
      </c>
      <c r="B166" s="10">
        <v>283.60000000000002</v>
      </c>
      <c r="C166" s="10">
        <v>48</v>
      </c>
      <c r="D166" s="11">
        <f t="shared" si="10"/>
        <v>-1.3999999999999773</v>
      </c>
      <c r="E166" s="11">
        <f t="shared" si="10"/>
        <v>0</v>
      </c>
      <c r="F166" s="11">
        <f t="shared" si="12"/>
        <v>-0.65714285714285225</v>
      </c>
      <c r="G166" s="11">
        <f t="shared" si="13"/>
        <v>0</v>
      </c>
      <c r="H166" s="10">
        <f t="shared" si="11"/>
        <v>287.02857142857141</v>
      </c>
      <c r="I166" s="10">
        <f t="shared" si="11"/>
        <v>48.142857142857146</v>
      </c>
      <c r="J166" s="10"/>
    </row>
    <row r="167" spans="1:10" ht="30" customHeight="1" x14ac:dyDescent="0.3">
      <c r="A167" s="7">
        <v>44625</v>
      </c>
      <c r="B167" s="11">
        <v>282.39999999999998</v>
      </c>
      <c r="C167" s="11">
        <v>47.5</v>
      </c>
      <c r="D167" s="11">
        <f t="shared" si="10"/>
        <v>-1.2000000000000455</v>
      </c>
      <c r="E167" s="11">
        <f t="shared" si="10"/>
        <v>-0.5</v>
      </c>
      <c r="F167" s="11">
        <f t="shared" si="12"/>
        <v>-0.91428571428571914</v>
      </c>
      <c r="G167" s="11">
        <f t="shared" si="13"/>
        <v>-0.14285714285714285</v>
      </c>
      <c r="H167" s="10">
        <f t="shared" si="11"/>
        <v>286.11428571428576</v>
      </c>
      <c r="I167" s="10">
        <f t="shared" si="11"/>
        <v>48</v>
      </c>
      <c r="J167" s="11"/>
    </row>
    <row r="168" spans="1:10" ht="30" customHeight="1" x14ac:dyDescent="0.3">
      <c r="A168" s="6">
        <v>44626</v>
      </c>
      <c r="B168" s="10">
        <v>282.8</v>
      </c>
      <c r="C168" s="10">
        <v>47.5</v>
      </c>
      <c r="D168" s="11">
        <f t="shared" si="10"/>
        <v>0.40000000000003411</v>
      </c>
      <c r="E168" s="11">
        <f t="shared" si="10"/>
        <v>0</v>
      </c>
      <c r="F168" s="11">
        <f t="shared" si="12"/>
        <v>-1.0285714285714269</v>
      </c>
      <c r="G168" s="11">
        <f t="shared" si="13"/>
        <v>-0.14285714285714285</v>
      </c>
      <c r="H168" s="10">
        <f t="shared" si="11"/>
        <v>285.08571428571429</v>
      </c>
      <c r="I168" s="10">
        <f t="shared" si="11"/>
        <v>47.857142857142854</v>
      </c>
      <c r="J168" s="10"/>
    </row>
    <row r="169" spans="1:10" ht="30" customHeight="1" x14ac:dyDescent="0.3">
      <c r="A169" s="7">
        <v>44629</v>
      </c>
      <c r="B169" s="11">
        <v>292.2</v>
      </c>
      <c r="C169" s="11">
        <v>48</v>
      </c>
      <c r="D169" s="11">
        <f t="shared" si="10"/>
        <v>9.3999999999999773</v>
      </c>
      <c r="E169" s="11">
        <f t="shared" si="10"/>
        <v>0.5</v>
      </c>
      <c r="F169" s="11">
        <f t="shared" si="12"/>
        <v>0.40000000000000163</v>
      </c>
      <c r="G169" s="11">
        <f t="shared" si="13"/>
        <v>0</v>
      </c>
      <c r="H169" s="10">
        <f t="shared" si="11"/>
        <v>285.48571428571432</v>
      </c>
      <c r="I169" s="10">
        <f t="shared" si="11"/>
        <v>47.857142857142854</v>
      </c>
      <c r="J169" s="11"/>
    </row>
    <row r="170" spans="1:10" ht="30" customHeight="1" x14ac:dyDescent="0.3">
      <c r="A170" s="6">
        <v>44630</v>
      </c>
      <c r="B170" s="10">
        <v>288.39999999999998</v>
      </c>
      <c r="C170" s="10">
        <v>48</v>
      </c>
      <c r="D170" s="11">
        <f t="shared" si="10"/>
        <v>-3.8000000000000114</v>
      </c>
      <c r="E170" s="11">
        <f t="shared" si="10"/>
        <v>0</v>
      </c>
      <c r="F170" s="11">
        <f t="shared" si="12"/>
        <v>0.14285714285714285</v>
      </c>
      <c r="G170" s="11">
        <f t="shared" si="13"/>
        <v>0</v>
      </c>
      <c r="H170" s="10">
        <f t="shared" si="11"/>
        <v>285.62857142857143</v>
      </c>
      <c r="I170" s="10">
        <f t="shared" si="11"/>
        <v>47.857142857142854</v>
      </c>
      <c r="J170" s="10"/>
    </row>
    <row r="171" spans="1:10" ht="30" customHeight="1" x14ac:dyDescent="0.3">
      <c r="A171" s="7">
        <v>44631</v>
      </c>
      <c r="B171" s="11">
        <v>286.2</v>
      </c>
      <c r="C171" s="11">
        <v>48</v>
      </c>
      <c r="D171" s="11">
        <f t="shared" si="10"/>
        <v>-2.1999999999999886</v>
      </c>
      <c r="E171" s="11">
        <f t="shared" si="10"/>
        <v>0</v>
      </c>
      <c r="F171" s="11">
        <f t="shared" si="12"/>
        <v>0.17142857142856979</v>
      </c>
      <c r="G171" s="11">
        <f t="shared" si="13"/>
        <v>0</v>
      </c>
      <c r="H171" s="10">
        <f t="shared" si="11"/>
        <v>285.8</v>
      </c>
      <c r="I171" s="10">
        <f t="shared" si="11"/>
        <v>47.857142857142854</v>
      </c>
      <c r="J171" s="11"/>
    </row>
    <row r="172" spans="1:10" ht="30" customHeight="1" x14ac:dyDescent="0.3">
      <c r="A172" s="6">
        <v>44632</v>
      </c>
      <c r="B172" s="10">
        <v>284.60000000000002</v>
      </c>
      <c r="C172" s="10">
        <v>47.5</v>
      </c>
      <c r="D172" s="11">
        <f t="shared" si="10"/>
        <v>-1.5999999999999659</v>
      </c>
      <c r="E172" s="11">
        <f t="shared" si="10"/>
        <v>-0.5</v>
      </c>
      <c r="F172" s="11">
        <f t="shared" si="12"/>
        <v>-5.7142857142853894E-2</v>
      </c>
      <c r="G172" s="11">
        <f t="shared" si="13"/>
        <v>-7.1428571428571425E-2</v>
      </c>
      <c r="H172" s="10">
        <f t="shared" si="11"/>
        <v>285.74285714285719</v>
      </c>
      <c r="I172" s="10">
        <f t="shared" si="11"/>
        <v>47.785714285714285</v>
      </c>
      <c r="J172" s="10"/>
    </row>
    <row r="173" spans="1:10" ht="30" customHeight="1" x14ac:dyDescent="0.3">
      <c r="A173" s="7">
        <v>44635</v>
      </c>
      <c r="B173" s="11">
        <v>287.2</v>
      </c>
      <c r="C173" s="11">
        <v>48</v>
      </c>
      <c r="D173" s="11">
        <f t="shared" si="10"/>
        <v>2.5999999999999659</v>
      </c>
      <c r="E173" s="11">
        <f t="shared" si="10"/>
        <v>0.5</v>
      </c>
      <c r="F173" s="11">
        <f t="shared" si="12"/>
        <v>0.51428571428570946</v>
      </c>
      <c r="G173" s="11">
        <f t="shared" si="13"/>
        <v>0</v>
      </c>
      <c r="H173" s="10">
        <f t="shared" si="11"/>
        <v>286.25714285714292</v>
      </c>
      <c r="I173" s="10">
        <f t="shared" si="11"/>
        <v>47.785714285714285</v>
      </c>
      <c r="J173" s="11"/>
    </row>
    <row r="174" spans="1:10" ht="30" customHeight="1" x14ac:dyDescent="0.3">
      <c r="A174" s="6">
        <v>44636</v>
      </c>
      <c r="B174" s="10">
        <v>291.2</v>
      </c>
      <c r="C174" s="10">
        <v>48.5</v>
      </c>
      <c r="D174" s="11">
        <f t="shared" si="10"/>
        <v>4</v>
      </c>
      <c r="E174" s="11">
        <f t="shared" si="10"/>
        <v>0.5</v>
      </c>
      <c r="F174" s="11">
        <f t="shared" si="12"/>
        <v>1.2571428571428587</v>
      </c>
      <c r="G174" s="11">
        <f t="shared" si="13"/>
        <v>0.14285714285714285</v>
      </c>
      <c r="H174" s="10">
        <f t="shared" si="11"/>
        <v>287.51428571428568</v>
      </c>
      <c r="I174" s="10">
        <f t="shared" si="11"/>
        <v>47.928571428571431</v>
      </c>
      <c r="J174" s="10"/>
    </row>
    <row r="175" spans="1:10" ht="30" customHeight="1" x14ac:dyDescent="0.3">
      <c r="A175" s="7">
        <v>44637</v>
      </c>
      <c r="B175" s="11">
        <v>293</v>
      </c>
      <c r="C175" s="11">
        <v>48.5</v>
      </c>
      <c r="D175" s="11">
        <f t="shared" si="10"/>
        <v>1.8000000000000114</v>
      </c>
      <c r="E175" s="11">
        <f t="shared" si="10"/>
        <v>0</v>
      </c>
      <c r="F175" s="11">
        <f t="shared" si="12"/>
        <v>1.4571428571428555</v>
      </c>
      <c r="G175" s="11">
        <f t="shared" si="13"/>
        <v>0.14285714285714285</v>
      </c>
      <c r="H175" s="10">
        <f t="shared" si="11"/>
        <v>288.97142857142859</v>
      </c>
      <c r="I175" s="10">
        <f t="shared" si="11"/>
        <v>48.071428571428569</v>
      </c>
      <c r="J175" s="11"/>
    </row>
    <row r="176" spans="1:10" ht="30" customHeight="1" x14ac:dyDescent="0.3">
      <c r="A176" s="6">
        <v>44638</v>
      </c>
      <c r="B176" s="10">
        <v>290</v>
      </c>
      <c r="C176" s="10">
        <v>48</v>
      </c>
      <c r="D176" s="11">
        <f t="shared" si="10"/>
        <v>-3</v>
      </c>
      <c r="E176" s="11">
        <f t="shared" si="10"/>
        <v>-0.5</v>
      </c>
      <c r="F176" s="11">
        <f t="shared" si="12"/>
        <v>-0.31428571428571267</v>
      </c>
      <c r="G176" s="11">
        <f t="shared" si="13"/>
        <v>0</v>
      </c>
      <c r="H176" s="10">
        <f t="shared" si="11"/>
        <v>288.65714285714284</v>
      </c>
      <c r="I176" s="10">
        <f t="shared" si="11"/>
        <v>48.071428571428569</v>
      </c>
      <c r="J176" s="10"/>
    </row>
    <row r="177" spans="1:10" ht="30" customHeight="1" x14ac:dyDescent="0.3">
      <c r="A177" s="7">
        <v>44639</v>
      </c>
      <c r="B177" s="11">
        <v>288</v>
      </c>
      <c r="C177" s="11">
        <v>48</v>
      </c>
      <c r="D177" s="11">
        <f t="shared" si="10"/>
        <v>-2</v>
      </c>
      <c r="E177" s="11">
        <f t="shared" si="10"/>
        <v>0</v>
      </c>
      <c r="F177" s="11">
        <f t="shared" si="12"/>
        <v>-5.7142857142853894E-2</v>
      </c>
      <c r="G177" s="11">
        <f t="shared" si="13"/>
        <v>0</v>
      </c>
      <c r="H177" s="10">
        <f t="shared" si="11"/>
        <v>288.60000000000002</v>
      </c>
      <c r="I177" s="10">
        <f t="shared" si="11"/>
        <v>48.071428571428569</v>
      </c>
      <c r="J177" s="11"/>
    </row>
    <row r="178" spans="1:10" ht="30" customHeight="1" x14ac:dyDescent="0.3">
      <c r="A178" s="6">
        <v>44640</v>
      </c>
      <c r="B178" s="10">
        <v>283</v>
      </c>
      <c r="C178" s="10">
        <v>47.5</v>
      </c>
      <c r="D178" s="11">
        <f t="shared" si="10"/>
        <v>-5</v>
      </c>
      <c r="E178" s="11">
        <f t="shared" si="10"/>
        <v>-0.5</v>
      </c>
      <c r="F178" s="11">
        <f t="shared" si="12"/>
        <v>-0.45714285714285552</v>
      </c>
      <c r="G178" s="11">
        <f t="shared" si="13"/>
        <v>-7.1428571428571425E-2</v>
      </c>
      <c r="H178" s="10">
        <f t="shared" si="11"/>
        <v>288.14285714285717</v>
      </c>
      <c r="I178" s="10">
        <f t="shared" si="11"/>
        <v>48</v>
      </c>
      <c r="J178" s="10"/>
    </row>
    <row r="179" spans="1:10" ht="30" customHeight="1" x14ac:dyDescent="0.3">
      <c r="A179" s="7">
        <v>44641</v>
      </c>
      <c r="B179" s="11">
        <v>286.8</v>
      </c>
      <c r="C179" s="11">
        <v>47.5</v>
      </c>
      <c r="D179" s="11">
        <f t="shared" si="10"/>
        <v>3.8000000000000114</v>
      </c>
      <c r="E179" s="11">
        <f t="shared" si="10"/>
        <v>0</v>
      </c>
      <c r="F179" s="11">
        <f t="shared" si="12"/>
        <v>0.31428571428571267</v>
      </c>
      <c r="G179" s="11">
        <f t="shared" si="13"/>
        <v>0</v>
      </c>
      <c r="H179" s="10">
        <f t="shared" si="11"/>
        <v>288.45714285714286</v>
      </c>
      <c r="I179" s="10">
        <f t="shared" si="11"/>
        <v>48</v>
      </c>
      <c r="J179" s="11"/>
    </row>
    <row r="180" spans="1:10" ht="30" customHeight="1" x14ac:dyDescent="0.3">
      <c r="A180" s="6">
        <v>44642</v>
      </c>
      <c r="B180" s="10">
        <v>287.39999999999998</v>
      </c>
      <c r="C180" s="10">
        <v>48</v>
      </c>
      <c r="D180" s="11">
        <f t="shared" si="10"/>
        <v>0.59999999999996589</v>
      </c>
      <c r="E180" s="11">
        <f t="shared" si="10"/>
        <v>0.5</v>
      </c>
      <c r="F180" s="11">
        <f t="shared" si="12"/>
        <v>2.8571428571426947E-2</v>
      </c>
      <c r="G180" s="11">
        <f t="shared" si="13"/>
        <v>0</v>
      </c>
      <c r="H180" s="10">
        <f t="shared" si="11"/>
        <v>288.48571428571432</v>
      </c>
      <c r="I180" s="10">
        <f t="shared" si="11"/>
        <v>48</v>
      </c>
      <c r="J180" s="10"/>
    </row>
    <row r="181" spans="1:10" ht="30" customHeight="1" x14ac:dyDescent="0.3">
      <c r="A181" s="7">
        <v>44643</v>
      </c>
      <c r="B181" s="11">
        <v>286.60000000000002</v>
      </c>
      <c r="C181" s="11">
        <v>48.5</v>
      </c>
      <c r="D181" s="11">
        <f t="shared" si="10"/>
        <v>-0.79999999999995453</v>
      </c>
      <c r="E181" s="11">
        <f t="shared" si="10"/>
        <v>0.5</v>
      </c>
      <c r="F181" s="11">
        <f t="shared" si="12"/>
        <v>-0.65714285714285225</v>
      </c>
      <c r="G181" s="11">
        <f t="shared" si="13"/>
        <v>0</v>
      </c>
      <c r="H181" s="10">
        <f t="shared" si="11"/>
        <v>287.82857142857137</v>
      </c>
      <c r="I181" s="10">
        <f t="shared" si="11"/>
        <v>48</v>
      </c>
      <c r="J181" s="11"/>
    </row>
    <row r="182" spans="1:10" ht="30" customHeight="1" x14ac:dyDescent="0.3">
      <c r="A182" s="6">
        <v>44644</v>
      </c>
      <c r="B182" s="10">
        <v>286.60000000000002</v>
      </c>
      <c r="C182" s="10">
        <v>48</v>
      </c>
      <c r="D182" s="11">
        <f t="shared" si="10"/>
        <v>0</v>
      </c>
      <c r="E182" s="11">
        <f t="shared" si="10"/>
        <v>-0.5</v>
      </c>
      <c r="F182" s="11">
        <f t="shared" si="12"/>
        <v>-0.91428571428571104</v>
      </c>
      <c r="G182" s="11">
        <f t="shared" si="13"/>
        <v>-7.1428571428571425E-2</v>
      </c>
      <c r="H182" s="10">
        <f t="shared" si="11"/>
        <v>286.91428571428565</v>
      </c>
      <c r="I182" s="10">
        <f t="shared" si="11"/>
        <v>47.928571428571431</v>
      </c>
      <c r="J182" s="10"/>
    </row>
    <row r="183" spans="1:10" ht="30" customHeight="1" x14ac:dyDescent="0.3">
      <c r="A183" s="7">
        <v>44645</v>
      </c>
      <c r="B183" s="11">
        <v>285</v>
      </c>
      <c r="C183" s="11">
        <v>47.5</v>
      </c>
      <c r="D183" s="11">
        <f t="shared" si="10"/>
        <v>-1.6000000000000227</v>
      </c>
      <c r="E183" s="11">
        <f t="shared" si="10"/>
        <v>-0.5</v>
      </c>
      <c r="F183" s="11">
        <f t="shared" si="12"/>
        <v>-0.7142857142857143</v>
      </c>
      <c r="G183" s="11">
        <f t="shared" si="13"/>
        <v>-7.1428571428571425E-2</v>
      </c>
      <c r="H183" s="10">
        <f t="shared" si="11"/>
        <v>286.19999999999993</v>
      </c>
      <c r="I183" s="10">
        <f t="shared" si="11"/>
        <v>47.857142857142854</v>
      </c>
      <c r="J183" s="11"/>
    </row>
    <row r="184" spans="1:10" ht="30" customHeight="1" x14ac:dyDescent="0.3">
      <c r="A184" s="6">
        <v>44646</v>
      </c>
      <c r="B184" s="10">
        <v>282.8</v>
      </c>
      <c r="C184" s="10">
        <v>47</v>
      </c>
      <c r="D184" s="11">
        <f t="shared" si="10"/>
        <v>-2.1999999999999886</v>
      </c>
      <c r="E184" s="11">
        <f t="shared" si="10"/>
        <v>-0.5</v>
      </c>
      <c r="F184" s="11">
        <f t="shared" si="12"/>
        <v>-0.74285714285714122</v>
      </c>
      <c r="G184" s="11">
        <f t="shared" si="13"/>
        <v>-0.14285714285714285</v>
      </c>
      <c r="H184" s="10">
        <f t="shared" si="11"/>
        <v>285.45714285714286</v>
      </c>
      <c r="I184" s="10">
        <f t="shared" si="11"/>
        <v>47.714285714285715</v>
      </c>
      <c r="J184" s="10"/>
    </row>
    <row r="185" spans="1:10" ht="30" customHeight="1" x14ac:dyDescent="0.3">
      <c r="A185" s="7">
        <v>44647</v>
      </c>
      <c r="B185" s="11">
        <v>287.39999999999998</v>
      </c>
      <c r="C185" s="11">
        <v>48</v>
      </c>
      <c r="D185" s="11">
        <f t="shared" si="10"/>
        <v>4.5999999999999659</v>
      </c>
      <c r="E185" s="11">
        <f t="shared" si="10"/>
        <v>1</v>
      </c>
      <c r="F185" s="11">
        <f t="shared" si="12"/>
        <v>0.62857142857142534</v>
      </c>
      <c r="G185" s="11">
        <f t="shared" si="13"/>
        <v>7.1428571428571425E-2</v>
      </c>
      <c r="H185" s="10">
        <f t="shared" si="11"/>
        <v>286.08571428571429</v>
      </c>
      <c r="I185" s="10">
        <f t="shared" si="11"/>
        <v>47.785714285714285</v>
      </c>
      <c r="J185" s="11"/>
    </row>
    <row r="186" spans="1:10" ht="30" customHeight="1" x14ac:dyDescent="0.3">
      <c r="A186" s="6">
        <v>44648</v>
      </c>
      <c r="B186" s="10">
        <v>289.60000000000002</v>
      </c>
      <c r="C186" s="10">
        <v>48</v>
      </c>
      <c r="D186" s="11">
        <f t="shared" si="10"/>
        <v>2.2000000000000455</v>
      </c>
      <c r="E186" s="11">
        <f t="shared" si="10"/>
        <v>0</v>
      </c>
      <c r="F186" s="11">
        <f t="shared" si="12"/>
        <v>0.40000000000000163</v>
      </c>
      <c r="G186" s="11">
        <f t="shared" si="13"/>
        <v>7.1428571428571425E-2</v>
      </c>
      <c r="H186" s="10">
        <f t="shared" si="11"/>
        <v>286.48571428571421</v>
      </c>
      <c r="I186" s="10">
        <f t="shared" si="11"/>
        <v>47.857142857142854</v>
      </c>
      <c r="J186" s="10"/>
    </row>
    <row r="187" spans="1:10" ht="30" customHeight="1" x14ac:dyDescent="0.3">
      <c r="A187" s="7">
        <v>44649</v>
      </c>
      <c r="B187" s="11">
        <v>288.2</v>
      </c>
      <c r="C187" s="11">
        <v>48</v>
      </c>
      <c r="D187" s="11">
        <f t="shared" si="10"/>
        <v>-1.4000000000000341</v>
      </c>
      <c r="E187" s="11">
        <f t="shared" si="10"/>
        <v>0</v>
      </c>
      <c r="F187" s="11">
        <f t="shared" si="12"/>
        <v>0.11428571428571591</v>
      </c>
      <c r="G187" s="11">
        <f t="shared" si="13"/>
        <v>0</v>
      </c>
      <c r="H187" s="10">
        <f t="shared" si="11"/>
        <v>286.60000000000002</v>
      </c>
      <c r="I187" s="10">
        <f t="shared" si="11"/>
        <v>47.857142857142854</v>
      </c>
      <c r="J187" s="11"/>
    </row>
    <row r="188" spans="1:10" ht="30" customHeight="1" x14ac:dyDescent="0.3">
      <c r="A188" s="6">
        <v>44650</v>
      </c>
      <c r="B188" s="10">
        <v>286.39999999999998</v>
      </c>
      <c r="C188" s="10">
        <v>48</v>
      </c>
      <c r="D188" s="11">
        <f t="shared" si="10"/>
        <v>-1.8000000000000114</v>
      </c>
      <c r="E188" s="11">
        <f t="shared" si="10"/>
        <v>0</v>
      </c>
      <c r="F188" s="11">
        <f t="shared" si="12"/>
        <v>-2.8571428571435069E-2</v>
      </c>
      <c r="G188" s="11">
        <f t="shared" si="13"/>
        <v>-7.1428571428571425E-2</v>
      </c>
      <c r="H188" s="10">
        <f t="shared" si="11"/>
        <v>286.57142857142856</v>
      </c>
      <c r="I188" s="10">
        <f t="shared" si="11"/>
        <v>47.785714285714285</v>
      </c>
      <c r="J188" s="10"/>
    </row>
    <row r="189" spans="1:10" ht="30" customHeight="1" x14ac:dyDescent="0.3">
      <c r="A189" s="7">
        <v>44651</v>
      </c>
      <c r="B189" s="11">
        <v>284.2</v>
      </c>
      <c r="C189" s="11">
        <v>47.5</v>
      </c>
      <c r="D189" s="11">
        <f t="shared" si="10"/>
        <v>-2.1999999999999886</v>
      </c>
      <c r="E189" s="11">
        <f t="shared" si="10"/>
        <v>-0.5</v>
      </c>
      <c r="F189" s="11">
        <f t="shared" si="12"/>
        <v>-0.34285714285714775</v>
      </c>
      <c r="G189" s="11">
        <f t="shared" si="13"/>
        <v>-7.1428571428571425E-2</v>
      </c>
      <c r="H189" s="10">
        <f t="shared" si="11"/>
        <v>286.22857142857146</v>
      </c>
      <c r="I189" s="10">
        <f t="shared" si="11"/>
        <v>47.714285714285715</v>
      </c>
      <c r="J189" s="11"/>
    </row>
    <row r="190" spans="1:10" ht="30" customHeight="1" x14ac:dyDescent="0.3">
      <c r="A190" s="6">
        <v>44652</v>
      </c>
      <c r="B190" s="10">
        <v>281.60000000000002</v>
      </c>
      <c r="C190" s="10">
        <v>47</v>
      </c>
      <c r="D190" s="11">
        <f t="shared" si="10"/>
        <v>-2.5999999999999659</v>
      </c>
      <c r="E190" s="11">
        <f t="shared" si="10"/>
        <v>-0.5</v>
      </c>
      <c r="F190" s="11">
        <f t="shared" si="12"/>
        <v>-0.48571428571428249</v>
      </c>
      <c r="G190" s="11">
        <f t="shared" si="13"/>
        <v>-7.1428571428571425E-2</v>
      </c>
      <c r="H190" s="10">
        <f t="shared" si="11"/>
        <v>285.74285714285719</v>
      </c>
      <c r="I190" s="10">
        <f t="shared" si="11"/>
        <v>47.642857142857146</v>
      </c>
      <c r="J190" s="10"/>
    </row>
    <row r="191" spans="1:10" ht="30" customHeight="1" x14ac:dyDescent="0.3">
      <c r="A191" s="7">
        <v>44653</v>
      </c>
      <c r="B191" s="11">
        <v>285.2</v>
      </c>
      <c r="C191" s="11">
        <v>48</v>
      </c>
      <c r="D191" s="11">
        <f t="shared" si="10"/>
        <v>3.5999999999999659</v>
      </c>
      <c r="E191" s="11">
        <f t="shared" si="10"/>
        <v>1</v>
      </c>
      <c r="F191" s="11">
        <f t="shared" si="12"/>
        <v>0.34285714285713959</v>
      </c>
      <c r="G191" s="11">
        <f t="shared" si="13"/>
        <v>0.14285714285714285</v>
      </c>
      <c r="H191" s="10">
        <f t="shared" si="11"/>
        <v>286.08571428571429</v>
      </c>
      <c r="I191" s="10">
        <f t="shared" si="11"/>
        <v>47.785714285714285</v>
      </c>
      <c r="J191" s="11"/>
    </row>
    <row r="192" spans="1:10" ht="30" customHeight="1" x14ac:dyDescent="0.3">
      <c r="A192" s="6">
        <v>44654</v>
      </c>
      <c r="B192" s="10">
        <v>286</v>
      </c>
      <c r="C192" s="10">
        <v>47.5</v>
      </c>
      <c r="D192" s="11">
        <f t="shared" si="10"/>
        <v>0.80000000000001137</v>
      </c>
      <c r="E192" s="11">
        <f t="shared" si="10"/>
        <v>-0.5</v>
      </c>
      <c r="F192" s="11">
        <f t="shared" si="12"/>
        <v>-0.19999999999999676</v>
      </c>
      <c r="G192" s="11">
        <f t="shared" si="13"/>
        <v>-7.1428571428571425E-2</v>
      </c>
      <c r="H192" s="10">
        <f t="shared" si="11"/>
        <v>285.8857142857143</v>
      </c>
      <c r="I192" s="10">
        <f t="shared" si="11"/>
        <v>47.714285714285715</v>
      </c>
      <c r="J192" s="10"/>
    </row>
    <row r="193" spans="1:10" ht="30" customHeight="1" x14ac:dyDescent="0.3">
      <c r="A193" s="7">
        <v>44655</v>
      </c>
      <c r="B193" s="11">
        <v>285</v>
      </c>
      <c r="C193" s="11">
        <v>47.5</v>
      </c>
      <c r="D193" s="11">
        <f t="shared" si="10"/>
        <v>-1</v>
      </c>
      <c r="E193" s="11">
        <f t="shared" si="10"/>
        <v>0</v>
      </c>
      <c r="F193" s="11">
        <f t="shared" si="12"/>
        <v>-0.65714285714286036</v>
      </c>
      <c r="G193" s="11">
        <f t="shared" si="13"/>
        <v>-7.1428571428571425E-2</v>
      </c>
      <c r="H193" s="10">
        <f t="shared" si="11"/>
        <v>285.22857142857146</v>
      </c>
      <c r="I193" s="10">
        <f t="shared" si="11"/>
        <v>47.642857142857146</v>
      </c>
      <c r="J193" s="11"/>
    </row>
    <row r="194" spans="1:10" ht="30" customHeight="1" x14ac:dyDescent="0.3">
      <c r="A194" s="6">
        <v>44656</v>
      </c>
      <c r="B194" s="10">
        <v>283.8</v>
      </c>
      <c r="C194" s="10">
        <v>47</v>
      </c>
      <c r="D194" s="11">
        <f t="shared" si="10"/>
        <v>-1.1999999999999886</v>
      </c>
      <c r="E194" s="11">
        <f t="shared" si="10"/>
        <v>-0.5</v>
      </c>
      <c r="F194" s="11">
        <f t="shared" si="12"/>
        <v>-0.62857142857142534</v>
      </c>
      <c r="G194" s="11">
        <f t="shared" si="13"/>
        <v>-0.14285714285714285</v>
      </c>
      <c r="H194" s="10">
        <f t="shared" si="11"/>
        <v>284.59999999999997</v>
      </c>
      <c r="I194" s="10">
        <f t="shared" si="11"/>
        <v>47.5</v>
      </c>
      <c r="J194" s="10"/>
    </row>
    <row r="195" spans="1:10" ht="30" customHeight="1" x14ac:dyDescent="0.3">
      <c r="A195" s="7">
        <v>44657</v>
      </c>
      <c r="B195" s="11">
        <v>283</v>
      </c>
      <c r="C195" s="11">
        <v>47.5</v>
      </c>
      <c r="D195" s="11">
        <f t="shared" si="10"/>
        <v>-0.80000000000001137</v>
      </c>
      <c r="E195" s="11">
        <f t="shared" si="10"/>
        <v>0.5</v>
      </c>
      <c r="F195" s="11">
        <f t="shared" si="12"/>
        <v>-0.48571428571428249</v>
      </c>
      <c r="G195" s="11">
        <f t="shared" si="13"/>
        <v>-7.1428571428571425E-2</v>
      </c>
      <c r="H195" s="10">
        <f t="shared" si="11"/>
        <v>284.1142857142857</v>
      </c>
      <c r="I195" s="10">
        <f t="shared" si="11"/>
        <v>47.428571428571431</v>
      </c>
      <c r="J195" s="11"/>
    </row>
    <row r="196" spans="1:10" ht="30" customHeight="1" x14ac:dyDescent="0.3">
      <c r="A196" s="6">
        <v>44658</v>
      </c>
      <c r="B196" s="10">
        <v>282.60000000000002</v>
      </c>
      <c r="C196" s="10">
        <v>47.5</v>
      </c>
      <c r="D196" s="11">
        <f t="shared" ref="D196:E259" si="14">B196-B195</f>
        <v>-0.39999999999997726</v>
      </c>
      <c r="E196" s="11">
        <f t="shared" si="14"/>
        <v>0</v>
      </c>
      <c r="F196" s="11">
        <f t="shared" si="12"/>
        <v>-0.22857142857142371</v>
      </c>
      <c r="G196" s="11">
        <f t="shared" si="13"/>
        <v>0</v>
      </c>
      <c r="H196" s="10">
        <f t="shared" si="11"/>
        <v>283.88571428571424</v>
      </c>
      <c r="I196" s="10">
        <f t="shared" si="11"/>
        <v>47.428571428571431</v>
      </c>
      <c r="J196" s="10"/>
    </row>
    <row r="197" spans="1:10" ht="30" customHeight="1" x14ac:dyDescent="0.3">
      <c r="A197" s="7">
        <v>44659</v>
      </c>
      <c r="B197" s="11">
        <v>282.2</v>
      </c>
      <c r="C197" s="11">
        <v>47</v>
      </c>
      <c r="D197" s="11">
        <f t="shared" si="14"/>
        <v>-0.40000000000003411</v>
      </c>
      <c r="E197" s="11">
        <f t="shared" si="14"/>
        <v>-0.5</v>
      </c>
      <c r="F197" s="11">
        <f t="shared" si="12"/>
        <v>8.5714285714280844E-2</v>
      </c>
      <c r="G197" s="11">
        <f t="shared" si="13"/>
        <v>0</v>
      </c>
      <c r="H197" s="10">
        <f t="shared" si="11"/>
        <v>283.97142857142859</v>
      </c>
      <c r="I197" s="10">
        <f t="shared" si="11"/>
        <v>47.428571428571431</v>
      </c>
      <c r="J197" s="11"/>
    </row>
    <row r="198" spans="1:10" ht="30" customHeight="1" x14ac:dyDescent="0.3">
      <c r="A198" s="6">
        <v>44660</v>
      </c>
      <c r="B198" s="10">
        <v>278.8</v>
      </c>
      <c r="C198" s="10">
        <v>47</v>
      </c>
      <c r="D198" s="11">
        <f t="shared" si="14"/>
        <v>-3.3999999999999773</v>
      </c>
      <c r="E198" s="11">
        <f t="shared" si="14"/>
        <v>0</v>
      </c>
      <c r="F198" s="11">
        <f t="shared" si="12"/>
        <v>-0.91428571428571104</v>
      </c>
      <c r="G198" s="11">
        <f t="shared" si="13"/>
        <v>-0.14285714285714285</v>
      </c>
      <c r="H198" s="10">
        <f t="shared" si="11"/>
        <v>283.05714285714288</v>
      </c>
      <c r="I198" s="10">
        <f t="shared" si="11"/>
        <v>47.285714285714285</v>
      </c>
      <c r="J198" s="10"/>
    </row>
    <row r="199" spans="1:10" ht="30" customHeight="1" x14ac:dyDescent="0.3">
      <c r="A199" s="7">
        <v>44662</v>
      </c>
      <c r="B199" s="11">
        <v>279.2</v>
      </c>
      <c r="C199" s="11">
        <v>47</v>
      </c>
      <c r="D199" s="11">
        <f t="shared" si="14"/>
        <v>0.39999999999997726</v>
      </c>
      <c r="E199" s="11">
        <f t="shared" si="14"/>
        <v>0</v>
      </c>
      <c r="F199" s="11">
        <f t="shared" si="12"/>
        <v>-0.97142857142857308</v>
      </c>
      <c r="G199" s="11">
        <f t="shared" si="13"/>
        <v>-7.1428571428571425E-2</v>
      </c>
      <c r="H199" s="10">
        <f t="shared" si="11"/>
        <v>282.08571428571429</v>
      </c>
      <c r="I199" s="10">
        <f t="shared" si="11"/>
        <v>47.214285714285715</v>
      </c>
      <c r="J199" s="11"/>
    </row>
    <row r="200" spans="1:10" ht="30" customHeight="1" x14ac:dyDescent="0.3">
      <c r="A200" s="6">
        <v>44663</v>
      </c>
      <c r="B200" s="10">
        <v>279.39999999999998</v>
      </c>
      <c r="C200" s="10">
        <v>47</v>
      </c>
      <c r="D200" s="11">
        <f t="shared" si="14"/>
        <v>0.19999999999998863</v>
      </c>
      <c r="E200" s="11">
        <f t="shared" si="14"/>
        <v>0</v>
      </c>
      <c r="F200" s="11">
        <f t="shared" si="12"/>
        <v>-0.80000000000000326</v>
      </c>
      <c r="G200" s="11">
        <f t="shared" si="13"/>
        <v>-7.1428571428571425E-2</v>
      </c>
      <c r="H200" s="10">
        <f t="shared" si="11"/>
        <v>281.28571428571428</v>
      </c>
      <c r="I200" s="10">
        <f t="shared" si="11"/>
        <v>47.142857142857146</v>
      </c>
      <c r="J200" s="10"/>
    </row>
    <row r="201" spans="1:10" ht="30" customHeight="1" x14ac:dyDescent="0.3">
      <c r="A201" s="7">
        <v>44664</v>
      </c>
      <c r="B201" s="11">
        <v>279.60000000000002</v>
      </c>
      <c r="C201" s="11">
        <v>47</v>
      </c>
      <c r="D201" s="11">
        <f t="shared" si="14"/>
        <v>0.20000000000004547</v>
      </c>
      <c r="E201" s="11">
        <f t="shared" si="14"/>
        <v>0</v>
      </c>
      <c r="F201" s="11">
        <f t="shared" si="12"/>
        <v>-0.59999999999999842</v>
      </c>
      <c r="G201" s="11">
        <f t="shared" si="13"/>
        <v>0</v>
      </c>
      <c r="H201" s="10">
        <f t="shared" ref="H201:I264" si="15">AVERAGE(B195:B201)</f>
        <v>280.68571428571425</v>
      </c>
      <c r="I201" s="10">
        <f t="shared" si="15"/>
        <v>47.142857142857146</v>
      </c>
      <c r="J201" s="11"/>
    </row>
    <row r="202" spans="1:10" ht="30" customHeight="1" x14ac:dyDescent="0.3">
      <c r="A202" s="6">
        <v>44665</v>
      </c>
      <c r="B202" s="10">
        <v>280</v>
      </c>
      <c r="C202" s="10">
        <v>47</v>
      </c>
      <c r="D202" s="11">
        <f t="shared" si="14"/>
        <v>0.39999999999997726</v>
      </c>
      <c r="E202" s="11">
        <f t="shared" si="14"/>
        <v>0</v>
      </c>
      <c r="F202" s="11">
        <f t="shared" ref="F202:F265" si="16">AVERAGE(D196:D202)</f>
        <v>-0.42857142857142855</v>
      </c>
      <c r="G202" s="11">
        <f t="shared" ref="G202:G265" si="17">AVERAGE(E196:E202)</f>
        <v>-7.1428571428571425E-2</v>
      </c>
      <c r="H202" s="10">
        <f t="shared" si="15"/>
        <v>280.25714285714281</v>
      </c>
      <c r="I202" s="10">
        <f t="shared" si="15"/>
        <v>47.071428571428569</v>
      </c>
      <c r="J202" s="10"/>
    </row>
    <row r="203" spans="1:10" ht="30" customHeight="1" x14ac:dyDescent="0.3">
      <c r="A203" s="7">
        <v>44666</v>
      </c>
      <c r="B203" s="11">
        <v>278.2</v>
      </c>
      <c r="C203" s="11">
        <v>47</v>
      </c>
      <c r="D203" s="11">
        <f t="shared" si="14"/>
        <v>-1.8000000000000114</v>
      </c>
      <c r="E203" s="11">
        <f t="shared" si="14"/>
        <v>0</v>
      </c>
      <c r="F203" s="11">
        <f t="shared" si="16"/>
        <v>-0.62857142857143344</v>
      </c>
      <c r="G203" s="11">
        <f t="shared" si="17"/>
        <v>-7.1428571428571425E-2</v>
      </c>
      <c r="H203" s="10">
        <f t="shared" si="15"/>
        <v>279.62857142857143</v>
      </c>
      <c r="I203" s="10">
        <f t="shared" si="15"/>
        <v>47</v>
      </c>
      <c r="J203" s="11"/>
    </row>
    <row r="204" spans="1:10" ht="30" customHeight="1" x14ac:dyDescent="0.3">
      <c r="A204" s="6">
        <v>44667</v>
      </c>
      <c r="B204" s="10">
        <v>277.8</v>
      </c>
      <c r="C204" s="10">
        <v>47</v>
      </c>
      <c r="D204" s="11">
        <f t="shared" si="14"/>
        <v>-0.39999999999997726</v>
      </c>
      <c r="E204" s="11">
        <f t="shared" si="14"/>
        <v>0</v>
      </c>
      <c r="F204" s="11">
        <f t="shared" si="16"/>
        <v>-0.62857142857142534</v>
      </c>
      <c r="G204" s="11">
        <f t="shared" si="17"/>
        <v>0</v>
      </c>
      <c r="H204" s="10">
        <f t="shared" si="15"/>
        <v>279</v>
      </c>
      <c r="I204" s="10">
        <f t="shared" si="15"/>
        <v>47</v>
      </c>
      <c r="J204" s="10"/>
    </row>
    <row r="205" spans="1:10" ht="30" customHeight="1" x14ac:dyDescent="0.3">
      <c r="A205" s="7">
        <v>44668</v>
      </c>
      <c r="B205" s="11">
        <v>278.2</v>
      </c>
      <c r="C205" s="11">
        <v>47</v>
      </c>
      <c r="D205" s="11">
        <f t="shared" si="14"/>
        <v>0.39999999999997726</v>
      </c>
      <c r="E205" s="11">
        <f t="shared" si="14"/>
        <v>0</v>
      </c>
      <c r="F205" s="11">
        <f t="shared" si="16"/>
        <v>-8.5714285714288962E-2</v>
      </c>
      <c r="G205" s="11">
        <f t="shared" si="17"/>
        <v>0</v>
      </c>
      <c r="H205" s="10">
        <f t="shared" si="15"/>
        <v>278.91428571428571</v>
      </c>
      <c r="I205" s="10">
        <f t="shared" si="15"/>
        <v>47</v>
      </c>
      <c r="J205" s="11"/>
    </row>
    <row r="206" spans="1:10" ht="30" customHeight="1" x14ac:dyDescent="0.3">
      <c r="A206" s="6">
        <v>44669</v>
      </c>
      <c r="B206" s="10">
        <v>279.8</v>
      </c>
      <c r="C206" s="10">
        <v>47</v>
      </c>
      <c r="D206" s="11">
        <f t="shared" si="14"/>
        <v>1.6000000000000227</v>
      </c>
      <c r="E206" s="11">
        <f t="shared" si="14"/>
        <v>0</v>
      </c>
      <c r="F206" s="11">
        <f t="shared" si="16"/>
        <v>8.5714285714288962E-2</v>
      </c>
      <c r="G206" s="11">
        <f t="shared" si="17"/>
        <v>0</v>
      </c>
      <c r="H206" s="10">
        <f t="shared" si="15"/>
        <v>279</v>
      </c>
      <c r="I206" s="10">
        <f t="shared" si="15"/>
        <v>47</v>
      </c>
      <c r="J206" s="10"/>
    </row>
    <row r="207" spans="1:10" ht="30" customHeight="1" x14ac:dyDescent="0.3">
      <c r="A207" s="7">
        <v>44670</v>
      </c>
      <c r="B207" s="11">
        <v>279.60000000000002</v>
      </c>
      <c r="C207" s="11">
        <v>47</v>
      </c>
      <c r="D207" s="11">
        <f t="shared" si="14"/>
        <v>-0.19999999999998863</v>
      </c>
      <c r="E207" s="11">
        <f t="shared" si="14"/>
        <v>0</v>
      </c>
      <c r="F207" s="11">
        <f t="shared" si="16"/>
        <v>2.8571428571435069E-2</v>
      </c>
      <c r="G207" s="11">
        <f t="shared" si="17"/>
        <v>0</v>
      </c>
      <c r="H207" s="10">
        <f t="shared" si="15"/>
        <v>279.02857142857141</v>
      </c>
      <c r="I207" s="10">
        <f t="shared" si="15"/>
        <v>47</v>
      </c>
      <c r="J207" s="11"/>
    </row>
    <row r="208" spans="1:10" ht="30" customHeight="1" x14ac:dyDescent="0.3">
      <c r="A208" s="6">
        <v>44671</v>
      </c>
      <c r="B208" s="10">
        <v>278</v>
      </c>
      <c r="C208" s="10">
        <v>47</v>
      </c>
      <c r="D208" s="11">
        <f t="shared" si="14"/>
        <v>-1.6000000000000227</v>
      </c>
      <c r="E208" s="11">
        <f t="shared" si="14"/>
        <v>0</v>
      </c>
      <c r="F208" s="11">
        <f t="shared" si="16"/>
        <v>-0.22857142857143181</v>
      </c>
      <c r="G208" s="11">
        <f t="shared" si="17"/>
        <v>0</v>
      </c>
      <c r="H208" s="10">
        <f t="shared" si="15"/>
        <v>278.8</v>
      </c>
      <c r="I208" s="10">
        <f t="shared" si="15"/>
        <v>47</v>
      </c>
      <c r="J208" s="10"/>
    </row>
    <row r="209" spans="1:10" ht="30" customHeight="1" x14ac:dyDescent="0.3">
      <c r="A209" s="7">
        <v>44672</v>
      </c>
      <c r="B209" s="11">
        <v>276.2</v>
      </c>
      <c r="C209" s="11">
        <v>46.5</v>
      </c>
      <c r="D209" s="11">
        <f t="shared" si="14"/>
        <v>-1.8000000000000114</v>
      </c>
      <c r="E209" s="11">
        <f t="shared" si="14"/>
        <v>-0.5</v>
      </c>
      <c r="F209" s="11">
        <f t="shared" si="16"/>
        <v>-0.54285714285714448</v>
      </c>
      <c r="G209" s="11">
        <f t="shared" si="17"/>
        <v>-7.1428571428571425E-2</v>
      </c>
      <c r="H209" s="10">
        <f t="shared" si="15"/>
        <v>278.25714285714287</v>
      </c>
      <c r="I209" s="10">
        <f t="shared" si="15"/>
        <v>46.928571428571431</v>
      </c>
      <c r="J209" s="11"/>
    </row>
    <row r="210" spans="1:10" ht="30" customHeight="1" x14ac:dyDescent="0.3">
      <c r="A210" s="6">
        <v>44673</v>
      </c>
      <c r="B210" s="10">
        <v>275.8</v>
      </c>
      <c r="C210" s="10">
        <v>46.5</v>
      </c>
      <c r="D210" s="11">
        <f t="shared" si="14"/>
        <v>-0.39999999999997726</v>
      </c>
      <c r="E210" s="11">
        <f t="shared" si="14"/>
        <v>0</v>
      </c>
      <c r="F210" s="11">
        <f t="shared" si="16"/>
        <v>-0.34285714285713959</v>
      </c>
      <c r="G210" s="11">
        <f t="shared" si="17"/>
        <v>-7.1428571428571425E-2</v>
      </c>
      <c r="H210" s="10">
        <f t="shared" si="15"/>
        <v>277.91428571428571</v>
      </c>
      <c r="I210" s="10">
        <f t="shared" si="15"/>
        <v>46.857142857142854</v>
      </c>
      <c r="J210" s="10"/>
    </row>
    <row r="211" spans="1:10" ht="30" customHeight="1" x14ac:dyDescent="0.3">
      <c r="A211" s="7">
        <v>44674</v>
      </c>
      <c r="B211" s="11">
        <v>275.8</v>
      </c>
      <c r="C211" s="11">
        <v>46</v>
      </c>
      <c r="D211" s="11">
        <f t="shared" si="14"/>
        <v>0</v>
      </c>
      <c r="E211" s="11">
        <f t="shared" si="14"/>
        <v>-0.5</v>
      </c>
      <c r="F211" s="11">
        <f t="shared" si="16"/>
        <v>-0.2857142857142857</v>
      </c>
      <c r="G211" s="11">
        <f t="shared" si="17"/>
        <v>-0.14285714285714285</v>
      </c>
      <c r="H211" s="10">
        <f t="shared" si="15"/>
        <v>277.62857142857143</v>
      </c>
      <c r="I211" s="10">
        <f t="shared" si="15"/>
        <v>46.714285714285715</v>
      </c>
      <c r="J211" s="11"/>
    </row>
    <row r="212" spans="1:10" ht="30" customHeight="1" x14ac:dyDescent="0.3">
      <c r="A212" s="6">
        <v>44675</v>
      </c>
      <c r="B212" s="10">
        <v>273.60000000000002</v>
      </c>
      <c r="C212" s="10">
        <v>46.5</v>
      </c>
      <c r="D212" s="11">
        <f t="shared" si="14"/>
        <v>-2.1999999999999886</v>
      </c>
      <c r="E212" s="11">
        <f t="shared" si="14"/>
        <v>0.5</v>
      </c>
      <c r="F212" s="11">
        <f t="shared" si="16"/>
        <v>-0.65714285714285225</v>
      </c>
      <c r="G212" s="11">
        <f t="shared" si="17"/>
        <v>-7.1428571428571425E-2</v>
      </c>
      <c r="H212" s="10">
        <f t="shared" si="15"/>
        <v>276.97142857142859</v>
      </c>
      <c r="I212" s="10">
        <f t="shared" si="15"/>
        <v>46.642857142857146</v>
      </c>
      <c r="J212" s="10"/>
    </row>
    <row r="213" spans="1:10" ht="30" customHeight="1" x14ac:dyDescent="0.3">
      <c r="A213" s="7">
        <v>44676</v>
      </c>
      <c r="B213" s="11">
        <v>280.2</v>
      </c>
      <c r="C213" s="11">
        <v>47</v>
      </c>
      <c r="D213" s="11">
        <f t="shared" si="14"/>
        <v>6.5999999999999659</v>
      </c>
      <c r="E213" s="11">
        <f t="shared" si="14"/>
        <v>0.5</v>
      </c>
      <c r="F213" s="11">
        <f t="shared" si="16"/>
        <v>5.7142857142853894E-2</v>
      </c>
      <c r="G213" s="11">
        <f t="shared" si="17"/>
        <v>0</v>
      </c>
      <c r="H213" s="10">
        <f t="shared" si="15"/>
        <v>277.02857142857141</v>
      </c>
      <c r="I213" s="10">
        <f t="shared" si="15"/>
        <v>46.642857142857146</v>
      </c>
      <c r="J213" s="11"/>
    </row>
    <row r="214" spans="1:10" ht="30" customHeight="1" x14ac:dyDescent="0.3">
      <c r="A214" s="6">
        <v>44677</v>
      </c>
      <c r="B214" s="10">
        <v>279.2</v>
      </c>
      <c r="C214" s="10">
        <v>47</v>
      </c>
      <c r="D214" s="11">
        <f t="shared" si="14"/>
        <v>-1</v>
      </c>
      <c r="E214" s="11">
        <f t="shared" si="14"/>
        <v>0</v>
      </c>
      <c r="F214" s="11">
        <f t="shared" si="16"/>
        <v>-5.7142857142862012E-2</v>
      </c>
      <c r="G214" s="11">
        <f t="shared" si="17"/>
        <v>0</v>
      </c>
      <c r="H214" s="10">
        <f t="shared" si="15"/>
        <v>276.97142857142859</v>
      </c>
      <c r="I214" s="10">
        <f t="shared" si="15"/>
        <v>46.642857142857146</v>
      </c>
      <c r="J214" s="10"/>
    </row>
    <row r="215" spans="1:10" ht="30" customHeight="1" x14ac:dyDescent="0.3">
      <c r="A215" s="7">
        <v>44678</v>
      </c>
      <c r="B215" s="11">
        <v>278.8</v>
      </c>
      <c r="C215" s="11">
        <v>46.5</v>
      </c>
      <c r="D215" s="11">
        <f t="shared" si="14"/>
        <v>-0.39999999999997726</v>
      </c>
      <c r="E215" s="11">
        <f t="shared" si="14"/>
        <v>-0.5</v>
      </c>
      <c r="F215" s="11">
        <f t="shared" si="16"/>
        <v>0.11428571428571591</v>
      </c>
      <c r="G215" s="11">
        <f t="shared" si="17"/>
        <v>-7.1428571428571425E-2</v>
      </c>
      <c r="H215" s="10">
        <f t="shared" si="15"/>
        <v>277.08571428571429</v>
      </c>
      <c r="I215" s="10">
        <f t="shared" si="15"/>
        <v>46.571428571428569</v>
      </c>
      <c r="J215" s="11"/>
    </row>
    <row r="216" spans="1:10" ht="30" customHeight="1" x14ac:dyDescent="0.3">
      <c r="A216" s="6">
        <v>44679</v>
      </c>
      <c r="B216" s="10">
        <v>282.2</v>
      </c>
      <c r="C216" s="10">
        <v>47</v>
      </c>
      <c r="D216" s="11">
        <f t="shared" si="14"/>
        <v>3.3999999999999773</v>
      </c>
      <c r="E216" s="11">
        <f t="shared" si="14"/>
        <v>0.5</v>
      </c>
      <c r="F216" s="11">
        <f t="shared" si="16"/>
        <v>0.8571428571428571</v>
      </c>
      <c r="G216" s="11">
        <f t="shared" si="17"/>
        <v>7.1428571428571425E-2</v>
      </c>
      <c r="H216" s="10">
        <f t="shared" si="15"/>
        <v>277.94285714285718</v>
      </c>
      <c r="I216" s="10">
        <f t="shared" si="15"/>
        <v>46.642857142857146</v>
      </c>
      <c r="J216" s="10"/>
    </row>
    <row r="217" spans="1:10" ht="30" customHeight="1" x14ac:dyDescent="0.3">
      <c r="A217" s="7">
        <v>44680</v>
      </c>
      <c r="B217" s="11">
        <v>279.2</v>
      </c>
      <c r="C217" s="11">
        <v>47</v>
      </c>
      <c r="D217" s="11">
        <f t="shared" si="14"/>
        <v>-3</v>
      </c>
      <c r="E217" s="11">
        <f t="shared" si="14"/>
        <v>0</v>
      </c>
      <c r="F217" s="11">
        <f t="shared" si="16"/>
        <v>0.48571428571428249</v>
      </c>
      <c r="G217" s="11">
        <f t="shared" si="17"/>
        <v>7.1428571428571425E-2</v>
      </c>
      <c r="H217" s="10">
        <f t="shared" si="15"/>
        <v>278.42857142857144</v>
      </c>
      <c r="I217" s="10">
        <f t="shared" si="15"/>
        <v>46.714285714285715</v>
      </c>
      <c r="J217" s="11"/>
    </row>
    <row r="218" spans="1:10" ht="30" customHeight="1" x14ac:dyDescent="0.3">
      <c r="A218" s="6">
        <v>44681</v>
      </c>
      <c r="B218" s="10">
        <v>275.2</v>
      </c>
      <c r="C218" s="10">
        <v>47</v>
      </c>
      <c r="D218" s="11">
        <f t="shared" si="14"/>
        <v>-4</v>
      </c>
      <c r="E218" s="11">
        <f t="shared" si="14"/>
        <v>0</v>
      </c>
      <c r="F218" s="11">
        <f t="shared" si="16"/>
        <v>-8.5714285714288962E-2</v>
      </c>
      <c r="G218" s="11">
        <f t="shared" si="17"/>
        <v>0.14285714285714285</v>
      </c>
      <c r="H218" s="10">
        <f t="shared" si="15"/>
        <v>278.34285714285716</v>
      </c>
      <c r="I218" s="10">
        <f t="shared" si="15"/>
        <v>46.857142857142854</v>
      </c>
      <c r="J218" s="10"/>
    </row>
    <row r="219" spans="1:10" ht="30" customHeight="1" x14ac:dyDescent="0.3">
      <c r="A219" s="7">
        <v>44682</v>
      </c>
      <c r="B219" s="11">
        <v>276.60000000000002</v>
      </c>
      <c r="C219" s="11">
        <v>46.5</v>
      </c>
      <c r="D219" s="11">
        <f t="shared" si="14"/>
        <v>1.4000000000000341</v>
      </c>
      <c r="E219" s="11">
        <f t="shared" si="14"/>
        <v>-0.5</v>
      </c>
      <c r="F219" s="11">
        <f t="shared" si="16"/>
        <v>0.42857142857142855</v>
      </c>
      <c r="G219" s="11">
        <f t="shared" si="17"/>
        <v>0</v>
      </c>
      <c r="H219" s="10">
        <f t="shared" si="15"/>
        <v>278.7714285714286</v>
      </c>
      <c r="I219" s="10">
        <f t="shared" si="15"/>
        <v>46.857142857142854</v>
      </c>
      <c r="J219" s="11"/>
    </row>
    <row r="220" spans="1:10" ht="30" customHeight="1" x14ac:dyDescent="0.3">
      <c r="A220" s="6">
        <v>44683</v>
      </c>
      <c r="B220" s="10">
        <v>275</v>
      </c>
      <c r="C220" s="10">
        <v>47</v>
      </c>
      <c r="D220" s="11">
        <f t="shared" si="14"/>
        <v>-1.6000000000000227</v>
      </c>
      <c r="E220" s="11">
        <f t="shared" si="14"/>
        <v>0.5</v>
      </c>
      <c r="F220" s="11">
        <f t="shared" si="16"/>
        <v>-0.74285714285714122</v>
      </c>
      <c r="G220" s="11">
        <f t="shared" si="17"/>
        <v>0</v>
      </c>
      <c r="H220" s="10">
        <f t="shared" si="15"/>
        <v>278.02857142857147</v>
      </c>
      <c r="I220" s="10">
        <f t="shared" si="15"/>
        <v>46.857142857142854</v>
      </c>
      <c r="J220" s="10"/>
    </row>
    <row r="221" spans="1:10" ht="30" customHeight="1" x14ac:dyDescent="0.3">
      <c r="A221" s="7">
        <v>44684</v>
      </c>
      <c r="B221" s="11">
        <v>275.60000000000002</v>
      </c>
      <c r="C221" s="11">
        <v>47</v>
      </c>
      <c r="D221" s="11">
        <f t="shared" si="14"/>
        <v>0.60000000000002274</v>
      </c>
      <c r="E221" s="11">
        <f t="shared" si="14"/>
        <v>0</v>
      </c>
      <c r="F221" s="11">
        <f t="shared" si="16"/>
        <v>-0.51428571428570946</v>
      </c>
      <c r="G221" s="11">
        <f t="shared" si="17"/>
        <v>0</v>
      </c>
      <c r="H221" s="10">
        <f t="shared" si="15"/>
        <v>277.51428571428568</v>
      </c>
      <c r="I221" s="10">
        <f t="shared" si="15"/>
        <v>46.857142857142854</v>
      </c>
      <c r="J221" s="11"/>
    </row>
    <row r="222" spans="1:10" ht="30" customHeight="1" x14ac:dyDescent="0.3">
      <c r="A222" s="6">
        <v>44685</v>
      </c>
      <c r="B222" s="10">
        <v>275</v>
      </c>
      <c r="C222" s="10">
        <v>46.5</v>
      </c>
      <c r="D222" s="11">
        <f t="shared" si="14"/>
        <v>-0.60000000000002274</v>
      </c>
      <c r="E222" s="11">
        <f t="shared" si="14"/>
        <v>-0.5</v>
      </c>
      <c r="F222" s="11">
        <f t="shared" si="16"/>
        <v>-0.54285714285714448</v>
      </c>
      <c r="G222" s="11">
        <f t="shared" si="17"/>
        <v>0</v>
      </c>
      <c r="H222" s="10">
        <f t="shared" si="15"/>
        <v>276.97142857142853</v>
      </c>
      <c r="I222" s="10">
        <f t="shared" si="15"/>
        <v>46.857142857142854</v>
      </c>
      <c r="J222" s="10"/>
    </row>
    <row r="223" spans="1:10" ht="30" customHeight="1" x14ac:dyDescent="0.3">
      <c r="A223" s="7">
        <v>44686</v>
      </c>
      <c r="B223" s="11">
        <v>274.39999999999998</v>
      </c>
      <c r="C223" s="11">
        <v>46.5</v>
      </c>
      <c r="D223" s="11">
        <f t="shared" si="14"/>
        <v>-0.60000000000002274</v>
      </c>
      <c r="E223" s="11">
        <f t="shared" si="14"/>
        <v>0</v>
      </c>
      <c r="F223" s="11">
        <f t="shared" si="16"/>
        <v>-1.1142857142857159</v>
      </c>
      <c r="G223" s="11">
        <f t="shared" si="17"/>
        <v>-7.1428571428571425E-2</v>
      </c>
      <c r="H223" s="10">
        <f t="shared" si="15"/>
        <v>275.85714285714283</v>
      </c>
      <c r="I223" s="10">
        <f t="shared" si="15"/>
        <v>46.785714285714285</v>
      </c>
      <c r="J223" s="11"/>
    </row>
    <row r="224" spans="1:10" ht="30" customHeight="1" x14ac:dyDescent="0.3">
      <c r="A224" s="6">
        <v>44687</v>
      </c>
      <c r="B224" s="10">
        <v>272.39999999999998</v>
      </c>
      <c r="C224" s="10">
        <v>46</v>
      </c>
      <c r="D224" s="11">
        <f t="shared" si="14"/>
        <v>-2</v>
      </c>
      <c r="E224" s="11">
        <f t="shared" si="14"/>
        <v>-0.5</v>
      </c>
      <c r="F224" s="11">
        <f t="shared" si="16"/>
        <v>-0.97142857142857308</v>
      </c>
      <c r="G224" s="11">
        <f t="shared" si="17"/>
        <v>-0.14285714285714285</v>
      </c>
      <c r="H224" s="10">
        <f t="shared" si="15"/>
        <v>274.8857142857143</v>
      </c>
      <c r="I224" s="10">
        <f t="shared" si="15"/>
        <v>46.642857142857146</v>
      </c>
      <c r="J224" s="10"/>
    </row>
    <row r="225" spans="1:10" ht="30" customHeight="1" x14ac:dyDescent="0.3">
      <c r="A225" s="7">
        <v>44688</v>
      </c>
      <c r="B225" s="11">
        <v>271.8</v>
      </c>
      <c r="C225" s="11">
        <v>47</v>
      </c>
      <c r="D225" s="11">
        <f t="shared" si="14"/>
        <v>-0.59999999999996589</v>
      </c>
      <c r="E225" s="11">
        <f t="shared" si="14"/>
        <v>1</v>
      </c>
      <c r="F225" s="11">
        <f t="shared" si="16"/>
        <v>-0.48571428571428249</v>
      </c>
      <c r="G225" s="11">
        <f t="shared" si="17"/>
        <v>0</v>
      </c>
      <c r="H225" s="10">
        <f t="shared" si="15"/>
        <v>274.39999999999998</v>
      </c>
      <c r="I225" s="10">
        <f t="shared" si="15"/>
        <v>46.642857142857146</v>
      </c>
      <c r="J225" s="11"/>
    </row>
    <row r="226" spans="1:10" ht="30" customHeight="1" x14ac:dyDescent="0.3">
      <c r="A226" s="6">
        <v>44689</v>
      </c>
      <c r="B226" s="10">
        <v>278.2</v>
      </c>
      <c r="C226" s="10">
        <v>46.5</v>
      </c>
      <c r="D226" s="11">
        <f t="shared" si="14"/>
        <v>6.3999999999999773</v>
      </c>
      <c r="E226" s="11">
        <f t="shared" si="14"/>
        <v>-0.5</v>
      </c>
      <c r="F226" s="11">
        <f t="shared" si="16"/>
        <v>0.22857142857142371</v>
      </c>
      <c r="G226" s="11">
        <f t="shared" si="17"/>
        <v>0</v>
      </c>
      <c r="H226" s="10">
        <f t="shared" si="15"/>
        <v>274.62857142857143</v>
      </c>
      <c r="I226" s="10">
        <f t="shared" si="15"/>
        <v>46.642857142857146</v>
      </c>
      <c r="J226" s="10"/>
    </row>
    <row r="227" spans="1:10" ht="30" customHeight="1" x14ac:dyDescent="0.3">
      <c r="A227" s="7">
        <v>44690</v>
      </c>
      <c r="B227" s="11">
        <v>277.8</v>
      </c>
      <c r="C227" s="11">
        <v>46.5</v>
      </c>
      <c r="D227" s="11">
        <f t="shared" si="14"/>
        <v>-0.39999999999997726</v>
      </c>
      <c r="E227" s="11">
        <f t="shared" si="14"/>
        <v>0</v>
      </c>
      <c r="F227" s="11">
        <f t="shared" si="16"/>
        <v>0.40000000000000163</v>
      </c>
      <c r="G227" s="11">
        <f t="shared" si="17"/>
        <v>-7.1428571428571425E-2</v>
      </c>
      <c r="H227" s="10">
        <f t="shared" si="15"/>
        <v>275.02857142857141</v>
      </c>
      <c r="I227" s="10">
        <f t="shared" si="15"/>
        <v>46.571428571428569</v>
      </c>
      <c r="J227" s="11"/>
    </row>
    <row r="228" spans="1:10" ht="30" customHeight="1" x14ac:dyDescent="0.3">
      <c r="A228" s="6">
        <v>44691</v>
      </c>
      <c r="B228" s="10">
        <v>276.2</v>
      </c>
      <c r="C228" s="10">
        <v>47</v>
      </c>
      <c r="D228" s="11">
        <f t="shared" si="14"/>
        <v>-1.6000000000000227</v>
      </c>
      <c r="E228" s="11">
        <f t="shared" si="14"/>
        <v>0.5</v>
      </c>
      <c r="F228" s="11">
        <f t="shared" si="16"/>
        <v>8.5714285714280844E-2</v>
      </c>
      <c r="G228" s="11">
        <f t="shared" si="17"/>
        <v>0</v>
      </c>
      <c r="H228" s="10">
        <f t="shared" si="15"/>
        <v>275.1142857142857</v>
      </c>
      <c r="I228" s="10">
        <f t="shared" si="15"/>
        <v>46.571428571428569</v>
      </c>
      <c r="J228" s="10"/>
    </row>
    <row r="229" spans="1:10" ht="30" customHeight="1" x14ac:dyDescent="0.3">
      <c r="A229" s="7">
        <v>44692</v>
      </c>
      <c r="B229" s="11">
        <v>272.39999999999998</v>
      </c>
      <c r="C229" s="11">
        <v>47</v>
      </c>
      <c r="D229" s="11">
        <f t="shared" si="14"/>
        <v>-3.8000000000000114</v>
      </c>
      <c r="E229" s="11">
        <f t="shared" si="14"/>
        <v>0</v>
      </c>
      <c r="F229" s="11">
        <f t="shared" si="16"/>
        <v>-0.37142857142857466</v>
      </c>
      <c r="G229" s="11">
        <f t="shared" si="17"/>
        <v>7.1428571428571425E-2</v>
      </c>
      <c r="H229" s="10">
        <f t="shared" si="15"/>
        <v>274.74285714285713</v>
      </c>
      <c r="I229" s="10">
        <f t="shared" si="15"/>
        <v>46.642857142857146</v>
      </c>
      <c r="J229" s="11"/>
    </row>
    <row r="230" spans="1:10" ht="30" customHeight="1" x14ac:dyDescent="0.3">
      <c r="A230" s="6">
        <v>44693</v>
      </c>
      <c r="B230" s="10">
        <v>274</v>
      </c>
      <c r="C230" s="10">
        <v>46.5</v>
      </c>
      <c r="D230" s="11">
        <f t="shared" si="14"/>
        <v>1.6000000000000227</v>
      </c>
      <c r="E230" s="11">
        <f t="shared" si="14"/>
        <v>-0.5</v>
      </c>
      <c r="F230" s="11">
        <f t="shared" si="16"/>
        <v>-5.7142857142853894E-2</v>
      </c>
      <c r="G230" s="11">
        <f t="shared" si="17"/>
        <v>0</v>
      </c>
      <c r="H230" s="10">
        <f t="shared" si="15"/>
        <v>274.68571428571431</v>
      </c>
      <c r="I230" s="10">
        <f t="shared" si="15"/>
        <v>46.642857142857146</v>
      </c>
      <c r="J230" s="10"/>
    </row>
    <row r="231" spans="1:10" ht="30" customHeight="1" x14ac:dyDescent="0.3">
      <c r="A231" s="7">
        <v>44694</v>
      </c>
      <c r="B231" s="11">
        <v>272.8</v>
      </c>
      <c r="C231" s="11">
        <v>46.5</v>
      </c>
      <c r="D231" s="11">
        <f t="shared" si="14"/>
        <v>-1.1999999999999886</v>
      </c>
      <c r="E231" s="11">
        <f t="shared" si="14"/>
        <v>0</v>
      </c>
      <c r="F231" s="11">
        <f t="shared" si="16"/>
        <v>5.7142857142862012E-2</v>
      </c>
      <c r="G231" s="11">
        <f t="shared" si="17"/>
        <v>7.1428571428571425E-2</v>
      </c>
      <c r="H231" s="10">
        <f t="shared" si="15"/>
        <v>274.74285714285713</v>
      </c>
      <c r="I231" s="10">
        <f t="shared" si="15"/>
        <v>46.714285714285715</v>
      </c>
      <c r="J231" s="11"/>
    </row>
    <row r="232" spans="1:10" ht="30" customHeight="1" x14ac:dyDescent="0.3">
      <c r="A232" s="6">
        <v>44697</v>
      </c>
      <c r="B232" s="10">
        <v>281.8</v>
      </c>
      <c r="C232" s="10">
        <v>47</v>
      </c>
      <c r="D232" s="11">
        <f t="shared" si="14"/>
        <v>9</v>
      </c>
      <c r="E232" s="11">
        <f t="shared" si="14"/>
        <v>0.5</v>
      </c>
      <c r="F232" s="11">
        <f t="shared" si="16"/>
        <v>1.4285714285714286</v>
      </c>
      <c r="G232" s="11">
        <f t="shared" si="17"/>
        <v>0</v>
      </c>
      <c r="H232" s="10">
        <f t="shared" si="15"/>
        <v>276.17142857142852</v>
      </c>
      <c r="I232" s="10">
        <f t="shared" si="15"/>
        <v>46.714285714285715</v>
      </c>
      <c r="J232" s="10"/>
    </row>
    <row r="233" spans="1:10" ht="30" customHeight="1" x14ac:dyDescent="0.3">
      <c r="A233" s="7">
        <v>44698</v>
      </c>
      <c r="B233" s="11">
        <v>282.8</v>
      </c>
      <c r="C233" s="11">
        <v>47</v>
      </c>
      <c r="D233" s="11">
        <f t="shared" si="14"/>
        <v>1</v>
      </c>
      <c r="E233" s="11">
        <f t="shared" si="14"/>
        <v>0</v>
      </c>
      <c r="F233" s="11">
        <f t="shared" si="16"/>
        <v>0.65714285714286036</v>
      </c>
      <c r="G233" s="11">
        <f t="shared" si="17"/>
        <v>7.1428571428571425E-2</v>
      </c>
      <c r="H233" s="10">
        <f t="shared" si="15"/>
        <v>276.82857142857142</v>
      </c>
      <c r="I233" s="10">
        <f t="shared" si="15"/>
        <v>46.785714285714285</v>
      </c>
      <c r="J233" s="11"/>
    </row>
    <row r="234" spans="1:10" ht="30" customHeight="1" x14ac:dyDescent="0.3">
      <c r="A234" s="6">
        <v>44704</v>
      </c>
      <c r="B234" s="10">
        <v>286</v>
      </c>
      <c r="C234" s="10">
        <v>48</v>
      </c>
      <c r="D234" s="11">
        <f t="shared" si="14"/>
        <v>3.1999999999999886</v>
      </c>
      <c r="E234" s="11">
        <f t="shared" si="14"/>
        <v>1</v>
      </c>
      <c r="F234" s="11">
        <f t="shared" si="16"/>
        <v>1.1714285714285697</v>
      </c>
      <c r="G234" s="11">
        <f t="shared" si="17"/>
        <v>0.21428571428571427</v>
      </c>
      <c r="H234" s="10">
        <f t="shared" si="15"/>
        <v>277.99999999999994</v>
      </c>
      <c r="I234" s="10">
        <f t="shared" si="15"/>
        <v>47</v>
      </c>
      <c r="J234" s="10"/>
    </row>
    <row r="235" spans="1:10" ht="30" customHeight="1" x14ac:dyDescent="0.3">
      <c r="A235" s="7">
        <v>44705</v>
      </c>
      <c r="B235" s="11">
        <v>280.60000000000002</v>
      </c>
      <c r="C235" s="11">
        <v>47</v>
      </c>
      <c r="D235" s="11">
        <f t="shared" si="14"/>
        <v>-5.3999999999999773</v>
      </c>
      <c r="E235" s="11">
        <f t="shared" si="14"/>
        <v>-1</v>
      </c>
      <c r="F235" s="11">
        <f t="shared" si="16"/>
        <v>0.62857142857143344</v>
      </c>
      <c r="G235" s="11">
        <f t="shared" si="17"/>
        <v>0</v>
      </c>
      <c r="H235" s="10">
        <f t="shared" si="15"/>
        <v>278.62857142857143</v>
      </c>
      <c r="I235" s="10">
        <f t="shared" si="15"/>
        <v>47</v>
      </c>
      <c r="J235" s="11"/>
    </row>
    <row r="236" spans="1:10" ht="30" customHeight="1" x14ac:dyDescent="0.3">
      <c r="A236" s="6">
        <v>44706</v>
      </c>
      <c r="B236" s="10">
        <v>283.60000000000002</v>
      </c>
      <c r="C236" s="10">
        <v>47</v>
      </c>
      <c r="D236" s="11">
        <f t="shared" si="14"/>
        <v>3</v>
      </c>
      <c r="E236" s="11">
        <f t="shared" si="14"/>
        <v>0</v>
      </c>
      <c r="F236" s="11">
        <f t="shared" si="16"/>
        <v>1.6000000000000065</v>
      </c>
      <c r="G236" s="11">
        <f t="shared" si="17"/>
        <v>0</v>
      </c>
      <c r="H236" s="10">
        <f t="shared" si="15"/>
        <v>280.2285714285714</v>
      </c>
      <c r="I236" s="10">
        <f t="shared" si="15"/>
        <v>47</v>
      </c>
      <c r="J236" s="10"/>
    </row>
    <row r="237" spans="1:10" ht="30" customHeight="1" x14ac:dyDescent="0.3">
      <c r="A237" s="7">
        <v>44707</v>
      </c>
      <c r="B237" s="11">
        <v>281.60000000000002</v>
      </c>
      <c r="C237" s="11">
        <v>47</v>
      </c>
      <c r="D237" s="11">
        <f t="shared" si="14"/>
        <v>-2</v>
      </c>
      <c r="E237" s="11">
        <f t="shared" si="14"/>
        <v>0</v>
      </c>
      <c r="F237" s="11">
        <f t="shared" si="16"/>
        <v>1.085714285714289</v>
      </c>
      <c r="G237" s="11">
        <f t="shared" si="17"/>
        <v>7.1428571428571425E-2</v>
      </c>
      <c r="H237" s="10">
        <f t="shared" si="15"/>
        <v>281.31428571428569</v>
      </c>
      <c r="I237" s="10">
        <f t="shared" si="15"/>
        <v>47.071428571428569</v>
      </c>
      <c r="J237" s="11"/>
    </row>
    <row r="238" spans="1:10" ht="30" customHeight="1" x14ac:dyDescent="0.3">
      <c r="A238" s="6">
        <v>44708</v>
      </c>
      <c r="B238" s="10">
        <v>278</v>
      </c>
      <c r="C238" s="10">
        <v>47</v>
      </c>
      <c r="D238" s="11">
        <f t="shared" si="14"/>
        <v>-3.6000000000000227</v>
      </c>
      <c r="E238" s="11">
        <f t="shared" si="14"/>
        <v>0</v>
      </c>
      <c r="F238" s="11">
        <f t="shared" si="16"/>
        <v>0.74285714285714122</v>
      </c>
      <c r="G238" s="11">
        <f t="shared" si="17"/>
        <v>7.1428571428571425E-2</v>
      </c>
      <c r="H238" s="10">
        <f t="shared" si="15"/>
        <v>282.05714285714288</v>
      </c>
      <c r="I238" s="10">
        <f t="shared" si="15"/>
        <v>47.142857142857146</v>
      </c>
      <c r="J238" s="10"/>
    </row>
    <row r="239" spans="1:10" ht="30" customHeight="1" x14ac:dyDescent="0.3">
      <c r="A239" s="7">
        <v>44709</v>
      </c>
      <c r="B239" s="11">
        <v>276</v>
      </c>
      <c r="C239" s="11">
        <v>47</v>
      </c>
      <c r="D239" s="11">
        <f t="shared" si="14"/>
        <v>-2</v>
      </c>
      <c r="E239" s="11">
        <f t="shared" si="14"/>
        <v>0</v>
      </c>
      <c r="F239" s="11">
        <f t="shared" si="16"/>
        <v>-0.82857142857143018</v>
      </c>
      <c r="G239" s="11">
        <f t="shared" si="17"/>
        <v>0</v>
      </c>
      <c r="H239" s="10">
        <f t="shared" si="15"/>
        <v>281.2285714285714</v>
      </c>
      <c r="I239" s="10">
        <f t="shared" si="15"/>
        <v>47.142857142857146</v>
      </c>
      <c r="J239" s="11"/>
    </row>
    <row r="240" spans="1:10" ht="30" customHeight="1" x14ac:dyDescent="0.3">
      <c r="A240" s="6">
        <v>44710</v>
      </c>
      <c r="B240" s="10">
        <v>282</v>
      </c>
      <c r="C240" s="10">
        <v>47</v>
      </c>
      <c r="D240" s="11">
        <f t="shared" si="14"/>
        <v>6</v>
      </c>
      <c r="E240" s="11">
        <f t="shared" si="14"/>
        <v>0</v>
      </c>
      <c r="F240" s="11">
        <f t="shared" si="16"/>
        <v>-0.11428571428571591</v>
      </c>
      <c r="G240" s="11">
        <f t="shared" si="17"/>
        <v>0</v>
      </c>
      <c r="H240" s="10">
        <f t="shared" si="15"/>
        <v>281.11428571428576</v>
      </c>
      <c r="I240" s="10">
        <f t="shared" si="15"/>
        <v>47.142857142857146</v>
      </c>
      <c r="J240" s="10"/>
    </row>
    <row r="241" spans="1:10" ht="30" customHeight="1" x14ac:dyDescent="0.3">
      <c r="A241" s="7">
        <v>44711</v>
      </c>
      <c r="B241" s="11">
        <v>283.60000000000002</v>
      </c>
      <c r="C241" s="11">
        <v>47</v>
      </c>
      <c r="D241" s="11">
        <f t="shared" si="14"/>
        <v>1.6000000000000227</v>
      </c>
      <c r="E241" s="11">
        <f t="shared" si="14"/>
        <v>0</v>
      </c>
      <c r="F241" s="11">
        <f t="shared" si="16"/>
        <v>-0.34285714285713959</v>
      </c>
      <c r="G241" s="11">
        <f t="shared" si="17"/>
        <v>-0.14285714285714285</v>
      </c>
      <c r="H241" s="10">
        <f t="shared" si="15"/>
        <v>280.7714285714286</v>
      </c>
      <c r="I241" s="10">
        <f t="shared" si="15"/>
        <v>47</v>
      </c>
      <c r="J241" s="11"/>
    </row>
    <row r="242" spans="1:10" ht="30" customHeight="1" x14ac:dyDescent="0.3">
      <c r="A242" s="6">
        <v>44712</v>
      </c>
      <c r="B242" s="10">
        <v>288</v>
      </c>
      <c r="C242" s="10">
        <v>48</v>
      </c>
      <c r="D242" s="11">
        <f t="shared" si="14"/>
        <v>4.3999999999999773</v>
      </c>
      <c r="E242" s="11">
        <f t="shared" si="14"/>
        <v>1</v>
      </c>
      <c r="F242" s="11">
        <f t="shared" si="16"/>
        <v>1.0571428571428538</v>
      </c>
      <c r="G242" s="11">
        <f t="shared" si="17"/>
        <v>0.14285714285714285</v>
      </c>
      <c r="H242" s="10">
        <f t="shared" si="15"/>
        <v>281.82857142857148</v>
      </c>
      <c r="I242" s="10">
        <f t="shared" si="15"/>
        <v>47.142857142857146</v>
      </c>
      <c r="J242" s="10"/>
    </row>
    <row r="243" spans="1:10" ht="30" customHeight="1" x14ac:dyDescent="0.3">
      <c r="A243" s="7">
        <v>44713</v>
      </c>
      <c r="B243" s="11">
        <v>283.60000000000002</v>
      </c>
      <c r="C243" s="11">
        <v>47.5</v>
      </c>
      <c r="D243" s="11">
        <f t="shared" si="14"/>
        <v>-4.3999999999999773</v>
      </c>
      <c r="E243" s="11">
        <f t="shared" si="14"/>
        <v>-0.5</v>
      </c>
      <c r="F243" s="11">
        <f t="shared" si="16"/>
        <v>0</v>
      </c>
      <c r="G243" s="11">
        <f t="shared" si="17"/>
        <v>7.1428571428571425E-2</v>
      </c>
      <c r="H243" s="10">
        <f t="shared" si="15"/>
        <v>281.82857142857137</v>
      </c>
      <c r="I243" s="10">
        <f t="shared" si="15"/>
        <v>47.214285714285715</v>
      </c>
      <c r="J243" s="11"/>
    </row>
    <row r="244" spans="1:10" ht="30" customHeight="1" x14ac:dyDescent="0.3">
      <c r="A244" s="6">
        <v>44714</v>
      </c>
      <c r="B244" s="10">
        <v>280.2</v>
      </c>
      <c r="C244" s="10">
        <v>47.5</v>
      </c>
      <c r="D244" s="11">
        <f t="shared" si="14"/>
        <v>-3.4000000000000341</v>
      </c>
      <c r="E244" s="11">
        <f t="shared" si="14"/>
        <v>0</v>
      </c>
      <c r="F244" s="11">
        <f t="shared" si="16"/>
        <v>-0.20000000000000487</v>
      </c>
      <c r="G244" s="11">
        <f t="shared" si="17"/>
        <v>7.1428571428571425E-2</v>
      </c>
      <c r="H244" s="10">
        <f t="shared" si="15"/>
        <v>281.62857142857143</v>
      </c>
      <c r="I244" s="10">
        <f t="shared" si="15"/>
        <v>47.285714285714285</v>
      </c>
      <c r="J244" s="10"/>
    </row>
    <row r="245" spans="1:10" ht="30" customHeight="1" x14ac:dyDescent="0.3">
      <c r="A245" s="7">
        <v>44715</v>
      </c>
      <c r="B245" s="11">
        <v>281</v>
      </c>
      <c r="C245" s="11">
        <v>48</v>
      </c>
      <c r="D245" s="11">
        <f t="shared" si="14"/>
        <v>0.80000000000001137</v>
      </c>
      <c r="E245" s="11">
        <f t="shared" si="14"/>
        <v>0.5</v>
      </c>
      <c r="F245" s="11">
        <f t="shared" si="16"/>
        <v>0.42857142857142855</v>
      </c>
      <c r="G245" s="11">
        <f t="shared" si="17"/>
        <v>0.14285714285714285</v>
      </c>
      <c r="H245" s="10">
        <f t="shared" si="15"/>
        <v>282.05714285714282</v>
      </c>
      <c r="I245" s="10">
        <f t="shared" si="15"/>
        <v>47.428571428571431</v>
      </c>
      <c r="J245" s="11"/>
    </row>
    <row r="246" spans="1:10" ht="30" customHeight="1" x14ac:dyDescent="0.3">
      <c r="A246" s="6">
        <v>44716</v>
      </c>
      <c r="B246" s="10">
        <v>277.39999999999998</v>
      </c>
      <c r="C246" s="10">
        <v>47.5</v>
      </c>
      <c r="D246" s="11">
        <f t="shared" si="14"/>
        <v>-3.6000000000000227</v>
      </c>
      <c r="E246" s="11">
        <f t="shared" si="14"/>
        <v>-0.5</v>
      </c>
      <c r="F246" s="11">
        <f t="shared" si="16"/>
        <v>0.19999999999999676</v>
      </c>
      <c r="G246" s="11">
        <f t="shared" si="17"/>
        <v>7.1428571428571425E-2</v>
      </c>
      <c r="H246" s="10">
        <f t="shared" si="15"/>
        <v>282.25714285714287</v>
      </c>
      <c r="I246" s="10">
        <f t="shared" si="15"/>
        <v>47.5</v>
      </c>
      <c r="J246" s="10"/>
    </row>
    <row r="247" spans="1:10" ht="30" customHeight="1" x14ac:dyDescent="0.3">
      <c r="A247" s="7">
        <v>44717</v>
      </c>
      <c r="B247" s="11">
        <v>281.60000000000002</v>
      </c>
      <c r="C247" s="11">
        <v>48</v>
      </c>
      <c r="D247" s="11">
        <f t="shared" si="14"/>
        <v>4.2000000000000455</v>
      </c>
      <c r="E247" s="11">
        <f t="shared" si="14"/>
        <v>0.5</v>
      </c>
      <c r="F247" s="11">
        <f t="shared" si="16"/>
        <v>-5.7142857142853894E-2</v>
      </c>
      <c r="G247" s="11">
        <f t="shared" si="17"/>
        <v>0.14285714285714285</v>
      </c>
      <c r="H247" s="10">
        <f t="shared" si="15"/>
        <v>282.2</v>
      </c>
      <c r="I247" s="10">
        <f t="shared" si="15"/>
        <v>47.642857142857146</v>
      </c>
      <c r="J247" s="11"/>
    </row>
    <row r="248" spans="1:10" ht="30" customHeight="1" x14ac:dyDescent="0.3">
      <c r="A248" s="6">
        <v>44718</v>
      </c>
      <c r="B248" s="10">
        <v>278.60000000000002</v>
      </c>
      <c r="C248" s="10">
        <v>47.5</v>
      </c>
      <c r="D248" s="11">
        <f t="shared" si="14"/>
        <v>-3</v>
      </c>
      <c r="E248" s="11">
        <f t="shared" si="14"/>
        <v>-0.5</v>
      </c>
      <c r="F248" s="11">
        <f t="shared" si="16"/>
        <v>-0.7142857142857143</v>
      </c>
      <c r="G248" s="11">
        <f t="shared" si="17"/>
        <v>7.1428571428571425E-2</v>
      </c>
      <c r="H248" s="10">
        <f t="shared" si="15"/>
        <v>281.48571428571421</v>
      </c>
      <c r="I248" s="10">
        <f t="shared" si="15"/>
        <v>47.714285714285715</v>
      </c>
      <c r="J248" s="10"/>
    </row>
    <row r="249" spans="1:10" ht="30" customHeight="1" x14ac:dyDescent="0.3">
      <c r="A249" s="7">
        <v>44719</v>
      </c>
      <c r="B249" s="11">
        <v>278</v>
      </c>
      <c r="C249" s="11">
        <v>47</v>
      </c>
      <c r="D249" s="11">
        <f t="shared" si="14"/>
        <v>-0.60000000000002274</v>
      </c>
      <c r="E249" s="11">
        <f t="shared" si="14"/>
        <v>-0.5</v>
      </c>
      <c r="F249" s="11">
        <f t="shared" si="16"/>
        <v>-1.4285714285714286</v>
      </c>
      <c r="G249" s="11">
        <f t="shared" si="17"/>
        <v>-0.14285714285714285</v>
      </c>
      <c r="H249" s="10">
        <f t="shared" si="15"/>
        <v>280.05714285714282</v>
      </c>
      <c r="I249" s="10">
        <f t="shared" si="15"/>
        <v>47.571428571428569</v>
      </c>
      <c r="J249" s="11"/>
    </row>
    <row r="250" spans="1:10" ht="30" customHeight="1" x14ac:dyDescent="0.3">
      <c r="A250" s="6">
        <v>44720</v>
      </c>
      <c r="B250" s="10">
        <v>275</v>
      </c>
      <c r="C250" s="10">
        <v>47</v>
      </c>
      <c r="D250" s="11">
        <f t="shared" si="14"/>
        <v>-3</v>
      </c>
      <c r="E250" s="11">
        <f t="shared" si="14"/>
        <v>0</v>
      </c>
      <c r="F250" s="11">
        <f t="shared" si="16"/>
        <v>-1.2285714285714318</v>
      </c>
      <c r="G250" s="11">
        <f t="shared" si="17"/>
        <v>-7.1428571428571425E-2</v>
      </c>
      <c r="H250" s="10">
        <f t="shared" si="15"/>
        <v>278.82857142857148</v>
      </c>
      <c r="I250" s="10">
        <f t="shared" si="15"/>
        <v>47.5</v>
      </c>
      <c r="J250" s="10"/>
    </row>
    <row r="251" spans="1:10" ht="30" customHeight="1" x14ac:dyDescent="0.3">
      <c r="A251" s="7">
        <v>44721</v>
      </c>
      <c r="B251" s="11">
        <v>278</v>
      </c>
      <c r="C251" s="11">
        <v>47.5</v>
      </c>
      <c r="D251" s="11">
        <f t="shared" si="14"/>
        <v>3</v>
      </c>
      <c r="E251" s="11">
        <f t="shared" si="14"/>
        <v>0.5</v>
      </c>
      <c r="F251" s="11">
        <f t="shared" si="16"/>
        <v>-0.31428571428571267</v>
      </c>
      <c r="G251" s="11">
        <f t="shared" si="17"/>
        <v>0</v>
      </c>
      <c r="H251" s="10">
        <f t="shared" si="15"/>
        <v>278.51428571428568</v>
      </c>
      <c r="I251" s="10">
        <f t="shared" si="15"/>
        <v>47.5</v>
      </c>
      <c r="J251" s="11"/>
    </row>
    <row r="252" spans="1:10" ht="30" customHeight="1" x14ac:dyDescent="0.3">
      <c r="A252" s="6">
        <v>44722</v>
      </c>
      <c r="B252" s="10">
        <v>279.39999999999998</v>
      </c>
      <c r="C252" s="10">
        <v>47.5</v>
      </c>
      <c r="D252" s="11">
        <f t="shared" si="14"/>
        <v>1.3999999999999773</v>
      </c>
      <c r="E252" s="11">
        <f t="shared" si="14"/>
        <v>0</v>
      </c>
      <c r="F252" s="11">
        <f t="shared" si="16"/>
        <v>-0.22857142857143181</v>
      </c>
      <c r="G252" s="11">
        <f t="shared" si="17"/>
        <v>-7.1428571428571425E-2</v>
      </c>
      <c r="H252" s="10">
        <f t="shared" si="15"/>
        <v>278.28571428571428</v>
      </c>
      <c r="I252" s="10">
        <f t="shared" si="15"/>
        <v>47.428571428571431</v>
      </c>
      <c r="J252" s="10"/>
    </row>
    <row r="253" spans="1:10" ht="30" customHeight="1" x14ac:dyDescent="0.3">
      <c r="A253" s="7">
        <v>44723</v>
      </c>
      <c r="B253" s="11">
        <v>277.2</v>
      </c>
      <c r="C253" s="11">
        <v>46.5</v>
      </c>
      <c r="D253" s="11">
        <f t="shared" si="14"/>
        <v>-2.1999999999999886</v>
      </c>
      <c r="E253" s="11">
        <f t="shared" si="14"/>
        <v>-1</v>
      </c>
      <c r="F253" s="11">
        <f t="shared" si="16"/>
        <v>-2.8571428571426947E-2</v>
      </c>
      <c r="G253" s="11">
        <f t="shared" si="17"/>
        <v>-0.14285714285714285</v>
      </c>
      <c r="H253" s="10">
        <f t="shared" si="15"/>
        <v>278.25714285714287</v>
      </c>
      <c r="I253" s="10">
        <f t="shared" si="15"/>
        <v>47.285714285714285</v>
      </c>
      <c r="J253" s="11"/>
    </row>
    <row r="254" spans="1:10" ht="30" customHeight="1" x14ac:dyDescent="0.3">
      <c r="A254" s="6">
        <v>44724</v>
      </c>
      <c r="B254" s="10">
        <v>277.8</v>
      </c>
      <c r="C254" s="10">
        <v>47</v>
      </c>
      <c r="D254" s="11">
        <f t="shared" si="14"/>
        <v>0.60000000000002274</v>
      </c>
      <c r="E254" s="11">
        <f t="shared" si="14"/>
        <v>0.5</v>
      </c>
      <c r="F254" s="11">
        <f t="shared" si="16"/>
        <v>-0.54285714285714448</v>
      </c>
      <c r="G254" s="11">
        <f t="shared" si="17"/>
        <v>-0.14285714285714285</v>
      </c>
      <c r="H254" s="10">
        <f t="shared" si="15"/>
        <v>277.71428571428572</v>
      </c>
      <c r="I254" s="10">
        <f t="shared" si="15"/>
        <v>47.142857142857146</v>
      </c>
      <c r="J254" s="10"/>
    </row>
    <row r="255" spans="1:10" ht="30" customHeight="1" x14ac:dyDescent="0.3">
      <c r="A255" s="7">
        <v>44725</v>
      </c>
      <c r="B255" s="11">
        <v>275.39999999999998</v>
      </c>
      <c r="C255" s="11">
        <v>47</v>
      </c>
      <c r="D255" s="11">
        <f t="shared" si="14"/>
        <v>-2.4000000000000341</v>
      </c>
      <c r="E255" s="11">
        <f t="shared" si="14"/>
        <v>0</v>
      </c>
      <c r="F255" s="11">
        <f t="shared" si="16"/>
        <v>-0.45714285714286362</v>
      </c>
      <c r="G255" s="11">
        <f t="shared" si="17"/>
        <v>-7.1428571428571425E-2</v>
      </c>
      <c r="H255" s="10">
        <f t="shared" si="15"/>
        <v>277.25714285714287</v>
      </c>
      <c r="I255" s="10">
        <f t="shared" si="15"/>
        <v>47.071428571428569</v>
      </c>
      <c r="J255" s="11"/>
    </row>
    <row r="256" spans="1:10" ht="30" customHeight="1" x14ac:dyDescent="0.3">
      <c r="A256" s="6">
        <v>44726</v>
      </c>
      <c r="B256" s="10">
        <v>273.8</v>
      </c>
      <c r="C256" s="10">
        <v>47</v>
      </c>
      <c r="D256" s="11">
        <f t="shared" si="14"/>
        <v>-1.5999999999999659</v>
      </c>
      <c r="E256" s="11">
        <f t="shared" si="14"/>
        <v>0</v>
      </c>
      <c r="F256" s="11">
        <f t="shared" si="16"/>
        <v>-0.59999999999999842</v>
      </c>
      <c r="G256" s="11">
        <f t="shared" si="17"/>
        <v>0</v>
      </c>
      <c r="H256" s="10">
        <f t="shared" si="15"/>
        <v>276.65714285714279</v>
      </c>
      <c r="I256" s="10">
        <f t="shared" si="15"/>
        <v>47.071428571428569</v>
      </c>
      <c r="J256" s="10"/>
    </row>
    <row r="257" spans="1:10" ht="30" customHeight="1" x14ac:dyDescent="0.3">
      <c r="A257" s="7">
        <v>44727</v>
      </c>
      <c r="B257" s="11">
        <v>272.2</v>
      </c>
      <c r="C257" s="11">
        <v>47</v>
      </c>
      <c r="D257" s="11">
        <f t="shared" si="14"/>
        <v>-1.6000000000000227</v>
      </c>
      <c r="E257" s="11">
        <f t="shared" si="14"/>
        <v>0</v>
      </c>
      <c r="F257" s="11">
        <f t="shared" si="16"/>
        <v>-0.40000000000000163</v>
      </c>
      <c r="G257" s="11">
        <f t="shared" si="17"/>
        <v>0</v>
      </c>
      <c r="H257" s="10">
        <f t="shared" si="15"/>
        <v>276.25714285714281</v>
      </c>
      <c r="I257" s="10">
        <f t="shared" si="15"/>
        <v>47.071428571428569</v>
      </c>
      <c r="J257" s="11"/>
    </row>
    <row r="258" spans="1:10" ht="30" customHeight="1" x14ac:dyDescent="0.3">
      <c r="A258" s="6">
        <v>44728</v>
      </c>
      <c r="B258" s="10">
        <v>273.8</v>
      </c>
      <c r="C258" s="10">
        <v>47</v>
      </c>
      <c r="D258" s="11">
        <f t="shared" si="14"/>
        <v>1.6000000000000227</v>
      </c>
      <c r="E258" s="11">
        <f t="shared" si="14"/>
        <v>0</v>
      </c>
      <c r="F258" s="11">
        <f t="shared" si="16"/>
        <v>-0.59999999999999842</v>
      </c>
      <c r="G258" s="11">
        <f t="shared" si="17"/>
        <v>-7.1428571428571425E-2</v>
      </c>
      <c r="H258" s="10">
        <f t="shared" si="15"/>
        <v>275.65714285714279</v>
      </c>
      <c r="I258" s="10">
        <f t="shared" si="15"/>
        <v>47</v>
      </c>
      <c r="J258" s="10"/>
    </row>
    <row r="259" spans="1:10" ht="30" customHeight="1" x14ac:dyDescent="0.3">
      <c r="A259" s="7">
        <v>44733</v>
      </c>
      <c r="B259" s="11">
        <v>279.60000000000002</v>
      </c>
      <c r="C259" s="11">
        <v>47.5</v>
      </c>
      <c r="D259" s="11">
        <f t="shared" si="14"/>
        <v>5.8000000000000114</v>
      </c>
      <c r="E259" s="11">
        <f t="shared" si="14"/>
        <v>0.5</v>
      </c>
      <c r="F259" s="11">
        <f t="shared" si="16"/>
        <v>2.8571428571435069E-2</v>
      </c>
      <c r="G259" s="11">
        <f t="shared" si="17"/>
        <v>0</v>
      </c>
      <c r="H259" s="10">
        <f t="shared" si="15"/>
        <v>275.68571428571431</v>
      </c>
      <c r="I259" s="10">
        <f t="shared" si="15"/>
        <v>47</v>
      </c>
      <c r="J259" s="11"/>
    </row>
    <row r="260" spans="1:10" ht="30" customHeight="1" x14ac:dyDescent="0.3">
      <c r="A260" s="6">
        <v>44734</v>
      </c>
      <c r="B260" s="10">
        <v>275.2</v>
      </c>
      <c r="C260" s="10">
        <v>47.5</v>
      </c>
      <c r="D260" s="11">
        <f t="shared" ref="D260:E323" si="18">B260-B259</f>
        <v>-4.4000000000000341</v>
      </c>
      <c r="E260" s="11">
        <f t="shared" si="18"/>
        <v>0</v>
      </c>
      <c r="F260" s="11">
        <f t="shared" si="16"/>
        <v>-0.2857142857142857</v>
      </c>
      <c r="G260" s="11">
        <f t="shared" si="17"/>
        <v>0.14285714285714285</v>
      </c>
      <c r="H260" s="10">
        <f t="shared" si="15"/>
        <v>275.39999999999998</v>
      </c>
      <c r="I260" s="10">
        <f t="shared" si="15"/>
        <v>47.142857142857146</v>
      </c>
      <c r="J260" s="10"/>
    </row>
    <row r="261" spans="1:10" ht="30" customHeight="1" x14ac:dyDescent="0.3">
      <c r="A261" s="7">
        <v>44735</v>
      </c>
      <c r="B261" s="11">
        <v>274.60000000000002</v>
      </c>
      <c r="C261" s="11">
        <v>47.5</v>
      </c>
      <c r="D261" s="11">
        <f t="shared" si="18"/>
        <v>-0.59999999999996589</v>
      </c>
      <c r="E261" s="11">
        <f t="shared" si="18"/>
        <v>0</v>
      </c>
      <c r="F261" s="11">
        <f t="shared" si="16"/>
        <v>-0.45714285714285552</v>
      </c>
      <c r="G261" s="11">
        <f t="shared" si="17"/>
        <v>7.1428571428571425E-2</v>
      </c>
      <c r="H261" s="10">
        <f t="shared" si="15"/>
        <v>274.94285714285718</v>
      </c>
      <c r="I261" s="10">
        <f t="shared" si="15"/>
        <v>47.214285714285715</v>
      </c>
      <c r="J261" s="11"/>
    </row>
    <row r="262" spans="1:10" ht="30" customHeight="1" x14ac:dyDescent="0.3">
      <c r="A262" s="6">
        <v>44774</v>
      </c>
      <c r="B262" s="10">
        <v>283</v>
      </c>
      <c r="C262" s="10">
        <v>48.5</v>
      </c>
      <c r="D262" s="11">
        <f t="shared" si="18"/>
        <v>8.3999999999999773</v>
      </c>
      <c r="E262" s="11">
        <f t="shared" si="18"/>
        <v>1</v>
      </c>
      <c r="F262" s="11">
        <f t="shared" si="16"/>
        <v>1.085714285714289</v>
      </c>
      <c r="G262" s="11">
        <f t="shared" si="17"/>
        <v>0.21428571428571427</v>
      </c>
      <c r="H262" s="10">
        <f t="shared" si="15"/>
        <v>276.02857142857147</v>
      </c>
      <c r="I262" s="10">
        <f t="shared" si="15"/>
        <v>47.428571428571431</v>
      </c>
      <c r="J262" s="10"/>
    </row>
    <row r="263" spans="1:10" ht="30" customHeight="1" x14ac:dyDescent="0.3">
      <c r="A263" s="7">
        <v>44846</v>
      </c>
      <c r="B263" s="11">
        <v>283.8</v>
      </c>
      <c r="C263" s="11">
        <v>48.5</v>
      </c>
      <c r="D263" s="11">
        <f t="shared" si="18"/>
        <v>0.80000000000001137</v>
      </c>
      <c r="E263" s="11">
        <f t="shared" si="18"/>
        <v>0</v>
      </c>
      <c r="F263" s="11">
        <f t="shared" si="16"/>
        <v>1.4285714285714286</v>
      </c>
      <c r="G263" s="11">
        <f t="shared" si="17"/>
        <v>0.21428571428571427</v>
      </c>
      <c r="H263" s="10">
        <f t="shared" si="15"/>
        <v>277.45714285714286</v>
      </c>
      <c r="I263" s="10">
        <f t="shared" si="15"/>
        <v>47.642857142857146</v>
      </c>
      <c r="J263" s="11"/>
    </row>
    <row r="264" spans="1:10" ht="30" customHeight="1" x14ac:dyDescent="0.3">
      <c r="A264" s="6">
        <v>44847</v>
      </c>
      <c r="B264" s="10">
        <v>281.60000000000002</v>
      </c>
      <c r="C264" s="10">
        <v>48</v>
      </c>
      <c r="D264" s="11">
        <f t="shared" si="18"/>
        <v>-2.1999999999999886</v>
      </c>
      <c r="E264" s="11">
        <f t="shared" si="18"/>
        <v>-0.5</v>
      </c>
      <c r="F264" s="11">
        <f t="shared" si="16"/>
        <v>1.3428571428571476</v>
      </c>
      <c r="G264" s="11">
        <f t="shared" si="17"/>
        <v>0.14285714285714285</v>
      </c>
      <c r="H264" s="10">
        <f t="shared" si="15"/>
        <v>278.80000000000007</v>
      </c>
      <c r="I264" s="10">
        <f t="shared" si="15"/>
        <v>47.785714285714285</v>
      </c>
      <c r="J264" s="10"/>
    </row>
    <row r="265" spans="1:10" ht="30" customHeight="1" x14ac:dyDescent="0.3">
      <c r="A265" s="7">
        <v>44849</v>
      </c>
      <c r="B265" s="11">
        <v>284.8</v>
      </c>
      <c r="C265" s="11">
        <v>48.5</v>
      </c>
      <c r="D265" s="11">
        <f t="shared" si="18"/>
        <v>3.1999999999999886</v>
      </c>
      <c r="E265" s="11">
        <f t="shared" si="18"/>
        <v>0.5</v>
      </c>
      <c r="F265" s="11">
        <f t="shared" si="16"/>
        <v>1.5714285714285714</v>
      </c>
      <c r="G265" s="11">
        <f t="shared" si="17"/>
        <v>0.21428571428571427</v>
      </c>
      <c r="H265" s="10">
        <f t="shared" ref="H265:I328" si="19">AVERAGE(B259:B265)</f>
        <v>280.37142857142857</v>
      </c>
      <c r="I265" s="10">
        <f t="shared" si="19"/>
        <v>48</v>
      </c>
      <c r="J265" s="11"/>
    </row>
    <row r="266" spans="1:10" ht="30" customHeight="1" x14ac:dyDescent="0.3">
      <c r="A266" s="6">
        <v>44850</v>
      </c>
      <c r="B266" s="10">
        <v>281</v>
      </c>
      <c r="C266" s="10">
        <v>48.5</v>
      </c>
      <c r="D266" s="11">
        <f t="shared" si="18"/>
        <v>-3.8000000000000114</v>
      </c>
      <c r="E266" s="11">
        <f t="shared" si="18"/>
        <v>0</v>
      </c>
      <c r="F266" s="11">
        <f t="shared" ref="F266:F329" si="20">AVERAGE(D260:D266)</f>
        <v>0.19999999999999676</v>
      </c>
      <c r="G266" s="11">
        <f t="shared" ref="G266:G329" si="21">AVERAGE(E260:E266)</f>
        <v>0.14285714285714285</v>
      </c>
      <c r="H266" s="10">
        <f t="shared" si="19"/>
        <v>280.57142857142856</v>
      </c>
      <c r="I266" s="10">
        <f t="shared" si="19"/>
        <v>48.142857142857146</v>
      </c>
      <c r="J266" s="10"/>
    </row>
    <row r="267" spans="1:10" ht="30" customHeight="1" x14ac:dyDescent="0.3">
      <c r="A267" s="7">
        <v>44859</v>
      </c>
      <c r="B267" s="11">
        <v>286.60000000000002</v>
      </c>
      <c r="C267" s="11">
        <v>49</v>
      </c>
      <c r="D267" s="11">
        <f t="shared" si="18"/>
        <v>5.6000000000000227</v>
      </c>
      <c r="E267" s="11">
        <f t="shared" si="18"/>
        <v>0.5</v>
      </c>
      <c r="F267" s="11">
        <f t="shared" si="20"/>
        <v>1.6285714285714334</v>
      </c>
      <c r="G267" s="11">
        <f t="shared" si="21"/>
        <v>0.21428571428571427</v>
      </c>
      <c r="H267" s="10">
        <f t="shared" si="19"/>
        <v>282.2</v>
      </c>
      <c r="I267" s="10">
        <f t="shared" si="19"/>
        <v>48.357142857142854</v>
      </c>
      <c r="J267" s="11"/>
    </row>
    <row r="268" spans="1:10" ht="30" customHeight="1" x14ac:dyDescent="0.3">
      <c r="A268" s="6">
        <v>44860</v>
      </c>
      <c r="B268" s="10">
        <v>285.60000000000002</v>
      </c>
      <c r="C268" s="10">
        <v>48.5</v>
      </c>
      <c r="D268" s="11">
        <f t="shared" si="18"/>
        <v>-1</v>
      </c>
      <c r="E268" s="11">
        <f t="shared" si="18"/>
        <v>-0.5</v>
      </c>
      <c r="F268" s="11">
        <f t="shared" si="20"/>
        <v>1.5714285714285714</v>
      </c>
      <c r="G268" s="11">
        <f t="shared" si="21"/>
        <v>0.14285714285714285</v>
      </c>
      <c r="H268" s="10">
        <f t="shared" si="19"/>
        <v>283.7714285714286</v>
      </c>
      <c r="I268" s="10">
        <f t="shared" si="19"/>
        <v>48.5</v>
      </c>
      <c r="J268" s="10"/>
    </row>
    <row r="269" spans="1:10" ht="30" customHeight="1" x14ac:dyDescent="0.3">
      <c r="A269" s="7">
        <v>44863</v>
      </c>
      <c r="B269" s="11">
        <v>282</v>
      </c>
      <c r="C269" s="11">
        <v>48</v>
      </c>
      <c r="D269" s="11">
        <f t="shared" si="18"/>
        <v>-3.6000000000000227</v>
      </c>
      <c r="E269" s="11">
        <f t="shared" si="18"/>
        <v>-0.5</v>
      </c>
      <c r="F269" s="11">
        <f t="shared" si="20"/>
        <v>-0.14285714285714285</v>
      </c>
      <c r="G269" s="11">
        <f t="shared" si="21"/>
        <v>-7.1428571428571425E-2</v>
      </c>
      <c r="H269" s="10">
        <f t="shared" si="19"/>
        <v>283.62857142857143</v>
      </c>
      <c r="I269" s="10">
        <f t="shared" si="19"/>
        <v>48.428571428571431</v>
      </c>
      <c r="J269" s="11"/>
    </row>
    <row r="270" spans="1:10" ht="30" customHeight="1" x14ac:dyDescent="0.3">
      <c r="A270" s="6">
        <v>44864</v>
      </c>
      <c r="B270" s="10">
        <v>281.60000000000002</v>
      </c>
      <c r="C270" s="10">
        <v>48</v>
      </c>
      <c r="D270" s="11">
        <f t="shared" si="18"/>
        <v>-0.39999999999997726</v>
      </c>
      <c r="E270" s="11">
        <f t="shared" si="18"/>
        <v>0</v>
      </c>
      <c r="F270" s="11">
        <f t="shared" si="20"/>
        <v>-0.31428571428571267</v>
      </c>
      <c r="G270" s="11">
        <f t="shared" si="21"/>
        <v>-7.1428571428571425E-2</v>
      </c>
      <c r="H270" s="10">
        <f t="shared" si="19"/>
        <v>283.31428571428569</v>
      </c>
      <c r="I270" s="10">
        <f t="shared" si="19"/>
        <v>48.357142857142854</v>
      </c>
      <c r="J270" s="10"/>
    </row>
    <row r="271" spans="1:10" ht="30" customHeight="1" x14ac:dyDescent="0.3">
      <c r="A271" s="7">
        <v>44866</v>
      </c>
      <c r="B271" s="11">
        <v>281</v>
      </c>
      <c r="C271" s="11">
        <v>48</v>
      </c>
      <c r="D271" s="11">
        <f t="shared" si="18"/>
        <v>-0.60000000000002274</v>
      </c>
      <c r="E271" s="11">
        <f t="shared" si="18"/>
        <v>0</v>
      </c>
      <c r="F271" s="11">
        <f t="shared" si="20"/>
        <v>-8.5714285714288962E-2</v>
      </c>
      <c r="G271" s="11">
        <f t="shared" si="21"/>
        <v>0</v>
      </c>
      <c r="H271" s="10">
        <f t="shared" si="19"/>
        <v>283.2285714285714</v>
      </c>
      <c r="I271" s="10">
        <f t="shared" si="19"/>
        <v>48.357142857142854</v>
      </c>
      <c r="J271" s="11"/>
    </row>
    <row r="272" spans="1:10" ht="30" customHeight="1" x14ac:dyDescent="0.3">
      <c r="A272" s="6">
        <v>44868</v>
      </c>
      <c r="B272" s="10">
        <v>280.8</v>
      </c>
      <c r="C272" s="10">
        <v>48</v>
      </c>
      <c r="D272" s="11">
        <f t="shared" si="18"/>
        <v>-0.19999999999998863</v>
      </c>
      <c r="E272" s="11">
        <f t="shared" si="18"/>
        <v>0</v>
      </c>
      <c r="F272" s="11">
        <f t="shared" si="20"/>
        <v>-0.5714285714285714</v>
      </c>
      <c r="G272" s="11">
        <f t="shared" si="21"/>
        <v>-7.1428571428571425E-2</v>
      </c>
      <c r="H272" s="10">
        <f t="shared" si="19"/>
        <v>282.6571428571429</v>
      </c>
      <c r="I272" s="10">
        <f t="shared" si="19"/>
        <v>48.285714285714285</v>
      </c>
      <c r="J272" s="10"/>
    </row>
    <row r="273" spans="1:10" ht="30" customHeight="1" x14ac:dyDescent="0.3">
      <c r="A273" s="7">
        <v>44869</v>
      </c>
      <c r="B273" s="11">
        <v>281</v>
      </c>
      <c r="C273" s="11">
        <v>48</v>
      </c>
      <c r="D273" s="11">
        <f t="shared" si="18"/>
        <v>0.19999999999998863</v>
      </c>
      <c r="E273" s="11">
        <f t="shared" si="18"/>
        <v>0</v>
      </c>
      <c r="F273" s="11">
        <f t="shared" si="20"/>
        <v>0</v>
      </c>
      <c r="G273" s="11">
        <f t="shared" si="21"/>
        <v>-7.1428571428571425E-2</v>
      </c>
      <c r="H273" s="10">
        <f t="shared" si="19"/>
        <v>282.6571428571429</v>
      </c>
      <c r="I273" s="10">
        <f t="shared" si="19"/>
        <v>48.214285714285715</v>
      </c>
      <c r="J273" s="11"/>
    </row>
    <row r="274" spans="1:10" ht="30" customHeight="1" x14ac:dyDescent="0.3">
      <c r="A274" s="6">
        <v>44870</v>
      </c>
      <c r="B274" s="10">
        <v>283</v>
      </c>
      <c r="C274" s="10">
        <v>48</v>
      </c>
      <c r="D274" s="11">
        <f t="shared" si="18"/>
        <v>2</v>
      </c>
      <c r="E274" s="11">
        <f t="shared" si="18"/>
        <v>0</v>
      </c>
      <c r="F274" s="11">
        <f t="shared" si="20"/>
        <v>-0.51428571428571757</v>
      </c>
      <c r="G274" s="11">
        <f t="shared" si="21"/>
        <v>-0.14285714285714285</v>
      </c>
      <c r="H274" s="10">
        <f t="shared" si="19"/>
        <v>282.14285714285717</v>
      </c>
      <c r="I274" s="10">
        <f t="shared" si="19"/>
        <v>48.071428571428569</v>
      </c>
      <c r="J274" s="10"/>
    </row>
    <row r="275" spans="1:10" ht="30" customHeight="1" x14ac:dyDescent="0.3">
      <c r="A275" s="7">
        <v>44874</v>
      </c>
      <c r="B275" s="11">
        <v>286.8</v>
      </c>
      <c r="C275" s="11">
        <v>48</v>
      </c>
      <c r="D275" s="11">
        <f t="shared" si="18"/>
        <v>3.8000000000000114</v>
      </c>
      <c r="E275" s="11">
        <f t="shared" si="18"/>
        <v>0</v>
      </c>
      <c r="F275" s="11">
        <f t="shared" si="20"/>
        <v>0.17142857142856979</v>
      </c>
      <c r="G275" s="11">
        <f t="shared" si="21"/>
        <v>-7.1428571428571425E-2</v>
      </c>
      <c r="H275" s="10">
        <f t="shared" si="19"/>
        <v>282.31428571428575</v>
      </c>
      <c r="I275" s="10">
        <f t="shared" si="19"/>
        <v>48</v>
      </c>
      <c r="J275" s="11"/>
    </row>
    <row r="276" spans="1:10" ht="30" customHeight="1" x14ac:dyDescent="0.3">
      <c r="A276" s="6">
        <v>44875</v>
      </c>
      <c r="B276" s="10">
        <v>281.39999999999998</v>
      </c>
      <c r="C276" s="10">
        <v>47.5</v>
      </c>
      <c r="D276" s="11">
        <f t="shared" si="18"/>
        <v>-5.4000000000000341</v>
      </c>
      <c r="E276" s="11">
        <f t="shared" si="18"/>
        <v>-0.5</v>
      </c>
      <c r="F276" s="11">
        <f t="shared" si="20"/>
        <v>-8.5714285714288962E-2</v>
      </c>
      <c r="G276" s="11">
        <f t="shared" si="21"/>
        <v>-7.1428571428571425E-2</v>
      </c>
      <c r="H276" s="10">
        <f t="shared" si="19"/>
        <v>282.2285714285714</v>
      </c>
      <c r="I276" s="10">
        <f t="shared" si="19"/>
        <v>47.928571428571431</v>
      </c>
      <c r="J276" s="10"/>
    </row>
    <row r="277" spans="1:10" ht="30" customHeight="1" x14ac:dyDescent="0.3">
      <c r="A277" s="7">
        <v>44876</v>
      </c>
      <c r="B277" s="11">
        <v>279.8</v>
      </c>
      <c r="C277" s="11">
        <v>47</v>
      </c>
      <c r="D277" s="11">
        <f t="shared" si="18"/>
        <v>-1.5999999999999659</v>
      </c>
      <c r="E277" s="11">
        <f t="shared" si="18"/>
        <v>-0.5</v>
      </c>
      <c r="F277" s="11">
        <f t="shared" si="20"/>
        <v>-0.25714285714285878</v>
      </c>
      <c r="G277" s="11">
        <f t="shared" si="21"/>
        <v>-0.14285714285714285</v>
      </c>
      <c r="H277" s="10">
        <f t="shared" si="19"/>
        <v>281.97142857142859</v>
      </c>
      <c r="I277" s="10">
        <f t="shared" si="19"/>
        <v>47.785714285714285</v>
      </c>
      <c r="J277" s="11"/>
    </row>
    <row r="278" spans="1:10" ht="30" customHeight="1" x14ac:dyDescent="0.3">
      <c r="A278" s="6">
        <v>44877</v>
      </c>
      <c r="B278" s="10">
        <v>279.2</v>
      </c>
      <c r="C278" s="10">
        <v>47</v>
      </c>
      <c r="D278" s="11">
        <f t="shared" si="18"/>
        <v>-0.60000000000002274</v>
      </c>
      <c r="E278" s="11">
        <f t="shared" si="18"/>
        <v>0</v>
      </c>
      <c r="F278" s="11">
        <f t="shared" si="20"/>
        <v>-0.25714285714285878</v>
      </c>
      <c r="G278" s="11">
        <f t="shared" si="21"/>
        <v>-0.14285714285714285</v>
      </c>
      <c r="H278" s="10">
        <f t="shared" si="19"/>
        <v>281.71428571428572</v>
      </c>
      <c r="I278" s="10">
        <f t="shared" si="19"/>
        <v>47.642857142857146</v>
      </c>
      <c r="J278" s="10"/>
    </row>
    <row r="279" spans="1:10" ht="30" customHeight="1" x14ac:dyDescent="0.3">
      <c r="A279" s="7">
        <v>44878</v>
      </c>
      <c r="B279" s="11">
        <v>278.39999999999998</v>
      </c>
      <c r="C279" s="11">
        <v>47</v>
      </c>
      <c r="D279" s="11">
        <f t="shared" si="18"/>
        <v>-0.80000000000001137</v>
      </c>
      <c r="E279" s="11">
        <f t="shared" si="18"/>
        <v>0</v>
      </c>
      <c r="F279" s="11">
        <f t="shared" si="20"/>
        <v>-0.34285714285714775</v>
      </c>
      <c r="G279" s="11">
        <f t="shared" si="21"/>
        <v>-0.14285714285714285</v>
      </c>
      <c r="H279" s="10">
        <f t="shared" si="19"/>
        <v>281.37142857142857</v>
      </c>
      <c r="I279" s="10">
        <f t="shared" si="19"/>
        <v>47.5</v>
      </c>
      <c r="J279" s="11"/>
    </row>
    <row r="280" spans="1:10" ht="30" customHeight="1" x14ac:dyDescent="0.3">
      <c r="A280" s="6">
        <v>44882</v>
      </c>
      <c r="B280" s="10">
        <v>279.39999999999998</v>
      </c>
      <c r="C280" s="10">
        <v>47</v>
      </c>
      <c r="D280" s="11">
        <f t="shared" si="18"/>
        <v>1</v>
      </c>
      <c r="E280" s="11">
        <f t="shared" si="18"/>
        <v>0</v>
      </c>
      <c r="F280" s="11">
        <f t="shared" si="20"/>
        <v>-0.22857142857143181</v>
      </c>
      <c r="G280" s="11">
        <f t="shared" si="21"/>
        <v>-0.14285714285714285</v>
      </c>
      <c r="H280" s="10">
        <f t="shared" si="19"/>
        <v>281.14285714285717</v>
      </c>
      <c r="I280" s="10">
        <f t="shared" si="19"/>
        <v>47.357142857142854</v>
      </c>
      <c r="J280" s="10"/>
    </row>
    <row r="281" spans="1:10" ht="30" customHeight="1" x14ac:dyDescent="0.3">
      <c r="A281" s="7">
        <v>44883</v>
      </c>
      <c r="B281" s="11">
        <v>279.60000000000002</v>
      </c>
      <c r="C281" s="11">
        <v>46.5</v>
      </c>
      <c r="D281" s="11">
        <f t="shared" si="18"/>
        <v>0.20000000000004547</v>
      </c>
      <c r="E281" s="11">
        <f t="shared" si="18"/>
        <v>-0.5</v>
      </c>
      <c r="F281" s="11">
        <f t="shared" si="20"/>
        <v>-0.48571428571428249</v>
      </c>
      <c r="G281" s="11">
        <f t="shared" si="21"/>
        <v>-0.21428571428571427</v>
      </c>
      <c r="H281" s="10">
        <f t="shared" si="19"/>
        <v>280.65714285714284</v>
      </c>
      <c r="I281" s="10">
        <f t="shared" si="19"/>
        <v>47.142857142857146</v>
      </c>
      <c r="J281" s="11"/>
    </row>
    <row r="282" spans="1:10" ht="30" customHeight="1" x14ac:dyDescent="0.3">
      <c r="A282" s="6">
        <v>44887</v>
      </c>
      <c r="B282" s="10">
        <v>281.2</v>
      </c>
      <c r="C282" s="10">
        <v>48</v>
      </c>
      <c r="D282" s="11">
        <f t="shared" si="18"/>
        <v>1.5999999999999659</v>
      </c>
      <c r="E282" s="11">
        <f t="shared" si="18"/>
        <v>1.5</v>
      </c>
      <c r="F282" s="11">
        <f t="shared" si="20"/>
        <v>-0.80000000000000326</v>
      </c>
      <c r="G282" s="11">
        <f t="shared" si="21"/>
        <v>0</v>
      </c>
      <c r="H282" s="10">
        <f t="shared" si="19"/>
        <v>279.85714285714289</v>
      </c>
      <c r="I282" s="10">
        <f t="shared" si="19"/>
        <v>47.142857142857146</v>
      </c>
      <c r="J282" s="10"/>
    </row>
    <row r="283" spans="1:10" ht="30" customHeight="1" x14ac:dyDescent="0.3">
      <c r="A283" s="7">
        <v>44888</v>
      </c>
      <c r="B283" s="11">
        <v>278.2</v>
      </c>
      <c r="C283" s="11">
        <v>47.5</v>
      </c>
      <c r="D283" s="11">
        <f t="shared" si="18"/>
        <v>-3</v>
      </c>
      <c r="E283" s="11">
        <f t="shared" si="18"/>
        <v>-0.5</v>
      </c>
      <c r="F283" s="11">
        <f t="shared" si="20"/>
        <v>-0.45714285714285552</v>
      </c>
      <c r="G283" s="11">
        <f t="shared" si="21"/>
        <v>0</v>
      </c>
      <c r="H283" s="10">
        <f t="shared" si="19"/>
        <v>279.40000000000003</v>
      </c>
      <c r="I283" s="10">
        <f t="shared" si="19"/>
        <v>47.142857142857146</v>
      </c>
      <c r="J283" s="11"/>
    </row>
    <row r="284" spans="1:10" ht="30" customHeight="1" x14ac:dyDescent="0.3">
      <c r="A284" s="6">
        <v>44889</v>
      </c>
      <c r="B284" s="10">
        <v>279.60000000000002</v>
      </c>
      <c r="C284" s="10">
        <v>47.5</v>
      </c>
      <c r="D284" s="11">
        <f t="shared" si="18"/>
        <v>1.4000000000000341</v>
      </c>
      <c r="E284" s="11">
        <f t="shared" si="18"/>
        <v>0</v>
      </c>
      <c r="F284" s="11">
        <f t="shared" si="20"/>
        <v>-2.8571428571426947E-2</v>
      </c>
      <c r="G284" s="11">
        <f t="shared" si="21"/>
        <v>7.1428571428571425E-2</v>
      </c>
      <c r="H284" s="10">
        <f t="shared" si="19"/>
        <v>279.37142857142857</v>
      </c>
      <c r="I284" s="10">
        <f t="shared" si="19"/>
        <v>47.214285714285715</v>
      </c>
      <c r="J284" s="10"/>
    </row>
    <row r="285" spans="1:10" ht="30" customHeight="1" x14ac:dyDescent="0.3">
      <c r="A285" s="7">
        <v>44890</v>
      </c>
      <c r="B285" s="11">
        <v>281.60000000000002</v>
      </c>
      <c r="C285" s="11">
        <v>48</v>
      </c>
      <c r="D285" s="11">
        <f t="shared" si="18"/>
        <v>2</v>
      </c>
      <c r="E285" s="11">
        <f t="shared" si="18"/>
        <v>0.5</v>
      </c>
      <c r="F285" s="11">
        <f t="shared" si="20"/>
        <v>0.34285714285714775</v>
      </c>
      <c r="G285" s="11">
        <f t="shared" si="21"/>
        <v>0.14285714285714285</v>
      </c>
      <c r="H285" s="10">
        <f t="shared" si="19"/>
        <v>279.71428571428572</v>
      </c>
      <c r="I285" s="10">
        <f t="shared" si="19"/>
        <v>47.357142857142854</v>
      </c>
      <c r="J285" s="11"/>
    </row>
    <row r="286" spans="1:10" ht="30" customHeight="1" x14ac:dyDescent="0.3">
      <c r="A286" s="6">
        <v>44891</v>
      </c>
      <c r="B286" s="10">
        <v>281</v>
      </c>
      <c r="C286" s="10">
        <v>47</v>
      </c>
      <c r="D286" s="11">
        <f t="shared" si="18"/>
        <v>-0.60000000000002274</v>
      </c>
      <c r="E286" s="11">
        <f t="shared" si="18"/>
        <v>-1</v>
      </c>
      <c r="F286" s="11">
        <f t="shared" si="20"/>
        <v>0.37142857142857466</v>
      </c>
      <c r="G286" s="11">
        <f t="shared" si="21"/>
        <v>0</v>
      </c>
      <c r="H286" s="10">
        <f t="shared" si="19"/>
        <v>280.08571428571429</v>
      </c>
      <c r="I286" s="10">
        <f t="shared" si="19"/>
        <v>47.357142857142854</v>
      </c>
      <c r="J286" s="10"/>
    </row>
    <row r="287" spans="1:10" ht="30" customHeight="1" x14ac:dyDescent="0.3">
      <c r="A287" s="7">
        <v>44892</v>
      </c>
      <c r="B287" s="11">
        <v>283.39999999999998</v>
      </c>
      <c r="C287" s="11">
        <v>47.5</v>
      </c>
      <c r="D287" s="11">
        <f t="shared" si="18"/>
        <v>2.3999999999999773</v>
      </c>
      <c r="E287" s="11">
        <f t="shared" si="18"/>
        <v>0.5</v>
      </c>
      <c r="F287" s="11">
        <f t="shared" si="20"/>
        <v>0.5714285714285714</v>
      </c>
      <c r="G287" s="11">
        <f t="shared" si="21"/>
        <v>7.1428571428571425E-2</v>
      </c>
      <c r="H287" s="10">
        <f t="shared" si="19"/>
        <v>280.65714285714284</v>
      </c>
      <c r="I287" s="10">
        <f t="shared" si="19"/>
        <v>47.428571428571431</v>
      </c>
      <c r="J287" s="11"/>
    </row>
    <row r="288" spans="1:10" ht="30" customHeight="1" x14ac:dyDescent="0.3">
      <c r="A288" s="6">
        <v>44894</v>
      </c>
      <c r="B288" s="10">
        <v>281.39999999999998</v>
      </c>
      <c r="C288" s="10">
        <v>47.5</v>
      </c>
      <c r="D288" s="11">
        <f t="shared" si="18"/>
        <v>-2</v>
      </c>
      <c r="E288" s="11">
        <f t="shared" si="18"/>
        <v>0</v>
      </c>
      <c r="F288" s="11">
        <f t="shared" si="20"/>
        <v>0.25714285714285062</v>
      </c>
      <c r="G288" s="11">
        <f t="shared" si="21"/>
        <v>0.14285714285714285</v>
      </c>
      <c r="H288" s="10">
        <f t="shared" si="19"/>
        <v>280.91428571428571</v>
      </c>
      <c r="I288" s="10">
        <f t="shared" si="19"/>
        <v>47.571428571428569</v>
      </c>
      <c r="J288" s="10"/>
    </row>
    <row r="289" spans="1:10" ht="30" customHeight="1" x14ac:dyDescent="0.3">
      <c r="A289" s="7">
        <v>44895</v>
      </c>
      <c r="B289" s="11">
        <v>280.60000000000002</v>
      </c>
      <c r="C289" s="11">
        <v>47.5</v>
      </c>
      <c r="D289" s="11">
        <f t="shared" si="18"/>
        <v>-0.79999999999995453</v>
      </c>
      <c r="E289" s="11">
        <f t="shared" si="18"/>
        <v>0</v>
      </c>
      <c r="F289" s="11">
        <f t="shared" si="20"/>
        <v>-8.5714285714280844E-2</v>
      </c>
      <c r="G289" s="11">
        <f t="shared" si="21"/>
        <v>-7.1428571428571425E-2</v>
      </c>
      <c r="H289" s="10">
        <f t="shared" si="19"/>
        <v>280.82857142857148</v>
      </c>
      <c r="I289" s="10">
        <f t="shared" si="19"/>
        <v>47.5</v>
      </c>
      <c r="J289" s="11"/>
    </row>
    <row r="290" spans="1:10" ht="30" customHeight="1" x14ac:dyDescent="0.3">
      <c r="A290" s="6">
        <v>44896</v>
      </c>
      <c r="B290" s="10">
        <v>279</v>
      </c>
      <c r="C290" s="10">
        <v>47</v>
      </c>
      <c r="D290" s="11">
        <f t="shared" si="18"/>
        <v>-1.6000000000000227</v>
      </c>
      <c r="E290" s="11">
        <f t="shared" si="18"/>
        <v>-0.5</v>
      </c>
      <c r="F290" s="11">
        <f t="shared" si="20"/>
        <v>0.11428571428571591</v>
      </c>
      <c r="G290" s="11">
        <f t="shared" si="21"/>
        <v>-7.1428571428571425E-2</v>
      </c>
      <c r="H290" s="10">
        <f t="shared" si="19"/>
        <v>280.94285714285712</v>
      </c>
      <c r="I290" s="10">
        <f t="shared" si="19"/>
        <v>47.428571428571431</v>
      </c>
      <c r="J290" s="10"/>
    </row>
    <row r="291" spans="1:10" ht="30" customHeight="1" x14ac:dyDescent="0.3">
      <c r="A291" s="7">
        <v>44897</v>
      </c>
      <c r="B291" s="11">
        <v>279.39999999999998</v>
      </c>
      <c r="C291" s="11">
        <v>47</v>
      </c>
      <c r="D291" s="11">
        <f t="shared" si="18"/>
        <v>0.39999999999997726</v>
      </c>
      <c r="E291" s="11">
        <f t="shared" si="18"/>
        <v>0</v>
      </c>
      <c r="F291" s="11">
        <f t="shared" si="20"/>
        <v>-2.8571428571435069E-2</v>
      </c>
      <c r="G291" s="11">
        <f t="shared" si="21"/>
        <v>-7.1428571428571425E-2</v>
      </c>
      <c r="H291" s="10">
        <f t="shared" si="19"/>
        <v>280.91428571428571</v>
      </c>
      <c r="I291" s="10">
        <f t="shared" si="19"/>
        <v>47.357142857142854</v>
      </c>
      <c r="J291" s="11"/>
    </row>
    <row r="292" spans="1:10" ht="30" customHeight="1" x14ac:dyDescent="0.3">
      <c r="A292" s="6">
        <v>44898</v>
      </c>
      <c r="B292" s="10">
        <v>279.2</v>
      </c>
      <c r="C292" s="10">
        <v>47</v>
      </c>
      <c r="D292" s="11">
        <f t="shared" si="18"/>
        <v>-0.19999999999998863</v>
      </c>
      <c r="E292" s="11">
        <f t="shared" si="18"/>
        <v>0</v>
      </c>
      <c r="F292" s="11">
        <f t="shared" si="20"/>
        <v>-0.34285714285714775</v>
      </c>
      <c r="G292" s="11">
        <f t="shared" si="21"/>
        <v>-0.14285714285714285</v>
      </c>
      <c r="H292" s="10">
        <f t="shared" si="19"/>
        <v>280.57142857142861</v>
      </c>
      <c r="I292" s="10">
        <f t="shared" si="19"/>
        <v>47.214285714285715</v>
      </c>
      <c r="J292" s="10"/>
    </row>
    <row r="293" spans="1:10" ht="30" customHeight="1" x14ac:dyDescent="0.3">
      <c r="A293" s="7">
        <v>44899</v>
      </c>
      <c r="B293" s="11">
        <v>279.39999999999998</v>
      </c>
      <c r="C293" s="11">
        <v>47</v>
      </c>
      <c r="D293" s="11">
        <f t="shared" si="18"/>
        <v>0.19999999999998863</v>
      </c>
      <c r="E293" s="11">
        <f t="shared" si="18"/>
        <v>0</v>
      </c>
      <c r="F293" s="11">
        <f t="shared" si="20"/>
        <v>-0.22857142857143181</v>
      </c>
      <c r="G293" s="11">
        <f t="shared" si="21"/>
        <v>0</v>
      </c>
      <c r="H293" s="10">
        <f t="shared" si="19"/>
        <v>280.34285714285716</v>
      </c>
      <c r="I293" s="10">
        <f t="shared" si="19"/>
        <v>47.214285714285715</v>
      </c>
      <c r="J293" s="11"/>
    </row>
    <row r="294" spans="1:10" ht="30" customHeight="1" x14ac:dyDescent="0.3">
      <c r="A294" s="6">
        <v>44900</v>
      </c>
      <c r="B294" s="10">
        <v>279</v>
      </c>
      <c r="C294" s="10">
        <v>47</v>
      </c>
      <c r="D294" s="11">
        <f t="shared" si="18"/>
        <v>-0.39999999999997726</v>
      </c>
      <c r="E294" s="11">
        <f t="shared" si="18"/>
        <v>0</v>
      </c>
      <c r="F294" s="11">
        <f t="shared" si="20"/>
        <v>-0.62857142857142534</v>
      </c>
      <c r="G294" s="11">
        <f t="shared" si="21"/>
        <v>-7.1428571428571425E-2</v>
      </c>
      <c r="H294" s="10">
        <f t="shared" si="19"/>
        <v>279.71428571428572</v>
      </c>
      <c r="I294" s="10">
        <f t="shared" si="19"/>
        <v>47.142857142857146</v>
      </c>
      <c r="J294" s="10"/>
    </row>
    <row r="295" spans="1:10" ht="30" customHeight="1" x14ac:dyDescent="0.3">
      <c r="A295" s="7">
        <v>44901</v>
      </c>
      <c r="B295" s="11">
        <v>278.60000000000002</v>
      </c>
      <c r="C295" s="11">
        <v>47</v>
      </c>
      <c r="D295" s="11">
        <f t="shared" si="18"/>
        <v>-0.39999999999997726</v>
      </c>
      <c r="E295" s="11">
        <f t="shared" si="18"/>
        <v>0</v>
      </c>
      <c r="F295" s="11">
        <f t="shared" si="20"/>
        <v>-0.39999999999999353</v>
      </c>
      <c r="G295" s="11">
        <f t="shared" si="21"/>
        <v>-7.1428571428571425E-2</v>
      </c>
      <c r="H295" s="10">
        <f t="shared" si="19"/>
        <v>279.31428571428569</v>
      </c>
      <c r="I295" s="10">
        <f t="shared" si="19"/>
        <v>47.071428571428569</v>
      </c>
      <c r="J295" s="11"/>
    </row>
    <row r="296" spans="1:10" ht="30" customHeight="1" x14ac:dyDescent="0.3">
      <c r="A296" s="6">
        <v>44903</v>
      </c>
      <c r="B296" s="10">
        <v>276.39999999999998</v>
      </c>
      <c r="C296" s="10">
        <v>47</v>
      </c>
      <c r="D296" s="11">
        <f t="shared" si="18"/>
        <v>-2.2000000000000455</v>
      </c>
      <c r="E296" s="11">
        <f t="shared" si="18"/>
        <v>0</v>
      </c>
      <c r="F296" s="11">
        <f t="shared" si="20"/>
        <v>-0.60000000000000653</v>
      </c>
      <c r="G296" s="11">
        <f t="shared" si="21"/>
        <v>-7.1428571428571425E-2</v>
      </c>
      <c r="H296" s="10">
        <f t="shared" si="19"/>
        <v>278.71428571428572</v>
      </c>
      <c r="I296" s="10">
        <f t="shared" si="19"/>
        <v>47</v>
      </c>
      <c r="J296" s="10"/>
    </row>
    <row r="297" spans="1:10" ht="30" customHeight="1" x14ac:dyDescent="0.3">
      <c r="A297" s="7">
        <v>44904</v>
      </c>
      <c r="B297" s="11">
        <v>278.60000000000002</v>
      </c>
      <c r="C297" s="11">
        <v>46.5</v>
      </c>
      <c r="D297" s="11">
        <f t="shared" si="18"/>
        <v>2.2000000000000455</v>
      </c>
      <c r="E297" s="11">
        <f t="shared" si="18"/>
        <v>-0.5</v>
      </c>
      <c r="F297" s="11">
        <f t="shared" si="20"/>
        <v>-5.7142857142853894E-2</v>
      </c>
      <c r="G297" s="11">
        <f t="shared" si="21"/>
        <v>-7.1428571428571425E-2</v>
      </c>
      <c r="H297" s="10">
        <f t="shared" si="19"/>
        <v>278.65714285714284</v>
      </c>
      <c r="I297" s="10">
        <f t="shared" si="19"/>
        <v>46.928571428571431</v>
      </c>
      <c r="J297" s="11"/>
    </row>
    <row r="298" spans="1:10" ht="30" customHeight="1" x14ac:dyDescent="0.3">
      <c r="A298" s="6">
        <v>44905</v>
      </c>
      <c r="B298" s="10">
        <v>278.60000000000002</v>
      </c>
      <c r="C298" s="10">
        <v>47</v>
      </c>
      <c r="D298" s="11">
        <f t="shared" si="18"/>
        <v>0</v>
      </c>
      <c r="E298" s="11">
        <f t="shared" si="18"/>
        <v>0.5</v>
      </c>
      <c r="F298" s="11">
        <f t="shared" si="20"/>
        <v>-0.11428571428570779</v>
      </c>
      <c r="G298" s="11">
        <f t="shared" si="21"/>
        <v>0</v>
      </c>
      <c r="H298" s="10">
        <f t="shared" si="19"/>
        <v>278.54285714285709</v>
      </c>
      <c r="I298" s="10">
        <f t="shared" si="19"/>
        <v>46.928571428571431</v>
      </c>
      <c r="J298" s="10"/>
    </row>
    <row r="299" spans="1:10" ht="30" customHeight="1" x14ac:dyDescent="0.3">
      <c r="A299" s="7">
        <v>44908</v>
      </c>
      <c r="B299" s="11">
        <v>282.39999999999998</v>
      </c>
      <c r="C299" s="11">
        <v>47</v>
      </c>
      <c r="D299" s="11">
        <f t="shared" si="18"/>
        <v>3.7999999999999545</v>
      </c>
      <c r="E299" s="11">
        <f t="shared" si="18"/>
        <v>0</v>
      </c>
      <c r="F299" s="11">
        <f t="shared" si="20"/>
        <v>0.45714285714285552</v>
      </c>
      <c r="G299" s="11">
        <f t="shared" si="21"/>
        <v>0</v>
      </c>
      <c r="H299" s="10">
        <f t="shared" si="19"/>
        <v>279</v>
      </c>
      <c r="I299" s="10">
        <f t="shared" si="19"/>
        <v>46.928571428571431</v>
      </c>
      <c r="J299" s="11"/>
    </row>
    <row r="300" spans="1:10" ht="30" customHeight="1" x14ac:dyDescent="0.3">
      <c r="A300" s="6">
        <v>44909</v>
      </c>
      <c r="B300" s="10">
        <v>283.2</v>
      </c>
      <c r="C300" s="10">
        <v>47</v>
      </c>
      <c r="D300" s="11">
        <f t="shared" si="18"/>
        <v>0.80000000000001137</v>
      </c>
      <c r="E300" s="11">
        <f t="shared" si="18"/>
        <v>0</v>
      </c>
      <c r="F300" s="11">
        <f t="shared" si="20"/>
        <v>0.54285714285714448</v>
      </c>
      <c r="G300" s="11">
        <f t="shared" si="21"/>
        <v>0</v>
      </c>
      <c r="H300" s="10">
        <f t="shared" si="19"/>
        <v>279.54285714285714</v>
      </c>
      <c r="I300" s="10">
        <f t="shared" si="19"/>
        <v>46.928571428571431</v>
      </c>
      <c r="J300" s="10"/>
    </row>
    <row r="301" spans="1:10" ht="30" customHeight="1" x14ac:dyDescent="0.3">
      <c r="A301" s="7">
        <v>44910</v>
      </c>
      <c r="B301" s="11">
        <v>282.39999999999998</v>
      </c>
      <c r="C301" s="11">
        <v>47</v>
      </c>
      <c r="D301" s="11">
        <f t="shared" si="18"/>
        <v>-0.80000000000001137</v>
      </c>
      <c r="E301" s="11">
        <f t="shared" si="18"/>
        <v>0</v>
      </c>
      <c r="F301" s="11">
        <f t="shared" si="20"/>
        <v>0.48571428571428249</v>
      </c>
      <c r="G301" s="11">
        <f t="shared" si="21"/>
        <v>0</v>
      </c>
      <c r="H301" s="10">
        <f t="shared" si="19"/>
        <v>280.02857142857141</v>
      </c>
      <c r="I301" s="10">
        <f t="shared" si="19"/>
        <v>46.928571428571431</v>
      </c>
      <c r="J301" s="11"/>
    </row>
    <row r="302" spans="1:10" ht="30" customHeight="1" x14ac:dyDescent="0.3">
      <c r="A302" s="6">
        <v>44912</v>
      </c>
      <c r="B302" s="10">
        <v>281.2</v>
      </c>
      <c r="C302" s="10">
        <v>47</v>
      </c>
      <c r="D302" s="11">
        <f t="shared" si="18"/>
        <v>-1.1999999999999886</v>
      </c>
      <c r="E302" s="11">
        <f t="shared" si="18"/>
        <v>0</v>
      </c>
      <c r="F302" s="11">
        <f t="shared" si="20"/>
        <v>0.37142857142856656</v>
      </c>
      <c r="G302" s="11">
        <f t="shared" si="21"/>
        <v>0</v>
      </c>
      <c r="H302" s="10">
        <f t="shared" si="19"/>
        <v>280.39999999999998</v>
      </c>
      <c r="I302" s="10">
        <f t="shared" si="19"/>
        <v>46.928571428571431</v>
      </c>
      <c r="J302" s="10"/>
    </row>
    <row r="303" spans="1:10" ht="30" customHeight="1" x14ac:dyDescent="0.3">
      <c r="A303" s="7">
        <v>44913</v>
      </c>
      <c r="B303" s="11">
        <v>279.2</v>
      </c>
      <c r="C303" s="11">
        <v>47</v>
      </c>
      <c r="D303" s="11">
        <f t="shared" si="18"/>
        <v>-2</v>
      </c>
      <c r="E303" s="11">
        <f t="shared" si="18"/>
        <v>0</v>
      </c>
      <c r="F303" s="11">
        <f t="shared" si="20"/>
        <v>0.40000000000000163</v>
      </c>
      <c r="G303" s="11">
        <f t="shared" si="21"/>
        <v>0</v>
      </c>
      <c r="H303" s="10">
        <f t="shared" si="19"/>
        <v>280.8</v>
      </c>
      <c r="I303" s="10">
        <f t="shared" si="19"/>
        <v>46.928571428571431</v>
      </c>
      <c r="J303" s="11"/>
    </row>
    <row r="304" spans="1:10" ht="30" customHeight="1" x14ac:dyDescent="0.3">
      <c r="A304" s="6">
        <v>44915</v>
      </c>
      <c r="B304" s="10">
        <v>279.60000000000002</v>
      </c>
      <c r="C304" s="10">
        <v>46.5</v>
      </c>
      <c r="D304" s="11">
        <f t="shared" si="18"/>
        <v>0.40000000000003411</v>
      </c>
      <c r="E304" s="11">
        <f t="shared" si="18"/>
        <v>-0.5</v>
      </c>
      <c r="F304" s="11">
        <f t="shared" si="20"/>
        <v>0.14285714285714285</v>
      </c>
      <c r="G304" s="11">
        <f t="shared" si="21"/>
        <v>0</v>
      </c>
      <c r="H304" s="10">
        <f t="shared" si="19"/>
        <v>280.94285714285712</v>
      </c>
      <c r="I304" s="10">
        <f t="shared" si="19"/>
        <v>46.928571428571431</v>
      </c>
      <c r="J304" s="10"/>
    </row>
    <row r="305" spans="1:10" ht="30" customHeight="1" x14ac:dyDescent="0.3">
      <c r="A305" s="7">
        <v>44916</v>
      </c>
      <c r="B305" s="11">
        <v>278.39999999999998</v>
      </c>
      <c r="C305" s="11">
        <v>47</v>
      </c>
      <c r="D305" s="11">
        <f t="shared" si="18"/>
        <v>-1.2000000000000455</v>
      </c>
      <c r="E305" s="11">
        <f t="shared" si="18"/>
        <v>0.5</v>
      </c>
      <c r="F305" s="11">
        <f t="shared" si="20"/>
        <v>-2.8571428571435069E-2</v>
      </c>
      <c r="G305" s="11">
        <f t="shared" si="21"/>
        <v>0</v>
      </c>
      <c r="H305" s="10">
        <f t="shared" si="19"/>
        <v>280.91428571428571</v>
      </c>
      <c r="I305" s="10">
        <f t="shared" si="19"/>
        <v>46.928571428571431</v>
      </c>
      <c r="J305" s="11"/>
    </row>
    <row r="306" spans="1:10" ht="30" customHeight="1" x14ac:dyDescent="0.3">
      <c r="A306" s="6">
        <v>44917</v>
      </c>
      <c r="B306" s="10">
        <v>276.39999999999998</v>
      </c>
      <c r="C306" s="10">
        <v>46.5</v>
      </c>
      <c r="D306" s="11">
        <f t="shared" si="18"/>
        <v>-2</v>
      </c>
      <c r="E306" s="11">
        <f t="shared" si="18"/>
        <v>-0.5</v>
      </c>
      <c r="F306" s="11">
        <f t="shared" si="20"/>
        <v>-0.8571428571428571</v>
      </c>
      <c r="G306" s="11">
        <f t="shared" si="21"/>
        <v>-7.1428571428571425E-2</v>
      </c>
      <c r="H306" s="10">
        <f t="shared" si="19"/>
        <v>280.05714285714288</v>
      </c>
      <c r="I306" s="10">
        <f t="shared" si="19"/>
        <v>46.857142857142854</v>
      </c>
      <c r="J306" s="10"/>
    </row>
    <row r="307" spans="1:10" ht="30" customHeight="1" x14ac:dyDescent="0.3">
      <c r="A307" s="7">
        <v>44918</v>
      </c>
      <c r="B307" s="11">
        <v>278.2</v>
      </c>
      <c r="C307" s="11">
        <v>46.5</v>
      </c>
      <c r="D307" s="11">
        <f t="shared" si="18"/>
        <v>1.8000000000000114</v>
      </c>
      <c r="E307" s="11">
        <f t="shared" si="18"/>
        <v>0</v>
      </c>
      <c r="F307" s="11">
        <f t="shared" si="20"/>
        <v>-0.7142857142857143</v>
      </c>
      <c r="G307" s="11">
        <f t="shared" si="21"/>
        <v>-7.1428571428571425E-2</v>
      </c>
      <c r="H307" s="10">
        <f t="shared" si="19"/>
        <v>279.34285714285721</v>
      </c>
      <c r="I307" s="10">
        <f t="shared" si="19"/>
        <v>46.785714285714285</v>
      </c>
      <c r="J307" s="11"/>
    </row>
    <row r="308" spans="1:10" ht="30" customHeight="1" x14ac:dyDescent="0.3">
      <c r="A308" s="6">
        <v>44919</v>
      </c>
      <c r="B308" s="10">
        <v>279.60000000000002</v>
      </c>
      <c r="C308" s="10">
        <v>46.5</v>
      </c>
      <c r="D308" s="11">
        <f t="shared" si="18"/>
        <v>1.4000000000000341</v>
      </c>
      <c r="E308" s="11">
        <f t="shared" si="18"/>
        <v>0</v>
      </c>
      <c r="F308" s="11">
        <f t="shared" si="20"/>
        <v>-0.39999999999999353</v>
      </c>
      <c r="G308" s="11">
        <f t="shared" si="21"/>
        <v>-7.1428571428571425E-2</v>
      </c>
      <c r="H308" s="10">
        <f t="shared" si="19"/>
        <v>278.94285714285718</v>
      </c>
      <c r="I308" s="10">
        <f t="shared" si="19"/>
        <v>46.714285714285715</v>
      </c>
      <c r="J308" s="10"/>
    </row>
    <row r="309" spans="1:10" ht="30" customHeight="1" x14ac:dyDescent="0.3">
      <c r="A309" s="7">
        <v>44920</v>
      </c>
      <c r="B309" s="11">
        <v>281</v>
      </c>
      <c r="C309" s="11">
        <v>47</v>
      </c>
      <c r="D309" s="11">
        <f t="shared" si="18"/>
        <v>1.3999999999999773</v>
      </c>
      <c r="E309" s="11">
        <f t="shared" si="18"/>
        <v>0.5</v>
      </c>
      <c r="F309" s="11">
        <f t="shared" si="20"/>
        <v>-2.8571428571426947E-2</v>
      </c>
      <c r="G309" s="11">
        <f t="shared" si="21"/>
        <v>0</v>
      </c>
      <c r="H309" s="10">
        <f t="shared" si="19"/>
        <v>278.91428571428571</v>
      </c>
      <c r="I309" s="10">
        <f t="shared" si="19"/>
        <v>46.714285714285715</v>
      </c>
      <c r="J309" s="11"/>
    </row>
    <row r="310" spans="1:10" ht="30" customHeight="1" x14ac:dyDescent="0.3">
      <c r="A310" s="6">
        <v>44921</v>
      </c>
      <c r="B310" s="10">
        <v>282.8</v>
      </c>
      <c r="C310" s="10">
        <v>47</v>
      </c>
      <c r="D310" s="11">
        <f t="shared" si="18"/>
        <v>1.8000000000000114</v>
      </c>
      <c r="E310" s="11">
        <f t="shared" si="18"/>
        <v>0</v>
      </c>
      <c r="F310" s="11">
        <f t="shared" si="20"/>
        <v>0.51428571428571757</v>
      </c>
      <c r="G310" s="11">
        <f t="shared" si="21"/>
        <v>0</v>
      </c>
      <c r="H310" s="10">
        <f t="shared" si="19"/>
        <v>279.42857142857139</v>
      </c>
      <c r="I310" s="10">
        <f t="shared" si="19"/>
        <v>46.714285714285715</v>
      </c>
      <c r="J310" s="10"/>
    </row>
    <row r="311" spans="1:10" ht="30" customHeight="1" x14ac:dyDescent="0.3">
      <c r="A311" s="7">
        <v>44927</v>
      </c>
      <c r="B311" s="11">
        <v>274</v>
      </c>
      <c r="C311" s="11">
        <v>47</v>
      </c>
      <c r="D311" s="11">
        <f t="shared" si="18"/>
        <v>-8.8000000000000114</v>
      </c>
      <c r="E311" s="11">
        <f t="shared" si="18"/>
        <v>0</v>
      </c>
      <c r="F311" s="11">
        <f t="shared" si="20"/>
        <v>-0.80000000000000326</v>
      </c>
      <c r="G311" s="11">
        <f t="shared" si="21"/>
        <v>7.1428571428571425E-2</v>
      </c>
      <c r="H311" s="10">
        <f t="shared" si="19"/>
        <v>278.62857142857143</v>
      </c>
      <c r="I311" s="10">
        <f t="shared" si="19"/>
        <v>46.785714285714285</v>
      </c>
      <c r="J311" s="11"/>
    </row>
    <row r="312" spans="1:10" ht="30" customHeight="1" x14ac:dyDescent="0.3">
      <c r="A312" s="6">
        <v>44928</v>
      </c>
      <c r="B312" s="10">
        <v>275.2</v>
      </c>
      <c r="C312" s="10">
        <v>46.5</v>
      </c>
      <c r="D312" s="11">
        <f t="shared" si="18"/>
        <v>1.1999999999999886</v>
      </c>
      <c r="E312" s="11">
        <f t="shared" si="18"/>
        <v>-0.5</v>
      </c>
      <c r="F312" s="11">
        <f t="shared" si="20"/>
        <v>-0.45714285714285552</v>
      </c>
      <c r="G312" s="11">
        <f t="shared" si="21"/>
        <v>-7.1428571428571425E-2</v>
      </c>
      <c r="H312" s="10">
        <f t="shared" si="19"/>
        <v>278.17142857142852</v>
      </c>
      <c r="I312" s="10">
        <f t="shared" si="19"/>
        <v>46.714285714285715</v>
      </c>
      <c r="J312" s="10"/>
    </row>
    <row r="313" spans="1:10" ht="30" customHeight="1" x14ac:dyDescent="0.3">
      <c r="A313" s="7">
        <v>44929</v>
      </c>
      <c r="B313" s="11">
        <v>274.8</v>
      </c>
      <c r="C313" s="11">
        <v>46.5</v>
      </c>
      <c r="D313" s="11">
        <f t="shared" si="18"/>
        <v>-0.39999999999997726</v>
      </c>
      <c r="E313" s="11">
        <f t="shared" si="18"/>
        <v>0</v>
      </c>
      <c r="F313" s="11">
        <f t="shared" si="20"/>
        <v>-0.22857142857142371</v>
      </c>
      <c r="G313" s="11">
        <f t="shared" si="21"/>
        <v>0</v>
      </c>
      <c r="H313" s="10">
        <f t="shared" si="19"/>
        <v>277.94285714285712</v>
      </c>
      <c r="I313" s="10">
        <f t="shared" si="19"/>
        <v>46.714285714285715</v>
      </c>
      <c r="J313" s="11"/>
    </row>
    <row r="314" spans="1:10" ht="30" customHeight="1" x14ac:dyDescent="0.3">
      <c r="A314" s="6">
        <v>44930</v>
      </c>
      <c r="B314" s="10">
        <v>276.39999999999998</v>
      </c>
      <c r="C314" s="10">
        <v>46.5</v>
      </c>
      <c r="D314" s="11">
        <f t="shared" si="18"/>
        <v>1.5999999999999659</v>
      </c>
      <c r="E314" s="11">
        <f t="shared" si="18"/>
        <v>0</v>
      </c>
      <c r="F314" s="11">
        <f t="shared" si="20"/>
        <v>-0.25714285714285878</v>
      </c>
      <c r="G314" s="11">
        <f t="shared" si="21"/>
        <v>0</v>
      </c>
      <c r="H314" s="10">
        <f t="shared" si="19"/>
        <v>277.68571428571431</v>
      </c>
      <c r="I314" s="10">
        <f t="shared" si="19"/>
        <v>46.714285714285715</v>
      </c>
      <c r="J314" s="10"/>
    </row>
    <row r="315" spans="1:10" ht="30" customHeight="1" x14ac:dyDescent="0.3">
      <c r="A315" s="7">
        <v>44933</v>
      </c>
      <c r="B315" s="11">
        <v>272.39999999999998</v>
      </c>
      <c r="C315" s="11">
        <v>47</v>
      </c>
      <c r="D315" s="11">
        <f t="shared" si="18"/>
        <v>-4</v>
      </c>
      <c r="E315" s="11">
        <f t="shared" si="18"/>
        <v>0.5</v>
      </c>
      <c r="F315" s="11">
        <f t="shared" si="20"/>
        <v>-1.0285714285714351</v>
      </c>
      <c r="G315" s="11">
        <f t="shared" si="21"/>
        <v>7.1428571428571425E-2</v>
      </c>
      <c r="H315" s="10">
        <f t="shared" si="19"/>
        <v>276.65714285714284</v>
      </c>
      <c r="I315" s="10">
        <f t="shared" si="19"/>
        <v>46.785714285714285</v>
      </c>
      <c r="J315" s="11"/>
    </row>
    <row r="316" spans="1:10" ht="30" customHeight="1" x14ac:dyDescent="0.3">
      <c r="A316" s="6">
        <v>44934</v>
      </c>
      <c r="B316" s="10">
        <v>274.8</v>
      </c>
      <c r="C316" s="10">
        <v>47</v>
      </c>
      <c r="D316" s="11">
        <f t="shared" si="18"/>
        <v>2.4000000000000341</v>
      </c>
      <c r="E316" s="11">
        <f t="shared" si="18"/>
        <v>0</v>
      </c>
      <c r="F316" s="11">
        <f t="shared" si="20"/>
        <v>-0.88571428571428412</v>
      </c>
      <c r="G316" s="11">
        <f t="shared" si="21"/>
        <v>0</v>
      </c>
      <c r="H316" s="10">
        <f t="shared" si="19"/>
        <v>275.77142857142854</v>
      </c>
      <c r="I316" s="10">
        <f t="shared" si="19"/>
        <v>46.785714285714285</v>
      </c>
      <c r="J316" s="10"/>
    </row>
    <row r="317" spans="1:10" ht="30" customHeight="1" x14ac:dyDescent="0.3">
      <c r="A317" s="7">
        <v>44935</v>
      </c>
      <c r="B317" s="11">
        <v>273.39999999999998</v>
      </c>
      <c r="C317" s="11">
        <v>46.5</v>
      </c>
      <c r="D317" s="11">
        <f t="shared" si="18"/>
        <v>-1.4000000000000341</v>
      </c>
      <c r="E317" s="11">
        <f t="shared" si="18"/>
        <v>-0.5</v>
      </c>
      <c r="F317" s="11">
        <f t="shared" si="20"/>
        <v>-1.3428571428571476</v>
      </c>
      <c r="G317" s="11">
        <f t="shared" si="21"/>
        <v>-7.1428571428571425E-2</v>
      </c>
      <c r="H317" s="10">
        <f t="shared" si="19"/>
        <v>274.42857142857144</v>
      </c>
      <c r="I317" s="10">
        <f t="shared" si="19"/>
        <v>46.714285714285715</v>
      </c>
      <c r="J317" s="11"/>
    </row>
    <row r="318" spans="1:10" ht="30" customHeight="1" x14ac:dyDescent="0.3">
      <c r="A318" s="6">
        <v>44937</v>
      </c>
      <c r="B318" s="10">
        <v>271.60000000000002</v>
      </c>
      <c r="C318" s="10">
        <v>46.5</v>
      </c>
      <c r="D318" s="11">
        <f t="shared" si="18"/>
        <v>-1.7999999999999545</v>
      </c>
      <c r="E318" s="11">
        <f t="shared" si="18"/>
        <v>0</v>
      </c>
      <c r="F318" s="11">
        <f t="shared" si="20"/>
        <v>-0.34285714285713959</v>
      </c>
      <c r="G318" s="11">
        <f t="shared" si="21"/>
        <v>-7.1428571428571425E-2</v>
      </c>
      <c r="H318" s="10">
        <f t="shared" si="19"/>
        <v>274.08571428571429</v>
      </c>
      <c r="I318" s="10">
        <f t="shared" si="19"/>
        <v>46.642857142857146</v>
      </c>
      <c r="J318" s="10"/>
    </row>
    <row r="319" spans="1:10" ht="30" customHeight="1" x14ac:dyDescent="0.3">
      <c r="A319" s="7">
        <v>44940</v>
      </c>
      <c r="B319" s="11">
        <v>271</v>
      </c>
      <c r="C319" s="11">
        <v>46</v>
      </c>
      <c r="D319" s="11">
        <f t="shared" si="18"/>
        <v>-0.60000000000002274</v>
      </c>
      <c r="E319" s="11">
        <f t="shared" si="18"/>
        <v>-0.5</v>
      </c>
      <c r="F319" s="11">
        <f t="shared" si="20"/>
        <v>-0.59999999999999842</v>
      </c>
      <c r="G319" s="11">
        <f t="shared" si="21"/>
        <v>-7.1428571428571425E-2</v>
      </c>
      <c r="H319" s="10">
        <f t="shared" si="19"/>
        <v>273.48571428571432</v>
      </c>
      <c r="I319" s="10">
        <f t="shared" si="19"/>
        <v>46.571428571428569</v>
      </c>
      <c r="J319" s="11"/>
    </row>
    <row r="320" spans="1:10" ht="30" customHeight="1" x14ac:dyDescent="0.3">
      <c r="A320" s="6">
        <v>44941</v>
      </c>
      <c r="B320" s="10">
        <v>272.2</v>
      </c>
      <c r="C320" s="10">
        <v>46</v>
      </c>
      <c r="D320" s="11">
        <f t="shared" si="18"/>
        <v>1.1999999999999886</v>
      </c>
      <c r="E320" s="11">
        <f t="shared" si="18"/>
        <v>0</v>
      </c>
      <c r="F320" s="11">
        <f t="shared" si="20"/>
        <v>-0.37142857142857466</v>
      </c>
      <c r="G320" s="11">
        <f t="shared" si="21"/>
        <v>-7.1428571428571425E-2</v>
      </c>
      <c r="H320" s="10">
        <f t="shared" si="19"/>
        <v>273.1142857142857</v>
      </c>
      <c r="I320" s="10">
        <f t="shared" si="19"/>
        <v>46.5</v>
      </c>
      <c r="J320" s="10"/>
    </row>
    <row r="321" spans="1:10" ht="30" customHeight="1" x14ac:dyDescent="0.3">
      <c r="A321" s="7">
        <v>44942</v>
      </c>
      <c r="B321" s="11">
        <v>272.2</v>
      </c>
      <c r="C321" s="11">
        <v>46</v>
      </c>
      <c r="D321" s="11">
        <f t="shared" si="18"/>
        <v>0</v>
      </c>
      <c r="E321" s="11">
        <f t="shared" si="18"/>
        <v>0</v>
      </c>
      <c r="F321" s="11">
        <f t="shared" si="20"/>
        <v>-0.59999999999999842</v>
      </c>
      <c r="G321" s="11">
        <f t="shared" si="21"/>
        <v>-7.1428571428571425E-2</v>
      </c>
      <c r="H321" s="10">
        <f t="shared" si="19"/>
        <v>272.51428571428573</v>
      </c>
      <c r="I321" s="10">
        <f t="shared" si="19"/>
        <v>46.428571428571431</v>
      </c>
      <c r="J321" s="11"/>
    </row>
    <row r="322" spans="1:10" ht="45" customHeight="1" x14ac:dyDescent="0.3">
      <c r="A322" s="6">
        <v>44943</v>
      </c>
      <c r="B322" s="10">
        <v>270</v>
      </c>
      <c r="C322" s="10">
        <v>46</v>
      </c>
      <c r="D322" s="11">
        <f t="shared" si="18"/>
        <v>-2.1999999999999886</v>
      </c>
      <c r="E322" s="11">
        <f t="shared" si="18"/>
        <v>0</v>
      </c>
      <c r="F322" s="11">
        <f t="shared" si="20"/>
        <v>-0.34285714285713959</v>
      </c>
      <c r="G322" s="11">
        <f t="shared" si="21"/>
        <v>-0.14285714285714285</v>
      </c>
      <c r="H322" s="10">
        <f t="shared" si="19"/>
        <v>272.17142857142863</v>
      </c>
      <c r="I322" s="10">
        <f t="shared" si="19"/>
        <v>46.285714285714285</v>
      </c>
      <c r="J322" s="10" t="s">
        <v>66</v>
      </c>
    </row>
    <row r="323" spans="1:10" ht="30" customHeight="1" x14ac:dyDescent="0.3">
      <c r="A323" s="7">
        <v>44944</v>
      </c>
      <c r="B323" s="11">
        <v>271.8</v>
      </c>
      <c r="C323" s="11">
        <v>46</v>
      </c>
      <c r="D323" s="11">
        <f t="shared" si="18"/>
        <v>1.8000000000000114</v>
      </c>
      <c r="E323" s="11">
        <f t="shared" si="18"/>
        <v>0</v>
      </c>
      <c r="F323" s="11">
        <f t="shared" si="20"/>
        <v>-0.42857142857142855</v>
      </c>
      <c r="G323" s="11">
        <f t="shared" si="21"/>
        <v>-0.14285714285714285</v>
      </c>
      <c r="H323" s="10">
        <f t="shared" si="19"/>
        <v>271.74285714285713</v>
      </c>
      <c r="I323" s="10">
        <f t="shared" si="19"/>
        <v>46.142857142857146</v>
      </c>
      <c r="J323" s="11"/>
    </row>
    <row r="324" spans="1:10" ht="30" customHeight="1" x14ac:dyDescent="0.3">
      <c r="A324" s="6">
        <v>44945</v>
      </c>
      <c r="B324" s="10">
        <v>269.39999999999998</v>
      </c>
      <c r="C324" s="10">
        <v>46</v>
      </c>
      <c r="D324" s="11">
        <f t="shared" ref="D324:E358" si="22">B324-B323</f>
        <v>-2.4000000000000341</v>
      </c>
      <c r="E324" s="11">
        <f t="shared" si="22"/>
        <v>0</v>
      </c>
      <c r="F324" s="11">
        <f t="shared" si="20"/>
        <v>-0.5714285714285714</v>
      </c>
      <c r="G324" s="11">
        <f t="shared" si="21"/>
        <v>-7.1428571428571425E-2</v>
      </c>
      <c r="H324" s="10">
        <f t="shared" si="19"/>
        <v>271.17142857142852</v>
      </c>
      <c r="I324" s="10">
        <f t="shared" si="19"/>
        <v>46.071428571428569</v>
      </c>
      <c r="J324" s="10"/>
    </row>
    <row r="325" spans="1:10" ht="30" customHeight="1" x14ac:dyDescent="0.3">
      <c r="A325" s="7">
        <v>44946</v>
      </c>
      <c r="B325" s="11">
        <v>268.8</v>
      </c>
      <c r="C325" s="11">
        <v>46</v>
      </c>
      <c r="D325" s="11">
        <f t="shared" si="22"/>
        <v>-0.59999999999996589</v>
      </c>
      <c r="E325" s="11">
        <f t="shared" si="22"/>
        <v>0</v>
      </c>
      <c r="F325" s="11">
        <f t="shared" si="20"/>
        <v>-0.40000000000000163</v>
      </c>
      <c r="G325" s="11">
        <f t="shared" si="21"/>
        <v>-7.1428571428571425E-2</v>
      </c>
      <c r="H325" s="10">
        <f t="shared" si="19"/>
        <v>270.77142857142854</v>
      </c>
      <c r="I325" s="10">
        <f t="shared" si="19"/>
        <v>46</v>
      </c>
      <c r="J325" s="11"/>
    </row>
    <row r="326" spans="1:10" ht="30" customHeight="1" x14ac:dyDescent="0.3">
      <c r="A326" s="6">
        <v>44947</v>
      </c>
      <c r="B326" s="10">
        <v>266.8</v>
      </c>
      <c r="C326" s="10">
        <v>46</v>
      </c>
      <c r="D326" s="11">
        <f t="shared" si="22"/>
        <v>-2</v>
      </c>
      <c r="E326" s="11">
        <f t="shared" si="22"/>
        <v>0</v>
      </c>
      <c r="F326" s="11">
        <f t="shared" si="20"/>
        <v>-0.59999999999999842</v>
      </c>
      <c r="G326" s="11">
        <f t="shared" si="21"/>
        <v>0</v>
      </c>
      <c r="H326" s="10">
        <f t="shared" si="19"/>
        <v>270.17142857142852</v>
      </c>
      <c r="I326" s="10">
        <f t="shared" si="19"/>
        <v>46</v>
      </c>
      <c r="J326" s="10"/>
    </row>
    <row r="327" spans="1:10" ht="30" customHeight="1" x14ac:dyDescent="0.3">
      <c r="A327" s="7">
        <v>44949</v>
      </c>
      <c r="B327" s="11">
        <v>267.39999999999998</v>
      </c>
      <c r="C327" s="11">
        <v>45.5</v>
      </c>
      <c r="D327" s="11">
        <f t="shared" si="22"/>
        <v>0.59999999999996589</v>
      </c>
      <c r="E327" s="11">
        <f t="shared" si="22"/>
        <v>-0.5</v>
      </c>
      <c r="F327" s="11">
        <f t="shared" si="20"/>
        <v>-0.68571428571428739</v>
      </c>
      <c r="G327" s="11">
        <f t="shared" si="21"/>
        <v>-7.1428571428571425E-2</v>
      </c>
      <c r="H327" s="10">
        <f t="shared" si="19"/>
        <v>269.48571428571432</v>
      </c>
      <c r="I327" s="10">
        <f t="shared" si="19"/>
        <v>45.928571428571431</v>
      </c>
      <c r="J327" s="11"/>
    </row>
    <row r="328" spans="1:10" ht="30" customHeight="1" x14ac:dyDescent="0.3">
      <c r="A328" s="6">
        <v>44950</v>
      </c>
      <c r="B328" s="10">
        <v>264.39999999999998</v>
      </c>
      <c r="C328" s="10">
        <v>46.5</v>
      </c>
      <c r="D328" s="11">
        <f t="shared" si="22"/>
        <v>-3</v>
      </c>
      <c r="E328" s="11">
        <f t="shared" si="22"/>
        <v>1</v>
      </c>
      <c r="F328" s="11">
        <f t="shared" si="20"/>
        <v>-1.1142857142857159</v>
      </c>
      <c r="G328" s="11">
        <f t="shared" si="21"/>
        <v>7.1428571428571425E-2</v>
      </c>
      <c r="H328" s="10">
        <f t="shared" si="19"/>
        <v>268.37142857142857</v>
      </c>
      <c r="I328" s="10">
        <f t="shared" si="19"/>
        <v>46</v>
      </c>
      <c r="J328" s="10"/>
    </row>
    <row r="329" spans="1:10" ht="30" customHeight="1" x14ac:dyDescent="0.3">
      <c r="A329" s="7">
        <v>44951</v>
      </c>
      <c r="B329" s="11">
        <v>265.60000000000002</v>
      </c>
      <c r="C329" s="11">
        <v>46</v>
      </c>
      <c r="D329" s="11">
        <f t="shared" si="22"/>
        <v>1.2000000000000455</v>
      </c>
      <c r="E329" s="11">
        <f t="shared" si="22"/>
        <v>-0.5</v>
      </c>
      <c r="F329" s="11">
        <f t="shared" si="20"/>
        <v>-0.62857142857142534</v>
      </c>
      <c r="G329" s="11">
        <f t="shared" si="21"/>
        <v>0</v>
      </c>
      <c r="H329" s="10">
        <f t="shared" ref="H329:I352" si="23">AVERAGE(B323:B329)</f>
        <v>267.74285714285713</v>
      </c>
      <c r="I329" s="10">
        <f t="shared" si="23"/>
        <v>46</v>
      </c>
      <c r="J329" s="11"/>
    </row>
    <row r="330" spans="1:10" ht="30" customHeight="1" x14ac:dyDescent="0.3">
      <c r="A330" s="6">
        <v>44952</v>
      </c>
      <c r="B330" s="10">
        <v>266</v>
      </c>
      <c r="C330" s="10">
        <v>46</v>
      </c>
      <c r="D330" s="11">
        <f t="shared" si="22"/>
        <v>0.39999999999997726</v>
      </c>
      <c r="E330" s="11">
        <f t="shared" si="22"/>
        <v>0</v>
      </c>
      <c r="F330" s="11">
        <f t="shared" ref="F330:F358" si="24">AVERAGE(D324:D330)</f>
        <v>-0.82857142857143018</v>
      </c>
      <c r="G330" s="11">
        <f t="shared" ref="G330:G358" si="25">AVERAGE(E324:E330)</f>
        <v>0</v>
      </c>
      <c r="H330" s="10">
        <f t="shared" si="23"/>
        <v>266.91428571428571</v>
      </c>
      <c r="I330" s="10">
        <f t="shared" si="23"/>
        <v>46</v>
      </c>
      <c r="J330" s="10"/>
    </row>
    <row r="331" spans="1:10" ht="30" customHeight="1" x14ac:dyDescent="0.3">
      <c r="A331" s="7">
        <v>44953</v>
      </c>
      <c r="B331" s="11">
        <v>268.60000000000002</v>
      </c>
      <c r="C331" s="11">
        <v>45.5</v>
      </c>
      <c r="D331" s="11">
        <f t="shared" si="22"/>
        <v>2.6000000000000227</v>
      </c>
      <c r="E331" s="11">
        <f t="shared" si="22"/>
        <v>-0.5</v>
      </c>
      <c r="F331" s="11">
        <f t="shared" si="24"/>
        <v>-0.11428571428570779</v>
      </c>
      <c r="G331" s="11">
        <f t="shared" si="25"/>
        <v>-7.1428571428571425E-2</v>
      </c>
      <c r="H331" s="10">
        <f t="shared" si="23"/>
        <v>266.8</v>
      </c>
      <c r="I331" s="10">
        <f t="shared" si="23"/>
        <v>45.928571428571431</v>
      </c>
      <c r="J331" s="11"/>
    </row>
    <row r="332" spans="1:10" ht="30" customHeight="1" x14ac:dyDescent="0.3">
      <c r="A332" s="6">
        <v>44954</v>
      </c>
      <c r="B332" s="10">
        <v>269.8</v>
      </c>
      <c r="C332" s="10">
        <v>46</v>
      </c>
      <c r="D332" s="11">
        <f t="shared" si="22"/>
        <v>1.1999999999999886</v>
      </c>
      <c r="E332" s="11">
        <f t="shared" si="22"/>
        <v>0.5</v>
      </c>
      <c r="F332" s="11">
        <f t="shared" si="24"/>
        <v>0.14285714285714285</v>
      </c>
      <c r="G332" s="11">
        <f t="shared" si="25"/>
        <v>0</v>
      </c>
      <c r="H332" s="10">
        <f t="shared" si="23"/>
        <v>266.94285714285718</v>
      </c>
      <c r="I332" s="10">
        <f t="shared" si="23"/>
        <v>45.928571428571431</v>
      </c>
      <c r="J332" s="10"/>
    </row>
    <row r="333" spans="1:10" ht="30" customHeight="1" x14ac:dyDescent="0.3">
      <c r="A333" s="7">
        <v>44955</v>
      </c>
      <c r="B333" s="11">
        <v>263.8</v>
      </c>
      <c r="C333" s="11">
        <v>46</v>
      </c>
      <c r="D333" s="11">
        <f t="shared" si="22"/>
        <v>-6</v>
      </c>
      <c r="E333" s="11">
        <f t="shared" si="22"/>
        <v>0</v>
      </c>
      <c r="F333" s="11">
        <f t="shared" si="24"/>
        <v>-0.42857142857142855</v>
      </c>
      <c r="G333" s="11">
        <f t="shared" si="25"/>
        <v>0</v>
      </c>
      <c r="H333" s="10">
        <f t="shared" si="23"/>
        <v>266.51428571428568</v>
      </c>
      <c r="I333" s="10">
        <f t="shared" si="23"/>
        <v>45.928571428571431</v>
      </c>
      <c r="J333" s="11"/>
    </row>
    <row r="334" spans="1:10" ht="30" customHeight="1" x14ac:dyDescent="0.3">
      <c r="A334" s="6">
        <v>44956</v>
      </c>
      <c r="B334" s="10">
        <v>264.39999999999998</v>
      </c>
      <c r="C334" s="10">
        <v>45.5</v>
      </c>
      <c r="D334" s="11">
        <f t="shared" si="22"/>
        <v>0.59999999999996589</v>
      </c>
      <c r="E334" s="11">
        <f t="shared" si="22"/>
        <v>-0.5</v>
      </c>
      <c r="F334" s="11">
        <f t="shared" si="24"/>
        <v>-0.42857142857142855</v>
      </c>
      <c r="G334" s="11">
        <f t="shared" si="25"/>
        <v>0</v>
      </c>
      <c r="H334" s="10">
        <f t="shared" si="23"/>
        <v>266.08571428571429</v>
      </c>
      <c r="I334" s="10">
        <f t="shared" si="23"/>
        <v>45.928571428571431</v>
      </c>
      <c r="J334" s="10"/>
    </row>
    <row r="335" spans="1:10" ht="30" customHeight="1" x14ac:dyDescent="0.3">
      <c r="A335" s="7">
        <v>44958</v>
      </c>
      <c r="B335" s="11">
        <v>266</v>
      </c>
      <c r="C335" s="11">
        <v>45.5</v>
      </c>
      <c r="D335" s="11">
        <f t="shared" si="22"/>
        <v>1.6000000000000227</v>
      </c>
      <c r="E335" s="11">
        <f t="shared" si="22"/>
        <v>0</v>
      </c>
      <c r="F335" s="11">
        <f t="shared" si="24"/>
        <v>0.22857142857143181</v>
      </c>
      <c r="G335" s="11">
        <f t="shared" si="25"/>
        <v>-0.14285714285714285</v>
      </c>
      <c r="H335" s="10">
        <f t="shared" si="23"/>
        <v>266.31428571428569</v>
      </c>
      <c r="I335" s="10">
        <f t="shared" si="23"/>
        <v>45.785714285714285</v>
      </c>
      <c r="J335" s="11"/>
    </row>
    <row r="336" spans="1:10" ht="30" customHeight="1" x14ac:dyDescent="0.3">
      <c r="A336" s="6">
        <v>44959</v>
      </c>
      <c r="B336" s="10">
        <v>264.39999999999998</v>
      </c>
      <c r="C336" s="10">
        <v>45.5</v>
      </c>
      <c r="D336" s="11">
        <f t="shared" si="22"/>
        <v>-1.6000000000000227</v>
      </c>
      <c r="E336" s="11">
        <f t="shared" si="22"/>
        <v>0</v>
      </c>
      <c r="F336" s="11">
        <f t="shared" si="24"/>
        <v>-0.17142857142857792</v>
      </c>
      <c r="G336" s="11">
        <f t="shared" si="25"/>
        <v>-7.1428571428571425E-2</v>
      </c>
      <c r="H336" s="10">
        <f t="shared" si="23"/>
        <v>266.14285714285717</v>
      </c>
      <c r="I336" s="10">
        <f t="shared" si="23"/>
        <v>45.714285714285715</v>
      </c>
      <c r="J336" s="10"/>
    </row>
    <row r="337" spans="1:10" ht="30" customHeight="1" x14ac:dyDescent="0.3">
      <c r="A337" s="7">
        <v>44960</v>
      </c>
      <c r="B337" s="11">
        <v>264.8</v>
      </c>
      <c r="C337" s="11">
        <v>45.5</v>
      </c>
      <c r="D337" s="11">
        <f t="shared" si="22"/>
        <v>0.40000000000003411</v>
      </c>
      <c r="E337" s="11">
        <f t="shared" si="22"/>
        <v>0</v>
      </c>
      <c r="F337" s="11">
        <f t="shared" si="24"/>
        <v>-0.17142857142856979</v>
      </c>
      <c r="G337" s="11">
        <f t="shared" si="25"/>
        <v>-7.1428571428571425E-2</v>
      </c>
      <c r="H337" s="10">
        <f t="shared" si="23"/>
        <v>265.97142857142859</v>
      </c>
      <c r="I337" s="10">
        <f t="shared" si="23"/>
        <v>45.642857142857146</v>
      </c>
      <c r="J337" s="11"/>
    </row>
    <row r="338" spans="1:10" ht="30" customHeight="1" x14ac:dyDescent="0.3">
      <c r="A338" s="6">
        <v>44961</v>
      </c>
      <c r="B338" s="10">
        <v>259.8</v>
      </c>
      <c r="C338" s="10">
        <v>45</v>
      </c>
      <c r="D338" s="11">
        <f t="shared" si="22"/>
        <v>-5</v>
      </c>
      <c r="E338" s="11">
        <f t="shared" si="22"/>
        <v>-0.5</v>
      </c>
      <c r="F338" s="11">
        <f t="shared" si="24"/>
        <v>-1.2571428571428587</v>
      </c>
      <c r="G338" s="11">
        <f t="shared" si="25"/>
        <v>-7.1428571428571425E-2</v>
      </c>
      <c r="H338" s="10">
        <f t="shared" si="23"/>
        <v>264.71428571428572</v>
      </c>
      <c r="I338" s="10">
        <f t="shared" si="23"/>
        <v>45.571428571428569</v>
      </c>
      <c r="J338" s="10"/>
    </row>
    <row r="339" spans="1:10" ht="30" customHeight="1" x14ac:dyDescent="0.3">
      <c r="A339" s="7">
        <v>44962</v>
      </c>
      <c r="B339" s="11">
        <v>258.60000000000002</v>
      </c>
      <c r="C339" s="11">
        <v>45</v>
      </c>
      <c r="D339" s="11">
        <f t="shared" si="22"/>
        <v>-1.1999999999999886</v>
      </c>
      <c r="E339" s="11">
        <f t="shared" si="22"/>
        <v>0</v>
      </c>
      <c r="F339" s="11">
        <f t="shared" si="24"/>
        <v>-1.5999999999999983</v>
      </c>
      <c r="G339" s="11">
        <f t="shared" si="25"/>
        <v>-0.14285714285714285</v>
      </c>
      <c r="H339" s="10">
        <f t="shared" si="23"/>
        <v>263.1142857142857</v>
      </c>
      <c r="I339" s="10">
        <f t="shared" si="23"/>
        <v>45.428571428571431</v>
      </c>
      <c r="J339" s="11"/>
    </row>
    <row r="340" spans="1:10" ht="30" customHeight="1" x14ac:dyDescent="0.3">
      <c r="A340" s="6">
        <v>44963</v>
      </c>
      <c r="B340" s="10">
        <v>258</v>
      </c>
      <c r="C340" s="10">
        <v>45</v>
      </c>
      <c r="D340" s="11">
        <f t="shared" si="22"/>
        <v>-0.60000000000002274</v>
      </c>
      <c r="E340" s="11">
        <f t="shared" si="22"/>
        <v>0</v>
      </c>
      <c r="F340" s="11">
        <f t="shared" si="24"/>
        <v>-0.82857142857143018</v>
      </c>
      <c r="G340" s="11">
        <f t="shared" si="25"/>
        <v>-0.14285714285714285</v>
      </c>
      <c r="H340" s="10">
        <f t="shared" si="23"/>
        <v>262.28571428571428</v>
      </c>
      <c r="I340" s="10">
        <f t="shared" si="23"/>
        <v>45.285714285714285</v>
      </c>
      <c r="J340" s="10"/>
    </row>
    <row r="341" spans="1:10" ht="30" customHeight="1" x14ac:dyDescent="0.3">
      <c r="A341" s="6">
        <v>44965</v>
      </c>
      <c r="B341" s="10">
        <v>262</v>
      </c>
      <c r="C341" s="10">
        <v>45.5</v>
      </c>
      <c r="D341" s="11">
        <f t="shared" si="22"/>
        <v>4</v>
      </c>
      <c r="E341" s="11">
        <f t="shared" si="22"/>
        <v>0.5</v>
      </c>
      <c r="F341" s="11">
        <f t="shared" si="24"/>
        <v>-0.34285714285713959</v>
      </c>
      <c r="G341" s="11">
        <f t="shared" si="25"/>
        <v>0</v>
      </c>
      <c r="H341" s="10">
        <f t="shared" si="23"/>
        <v>261.94285714285712</v>
      </c>
      <c r="I341" s="10">
        <f t="shared" si="23"/>
        <v>45.285714285714285</v>
      </c>
      <c r="J341" s="10"/>
    </row>
    <row r="342" spans="1:10" ht="30" customHeight="1" x14ac:dyDescent="0.3">
      <c r="A342" s="7">
        <v>44966</v>
      </c>
      <c r="B342" s="11">
        <v>261.2</v>
      </c>
      <c r="C342" s="11">
        <v>45.5</v>
      </c>
      <c r="D342" s="11">
        <f t="shared" si="22"/>
        <v>-0.80000000000001137</v>
      </c>
      <c r="E342" s="11">
        <f t="shared" si="22"/>
        <v>0</v>
      </c>
      <c r="F342" s="11">
        <f t="shared" si="24"/>
        <v>-0.68571428571428739</v>
      </c>
      <c r="G342" s="11">
        <f t="shared" si="25"/>
        <v>0</v>
      </c>
      <c r="H342" s="10">
        <f t="shared" si="23"/>
        <v>261.25714285714287</v>
      </c>
      <c r="I342" s="10">
        <f t="shared" si="23"/>
        <v>45.285714285714285</v>
      </c>
      <c r="J342" s="11"/>
    </row>
    <row r="343" spans="1:10" ht="30" customHeight="1" x14ac:dyDescent="0.3">
      <c r="A343" s="6">
        <v>44967</v>
      </c>
      <c r="B343" s="10">
        <v>260</v>
      </c>
      <c r="C343" s="10">
        <v>45</v>
      </c>
      <c r="D343" s="11">
        <f t="shared" si="22"/>
        <v>-1.1999999999999886</v>
      </c>
      <c r="E343" s="11">
        <f t="shared" si="22"/>
        <v>-0.5</v>
      </c>
      <c r="F343" s="11">
        <f t="shared" si="24"/>
        <v>-0.62857142857142534</v>
      </c>
      <c r="G343" s="11">
        <f t="shared" si="25"/>
        <v>-7.1428571428571425E-2</v>
      </c>
      <c r="H343" s="10">
        <f t="shared" si="23"/>
        <v>260.62857142857143</v>
      </c>
      <c r="I343" s="10">
        <f t="shared" si="23"/>
        <v>45.214285714285715</v>
      </c>
      <c r="J343" s="10"/>
    </row>
    <row r="344" spans="1:10" ht="30" customHeight="1" x14ac:dyDescent="0.3">
      <c r="A344" s="7">
        <v>44970</v>
      </c>
      <c r="B344" s="11">
        <v>257</v>
      </c>
      <c r="C344" s="11">
        <v>45</v>
      </c>
      <c r="D344" s="11">
        <f t="shared" si="22"/>
        <v>-3</v>
      </c>
      <c r="E344" s="11">
        <f t="shared" si="22"/>
        <v>0</v>
      </c>
      <c r="F344" s="11">
        <f t="shared" si="24"/>
        <v>-1.1142857142857159</v>
      </c>
      <c r="G344" s="11">
        <f t="shared" si="25"/>
        <v>-7.1428571428571425E-2</v>
      </c>
      <c r="H344" s="10">
        <f t="shared" si="23"/>
        <v>259.51428571428573</v>
      </c>
      <c r="I344" s="10">
        <f t="shared" si="23"/>
        <v>45.142857142857146</v>
      </c>
      <c r="J344" s="11"/>
    </row>
    <row r="345" spans="1:10" ht="30" customHeight="1" x14ac:dyDescent="0.3">
      <c r="A345" s="6">
        <v>44971</v>
      </c>
      <c r="B345" s="10">
        <v>254</v>
      </c>
      <c r="C345" s="10">
        <v>44.5</v>
      </c>
      <c r="D345" s="11">
        <f t="shared" si="22"/>
        <v>-3</v>
      </c>
      <c r="E345" s="11">
        <f t="shared" si="22"/>
        <v>-0.5</v>
      </c>
      <c r="F345" s="11">
        <f t="shared" si="24"/>
        <v>-0.82857142857143018</v>
      </c>
      <c r="G345" s="11">
        <f t="shared" si="25"/>
        <v>-7.1428571428571425E-2</v>
      </c>
      <c r="H345" s="10">
        <f t="shared" si="23"/>
        <v>258.68571428571425</v>
      </c>
      <c r="I345" s="10">
        <f t="shared" si="23"/>
        <v>45.071428571428569</v>
      </c>
      <c r="J345" s="10"/>
    </row>
    <row r="346" spans="1:10" ht="30" customHeight="1" x14ac:dyDescent="0.3">
      <c r="A346" s="7">
        <v>44972</v>
      </c>
      <c r="B346" s="11">
        <v>253.6</v>
      </c>
      <c r="C346" s="11">
        <v>44.5</v>
      </c>
      <c r="D346" s="11">
        <f t="shared" si="22"/>
        <v>-0.40000000000000568</v>
      </c>
      <c r="E346" s="11">
        <f t="shared" si="22"/>
        <v>0</v>
      </c>
      <c r="F346" s="11">
        <f t="shared" si="24"/>
        <v>-0.7142857142857183</v>
      </c>
      <c r="G346" s="11">
        <f t="shared" si="25"/>
        <v>-7.1428571428571425E-2</v>
      </c>
      <c r="H346" s="10">
        <f t="shared" si="23"/>
        <v>257.97142857142859</v>
      </c>
      <c r="I346" s="10">
        <f t="shared" si="23"/>
        <v>45</v>
      </c>
      <c r="J346" s="11"/>
    </row>
    <row r="347" spans="1:10" ht="30" customHeight="1" x14ac:dyDescent="0.3">
      <c r="A347" s="6">
        <v>44973</v>
      </c>
      <c r="B347" s="10">
        <v>254</v>
      </c>
      <c r="C347" s="10">
        <v>44.5</v>
      </c>
      <c r="D347" s="11">
        <f t="shared" si="22"/>
        <v>0.40000000000000568</v>
      </c>
      <c r="E347" s="11">
        <f t="shared" si="22"/>
        <v>0</v>
      </c>
      <c r="F347" s="11">
        <f t="shared" si="24"/>
        <v>-0.5714285714285714</v>
      </c>
      <c r="G347" s="11">
        <f t="shared" si="25"/>
        <v>-7.1428571428571425E-2</v>
      </c>
      <c r="H347" s="10">
        <f t="shared" si="23"/>
        <v>257.39999999999998</v>
      </c>
      <c r="I347" s="10">
        <f t="shared" si="23"/>
        <v>44.928571428571431</v>
      </c>
      <c r="J347" s="10"/>
    </row>
    <row r="348" spans="1:10" ht="30" customHeight="1" x14ac:dyDescent="0.3">
      <c r="A348" s="7">
        <v>44974</v>
      </c>
      <c r="B348" s="11">
        <v>254</v>
      </c>
      <c r="C348" s="11">
        <v>44.5</v>
      </c>
      <c r="D348" s="11">
        <f t="shared" si="22"/>
        <v>0</v>
      </c>
      <c r="E348" s="11">
        <f t="shared" si="22"/>
        <v>0</v>
      </c>
      <c r="F348" s="11">
        <f t="shared" si="24"/>
        <v>-1.1428571428571428</v>
      </c>
      <c r="G348" s="11">
        <f t="shared" si="25"/>
        <v>-0.14285714285714285</v>
      </c>
      <c r="H348" s="10">
        <f t="shared" si="23"/>
        <v>256.25714285714287</v>
      </c>
      <c r="I348" s="10">
        <f t="shared" si="23"/>
        <v>44.785714285714285</v>
      </c>
      <c r="J348" s="11"/>
    </row>
    <row r="349" spans="1:10" ht="30" customHeight="1" x14ac:dyDescent="0.3">
      <c r="A349" s="6">
        <v>44975</v>
      </c>
      <c r="B349" s="10">
        <v>254</v>
      </c>
      <c r="C349" s="10">
        <v>44.5</v>
      </c>
      <c r="D349" s="11">
        <f t="shared" si="22"/>
        <v>0</v>
      </c>
      <c r="E349" s="11">
        <f t="shared" si="22"/>
        <v>0</v>
      </c>
      <c r="F349" s="11">
        <f t="shared" si="24"/>
        <v>-1.0285714285714269</v>
      </c>
      <c r="G349" s="11">
        <f t="shared" si="25"/>
        <v>-0.14285714285714285</v>
      </c>
      <c r="H349" s="10">
        <f t="shared" si="23"/>
        <v>255.22857142857143</v>
      </c>
      <c r="I349" s="10">
        <f t="shared" si="23"/>
        <v>44.642857142857146</v>
      </c>
      <c r="J349" s="10"/>
    </row>
    <row r="350" spans="1:10" ht="30" customHeight="1" x14ac:dyDescent="0.3">
      <c r="A350" s="6">
        <v>44977</v>
      </c>
      <c r="B350" s="10">
        <v>252.6</v>
      </c>
      <c r="C350" s="10">
        <v>44</v>
      </c>
      <c r="D350" s="11">
        <f t="shared" si="22"/>
        <v>-1.4000000000000057</v>
      </c>
      <c r="E350" s="11">
        <f t="shared" si="22"/>
        <v>-0.5</v>
      </c>
      <c r="F350" s="11">
        <f t="shared" si="24"/>
        <v>-1.0571428571428581</v>
      </c>
      <c r="G350" s="11">
        <f t="shared" si="25"/>
        <v>-0.14285714285714285</v>
      </c>
      <c r="H350" s="10">
        <f t="shared" si="23"/>
        <v>254.17142857142855</v>
      </c>
      <c r="I350" s="10">
        <f t="shared" si="23"/>
        <v>44.5</v>
      </c>
      <c r="J350" s="10"/>
    </row>
    <row r="351" spans="1:10" ht="30" customHeight="1" x14ac:dyDescent="0.3">
      <c r="A351" s="7">
        <v>44978</v>
      </c>
      <c r="B351" s="11">
        <v>251.8</v>
      </c>
      <c r="C351" s="11">
        <v>44</v>
      </c>
      <c r="D351" s="11">
        <f t="shared" si="22"/>
        <v>-0.79999999999998295</v>
      </c>
      <c r="E351" s="11">
        <f t="shared" si="22"/>
        <v>0</v>
      </c>
      <c r="F351" s="11">
        <f t="shared" si="24"/>
        <v>-0.74285714285714122</v>
      </c>
      <c r="G351" s="11">
        <f t="shared" si="25"/>
        <v>-0.14285714285714285</v>
      </c>
      <c r="H351" s="10">
        <f t="shared" si="23"/>
        <v>253.42857142857139</v>
      </c>
      <c r="I351" s="10">
        <f t="shared" si="23"/>
        <v>44.357142857142854</v>
      </c>
      <c r="J351" s="11"/>
    </row>
    <row r="352" spans="1:10" ht="30" customHeight="1" x14ac:dyDescent="0.3">
      <c r="A352" s="6">
        <v>44979</v>
      </c>
      <c r="B352" s="10">
        <v>252.6</v>
      </c>
      <c r="C352" s="10">
        <v>44</v>
      </c>
      <c r="D352" s="11">
        <f t="shared" si="22"/>
        <v>0.79999999999998295</v>
      </c>
      <c r="E352" s="11">
        <f t="shared" si="22"/>
        <v>0</v>
      </c>
      <c r="F352" s="11">
        <f t="shared" si="24"/>
        <v>-0.20000000000000082</v>
      </c>
      <c r="G352" s="11">
        <f t="shared" si="25"/>
        <v>-7.1428571428571425E-2</v>
      </c>
      <c r="H352" s="10">
        <f t="shared" si="23"/>
        <v>253.22857142857143</v>
      </c>
      <c r="I352" s="10">
        <f t="shared" si="23"/>
        <v>44.285714285714285</v>
      </c>
      <c r="J352" s="10"/>
    </row>
    <row r="353" spans="1:10" ht="30" customHeight="1" x14ac:dyDescent="0.3">
      <c r="A353" s="6">
        <v>44981</v>
      </c>
      <c r="B353" s="10">
        <v>254</v>
      </c>
      <c r="C353" s="10">
        <v>44</v>
      </c>
      <c r="D353" s="11">
        <f t="shared" si="22"/>
        <v>1.4000000000000057</v>
      </c>
      <c r="E353" s="11">
        <f t="shared" si="22"/>
        <v>0</v>
      </c>
      <c r="F353" s="11">
        <f t="shared" si="24"/>
        <v>5.7142857142857953E-2</v>
      </c>
      <c r="G353" s="11">
        <f t="shared" si="25"/>
        <v>-7.1428571428571425E-2</v>
      </c>
      <c r="H353" s="10">
        <f t="shared" ref="H353:I358" si="26">AVERAGE(B347:B353)</f>
        <v>253.28571428571428</v>
      </c>
      <c r="I353" s="10">
        <f t="shared" si="26"/>
        <v>44.214285714285715</v>
      </c>
      <c r="J353" s="10"/>
    </row>
    <row r="354" spans="1:10" ht="30" customHeight="1" x14ac:dyDescent="0.3">
      <c r="A354" s="7">
        <v>44982</v>
      </c>
      <c r="B354" s="11">
        <v>252.6</v>
      </c>
      <c r="C354" s="11">
        <v>44</v>
      </c>
      <c r="D354" s="11">
        <f t="shared" si="22"/>
        <v>-1.4000000000000057</v>
      </c>
      <c r="E354" s="11">
        <f t="shared" si="22"/>
        <v>0</v>
      </c>
      <c r="F354" s="11">
        <f t="shared" si="24"/>
        <v>-0.20000000000000082</v>
      </c>
      <c r="G354" s="11">
        <f t="shared" si="25"/>
        <v>-7.1428571428571425E-2</v>
      </c>
      <c r="H354" s="10">
        <f t="shared" si="26"/>
        <v>253.08571428571426</v>
      </c>
      <c r="I354" s="10">
        <f t="shared" si="26"/>
        <v>44.142857142857146</v>
      </c>
      <c r="J354" s="11"/>
    </row>
    <row r="355" spans="1:10" ht="30" customHeight="1" x14ac:dyDescent="0.3">
      <c r="A355" s="6">
        <v>44983</v>
      </c>
      <c r="B355" s="10">
        <v>248.4</v>
      </c>
      <c r="C355" s="10">
        <v>44</v>
      </c>
      <c r="D355" s="11">
        <f t="shared" si="22"/>
        <v>-4.1999999999999886</v>
      </c>
      <c r="E355" s="11">
        <f t="shared" si="22"/>
        <v>0</v>
      </c>
      <c r="F355" s="11">
        <f t="shared" si="24"/>
        <v>-0.79999999999999916</v>
      </c>
      <c r="G355" s="11">
        <f t="shared" si="25"/>
        <v>-7.1428571428571425E-2</v>
      </c>
      <c r="H355" s="10">
        <f t="shared" si="26"/>
        <v>252.28571428571428</v>
      </c>
      <c r="I355" s="10">
        <f t="shared" si="26"/>
        <v>44.071428571428569</v>
      </c>
      <c r="J355" s="10"/>
    </row>
    <row r="356" spans="1:10" ht="30" customHeight="1" x14ac:dyDescent="0.3">
      <c r="A356" s="7">
        <v>44984</v>
      </c>
      <c r="B356" s="11">
        <v>249.4</v>
      </c>
      <c r="C356" s="11">
        <v>44</v>
      </c>
      <c r="D356" s="11">
        <f t="shared" si="22"/>
        <v>1</v>
      </c>
      <c r="E356" s="11">
        <f t="shared" si="22"/>
        <v>0</v>
      </c>
      <c r="F356" s="11">
        <f t="shared" si="24"/>
        <v>-0.65714285714285636</v>
      </c>
      <c r="G356" s="11">
        <f t="shared" si="25"/>
        <v>-7.1428571428571425E-2</v>
      </c>
      <c r="H356" s="10">
        <f t="shared" si="26"/>
        <v>251.62857142857143</v>
      </c>
      <c r="I356" s="10">
        <f t="shared" si="26"/>
        <v>44</v>
      </c>
      <c r="J356" s="11"/>
    </row>
    <row r="357" spans="1:10" ht="30" customHeight="1" x14ac:dyDescent="0.3">
      <c r="A357" s="6">
        <v>44985</v>
      </c>
      <c r="B357" s="10">
        <v>250</v>
      </c>
      <c r="C357" s="10">
        <v>44</v>
      </c>
      <c r="D357" s="11">
        <f t="shared" si="22"/>
        <v>0.59999999999999432</v>
      </c>
      <c r="E357" s="11">
        <f t="shared" si="22"/>
        <v>0</v>
      </c>
      <c r="F357" s="11">
        <f t="shared" si="24"/>
        <v>-0.37142857142857061</v>
      </c>
      <c r="G357" s="11">
        <f t="shared" si="25"/>
        <v>0</v>
      </c>
      <c r="H357" s="10">
        <f t="shared" si="26"/>
        <v>251.2571428571429</v>
      </c>
      <c r="I357" s="10">
        <f t="shared" si="26"/>
        <v>44</v>
      </c>
      <c r="J357" s="10"/>
    </row>
    <row r="358" spans="1:10" ht="30" customHeight="1" x14ac:dyDescent="0.3">
      <c r="A358" s="7">
        <v>44986</v>
      </c>
      <c r="B358" s="11">
        <v>250.6</v>
      </c>
      <c r="C358" s="11">
        <v>44</v>
      </c>
      <c r="D358" s="11">
        <f t="shared" si="22"/>
        <v>0.59999999999999432</v>
      </c>
      <c r="E358" s="11">
        <f t="shared" si="22"/>
        <v>0</v>
      </c>
      <c r="F358" s="11">
        <f t="shared" si="24"/>
        <v>-0.17142857142857387</v>
      </c>
      <c r="G358" s="11">
        <f t="shared" si="25"/>
        <v>0</v>
      </c>
      <c r="H358" s="10">
        <f t="shared" si="26"/>
        <v>251.08571428571426</v>
      </c>
      <c r="I358" s="10">
        <f t="shared" si="26"/>
        <v>44</v>
      </c>
      <c r="J358" s="11"/>
    </row>
    <row r="359" spans="1:10" customFormat="1" ht="30" customHeight="1" x14ac:dyDescent="0.25"/>
    <row r="360" spans="1:10" ht="30" customHeight="1" x14ac:dyDescent="0.3">
      <c r="B360" s="5" t="s">
        <v>67</v>
      </c>
      <c r="C360" s="5" t="s">
        <v>18</v>
      </c>
      <c r="D360" s="5" t="s">
        <v>20</v>
      </c>
    </row>
    <row r="361" spans="1:10" ht="30" customHeight="1" x14ac:dyDescent="0.3">
      <c r="B361" s="5" t="s">
        <v>68</v>
      </c>
      <c r="C361" s="16">
        <f>B358-B320</f>
        <v>-21.599999999999994</v>
      </c>
      <c r="D361" s="16">
        <f>C358-C320</f>
        <v>-2</v>
      </c>
    </row>
  </sheetData>
  <sortState xmlns:xlrd2="http://schemas.microsoft.com/office/spreadsheetml/2017/richdata2" ref="A2:D140">
    <sortCondition ref="A127:A140"/>
  </sortState>
  <phoneticPr fontId="1" type="noConversion"/>
  <pageMargins left="0.7" right="0.7" top="0.75" bottom="0.75" header="0.3" footer="0.3"/>
  <pageSetup fitToHeight="0" orientation="portrait" r:id="rId1"/>
  <headerFooter scaleWithDoc="0" alignWithMargins="0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B869-7333-4AF2-AD5C-3E3272AD9DA6}">
  <sheetPr codeName="Sheet10"/>
  <dimension ref="A1:J322"/>
  <sheetViews>
    <sheetView topLeftCell="D31" zoomScale="85" zoomScaleNormal="85" workbookViewId="0">
      <selection activeCell="B58" sqref="B58"/>
    </sheetView>
  </sheetViews>
  <sheetFormatPr defaultColWidth="9.140625" defaultRowHeight="30" customHeight="1" x14ac:dyDescent="0.3"/>
  <cols>
    <col min="1" max="1" width="35.42578125" style="4" customWidth="1"/>
    <col min="2" max="2" width="22.85546875" style="5" customWidth="1"/>
    <col min="3" max="3" width="20" style="5" customWidth="1"/>
    <col min="4" max="4" width="16.28515625" style="5" customWidth="1"/>
    <col min="5" max="5" width="14.42578125" style="5" customWidth="1"/>
    <col min="6" max="6" width="28.5703125" style="5" customWidth="1"/>
    <col min="7" max="7" width="26.5703125" style="5" customWidth="1"/>
    <col min="8" max="8" width="44.7109375" style="5" customWidth="1"/>
    <col min="9" max="9" width="42.85546875" style="5" customWidth="1"/>
    <col min="10" max="10" width="29" style="5" customWidth="1"/>
    <col min="11" max="11" width="9.140625" style="5"/>
    <col min="12" max="12" width="35.42578125" style="5" customWidth="1"/>
    <col min="13" max="16384" width="9.140625" style="5"/>
  </cols>
  <sheetData>
    <row r="1" spans="1:10" ht="48" customHeight="1" x14ac:dyDescent="0.3">
      <c r="A1" s="8" t="s">
        <v>0</v>
      </c>
      <c r="B1" s="9" t="s">
        <v>1</v>
      </c>
      <c r="C1" s="9" t="s">
        <v>2</v>
      </c>
      <c r="D1" s="9" t="s">
        <v>27</v>
      </c>
      <c r="E1" s="9" t="s">
        <v>30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</row>
    <row r="2" spans="1:10" ht="30" customHeight="1" x14ac:dyDescent="0.3">
      <c r="A2" s="7">
        <v>44986</v>
      </c>
      <c r="B2" s="11">
        <v>250.6</v>
      </c>
      <c r="C2" s="11">
        <v>44</v>
      </c>
      <c r="D2" s="11"/>
      <c r="E2" s="11"/>
      <c r="F2" s="15"/>
      <c r="G2" s="15"/>
      <c r="H2" s="14"/>
      <c r="I2" s="14"/>
      <c r="J2" s="11"/>
    </row>
    <row r="3" spans="1:10" ht="30" customHeight="1" x14ac:dyDescent="0.3">
      <c r="A3" s="7">
        <v>44987</v>
      </c>
      <c r="B3" s="11">
        <v>253</v>
      </c>
      <c r="C3" s="11">
        <v>44.5</v>
      </c>
      <c r="D3" s="11">
        <f t="shared" ref="D3:D34" si="0">B3-B2</f>
        <v>2.4000000000000057</v>
      </c>
      <c r="E3" s="11">
        <f t="shared" ref="E3:E34" si="1">C3-C2</f>
        <v>0.5</v>
      </c>
      <c r="F3" s="14"/>
      <c r="G3" s="14"/>
      <c r="H3" s="14"/>
      <c r="I3" s="14"/>
      <c r="J3" s="11"/>
    </row>
    <row r="4" spans="1:10" ht="30" customHeight="1" x14ac:dyDescent="0.3">
      <c r="A4" s="7">
        <v>44988</v>
      </c>
      <c r="B4" s="11"/>
      <c r="C4" s="11"/>
      <c r="D4" s="11">
        <f t="shared" si="0"/>
        <v>-253</v>
      </c>
      <c r="E4" s="11">
        <f t="shared" si="1"/>
        <v>-44.5</v>
      </c>
      <c r="F4" s="15"/>
      <c r="G4" s="15"/>
      <c r="H4" s="14"/>
      <c r="I4" s="14"/>
      <c r="J4" s="11"/>
    </row>
    <row r="5" spans="1:10" ht="30" customHeight="1" x14ac:dyDescent="0.3">
      <c r="A5" s="7">
        <v>44989</v>
      </c>
      <c r="B5" s="11"/>
      <c r="C5" s="11"/>
      <c r="D5" s="11">
        <f t="shared" si="0"/>
        <v>0</v>
      </c>
      <c r="E5" s="11">
        <f t="shared" si="1"/>
        <v>0</v>
      </c>
      <c r="F5" s="15"/>
      <c r="G5" s="15"/>
      <c r="H5" s="14"/>
      <c r="I5" s="14"/>
      <c r="J5" s="11"/>
    </row>
    <row r="6" spans="1:10" ht="30" customHeight="1" x14ac:dyDescent="0.3">
      <c r="A6" s="7">
        <v>44990</v>
      </c>
      <c r="B6" s="11"/>
      <c r="C6" s="11"/>
      <c r="D6" s="11">
        <f t="shared" si="0"/>
        <v>0</v>
      </c>
      <c r="E6" s="11">
        <f t="shared" si="1"/>
        <v>0</v>
      </c>
      <c r="F6" s="15"/>
      <c r="G6" s="15"/>
      <c r="H6" s="14"/>
      <c r="I6" s="14"/>
      <c r="J6" s="11"/>
    </row>
    <row r="7" spans="1:10" ht="30" customHeight="1" x14ac:dyDescent="0.3">
      <c r="A7" s="7">
        <v>44991</v>
      </c>
      <c r="B7" s="11"/>
      <c r="C7" s="11"/>
      <c r="D7" s="11">
        <f t="shared" si="0"/>
        <v>0</v>
      </c>
      <c r="E7" s="11">
        <f t="shared" si="1"/>
        <v>0</v>
      </c>
      <c r="F7" s="15"/>
      <c r="G7" s="15"/>
      <c r="H7" s="14"/>
      <c r="I7" s="14"/>
      <c r="J7" s="11"/>
    </row>
    <row r="8" spans="1:10" ht="30" customHeight="1" x14ac:dyDescent="0.3">
      <c r="A8" s="7">
        <v>44992</v>
      </c>
      <c r="B8" s="11"/>
      <c r="C8" s="11"/>
      <c r="D8" s="11">
        <f t="shared" si="0"/>
        <v>0</v>
      </c>
      <c r="E8" s="11">
        <f t="shared" si="1"/>
        <v>0</v>
      </c>
      <c r="F8" s="15">
        <f>AVERAGE(D2:D8)</f>
        <v>-41.766666666666666</v>
      </c>
      <c r="G8" s="15">
        <f>AVERAGE(E2:E8)</f>
        <v>-7.333333333333333</v>
      </c>
      <c r="H8" s="15">
        <f>AVERAGE(B2:B8)</f>
        <v>251.8</v>
      </c>
      <c r="I8" s="15">
        <f>AVERAGE(C2:C8)</f>
        <v>44.25</v>
      </c>
      <c r="J8" s="11"/>
    </row>
    <row r="9" spans="1:10" ht="30" customHeight="1" x14ac:dyDescent="0.3">
      <c r="A9" s="7">
        <v>44993</v>
      </c>
      <c r="B9" s="11">
        <v>254.8</v>
      </c>
      <c r="C9" s="11">
        <v>43.5</v>
      </c>
      <c r="D9" s="11">
        <f t="shared" si="0"/>
        <v>254.8</v>
      </c>
      <c r="E9" s="11">
        <f t="shared" si="1"/>
        <v>43.5</v>
      </c>
      <c r="F9" s="15">
        <f t="shared" ref="F9:F65" si="2">AVERAGE(D3:D9)</f>
        <v>0.60000000000000242</v>
      </c>
      <c r="G9" s="15">
        <f t="shared" ref="G9:G65" si="3">AVERAGE(E3:E9)</f>
        <v>-7.1428571428571425E-2</v>
      </c>
      <c r="H9" s="15">
        <f t="shared" ref="H9:H65" si="4">AVERAGE(B3:B9)</f>
        <v>253.9</v>
      </c>
      <c r="I9" s="15">
        <f t="shared" ref="I9:I65" si="5">AVERAGE(C3:C9)</f>
        <v>44</v>
      </c>
      <c r="J9" s="11"/>
    </row>
    <row r="10" spans="1:10" ht="30" customHeight="1" x14ac:dyDescent="0.3">
      <c r="A10" s="7">
        <v>44994</v>
      </c>
      <c r="B10" s="11"/>
      <c r="C10" s="11"/>
      <c r="D10" s="11">
        <f t="shared" si="0"/>
        <v>-254.8</v>
      </c>
      <c r="E10" s="11">
        <f t="shared" si="1"/>
        <v>-43.5</v>
      </c>
      <c r="F10" s="15">
        <f t="shared" si="2"/>
        <v>-36.142857142857146</v>
      </c>
      <c r="G10" s="15">
        <f t="shared" si="3"/>
        <v>-6.3571428571428568</v>
      </c>
      <c r="H10" s="15">
        <f t="shared" si="4"/>
        <v>254.8</v>
      </c>
      <c r="I10" s="15">
        <f t="shared" si="5"/>
        <v>43.5</v>
      </c>
      <c r="J10" s="11"/>
    </row>
    <row r="11" spans="1:10" ht="30" customHeight="1" x14ac:dyDescent="0.3">
      <c r="A11" s="7">
        <v>44995</v>
      </c>
      <c r="B11" s="11"/>
      <c r="C11" s="11"/>
      <c r="D11" s="11">
        <f t="shared" si="0"/>
        <v>0</v>
      </c>
      <c r="E11" s="11">
        <f t="shared" si="1"/>
        <v>0</v>
      </c>
      <c r="F11" s="15">
        <f t="shared" si="2"/>
        <v>0</v>
      </c>
      <c r="G11" s="15">
        <f t="shared" si="3"/>
        <v>0</v>
      </c>
      <c r="H11" s="15">
        <f t="shared" si="4"/>
        <v>254.8</v>
      </c>
      <c r="I11" s="15">
        <f t="shared" si="5"/>
        <v>43.5</v>
      </c>
      <c r="J11" s="11"/>
    </row>
    <row r="12" spans="1:10" ht="30" customHeight="1" x14ac:dyDescent="0.3">
      <c r="A12" s="7">
        <v>44996</v>
      </c>
      <c r="B12" s="11"/>
      <c r="C12" s="11"/>
      <c r="D12" s="11">
        <f t="shared" si="0"/>
        <v>0</v>
      </c>
      <c r="E12" s="11">
        <f t="shared" si="1"/>
        <v>0</v>
      </c>
      <c r="F12" s="15">
        <f t="shared" si="2"/>
        <v>0</v>
      </c>
      <c r="G12" s="15">
        <f t="shared" si="3"/>
        <v>0</v>
      </c>
      <c r="H12" s="15">
        <f t="shared" si="4"/>
        <v>254.8</v>
      </c>
      <c r="I12" s="15">
        <f t="shared" si="5"/>
        <v>43.5</v>
      </c>
      <c r="J12" s="11"/>
    </row>
    <row r="13" spans="1:10" ht="30" customHeight="1" x14ac:dyDescent="0.3">
      <c r="A13" s="7">
        <v>44997</v>
      </c>
      <c r="B13" s="11"/>
      <c r="C13" s="11"/>
      <c r="D13" s="11">
        <f t="shared" si="0"/>
        <v>0</v>
      </c>
      <c r="E13" s="11">
        <f t="shared" si="1"/>
        <v>0</v>
      </c>
      <c r="F13" s="15">
        <f t="shared" si="2"/>
        <v>0</v>
      </c>
      <c r="G13" s="15">
        <f t="shared" si="3"/>
        <v>0</v>
      </c>
      <c r="H13" s="15">
        <f t="shared" si="4"/>
        <v>254.8</v>
      </c>
      <c r="I13" s="15">
        <f t="shared" si="5"/>
        <v>43.5</v>
      </c>
      <c r="J13" s="11"/>
    </row>
    <row r="14" spans="1:10" ht="30" customHeight="1" x14ac:dyDescent="0.3">
      <c r="A14" s="7">
        <v>44998</v>
      </c>
      <c r="B14" s="11"/>
      <c r="C14" s="11"/>
      <c r="D14" s="11">
        <f t="shared" si="0"/>
        <v>0</v>
      </c>
      <c r="E14" s="11">
        <f t="shared" si="1"/>
        <v>0</v>
      </c>
      <c r="F14" s="15">
        <f t="shared" si="2"/>
        <v>0</v>
      </c>
      <c r="G14" s="15">
        <f t="shared" si="3"/>
        <v>0</v>
      </c>
      <c r="H14" s="15">
        <f t="shared" si="4"/>
        <v>254.8</v>
      </c>
      <c r="I14" s="15">
        <f t="shared" si="5"/>
        <v>43.5</v>
      </c>
      <c r="J14" s="11"/>
    </row>
    <row r="15" spans="1:10" ht="30" customHeight="1" x14ac:dyDescent="0.3">
      <c r="A15" s="7">
        <v>44999</v>
      </c>
      <c r="B15" s="11"/>
      <c r="C15" s="11"/>
      <c r="D15" s="11">
        <f t="shared" si="0"/>
        <v>0</v>
      </c>
      <c r="E15" s="11">
        <f t="shared" si="1"/>
        <v>0</v>
      </c>
      <c r="F15" s="15">
        <f t="shared" si="2"/>
        <v>0</v>
      </c>
      <c r="G15" s="15">
        <f t="shared" si="3"/>
        <v>0</v>
      </c>
      <c r="H15" s="15">
        <f t="shared" si="4"/>
        <v>254.8</v>
      </c>
      <c r="I15" s="15">
        <f t="shared" si="5"/>
        <v>43.5</v>
      </c>
      <c r="J15" s="11"/>
    </row>
    <row r="16" spans="1:10" ht="30" customHeight="1" x14ac:dyDescent="0.3">
      <c r="A16" s="7">
        <v>45000</v>
      </c>
      <c r="B16" s="11"/>
      <c r="C16" s="11"/>
      <c r="D16" s="11">
        <f t="shared" si="0"/>
        <v>0</v>
      </c>
      <c r="E16" s="11">
        <f t="shared" si="1"/>
        <v>0</v>
      </c>
      <c r="F16" s="15">
        <f t="shared" si="2"/>
        <v>-36.4</v>
      </c>
      <c r="G16" s="15">
        <f t="shared" si="3"/>
        <v>-6.2142857142857144</v>
      </c>
      <c r="H16" s="15" t="e">
        <f t="shared" si="4"/>
        <v>#DIV/0!</v>
      </c>
      <c r="I16" s="15" t="e">
        <f t="shared" si="5"/>
        <v>#DIV/0!</v>
      </c>
      <c r="J16" s="11"/>
    </row>
    <row r="17" spans="1:10" ht="30" customHeight="1" x14ac:dyDescent="0.3">
      <c r="A17" s="7">
        <v>45001</v>
      </c>
      <c r="B17" s="11">
        <v>253.8</v>
      </c>
      <c r="C17" s="11">
        <v>44.5</v>
      </c>
      <c r="D17" s="11">
        <f t="shared" si="0"/>
        <v>253.8</v>
      </c>
      <c r="E17" s="11">
        <f t="shared" si="1"/>
        <v>44.5</v>
      </c>
      <c r="F17" s="15">
        <f t="shared" si="2"/>
        <v>36.25714285714286</v>
      </c>
      <c r="G17" s="15">
        <f t="shared" si="3"/>
        <v>6.3571428571428568</v>
      </c>
      <c r="H17" s="15">
        <f t="shared" si="4"/>
        <v>253.8</v>
      </c>
      <c r="I17" s="15">
        <f t="shared" si="5"/>
        <v>44.5</v>
      </c>
      <c r="J17" s="11"/>
    </row>
    <row r="18" spans="1:10" ht="30" customHeight="1" x14ac:dyDescent="0.3">
      <c r="A18" s="7">
        <v>45002</v>
      </c>
      <c r="B18" s="11">
        <v>252.6</v>
      </c>
      <c r="C18" s="11">
        <v>44.5</v>
      </c>
      <c r="D18" s="11">
        <f t="shared" si="0"/>
        <v>-1.2000000000000171</v>
      </c>
      <c r="E18" s="11">
        <f t="shared" si="1"/>
        <v>0</v>
      </c>
      <c r="F18" s="15">
        <f t="shared" si="2"/>
        <v>36.085714285714282</v>
      </c>
      <c r="G18" s="15">
        <f t="shared" si="3"/>
        <v>6.3571428571428568</v>
      </c>
      <c r="H18" s="15">
        <f t="shared" si="4"/>
        <v>253.2</v>
      </c>
      <c r="I18" s="15">
        <f t="shared" si="5"/>
        <v>44.5</v>
      </c>
      <c r="J18" s="11"/>
    </row>
    <row r="19" spans="1:10" ht="30" customHeight="1" x14ac:dyDescent="0.3">
      <c r="A19" s="7">
        <v>45003</v>
      </c>
      <c r="B19" s="11">
        <v>253.4</v>
      </c>
      <c r="C19" s="11">
        <v>44.5</v>
      </c>
      <c r="D19" s="11">
        <f t="shared" si="0"/>
        <v>0.80000000000001137</v>
      </c>
      <c r="E19" s="11">
        <f t="shared" si="1"/>
        <v>0</v>
      </c>
      <c r="F19" s="15">
        <f t="shared" si="2"/>
        <v>36.200000000000003</v>
      </c>
      <c r="G19" s="15">
        <f t="shared" si="3"/>
        <v>6.3571428571428568</v>
      </c>
      <c r="H19" s="15">
        <f t="shared" si="4"/>
        <v>253.26666666666665</v>
      </c>
      <c r="I19" s="15">
        <f t="shared" si="5"/>
        <v>44.5</v>
      </c>
      <c r="J19" s="11"/>
    </row>
    <row r="20" spans="1:10" ht="30" customHeight="1" x14ac:dyDescent="0.3">
      <c r="A20" s="7">
        <v>45004</v>
      </c>
      <c r="B20" s="11"/>
      <c r="C20" s="11"/>
      <c r="D20" s="11">
        <f t="shared" si="0"/>
        <v>-253.4</v>
      </c>
      <c r="E20" s="11">
        <f t="shared" si="1"/>
        <v>-44.5</v>
      </c>
      <c r="F20" s="15">
        <f t="shared" si="2"/>
        <v>0</v>
      </c>
      <c r="G20" s="15">
        <f t="shared" si="3"/>
        <v>0</v>
      </c>
      <c r="H20" s="15">
        <f t="shared" si="4"/>
        <v>253.26666666666665</v>
      </c>
      <c r="I20" s="15">
        <f t="shared" si="5"/>
        <v>44.5</v>
      </c>
      <c r="J20" s="11"/>
    </row>
    <row r="21" spans="1:10" ht="30" customHeight="1" x14ac:dyDescent="0.3">
      <c r="A21" s="7">
        <v>45005</v>
      </c>
      <c r="B21" s="11"/>
      <c r="C21" s="11"/>
      <c r="D21" s="11">
        <f t="shared" si="0"/>
        <v>0</v>
      </c>
      <c r="E21" s="11">
        <f t="shared" si="1"/>
        <v>0</v>
      </c>
      <c r="F21" s="15">
        <f t="shared" si="2"/>
        <v>0</v>
      </c>
      <c r="G21" s="15">
        <f t="shared" si="3"/>
        <v>0</v>
      </c>
      <c r="H21" s="15">
        <f t="shared" si="4"/>
        <v>253.26666666666665</v>
      </c>
      <c r="I21" s="15">
        <f t="shared" si="5"/>
        <v>44.5</v>
      </c>
      <c r="J21" s="11"/>
    </row>
    <row r="22" spans="1:10" ht="30" customHeight="1" x14ac:dyDescent="0.3">
      <c r="A22" s="7">
        <v>45006</v>
      </c>
      <c r="B22" s="11"/>
      <c r="C22" s="11"/>
      <c r="D22" s="11">
        <f t="shared" si="0"/>
        <v>0</v>
      </c>
      <c r="E22" s="11">
        <f t="shared" si="1"/>
        <v>0</v>
      </c>
      <c r="F22" s="15">
        <f t="shared" si="2"/>
        <v>0</v>
      </c>
      <c r="G22" s="15">
        <f t="shared" si="3"/>
        <v>0</v>
      </c>
      <c r="H22" s="15">
        <f t="shared" si="4"/>
        <v>253.26666666666665</v>
      </c>
      <c r="I22" s="15">
        <f t="shared" si="5"/>
        <v>44.5</v>
      </c>
      <c r="J22" s="11"/>
    </row>
    <row r="23" spans="1:10" ht="30" customHeight="1" x14ac:dyDescent="0.3">
      <c r="A23" s="7">
        <v>45007</v>
      </c>
      <c r="B23" s="11"/>
      <c r="C23" s="11"/>
      <c r="D23" s="11">
        <f t="shared" si="0"/>
        <v>0</v>
      </c>
      <c r="E23" s="11">
        <f t="shared" si="1"/>
        <v>0</v>
      </c>
      <c r="F23" s="15">
        <f t="shared" si="2"/>
        <v>0</v>
      </c>
      <c r="G23" s="15">
        <f t="shared" si="3"/>
        <v>0</v>
      </c>
      <c r="H23" s="15">
        <f t="shared" si="4"/>
        <v>253.26666666666665</v>
      </c>
      <c r="I23" s="15">
        <f t="shared" si="5"/>
        <v>44.5</v>
      </c>
      <c r="J23" s="11"/>
    </row>
    <row r="24" spans="1:10" ht="30" customHeight="1" x14ac:dyDescent="0.3">
      <c r="A24" s="7">
        <v>45008</v>
      </c>
      <c r="B24" s="11"/>
      <c r="C24" s="11"/>
      <c r="D24" s="11">
        <f t="shared" si="0"/>
        <v>0</v>
      </c>
      <c r="E24" s="11">
        <f t="shared" si="1"/>
        <v>0</v>
      </c>
      <c r="F24" s="15">
        <f t="shared" si="2"/>
        <v>-36.25714285714286</v>
      </c>
      <c r="G24" s="15">
        <f t="shared" si="3"/>
        <v>-6.3571428571428568</v>
      </c>
      <c r="H24" s="15">
        <f t="shared" si="4"/>
        <v>253</v>
      </c>
      <c r="I24" s="15">
        <f t="shared" si="5"/>
        <v>44.5</v>
      </c>
      <c r="J24" s="11"/>
    </row>
    <row r="25" spans="1:10" ht="30" customHeight="1" x14ac:dyDescent="0.3">
      <c r="A25" s="7">
        <v>45009</v>
      </c>
      <c r="B25" s="11"/>
      <c r="C25" s="11"/>
      <c r="D25" s="11">
        <f t="shared" si="0"/>
        <v>0</v>
      </c>
      <c r="E25" s="11">
        <f t="shared" si="1"/>
        <v>0</v>
      </c>
      <c r="F25" s="15">
        <f t="shared" si="2"/>
        <v>-36.085714285714282</v>
      </c>
      <c r="G25" s="15">
        <f t="shared" si="3"/>
        <v>-6.3571428571428568</v>
      </c>
      <c r="H25" s="15">
        <f t="shared" si="4"/>
        <v>253.4</v>
      </c>
      <c r="I25" s="15">
        <f t="shared" si="5"/>
        <v>44.5</v>
      </c>
      <c r="J25" s="11"/>
    </row>
    <row r="26" spans="1:10" ht="30" customHeight="1" x14ac:dyDescent="0.3">
      <c r="A26" s="7">
        <v>45010</v>
      </c>
      <c r="B26" s="11"/>
      <c r="C26" s="11"/>
      <c r="D26" s="11">
        <f t="shared" si="0"/>
        <v>0</v>
      </c>
      <c r="E26" s="11">
        <f t="shared" si="1"/>
        <v>0</v>
      </c>
      <c r="F26" s="15">
        <f t="shared" si="2"/>
        <v>-36.200000000000003</v>
      </c>
      <c r="G26" s="15">
        <f t="shared" si="3"/>
        <v>-6.3571428571428568</v>
      </c>
      <c r="H26" s="15" t="e">
        <f t="shared" si="4"/>
        <v>#DIV/0!</v>
      </c>
      <c r="I26" s="15" t="e">
        <f t="shared" si="5"/>
        <v>#DIV/0!</v>
      </c>
      <c r="J26" s="11"/>
    </row>
    <row r="27" spans="1:10" ht="30" customHeight="1" x14ac:dyDescent="0.3">
      <c r="A27" s="7">
        <v>45011</v>
      </c>
      <c r="B27" s="11"/>
      <c r="C27" s="11"/>
      <c r="D27" s="11">
        <f t="shared" si="0"/>
        <v>0</v>
      </c>
      <c r="E27" s="11">
        <f t="shared" si="1"/>
        <v>0</v>
      </c>
      <c r="F27" s="15">
        <f t="shared" si="2"/>
        <v>0</v>
      </c>
      <c r="G27" s="15">
        <f t="shared" si="3"/>
        <v>0</v>
      </c>
      <c r="H27" s="15" t="e">
        <f t="shared" si="4"/>
        <v>#DIV/0!</v>
      </c>
      <c r="I27" s="15" t="e">
        <f t="shared" si="5"/>
        <v>#DIV/0!</v>
      </c>
      <c r="J27" s="11"/>
    </row>
    <row r="28" spans="1:10" ht="30" customHeight="1" x14ac:dyDescent="0.3">
      <c r="A28" s="7">
        <v>45012</v>
      </c>
      <c r="B28" s="11"/>
      <c r="C28" s="11"/>
      <c r="D28" s="11">
        <f t="shared" si="0"/>
        <v>0</v>
      </c>
      <c r="E28" s="11">
        <f t="shared" si="1"/>
        <v>0</v>
      </c>
      <c r="F28" s="15">
        <f t="shared" si="2"/>
        <v>0</v>
      </c>
      <c r="G28" s="15">
        <f t="shared" si="3"/>
        <v>0</v>
      </c>
      <c r="H28" s="15" t="e">
        <f t="shared" si="4"/>
        <v>#DIV/0!</v>
      </c>
      <c r="I28" s="15" t="e">
        <f t="shared" si="5"/>
        <v>#DIV/0!</v>
      </c>
      <c r="J28" s="11"/>
    </row>
    <row r="29" spans="1:10" ht="30" customHeight="1" x14ac:dyDescent="0.3">
      <c r="A29" s="7">
        <v>45013</v>
      </c>
      <c r="B29" s="11"/>
      <c r="C29" s="11"/>
      <c r="D29" s="11">
        <f t="shared" si="0"/>
        <v>0</v>
      </c>
      <c r="E29" s="11">
        <f t="shared" si="1"/>
        <v>0</v>
      </c>
      <c r="F29" s="15">
        <f t="shared" si="2"/>
        <v>0</v>
      </c>
      <c r="G29" s="15">
        <f t="shared" si="3"/>
        <v>0</v>
      </c>
      <c r="H29" s="15" t="e">
        <f t="shared" si="4"/>
        <v>#DIV/0!</v>
      </c>
      <c r="I29" s="15" t="e">
        <f t="shared" si="5"/>
        <v>#DIV/0!</v>
      </c>
      <c r="J29" s="11"/>
    </row>
    <row r="30" spans="1:10" ht="30" customHeight="1" x14ac:dyDescent="0.3">
      <c r="A30" s="7">
        <v>45014</v>
      </c>
      <c r="B30" s="11"/>
      <c r="C30" s="11"/>
      <c r="D30" s="11">
        <f t="shared" si="0"/>
        <v>0</v>
      </c>
      <c r="E30" s="11">
        <f t="shared" si="1"/>
        <v>0</v>
      </c>
      <c r="F30" s="15">
        <f t="shared" si="2"/>
        <v>0</v>
      </c>
      <c r="G30" s="15">
        <f t="shared" si="3"/>
        <v>0</v>
      </c>
      <c r="H30" s="15" t="e">
        <f t="shared" si="4"/>
        <v>#DIV/0!</v>
      </c>
      <c r="I30" s="15" t="e">
        <f t="shared" si="5"/>
        <v>#DIV/0!</v>
      </c>
      <c r="J30" s="11"/>
    </row>
    <row r="31" spans="1:10" ht="30" customHeight="1" x14ac:dyDescent="0.3">
      <c r="A31" s="7">
        <v>45015</v>
      </c>
      <c r="B31" s="11"/>
      <c r="C31" s="11"/>
      <c r="D31" s="11">
        <f t="shared" si="0"/>
        <v>0</v>
      </c>
      <c r="E31" s="11">
        <f t="shared" si="1"/>
        <v>0</v>
      </c>
      <c r="F31" s="15">
        <f t="shared" si="2"/>
        <v>0</v>
      </c>
      <c r="G31" s="15">
        <f t="shared" si="3"/>
        <v>0</v>
      </c>
      <c r="H31" s="15" t="e">
        <f t="shared" si="4"/>
        <v>#DIV/0!</v>
      </c>
      <c r="I31" s="15" t="e">
        <f t="shared" si="5"/>
        <v>#DIV/0!</v>
      </c>
      <c r="J31" s="11"/>
    </row>
    <row r="32" spans="1:10" ht="30" customHeight="1" x14ac:dyDescent="0.3">
      <c r="A32" s="7">
        <v>45016</v>
      </c>
      <c r="B32" s="11"/>
      <c r="C32" s="11"/>
      <c r="D32" s="11">
        <f t="shared" si="0"/>
        <v>0</v>
      </c>
      <c r="E32" s="11">
        <f t="shared" si="1"/>
        <v>0</v>
      </c>
      <c r="F32" s="15">
        <f t="shared" si="2"/>
        <v>0</v>
      </c>
      <c r="G32" s="15">
        <f t="shared" si="3"/>
        <v>0</v>
      </c>
      <c r="H32" s="15" t="e">
        <f t="shared" si="4"/>
        <v>#DIV/0!</v>
      </c>
      <c r="I32" s="15" t="e">
        <f t="shared" si="5"/>
        <v>#DIV/0!</v>
      </c>
      <c r="J32" s="11"/>
    </row>
    <row r="33" spans="1:10" ht="30" customHeight="1" x14ac:dyDescent="0.3">
      <c r="A33" s="7">
        <v>45017</v>
      </c>
      <c r="B33" s="11"/>
      <c r="C33" s="11"/>
      <c r="D33" s="11">
        <f t="shared" si="0"/>
        <v>0</v>
      </c>
      <c r="E33" s="11">
        <f t="shared" si="1"/>
        <v>0</v>
      </c>
      <c r="F33" s="15">
        <f t="shared" si="2"/>
        <v>0</v>
      </c>
      <c r="G33" s="15">
        <f t="shared" si="3"/>
        <v>0</v>
      </c>
      <c r="H33" s="15" t="e">
        <f t="shared" si="4"/>
        <v>#DIV/0!</v>
      </c>
      <c r="I33" s="15" t="e">
        <f t="shared" si="5"/>
        <v>#DIV/0!</v>
      </c>
      <c r="J33" s="11"/>
    </row>
    <row r="34" spans="1:10" ht="30" customHeight="1" x14ac:dyDescent="0.3">
      <c r="A34" s="7">
        <v>45018</v>
      </c>
      <c r="B34" s="11"/>
      <c r="C34" s="11"/>
      <c r="D34" s="11">
        <f t="shared" si="0"/>
        <v>0</v>
      </c>
      <c r="E34" s="11">
        <f t="shared" si="1"/>
        <v>0</v>
      </c>
      <c r="F34" s="15">
        <f t="shared" si="2"/>
        <v>0</v>
      </c>
      <c r="G34" s="15">
        <f t="shared" si="3"/>
        <v>0</v>
      </c>
      <c r="H34" s="15" t="e">
        <f t="shared" si="4"/>
        <v>#DIV/0!</v>
      </c>
      <c r="I34" s="15" t="e">
        <f t="shared" si="5"/>
        <v>#DIV/0!</v>
      </c>
      <c r="J34" s="11"/>
    </row>
    <row r="35" spans="1:10" ht="30" customHeight="1" x14ac:dyDescent="0.3">
      <c r="A35" s="7">
        <v>45019</v>
      </c>
      <c r="B35" s="11"/>
      <c r="C35" s="11"/>
      <c r="D35" s="11">
        <f t="shared" ref="D35:D65" si="6">B35-B34</f>
        <v>0</v>
      </c>
      <c r="E35" s="11">
        <f t="shared" ref="E35:E65" si="7">C35-C34</f>
        <v>0</v>
      </c>
      <c r="F35" s="15">
        <f t="shared" si="2"/>
        <v>0</v>
      </c>
      <c r="G35" s="15">
        <f t="shared" si="3"/>
        <v>0</v>
      </c>
      <c r="H35" s="15" t="e">
        <f t="shared" si="4"/>
        <v>#DIV/0!</v>
      </c>
      <c r="I35" s="15" t="e">
        <f t="shared" si="5"/>
        <v>#DIV/0!</v>
      </c>
      <c r="J35" s="11"/>
    </row>
    <row r="36" spans="1:10" ht="30" customHeight="1" x14ac:dyDescent="0.3">
      <c r="A36" s="7">
        <v>45020</v>
      </c>
      <c r="B36" s="11"/>
      <c r="C36" s="11"/>
      <c r="D36" s="11">
        <f t="shared" si="6"/>
        <v>0</v>
      </c>
      <c r="E36" s="11">
        <f t="shared" si="7"/>
        <v>0</v>
      </c>
      <c r="F36" s="15">
        <f t="shared" si="2"/>
        <v>0</v>
      </c>
      <c r="G36" s="15">
        <f t="shared" si="3"/>
        <v>0</v>
      </c>
      <c r="H36" s="15" t="e">
        <f t="shared" si="4"/>
        <v>#DIV/0!</v>
      </c>
      <c r="I36" s="15" t="e">
        <f t="shared" si="5"/>
        <v>#DIV/0!</v>
      </c>
      <c r="J36" s="11"/>
    </row>
    <row r="37" spans="1:10" ht="30" customHeight="1" x14ac:dyDescent="0.3">
      <c r="A37" s="7">
        <v>45021</v>
      </c>
      <c r="B37" s="11"/>
      <c r="C37" s="11"/>
      <c r="D37" s="11">
        <f t="shared" si="6"/>
        <v>0</v>
      </c>
      <c r="E37" s="11">
        <f t="shared" si="7"/>
        <v>0</v>
      </c>
      <c r="F37" s="15">
        <f t="shared" si="2"/>
        <v>0</v>
      </c>
      <c r="G37" s="15">
        <f t="shared" si="3"/>
        <v>0</v>
      </c>
      <c r="H37" s="15" t="e">
        <f t="shared" si="4"/>
        <v>#DIV/0!</v>
      </c>
      <c r="I37" s="15" t="e">
        <f t="shared" si="5"/>
        <v>#DIV/0!</v>
      </c>
      <c r="J37" s="11"/>
    </row>
    <row r="38" spans="1:10" ht="30" customHeight="1" x14ac:dyDescent="0.3">
      <c r="A38" s="7">
        <v>45022</v>
      </c>
      <c r="B38" s="11"/>
      <c r="C38" s="11"/>
      <c r="D38" s="11">
        <f t="shared" si="6"/>
        <v>0</v>
      </c>
      <c r="E38" s="11">
        <f t="shared" si="7"/>
        <v>0</v>
      </c>
      <c r="F38" s="15">
        <f t="shared" si="2"/>
        <v>0</v>
      </c>
      <c r="G38" s="15">
        <f t="shared" si="3"/>
        <v>0</v>
      </c>
      <c r="H38" s="15" t="e">
        <f t="shared" si="4"/>
        <v>#DIV/0!</v>
      </c>
      <c r="I38" s="15" t="e">
        <f t="shared" si="5"/>
        <v>#DIV/0!</v>
      </c>
      <c r="J38" s="11"/>
    </row>
    <row r="39" spans="1:10" ht="30" customHeight="1" x14ac:dyDescent="0.3">
      <c r="A39" s="7">
        <v>45023</v>
      </c>
      <c r="B39" s="11"/>
      <c r="C39" s="11"/>
      <c r="D39" s="11">
        <f t="shared" si="6"/>
        <v>0</v>
      </c>
      <c r="E39" s="11">
        <f t="shared" si="7"/>
        <v>0</v>
      </c>
      <c r="F39" s="15">
        <f t="shared" si="2"/>
        <v>0</v>
      </c>
      <c r="G39" s="15">
        <f t="shared" si="3"/>
        <v>0</v>
      </c>
      <c r="H39" s="15" t="e">
        <f t="shared" si="4"/>
        <v>#DIV/0!</v>
      </c>
      <c r="I39" s="15" t="e">
        <f t="shared" si="5"/>
        <v>#DIV/0!</v>
      </c>
      <c r="J39" s="11"/>
    </row>
    <row r="40" spans="1:10" ht="30" customHeight="1" x14ac:dyDescent="0.3">
      <c r="A40" s="7">
        <v>45024</v>
      </c>
      <c r="B40" s="11"/>
      <c r="C40" s="11"/>
      <c r="D40" s="11">
        <f t="shared" si="6"/>
        <v>0</v>
      </c>
      <c r="E40" s="11">
        <f t="shared" si="7"/>
        <v>0</v>
      </c>
      <c r="F40" s="15">
        <f t="shared" si="2"/>
        <v>0</v>
      </c>
      <c r="G40" s="15">
        <f t="shared" si="3"/>
        <v>0</v>
      </c>
      <c r="H40" s="15" t="e">
        <f t="shared" si="4"/>
        <v>#DIV/0!</v>
      </c>
      <c r="I40" s="15" t="e">
        <f t="shared" si="5"/>
        <v>#DIV/0!</v>
      </c>
      <c r="J40" s="11"/>
    </row>
    <row r="41" spans="1:10" ht="30" customHeight="1" x14ac:dyDescent="0.3">
      <c r="A41" s="7">
        <v>45025</v>
      </c>
      <c r="B41" s="11"/>
      <c r="C41" s="11"/>
      <c r="D41" s="11">
        <f t="shared" si="6"/>
        <v>0</v>
      </c>
      <c r="E41" s="11">
        <f t="shared" si="7"/>
        <v>0</v>
      </c>
      <c r="F41" s="15">
        <f t="shared" si="2"/>
        <v>0</v>
      </c>
      <c r="G41" s="15">
        <f t="shared" si="3"/>
        <v>0</v>
      </c>
      <c r="H41" s="15" t="e">
        <f t="shared" si="4"/>
        <v>#DIV/0!</v>
      </c>
      <c r="I41" s="15" t="e">
        <f t="shared" si="5"/>
        <v>#DIV/0!</v>
      </c>
      <c r="J41" s="11"/>
    </row>
    <row r="42" spans="1:10" ht="30" customHeight="1" x14ac:dyDescent="0.3">
      <c r="A42" s="7">
        <v>45026</v>
      </c>
      <c r="B42" s="11"/>
      <c r="C42" s="11"/>
      <c r="D42" s="11">
        <f t="shared" si="6"/>
        <v>0</v>
      </c>
      <c r="E42" s="11">
        <f t="shared" si="7"/>
        <v>0</v>
      </c>
      <c r="F42" s="15">
        <f t="shared" si="2"/>
        <v>0</v>
      </c>
      <c r="G42" s="15">
        <f t="shared" si="3"/>
        <v>0</v>
      </c>
      <c r="H42" s="15" t="e">
        <f t="shared" si="4"/>
        <v>#DIV/0!</v>
      </c>
      <c r="I42" s="15" t="e">
        <f t="shared" si="5"/>
        <v>#DIV/0!</v>
      </c>
      <c r="J42" s="11"/>
    </row>
    <row r="43" spans="1:10" ht="30" customHeight="1" x14ac:dyDescent="0.3">
      <c r="A43" s="7">
        <v>45027</v>
      </c>
      <c r="B43" s="11"/>
      <c r="C43" s="11"/>
      <c r="D43" s="11">
        <f t="shared" si="6"/>
        <v>0</v>
      </c>
      <c r="E43" s="11">
        <f t="shared" si="7"/>
        <v>0</v>
      </c>
      <c r="F43" s="15">
        <f t="shared" si="2"/>
        <v>0</v>
      </c>
      <c r="G43" s="15">
        <f t="shared" si="3"/>
        <v>0</v>
      </c>
      <c r="H43" s="15" t="e">
        <f t="shared" si="4"/>
        <v>#DIV/0!</v>
      </c>
      <c r="I43" s="15" t="e">
        <f t="shared" si="5"/>
        <v>#DIV/0!</v>
      </c>
      <c r="J43" s="11"/>
    </row>
    <row r="44" spans="1:10" ht="30" customHeight="1" x14ac:dyDescent="0.3">
      <c r="A44" s="7">
        <v>45028</v>
      </c>
      <c r="B44" s="11"/>
      <c r="C44" s="11"/>
      <c r="D44" s="11">
        <f t="shared" si="6"/>
        <v>0</v>
      </c>
      <c r="E44" s="11">
        <f t="shared" si="7"/>
        <v>0</v>
      </c>
      <c r="F44" s="15">
        <f t="shared" si="2"/>
        <v>0</v>
      </c>
      <c r="G44" s="15">
        <f t="shared" si="3"/>
        <v>0</v>
      </c>
      <c r="H44" s="15" t="e">
        <f t="shared" si="4"/>
        <v>#DIV/0!</v>
      </c>
      <c r="I44" s="15" t="e">
        <f t="shared" si="5"/>
        <v>#DIV/0!</v>
      </c>
      <c r="J44" s="11"/>
    </row>
    <row r="45" spans="1:10" ht="30" customHeight="1" x14ac:dyDescent="0.3">
      <c r="A45" s="7">
        <v>45029</v>
      </c>
      <c r="B45" s="11"/>
      <c r="C45" s="11"/>
      <c r="D45" s="11">
        <f t="shared" si="6"/>
        <v>0</v>
      </c>
      <c r="E45" s="11">
        <f t="shared" si="7"/>
        <v>0</v>
      </c>
      <c r="F45" s="15">
        <f t="shared" si="2"/>
        <v>0</v>
      </c>
      <c r="G45" s="15">
        <f t="shared" si="3"/>
        <v>0</v>
      </c>
      <c r="H45" s="15" t="e">
        <f t="shared" si="4"/>
        <v>#DIV/0!</v>
      </c>
      <c r="I45" s="15" t="e">
        <f t="shared" si="5"/>
        <v>#DIV/0!</v>
      </c>
      <c r="J45" s="11"/>
    </row>
    <row r="46" spans="1:10" ht="30" customHeight="1" x14ac:dyDescent="0.3">
      <c r="A46" s="7">
        <v>45030</v>
      </c>
      <c r="B46" s="11"/>
      <c r="C46" s="11"/>
      <c r="D46" s="11">
        <f t="shared" si="6"/>
        <v>0</v>
      </c>
      <c r="E46" s="11">
        <f t="shared" si="7"/>
        <v>0</v>
      </c>
      <c r="F46" s="15">
        <f t="shared" si="2"/>
        <v>0</v>
      </c>
      <c r="G46" s="15">
        <f t="shared" si="3"/>
        <v>0</v>
      </c>
      <c r="H46" s="15" t="e">
        <f t="shared" si="4"/>
        <v>#DIV/0!</v>
      </c>
      <c r="I46" s="15" t="e">
        <f t="shared" si="5"/>
        <v>#DIV/0!</v>
      </c>
      <c r="J46" s="11"/>
    </row>
    <row r="47" spans="1:10" ht="30" customHeight="1" x14ac:dyDescent="0.3">
      <c r="A47" s="7">
        <v>45031</v>
      </c>
      <c r="B47" s="11"/>
      <c r="C47" s="11"/>
      <c r="D47" s="11">
        <f t="shared" si="6"/>
        <v>0</v>
      </c>
      <c r="E47" s="11">
        <f t="shared" si="7"/>
        <v>0</v>
      </c>
      <c r="F47" s="15">
        <f t="shared" si="2"/>
        <v>0</v>
      </c>
      <c r="G47" s="15">
        <f t="shared" si="3"/>
        <v>0</v>
      </c>
      <c r="H47" s="15" t="e">
        <f t="shared" si="4"/>
        <v>#DIV/0!</v>
      </c>
      <c r="I47" s="15" t="e">
        <f t="shared" si="5"/>
        <v>#DIV/0!</v>
      </c>
      <c r="J47" s="11"/>
    </row>
    <row r="48" spans="1:10" ht="30" customHeight="1" x14ac:dyDescent="0.3">
      <c r="A48" s="7">
        <v>45032</v>
      </c>
      <c r="B48" s="11">
        <v>248.4</v>
      </c>
      <c r="C48" s="11">
        <v>43.5</v>
      </c>
      <c r="D48" s="11">
        <f t="shared" si="6"/>
        <v>248.4</v>
      </c>
      <c r="E48" s="11">
        <f t="shared" si="7"/>
        <v>43.5</v>
      </c>
      <c r="F48" s="15">
        <f t="shared" si="2"/>
        <v>35.485714285714288</v>
      </c>
      <c r="G48" s="15">
        <f t="shared" si="3"/>
        <v>6.2142857142857144</v>
      </c>
      <c r="H48" s="15">
        <f t="shared" si="4"/>
        <v>248.4</v>
      </c>
      <c r="I48" s="15">
        <f t="shared" si="5"/>
        <v>43.5</v>
      </c>
      <c r="J48" s="11"/>
    </row>
    <row r="49" spans="1:10" ht="30" customHeight="1" x14ac:dyDescent="0.3">
      <c r="A49" s="7">
        <v>45033</v>
      </c>
      <c r="B49" s="11">
        <v>249.2</v>
      </c>
      <c r="C49" s="11">
        <v>44</v>
      </c>
      <c r="D49" s="11">
        <f t="shared" si="6"/>
        <v>0.79999999999998295</v>
      </c>
      <c r="E49" s="11">
        <f t="shared" si="7"/>
        <v>0.5</v>
      </c>
      <c r="F49" s="15">
        <f t="shared" si="2"/>
        <v>35.6</v>
      </c>
      <c r="G49" s="15">
        <f t="shared" si="3"/>
        <v>6.2857142857142856</v>
      </c>
      <c r="H49" s="15">
        <f t="shared" si="4"/>
        <v>248.8</v>
      </c>
      <c r="I49" s="15">
        <f t="shared" si="5"/>
        <v>43.75</v>
      </c>
      <c r="J49" s="11"/>
    </row>
    <row r="50" spans="1:10" ht="30" customHeight="1" x14ac:dyDescent="0.3">
      <c r="A50" s="7">
        <v>45034</v>
      </c>
      <c r="B50" s="11">
        <v>250.4</v>
      </c>
      <c r="C50" s="11">
        <v>44</v>
      </c>
      <c r="D50" s="11">
        <f t="shared" si="6"/>
        <v>1.2000000000000171</v>
      </c>
      <c r="E50" s="11">
        <f t="shared" si="7"/>
        <v>0</v>
      </c>
      <c r="F50" s="15">
        <f t="shared" si="2"/>
        <v>35.771428571428572</v>
      </c>
      <c r="G50" s="15">
        <f t="shared" si="3"/>
        <v>6.2857142857142856</v>
      </c>
      <c r="H50" s="15">
        <f t="shared" si="4"/>
        <v>249.33333333333334</v>
      </c>
      <c r="I50" s="15">
        <f t="shared" si="5"/>
        <v>43.833333333333336</v>
      </c>
      <c r="J50" s="11"/>
    </row>
    <row r="51" spans="1:10" ht="30" customHeight="1" x14ac:dyDescent="0.3">
      <c r="A51" s="7">
        <v>45035</v>
      </c>
      <c r="B51" s="11"/>
      <c r="C51" s="11"/>
      <c r="D51" s="11">
        <f t="shared" si="6"/>
        <v>-250.4</v>
      </c>
      <c r="E51" s="11">
        <f t="shared" si="7"/>
        <v>-44</v>
      </c>
      <c r="F51" s="15">
        <f t="shared" si="2"/>
        <v>0</v>
      </c>
      <c r="G51" s="15">
        <f t="shared" si="3"/>
        <v>0</v>
      </c>
      <c r="H51" s="15">
        <f t="shared" si="4"/>
        <v>249.33333333333334</v>
      </c>
      <c r="I51" s="15">
        <f t="shared" si="5"/>
        <v>43.833333333333336</v>
      </c>
      <c r="J51" s="11"/>
    </row>
    <row r="52" spans="1:10" ht="30" customHeight="1" x14ac:dyDescent="0.3">
      <c r="A52" s="7">
        <v>45036</v>
      </c>
      <c r="B52" s="11"/>
      <c r="C52" s="11"/>
      <c r="D52" s="11">
        <f t="shared" si="6"/>
        <v>0</v>
      </c>
      <c r="E52" s="11">
        <f t="shared" si="7"/>
        <v>0</v>
      </c>
      <c r="F52" s="15">
        <f t="shared" si="2"/>
        <v>0</v>
      </c>
      <c r="G52" s="15">
        <f t="shared" si="3"/>
        <v>0</v>
      </c>
      <c r="H52" s="15">
        <f t="shared" si="4"/>
        <v>249.33333333333334</v>
      </c>
      <c r="I52" s="15">
        <f t="shared" si="5"/>
        <v>43.833333333333336</v>
      </c>
      <c r="J52" s="11"/>
    </row>
    <row r="53" spans="1:10" ht="30" customHeight="1" x14ac:dyDescent="0.3">
      <c r="A53" s="7">
        <v>45037</v>
      </c>
      <c r="B53" s="11"/>
      <c r="C53" s="11"/>
      <c r="D53" s="11">
        <f t="shared" si="6"/>
        <v>0</v>
      </c>
      <c r="E53" s="11">
        <f t="shared" si="7"/>
        <v>0</v>
      </c>
      <c r="F53" s="15">
        <f t="shared" si="2"/>
        <v>0</v>
      </c>
      <c r="G53" s="15">
        <f t="shared" si="3"/>
        <v>0</v>
      </c>
      <c r="H53" s="15">
        <f t="shared" si="4"/>
        <v>249.33333333333334</v>
      </c>
      <c r="I53" s="15">
        <f t="shared" si="5"/>
        <v>43.833333333333336</v>
      </c>
      <c r="J53" s="11"/>
    </row>
    <row r="54" spans="1:10" ht="30" customHeight="1" x14ac:dyDescent="0.3">
      <c r="A54" s="7">
        <v>45038</v>
      </c>
      <c r="B54" s="11"/>
      <c r="C54" s="11"/>
      <c r="D54" s="11">
        <f t="shared" si="6"/>
        <v>0</v>
      </c>
      <c r="E54" s="11">
        <f t="shared" si="7"/>
        <v>0</v>
      </c>
      <c r="F54" s="15">
        <f t="shared" si="2"/>
        <v>0</v>
      </c>
      <c r="G54" s="15">
        <f t="shared" si="3"/>
        <v>0</v>
      </c>
      <c r="H54" s="15">
        <f t="shared" si="4"/>
        <v>249.33333333333334</v>
      </c>
      <c r="I54" s="15">
        <f t="shared" si="5"/>
        <v>43.833333333333336</v>
      </c>
      <c r="J54" s="11"/>
    </row>
    <row r="55" spans="1:10" ht="30" customHeight="1" x14ac:dyDescent="0.3">
      <c r="A55" s="7">
        <v>45039</v>
      </c>
      <c r="B55" s="11">
        <v>248.2</v>
      </c>
      <c r="C55" s="11">
        <v>43.5</v>
      </c>
      <c r="D55" s="11">
        <f t="shared" si="6"/>
        <v>248.2</v>
      </c>
      <c r="E55" s="11">
        <f t="shared" si="7"/>
        <v>43.5</v>
      </c>
      <c r="F55" s="15">
        <f t="shared" si="2"/>
        <v>-2.8571428571431006E-2</v>
      </c>
      <c r="G55" s="15">
        <f t="shared" si="3"/>
        <v>0</v>
      </c>
      <c r="H55" s="15">
        <f t="shared" si="4"/>
        <v>249.26666666666665</v>
      </c>
      <c r="I55" s="15">
        <f t="shared" si="5"/>
        <v>43.833333333333336</v>
      </c>
      <c r="J55" s="11"/>
    </row>
    <row r="56" spans="1:10" ht="30" customHeight="1" x14ac:dyDescent="0.3">
      <c r="A56" s="7">
        <v>45040</v>
      </c>
      <c r="B56" s="11">
        <v>247.2</v>
      </c>
      <c r="C56" s="11">
        <v>43.5</v>
      </c>
      <c r="D56" s="11">
        <f t="shared" si="6"/>
        <v>-1</v>
      </c>
      <c r="E56" s="11">
        <f t="shared" si="7"/>
        <v>0</v>
      </c>
      <c r="F56" s="15">
        <f t="shared" si="2"/>
        <v>-0.2857142857142857</v>
      </c>
      <c r="G56" s="15">
        <f t="shared" si="3"/>
        <v>-7.1428571428571425E-2</v>
      </c>
      <c r="H56" s="15">
        <f t="shared" si="4"/>
        <v>248.6</v>
      </c>
      <c r="I56" s="15">
        <f t="shared" si="5"/>
        <v>43.666666666666664</v>
      </c>
      <c r="J56" s="11"/>
    </row>
    <row r="57" spans="1:10" ht="30" customHeight="1" x14ac:dyDescent="0.3">
      <c r="A57" s="7">
        <v>45041</v>
      </c>
      <c r="B57" s="11"/>
      <c r="C57" s="11"/>
      <c r="D57" s="11">
        <f t="shared" si="6"/>
        <v>-247.2</v>
      </c>
      <c r="E57" s="11">
        <f t="shared" si="7"/>
        <v>-43.5</v>
      </c>
      <c r="F57" s="15">
        <f t="shared" si="2"/>
        <v>-35.771428571428572</v>
      </c>
      <c r="G57" s="15">
        <f t="shared" si="3"/>
        <v>-6.2857142857142856</v>
      </c>
      <c r="H57" s="15">
        <f t="shared" si="4"/>
        <v>247.7</v>
      </c>
      <c r="I57" s="15">
        <f t="shared" si="5"/>
        <v>43.5</v>
      </c>
      <c r="J57" s="11"/>
    </row>
    <row r="58" spans="1:10" ht="30" customHeight="1" x14ac:dyDescent="0.3">
      <c r="A58" s="7">
        <v>45042</v>
      </c>
      <c r="B58" s="11"/>
      <c r="C58" s="11"/>
      <c r="D58" s="11">
        <f t="shared" si="6"/>
        <v>0</v>
      </c>
      <c r="E58" s="11">
        <f t="shared" si="7"/>
        <v>0</v>
      </c>
      <c r="F58" s="15">
        <f t="shared" si="2"/>
        <v>0</v>
      </c>
      <c r="G58" s="15">
        <f t="shared" si="3"/>
        <v>0</v>
      </c>
      <c r="H58" s="15">
        <f t="shared" si="4"/>
        <v>247.7</v>
      </c>
      <c r="I58" s="15">
        <f t="shared" si="5"/>
        <v>43.5</v>
      </c>
      <c r="J58" s="11"/>
    </row>
    <row r="59" spans="1:10" ht="30" customHeight="1" x14ac:dyDescent="0.3">
      <c r="A59" s="7">
        <v>45043</v>
      </c>
      <c r="B59" s="11"/>
      <c r="C59" s="11"/>
      <c r="D59" s="11">
        <f t="shared" si="6"/>
        <v>0</v>
      </c>
      <c r="E59" s="11">
        <f t="shared" si="7"/>
        <v>0</v>
      </c>
      <c r="F59" s="15">
        <f t="shared" si="2"/>
        <v>0</v>
      </c>
      <c r="G59" s="15">
        <f t="shared" si="3"/>
        <v>0</v>
      </c>
      <c r="H59" s="15">
        <f t="shared" si="4"/>
        <v>247.7</v>
      </c>
      <c r="I59" s="15">
        <f t="shared" si="5"/>
        <v>43.5</v>
      </c>
      <c r="J59" s="11"/>
    </row>
    <row r="60" spans="1:10" ht="30" customHeight="1" x14ac:dyDescent="0.3">
      <c r="A60" s="7">
        <v>45044</v>
      </c>
      <c r="B60" s="11"/>
      <c r="C60" s="11"/>
      <c r="D60" s="11">
        <f t="shared" si="6"/>
        <v>0</v>
      </c>
      <c r="E60" s="11">
        <f t="shared" si="7"/>
        <v>0</v>
      </c>
      <c r="F60" s="15">
        <f t="shared" si="2"/>
        <v>0</v>
      </c>
      <c r="G60" s="15">
        <f t="shared" si="3"/>
        <v>0</v>
      </c>
      <c r="H60" s="15">
        <f t="shared" si="4"/>
        <v>247.7</v>
      </c>
      <c r="I60" s="15">
        <f t="shared" si="5"/>
        <v>43.5</v>
      </c>
      <c r="J60" s="11"/>
    </row>
    <row r="61" spans="1:10" ht="30" customHeight="1" x14ac:dyDescent="0.3">
      <c r="A61" s="7">
        <v>45045</v>
      </c>
      <c r="B61" s="11"/>
      <c r="C61" s="11"/>
      <c r="D61" s="11">
        <f t="shared" si="6"/>
        <v>0</v>
      </c>
      <c r="E61" s="11">
        <f t="shared" si="7"/>
        <v>0</v>
      </c>
      <c r="F61" s="15">
        <f t="shared" si="2"/>
        <v>0</v>
      </c>
      <c r="G61" s="15">
        <f t="shared" si="3"/>
        <v>0</v>
      </c>
      <c r="H61" s="15">
        <f t="shared" si="4"/>
        <v>247.7</v>
      </c>
      <c r="I61" s="15">
        <f t="shared" si="5"/>
        <v>43.5</v>
      </c>
      <c r="J61" s="11"/>
    </row>
    <row r="62" spans="1:10" ht="30" customHeight="1" x14ac:dyDescent="0.3">
      <c r="A62" s="7">
        <v>45046</v>
      </c>
      <c r="B62" s="11"/>
      <c r="C62" s="11"/>
      <c r="D62" s="11">
        <f t="shared" si="6"/>
        <v>0</v>
      </c>
      <c r="E62" s="11">
        <f t="shared" si="7"/>
        <v>0</v>
      </c>
      <c r="F62" s="15">
        <f t="shared" si="2"/>
        <v>-35.457142857142856</v>
      </c>
      <c r="G62" s="15">
        <f t="shared" si="3"/>
        <v>-6.2142857142857144</v>
      </c>
      <c r="H62" s="15">
        <f t="shared" si="4"/>
        <v>247.2</v>
      </c>
      <c r="I62" s="15">
        <f t="shared" si="5"/>
        <v>43.5</v>
      </c>
      <c r="J62" s="11"/>
    </row>
    <row r="63" spans="1:10" ht="30" customHeight="1" x14ac:dyDescent="0.3">
      <c r="A63" s="7">
        <v>45047</v>
      </c>
      <c r="B63" s="11"/>
      <c r="C63" s="11"/>
      <c r="D63" s="11">
        <f t="shared" si="6"/>
        <v>0</v>
      </c>
      <c r="E63" s="11">
        <f t="shared" si="7"/>
        <v>0</v>
      </c>
      <c r="F63" s="15">
        <f t="shared" si="2"/>
        <v>-35.31428571428571</v>
      </c>
      <c r="G63" s="15">
        <f t="shared" si="3"/>
        <v>-6.2142857142857144</v>
      </c>
      <c r="H63" s="15" t="e">
        <f t="shared" si="4"/>
        <v>#DIV/0!</v>
      </c>
      <c r="I63" s="15" t="e">
        <f t="shared" si="5"/>
        <v>#DIV/0!</v>
      </c>
      <c r="J63" s="11"/>
    </row>
    <row r="64" spans="1:10" ht="30" customHeight="1" x14ac:dyDescent="0.3">
      <c r="A64" s="7"/>
      <c r="B64" s="11"/>
      <c r="C64" s="11"/>
      <c r="D64" s="11">
        <f t="shared" si="6"/>
        <v>0</v>
      </c>
      <c r="E64" s="11">
        <f t="shared" si="7"/>
        <v>0</v>
      </c>
      <c r="F64" s="15">
        <f t="shared" si="2"/>
        <v>0</v>
      </c>
      <c r="G64" s="15">
        <f t="shared" si="3"/>
        <v>0</v>
      </c>
      <c r="H64" s="15" t="e">
        <f t="shared" si="4"/>
        <v>#DIV/0!</v>
      </c>
      <c r="I64" s="15" t="e">
        <f t="shared" si="5"/>
        <v>#DIV/0!</v>
      </c>
      <c r="J64" s="11"/>
    </row>
    <row r="65" spans="1:10" ht="30" customHeight="1" x14ac:dyDescent="0.3">
      <c r="A65" s="7">
        <v>45108</v>
      </c>
      <c r="B65" s="11"/>
      <c r="C65" s="11"/>
      <c r="D65" s="11">
        <f t="shared" si="6"/>
        <v>0</v>
      </c>
      <c r="E65" s="11">
        <f t="shared" si="7"/>
        <v>0</v>
      </c>
      <c r="F65" s="15">
        <f t="shared" si="2"/>
        <v>0</v>
      </c>
      <c r="G65" s="15">
        <f t="shared" si="3"/>
        <v>0</v>
      </c>
      <c r="H65" s="15" t="e">
        <f t="shared" si="4"/>
        <v>#DIV/0!</v>
      </c>
      <c r="I65" s="15" t="e">
        <f t="shared" si="5"/>
        <v>#DIV/0!</v>
      </c>
      <c r="J65" s="11"/>
    </row>
    <row r="322" ht="45" customHeight="1" x14ac:dyDescent="0.3"/>
  </sheetData>
  <pageMargins left="0.7" right="0.7" top="0.75" bottom="0.75" header="0.3" footer="0.3"/>
  <pageSetup fitToHeight="0" orientation="portrait" r:id="rId1"/>
  <headerFooter scaleWithDoc="0"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2D708F-3B1A-4003-9A36-D757E8B9D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Log</vt:lpstr>
      <vt:lpstr>New Start</vt:lpstr>
      <vt:lpstr>Old Stats</vt:lpstr>
      <vt:lpstr>New Measurement</vt:lpstr>
      <vt:lpstr>Pivot</vt:lpstr>
      <vt:lpstr>Measurement</vt:lpstr>
      <vt:lpstr>Failed</vt:lpstr>
      <vt:lpstr>Linear Chart</vt:lpstr>
      <vt:lpstr>Failed!Waist</vt:lpstr>
      <vt:lpstr>'New Measurement'!Waist</vt:lpstr>
      <vt:lpstr>'New Start'!Waist</vt:lpstr>
      <vt:lpstr>Waist</vt:lpstr>
      <vt:lpstr>Failed!Weight</vt:lpstr>
      <vt:lpstr>'New Measurement'!Weight</vt:lpstr>
      <vt:lpstr>'New Start'!Weight</vt:lpstr>
      <vt:lpstr>Weight</vt:lpstr>
    </vt:vector>
  </TitlesOfParts>
  <Manager>William Chaudoin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 and Waist</dc:title>
  <dc:subject/>
  <dc:creator>William Chaudoin</dc:creator>
  <cp:keywords>Weight, Waist, Measurement, pounds, inches, average, sum</cp:keywords>
  <dc:description/>
  <cp:lastModifiedBy>William Chaudoin</cp:lastModifiedBy>
  <cp:revision/>
  <dcterms:created xsi:type="dcterms:W3CDTF">2021-07-28T13:41:38Z</dcterms:created>
  <dcterms:modified xsi:type="dcterms:W3CDTF">2024-10-03T21:15:28Z</dcterms:modified>
  <cp:category/>
  <cp:contentStatus/>
</cp:coreProperties>
</file>