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67" documentId="8_{2EFDF332-31E9-4C74-A6B5-E695634C1C45}" xr6:coauthVersionLast="47" xr6:coauthVersionMax="47" xr10:uidLastSave="{719F2EC7-8C58-4D3E-A418-EB2C89B5FF45}"/>
  <bookViews>
    <workbookView xWindow="-108" yWindow="-108" windowWidth="23256" windowHeight="1245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G14" i="1"/>
  <c r="H14" i="1"/>
  <c r="I14" i="1" s="1"/>
  <c r="J14" i="1"/>
  <c r="K14" i="1" s="1"/>
  <c r="B15" i="1"/>
  <c r="B16" i="1"/>
  <c r="B17" i="1"/>
  <c r="B18" i="1"/>
  <c r="B19" i="1"/>
  <c r="B20" i="1"/>
  <c r="B21" i="1"/>
  <c r="B14" i="1"/>
  <c r="E15" i="1" l="1"/>
  <c r="E16" i="1"/>
  <c r="D17" i="1"/>
  <c r="E17" i="1" s="1"/>
  <c r="D18" i="1"/>
  <c r="E18" i="1" s="1"/>
  <c r="E19" i="1"/>
  <c r="E20" i="1"/>
  <c r="G21" i="1"/>
  <c r="F18" i="1" l="1"/>
  <c r="G18" i="1" s="1"/>
  <c r="H18" i="1"/>
  <c r="I18" i="1" s="1"/>
  <c r="J18" i="1"/>
  <c r="K18" i="1" s="1"/>
  <c r="J21" i="1"/>
  <c r="K21" i="1" s="1"/>
  <c r="H21" i="1"/>
  <c r="I21" i="1" s="1"/>
  <c r="E21" i="1"/>
  <c r="J20" i="1"/>
  <c r="K20" i="1" s="1"/>
  <c r="H20" i="1"/>
  <c r="I20" i="1" s="1"/>
  <c r="G20" i="1"/>
  <c r="J19" i="1"/>
  <c r="K19" i="1" s="1"/>
  <c r="H19" i="1"/>
  <c r="I19" i="1" s="1"/>
  <c r="G19" i="1"/>
  <c r="J17" i="1"/>
  <c r="K17" i="1" s="1"/>
  <c r="H17" i="1"/>
  <c r="I17" i="1" s="1"/>
  <c r="F17" i="1"/>
  <c r="G17" i="1" s="1"/>
  <c r="J16" i="1"/>
  <c r="K16" i="1" s="1"/>
  <c r="H16" i="1"/>
  <c r="I16" i="1" s="1"/>
  <c r="G16" i="1"/>
  <c r="J15" i="1"/>
  <c r="H15" i="1"/>
  <c r="I15" i="1" s="1"/>
  <c r="G15" i="1"/>
  <c r="E22" i="1" l="1"/>
  <c r="G22" i="1"/>
  <c r="I22" i="1"/>
  <c r="K15" i="1"/>
  <c r="K22" i="1" l="1"/>
  <c r="C22" i="1" s="1"/>
  <c r="C23" i="1" s="1"/>
  <c r="C6" i="1" l="1"/>
  <c r="C5" i="1"/>
  <c r="C4" i="1"/>
</calcChain>
</file>

<file path=xl/sharedStrings.xml><?xml version="1.0" encoding="utf-8"?>
<sst xmlns="http://schemas.openxmlformats.org/spreadsheetml/2006/main" count="96" uniqueCount="73">
  <si>
    <t>INTEGRANTES</t>
  </si>
  <si>
    <t>GRUPAL</t>
  </si>
  <si>
    <t>ESPINOZA CID OSCAR DANIEL</t>
  </si>
  <si>
    <t>MAYEA ALVAREZ ROBERTO ALBERTO</t>
  </si>
  <si>
    <t>MENARES DIAZ WILLIAM ALEXANDER</t>
  </si>
  <si>
    <t>Nivel de Logro</t>
  </si>
  <si>
    <t>NIVELES DE LOGRO Y PUNTAJES</t>
  </si>
  <si>
    <t>Aspectos a Evaluar</t>
  </si>
  <si>
    <t>Completamente logrado</t>
  </si>
  <si>
    <t>Logrado</t>
  </si>
  <si>
    <t>Logro Incipiente</t>
  </si>
  <si>
    <t>No logrado</t>
  </si>
  <si>
    <t>x</t>
  </si>
  <si>
    <t>presenta mejoras importantes respecto a entrega anterior pero aun falan a la fecha de evaluación temas importantes como llevar el desarrollo a github</t>
  </si>
  <si>
    <t>falta mejor orden a la fecha y utlización real de la metodologia, no se visualizan asignaciones de tareas, estados de cumplimiento, y avances de forma suficiente</t>
  </si>
  <si>
    <t>genera evidencias pero nada de desarrollo en github nuevamente, se hace nuevamente incapie en que tanto trello como github deben tener la misma importancia en el desarrollo.</t>
  </si>
  <si>
    <t>no guarda documento 2.4 segun estructura indicada, la introduce dentro de otra carpeta no identificada de forma correcta</t>
  </si>
  <si>
    <t>no se visualiza trabajo de todos los integrantes en github</t>
  </si>
  <si>
    <t>pense en bajar la nota en este item pero no quise castigar el termino de la fase en que al fin comenzaron  a trabajar mas en equipo, espero esto continue.</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</si>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</sst>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8">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
      <patternFill patternType="solid">
        <fgColor theme="0"/>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0" fillId="0" borderId="0" xfId="0" applyAlignment="1">
      <alignment horizontal="right" vertic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3" fillId="0" borderId="22" xfId="0" applyFont="1" applyBorder="1" applyAlignment="1">
      <alignment horizontal="center" vertical="center" wrapText="1"/>
    </xf>
    <xf numFmtId="0" fontId="12" fillId="0" borderId="24" xfId="0" applyFont="1" applyBorder="1" applyAlignment="1">
      <alignment horizontal="justify"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2" xfId="0" applyFont="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6" xfId="0" applyFont="1" applyBorder="1" applyAlignment="1">
      <alignment horizontal="center" vertical="center" wrapText="1"/>
    </xf>
    <xf numFmtId="0" fontId="5" fillId="3" borderId="4" xfId="0" applyFont="1" applyFill="1" applyBorder="1" applyAlignment="1">
      <alignment horizontal="center" vertical="center"/>
    </xf>
    <xf numFmtId="0" fontId="2" fillId="0" borderId="14" xfId="0" applyFont="1" applyBorder="1"/>
    <xf numFmtId="0" fontId="2" fillId="0" borderId="13" xfId="0" applyFont="1" applyBorder="1"/>
    <xf numFmtId="9" fontId="9" fillId="6" borderId="21" xfId="0" applyNumberFormat="1" applyFont="1" applyFill="1" applyBorder="1" applyAlignment="1">
      <alignment horizontal="center" vertical="center" wrapText="1"/>
    </xf>
    <xf numFmtId="0" fontId="13" fillId="0" borderId="26" xfId="0" applyFont="1" applyBorder="1" applyAlignment="1">
      <alignment horizontal="center" vertical="center" wrapText="1"/>
    </xf>
    <xf numFmtId="0" fontId="17" fillId="0" borderId="24" xfId="0" applyFont="1" applyBorder="1" applyAlignment="1">
      <alignment horizontal="justify" vertical="center" wrapText="1"/>
    </xf>
    <xf numFmtId="0" fontId="1" fillId="0" borderId="1" xfId="0" applyFont="1" applyBorder="1"/>
    <xf numFmtId="0" fontId="0" fillId="7" borderId="1" xfId="0" applyFill="1" applyBorder="1"/>
    <xf numFmtId="0" fontId="14" fillId="2" borderId="14" xfId="0" applyFont="1" applyFill="1" applyBorder="1" applyAlignment="1">
      <alignment horizontal="center" vertical="center" wrapText="1"/>
    </xf>
    <xf numFmtId="164" fontId="0" fillId="2" borderId="14" xfId="0" applyNumberFormat="1" applyFill="1" applyBorder="1" applyAlignment="1">
      <alignment horizontal="center"/>
    </xf>
    <xf numFmtId="0" fontId="0" fillId="0" borderId="0" xfId="0" applyAlignment="1">
      <alignment wrapText="1"/>
    </xf>
    <xf numFmtId="0" fontId="4" fillId="3" borderId="2" xfId="0" applyFont="1" applyFill="1" applyBorder="1" applyAlignment="1">
      <alignment horizontal="center" vertical="center"/>
    </xf>
    <xf numFmtId="0" fontId="1" fillId="3" borderId="12" xfId="0" applyFont="1" applyFill="1" applyBorder="1" applyAlignment="1">
      <alignment vertical="center" wrapText="1"/>
    </xf>
    <xf numFmtId="0" fontId="3" fillId="4" borderId="2" xfId="0" applyFont="1" applyFill="1" applyBorder="1" applyAlignment="1">
      <alignment horizontal="center" vertical="center" textRotation="255"/>
    </xf>
    <xf numFmtId="0" fontId="3" fillId="4" borderId="15"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7"/>
  <sheetViews>
    <sheetView tabSelected="1" topLeftCell="D16" zoomScaleNormal="100" workbookViewId="0">
      <selection activeCell="L20" sqref="L20"/>
    </sheetView>
  </sheetViews>
  <sheetFormatPr defaultColWidth="14.42578125" defaultRowHeight="15"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34" customWidth="1"/>
    <col min="13" max="24" width="10.7109375" customWidth="1"/>
  </cols>
  <sheetData>
    <row r="2" spans="1:12">
      <c r="C2" s="2">
        <v>1</v>
      </c>
    </row>
    <row r="3" spans="1:12">
      <c r="B3" s="38" t="s">
        <v>0</v>
      </c>
      <c r="C3" s="40" t="s">
        <v>1</v>
      </c>
    </row>
    <row r="4" spans="1:12">
      <c r="A4" s="3">
        <v>1</v>
      </c>
      <c r="B4" s="39" t="s">
        <v>2</v>
      </c>
      <c r="C4" s="41">
        <f>EVALUACION2!$C$23</f>
        <v>4.5999999999999996</v>
      </c>
      <c r="G4" s="1"/>
    </row>
    <row r="5" spans="1:12">
      <c r="A5" s="3">
        <v>2</v>
      </c>
      <c r="B5" s="39" t="s">
        <v>3</v>
      </c>
      <c r="C5" s="41">
        <f>EVALUACION2!$C$23</f>
        <v>4.5999999999999996</v>
      </c>
      <c r="G5" s="1"/>
    </row>
    <row r="6" spans="1:12">
      <c r="A6" s="3">
        <v>3</v>
      </c>
      <c r="B6" s="39" t="s">
        <v>4</v>
      </c>
      <c r="C6" s="41">
        <f>EVALUACION2!$C$23</f>
        <v>4.5999999999999996</v>
      </c>
      <c r="G6" s="1"/>
    </row>
    <row r="11" spans="1:12" ht="18.75" outlineLevel="1">
      <c r="A11" s="45" t="s">
        <v>1</v>
      </c>
      <c r="B11" s="11"/>
      <c r="C11" s="47" t="s">
        <v>5</v>
      </c>
      <c r="D11" s="49" t="s">
        <v>6</v>
      </c>
      <c r="E11" s="60"/>
      <c r="F11" s="60"/>
      <c r="G11" s="60"/>
      <c r="H11" s="60"/>
      <c r="I11" s="60"/>
      <c r="J11" s="60"/>
      <c r="K11" s="61"/>
    </row>
    <row r="12" spans="1:12" ht="18.75" outlineLevel="1">
      <c r="A12" s="46"/>
      <c r="B12" s="43"/>
      <c r="C12" s="48"/>
      <c r="D12" s="32"/>
      <c r="E12" s="34"/>
      <c r="F12" s="34"/>
      <c r="G12" s="34"/>
      <c r="H12" s="34"/>
      <c r="I12" s="34"/>
      <c r="J12" s="34"/>
      <c r="K12" s="33"/>
    </row>
    <row r="13" spans="1:12" outlineLevel="1">
      <c r="A13" s="62"/>
      <c r="B13" s="17" t="s">
        <v>7</v>
      </c>
      <c r="C13" s="63"/>
      <c r="D13" s="49" t="s">
        <v>8</v>
      </c>
      <c r="E13" s="61"/>
      <c r="F13" s="49" t="s">
        <v>9</v>
      </c>
      <c r="G13" s="61"/>
      <c r="H13" s="50" t="s">
        <v>10</v>
      </c>
      <c r="I13" s="61"/>
      <c r="J13" s="49" t="s">
        <v>11</v>
      </c>
      <c r="K13" s="61"/>
    </row>
    <row r="14" spans="1:12" ht="76.5" outlineLevel="1">
      <c r="A14" s="64"/>
      <c r="B14" s="24" t="str">
        <f>RUBRICA!A4</f>
        <v xml:space="preserve">1. Propone ajustes al Proyecto APT considerando dificultades, facilitadores y retroalimentación. </v>
      </c>
      <c r="C14" s="22" t="s">
        <v>8</v>
      </c>
      <c r="D14" s="12"/>
      <c r="E14" s="12" t="str">
        <f>IF(D14="X",100*0.1,"")</f>
        <v/>
      </c>
      <c r="F14" s="12" t="s">
        <v>12</v>
      </c>
      <c r="G14" s="12">
        <f>IF(F14="X",60*0.1,"")</f>
        <v>6</v>
      </c>
      <c r="H14" s="12" t="str">
        <f t="shared" ref="H14:H18" si="0">IF($C14=ML,"X","")</f>
        <v/>
      </c>
      <c r="I14" s="12" t="str">
        <f>IF(H14="X",30*0.1,"")</f>
        <v/>
      </c>
      <c r="J14" s="12" t="str">
        <f t="shared" ref="J14:J18" si="1">IF($C14=NL,"X","")</f>
        <v/>
      </c>
      <c r="K14" s="12" t="str">
        <f t="shared" ref="K14:K18" si="2">IF($J14="X",0,"")</f>
        <v/>
      </c>
      <c r="L14" s="42" t="s">
        <v>13</v>
      </c>
    </row>
    <row r="15" spans="1:12" ht="76.5" outlineLevel="1">
      <c r="A15" s="64"/>
      <c r="B15" s="24" t="str">
        <f>RUBRICA!A5</f>
        <v>2. Aplica una metodología que permite el logro de los objetivos propuestos, de acuerdo a los estándares de la disciplina.</v>
      </c>
      <c r="C15" s="22" t="s">
        <v>8</v>
      </c>
      <c r="D15" s="12"/>
      <c r="E15" s="12" t="str">
        <f>IF(D15="X",100*0.1,"")</f>
        <v/>
      </c>
      <c r="F15" s="12" t="s">
        <v>12</v>
      </c>
      <c r="G15" s="12">
        <f>IF(F15="X",60*0.1,"")</f>
        <v>6</v>
      </c>
      <c r="H15" s="12" t="str">
        <f t="shared" si="0"/>
        <v/>
      </c>
      <c r="I15" s="12" t="str">
        <f>IF(H15="X",30*0.1,"")</f>
        <v/>
      </c>
      <c r="J15" s="12" t="str">
        <f t="shared" si="1"/>
        <v/>
      </c>
      <c r="K15" s="12" t="str">
        <f t="shared" si="2"/>
        <v/>
      </c>
      <c r="L15" s="42" t="s">
        <v>14</v>
      </c>
    </row>
    <row r="16" spans="1:12" ht="76.5" outlineLevel="1">
      <c r="A16" s="64"/>
      <c r="B16" s="24" t="str">
        <f>RUBRICA!A6</f>
        <v>3. Genera evidencias que dan cuenta del avance del Proyecto APT en relación a documentación, programación y almacenamiento de datos , de acuerdo a lo planificado por el equipo y que cumpla con estándares de desarrollo de la industria</v>
      </c>
      <c r="C16" s="22" t="s">
        <v>8</v>
      </c>
      <c r="D16" s="12"/>
      <c r="E16" s="12" t="str">
        <f>IF(D16="X",100*0.25,"")</f>
        <v/>
      </c>
      <c r="F16" s="12" t="s">
        <v>12</v>
      </c>
      <c r="G16" s="12">
        <f>IF(F16="X",60*0.25,"")</f>
        <v>15</v>
      </c>
      <c r="H16" s="12" t="str">
        <f t="shared" si="0"/>
        <v/>
      </c>
      <c r="I16" s="12" t="str">
        <f>IF(H16="X",30*0.25,"")</f>
        <v/>
      </c>
      <c r="J16" s="12" t="str">
        <f t="shared" si="1"/>
        <v/>
      </c>
      <c r="K16" s="12" t="str">
        <f t="shared" si="2"/>
        <v/>
      </c>
      <c r="L16" s="42" t="s">
        <v>15</v>
      </c>
    </row>
    <row r="17" spans="1:12" ht="24.75" outlineLevel="1">
      <c r="A17" s="64"/>
      <c r="B17" s="24" t="str">
        <f>RUBRICA!A7</f>
        <v>4. Utiliza de manera precisa el lenguaje técnico en los entregables de acuerdo con lo requerido por la disciplina.</v>
      </c>
      <c r="C17" s="22" t="s">
        <v>8</v>
      </c>
      <c r="D17" s="12" t="str">
        <f t="shared" ref="D16:D18" si="3">IF($C17=CL,"X","")</f>
        <v>X</v>
      </c>
      <c r="E17" s="12">
        <f>IF(D17="X",100*0.05,"")</f>
        <v>5</v>
      </c>
      <c r="F17" s="12" t="str">
        <f t="shared" ref="F16:F18" si="4">IF($C17=L,"X","")</f>
        <v/>
      </c>
      <c r="G17" s="12" t="str">
        <f>IF(F17="X",60*0.05,"")</f>
        <v/>
      </c>
      <c r="H17" s="12" t="str">
        <f t="shared" si="0"/>
        <v/>
      </c>
      <c r="I17" s="12" t="str">
        <f>IF(H17="X",30*0.05,"")</f>
        <v/>
      </c>
      <c r="J17" s="12" t="str">
        <f t="shared" si="1"/>
        <v/>
      </c>
      <c r="K17" s="12" t="str">
        <f t="shared" si="2"/>
        <v/>
      </c>
    </row>
    <row r="18" spans="1:12" ht="24.75" outlineLevel="1">
      <c r="A18" s="64"/>
      <c r="B18" s="24" t="str">
        <f>RUBRICA!A8</f>
        <v xml:space="preserve">5. Utiliza reglas de redacción, ortografía (literal, puntual, acentual) y las normas para citas y referencias. </v>
      </c>
      <c r="C18" s="22" t="s">
        <v>8</v>
      </c>
      <c r="D18" s="12" t="str">
        <f t="shared" si="3"/>
        <v>X</v>
      </c>
      <c r="E18" s="12">
        <f>IF(D18="X",100*0.05,"")</f>
        <v>5</v>
      </c>
      <c r="F18" s="12" t="str">
        <f t="shared" si="4"/>
        <v/>
      </c>
      <c r="G18" s="12" t="str">
        <f>IF(F18="X",60*0.05,"")</f>
        <v/>
      </c>
      <c r="H18" s="12" t="str">
        <f t="shared" si="0"/>
        <v/>
      </c>
      <c r="I18" s="12" t="str">
        <f>IF(H18="X",30*0.05,"")</f>
        <v/>
      </c>
      <c r="J18" s="12" t="str">
        <f t="shared" si="1"/>
        <v/>
      </c>
      <c r="K18" s="12" t="str">
        <f t="shared" si="2"/>
        <v/>
      </c>
    </row>
    <row r="19" spans="1:12" ht="60.75" outlineLevel="1">
      <c r="A19" s="64"/>
      <c r="B19" s="24" t="str">
        <f>RUBRICA!A9</f>
        <v>6. Entrega la documentación y evidencias requerida por la asignatura de acuerdo a la estrucutra y nombres solicitados, guardando todas las evidencias de avances en Git</v>
      </c>
      <c r="C19" s="22" t="s">
        <v>8</v>
      </c>
      <c r="D19" s="12"/>
      <c r="E19" s="12" t="str">
        <f>IF(D19="X",100*0.2,"")</f>
        <v/>
      </c>
      <c r="F19" s="12" t="s">
        <v>12</v>
      </c>
      <c r="G19" s="12">
        <f>IF(F19="X",60*0.2,"")</f>
        <v>12</v>
      </c>
      <c r="H19" s="12" t="str">
        <f>IF($C19=ML,"X","")</f>
        <v/>
      </c>
      <c r="I19" s="12" t="str">
        <f>IF(H19="X",30*0.2,"")</f>
        <v/>
      </c>
      <c r="J19" s="12" t="str">
        <f>IF($C19=NL,"X","")</f>
        <v/>
      </c>
      <c r="K19" s="12" t="str">
        <f t="shared" ref="K19:K21" si="5">IF($J19="X",0,"")</f>
        <v/>
      </c>
      <c r="L19" s="42" t="s">
        <v>16</v>
      </c>
    </row>
    <row r="20" spans="1:12" ht="37.5" outlineLevel="1">
      <c r="A20" s="64"/>
      <c r="B20" s="24" t="str">
        <f>RUBRICA!A10</f>
        <v>7.- Generan evidencias claras dentro del repositorio  del aporte de cada uno de los integrantes del equipo que permitan identificar la equidad en el trabajo y la participación de cada estudiante.</v>
      </c>
      <c r="C20" s="22" t="s">
        <v>8</v>
      </c>
      <c r="D20" s="12"/>
      <c r="E20" s="12" t="str">
        <f>IF(D20="X",100*0.15,"")</f>
        <v/>
      </c>
      <c r="F20" s="12" t="s">
        <v>12</v>
      </c>
      <c r="G20" s="12">
        <f>IF(F20="X",60*0.15,"")</f>
        <v>9</v>
      </c>
      <c r="H20" s="12" t="str">
        <f>IF($C20=ML,"X","")</f>
        <v/>
      </c>
      <c r="I20" s="12" t="str">
        <f>IF(H20="X",30*0.15,"")</f>
        <v/>
      </c>
      <c r="J20" s="12" t="str">
        <f>IF($C20=NL,"X","")</f>
        <v/>
      </c>
      <c r="K20" s="12" t="str">
        <f t="shared" si="5"/>
        <v/>
      </c>
      <c r="L20" s="42" t="s">
        <v>17</v>
      </c>
    </row>
    <row r="21" spans="1:12" ht="76.5" outlineLevel="1">
      <c r="A21" s="64"/>
      <c r="B21" s="24" t="str">
        <f>RUBRICA!A11</f>
        <v>8. Demuestra un trabajo en equipo en donde todos los miembros del equipo expresan con fluidez el conocimiento del tema expuesto y  participan de las actividades planificadas en el proyecto</v>
      </c>
      <c r="C21" s="22" t="s">
        <v>8</v>
      </c>
      <c r="D21" s="12" t="s">
        <v>12</v>
      </c>
      <c r="E21" s="12">
        <f>IF(D21="X",100*0.1,"")</f>
        <v>10</v>
      </c>
      <c r="F21" s="12"/>
      <c r="G21" s="12" t="str">
        <f>IF(F21="X",60*0.1,"")</f>
        <v/>
      </c>
      <c r="H21" s="12" t="str">
        <f>IF($C21=ML,"X","")</f>
        <v/>
      </c>
      <c r="I21" s="12" t="str">
        <f>IF(H21="X",30*0.1,"")</f>
        <v/>
      </c>
      <c r="J21" s="12" t="str">
        <f>IF($C21=NL,"X","")</f>
        <v/>
      </c>
      <c r="K21" s="12" t="str">
        <f t="shared" si="5"/>
        <v/>
      </c>
      <c r="L21" s="42" t="s">
        <v>18</v>
      </c>
    </row>
    <row r="22" spans="1:12" ht="18.75" outlineLevel="1">
      <c r="A22" s="62"/>
      <c r="B22" s="23" t="s">
        <v>19</v>
      </c>
      <c r="C22" s="27">
        <f>E22+G22+I22+K22</f>
        <v>68</v>
      </c>
      <c r="D22" s="13"/>
      <c r="E22" s="13">
        <f>SUM(E14:E21)</f>
        <v>20</v>
      </c>
      <c r="F22" s="13"/>
      <c r="G22" s="13">
        <f>SUM(G14:G21)</f>
        <v>48</v>
      </c>
      <c r="H22" s="13"/>
      <c r="I22" s="13">
        <f>SUM(I14:I21)</f>
        <v>0</v>
      </c>
      <c r="J22" s="13"/>
      <c r="K22" s="13">
        <f>SUM(K14:K21)</f>
        <v>0</v>
      </c>
    </row>
    <row r="23" spans="1:12" ht="18.75" outlineLevel="1">
      <c r="A23" s="63"/>
      <c r="B23" s="26" t="s">
        <v>20</v>
      </c>
      <c r="C23" s="14">
        <f>VLOOKUP(C22,ESCALA_IEP!A2:B202,2,FALSE)</f>
        <v>4.5999999999999996</v>
      </c>
    </row>
    <row r="24" spans="1:12">
      <c r="D24" t="s">
        <v>21</v>
      </c>
    </row>
    <row r="25" spans="1:12">
      <c r="B25" s="29"/>
    </row>
    <row r="26" spans="1:12" ht="18.75">
      <c r="B26" s="15"/>
      <c r="C26" s="16"/>
    </row>
    <row r="27" spans="1:12">
      <c r="B27" s="30"/>
    </row>
  </sheetData>
  <mergeCells count="7">
    <mergeCell ref="A11:A23"/>
    <mergeCell ref="C11:C13"/>
    <mergeCell ref="D13:E13"/>
    <mergeCell ref="D11:K11"/>
    <mergeCell ref="F13:G13"/>
    <mergeCell ref="H13:I13"/>
    <mergeCell ref="J13:K13"/>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C14:C21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80" zoomScaleNormal="80" workbookViewId="0">
      <selection activeCell="C11" sqref="C11"/>
    </sheetView>
  </sheetViews>
  <sheetFormatPr defaultColWidth="11.42578125" defaultRowHeight="14.45"/>
  <cols>
    <col min="1" max="6" width="38.7109375" customWidth="1"/>
  </cols>
  <sheetData>
    <row r="1" spans="1:6" ht="15" thickBot="1">
      <c r="A1" s="51" t="s">
        <v>22</v>
      </c>
      <c r="B1" s="53" t="s">
        <v>23</v>
      </c>
      <c r="C1" s="54"/>
      <c r="D1" s="54"/>
      <c r="E1" s="55"/>
      <c r="F1" s="51" t="s">
        <v>24</v>
      </c>
    </row>
    <row r="2" spans="1:6">
      <c r="A2" s="52"/>
      <c r="B2" s="57" t="s">
        <v>25</v>
      </c>
      <c r="C2" s="57" t="s">
        <v>26</v>
      </c>
      <c r="D2" s="18" t="s">
        <v>27</v>
      </c>
      <c r="E2" s="19" t="s">
        <v>11</v>
      </c>
      <c r="F2" s="52"/>
    </row>
    <row r="3" spans="1:6" ht="15" thickBot="1">
      <c r="A3" s="52"/>
      <c r="B3" s="58"/>
      <c r="C3" s="58"/>
      <c r="D3" s="35">
        <v>-0.3</v>
      </c>
      <c r="E3" s="35">
        <v>0</v>
      </c>
      <c r="F3" s="56"/>
    </row>
    <row r="4" spans="1:6" ht="55.9" thickBot="1">
      <c r="A4" s="21" t="s">
        <v>28</v>
      </c>
      <c r="B4" s="21" t="s">
        <v>29</v>
      </c>
      <c r="C4" s="21" t="s">
        <v>30</v>
      </c>
      <c r="D4" s="21" t="s">
        <v>31</v>
      </c>
      <c r="E4" s="21" t="s">
        <v>32</v>
      </c>
      <c r="F4" s="20">
        <v>10</v>
      </c>
    </row>
    <row r="5" spans="1:6" ht="55.9" thickBot="1">
      <c r="A5" s="21" t="s">
        <v>33</v>
      </c>
      <c r="B5" s="21" t="s">
        <v>34</v>
      </c>
      <c r="C5" s="21" t="s">
        <v>35</v>
      </c>
      <c r="D5" s="21" t="s">
        <v>36</v>
      </c>
      <c r="E5" s="21" t="s">
        <v>37</v>
      </c>
      <c r="F5" s="20">
        <v>10</v>
      </c>
    </row>
    <row r="6" spans="1:6" ht="97.15" thickBot="1">
      <c r="A6" s="21" t="s">
        <v>38</v>
      </c>
      <c r="B6" s="21" t="s">
        <v>39</v>
      </c>
      <c r="C6" s="21" t="s">
        <v>40</v>
      </c>
      <c r="D6" s="21" t="s">
        <v>41</v>
      </c>
      <c r="E6" s="21" t="s">
        <v>42</v>
      </c>
      <c r="F6" s="20">
        <v>25</v>
      </c>
    </row>
    <row r="7" spans="1:6" ht="42" thickBot="1">
      <c r="A7" s="21" t="s">
        <v>43</v>
      </c>
      <c r="B7" s="21" t="s">
        <v>44</v>
      </c>
      <c r="C7" s="21" t="s">
        <v>45</v>
      </c>
      <c r="D7" s="21" t="s">
        <v>46</v>
      </c>
      <c r="E7" s="21" t="s">
        <v>47</v>
      </c>
      <c r="F7" s="20">
        <v>5</v>
      </c>
    </row>
    <row r="8" spans="1:6" ht="55.15">
      <c r="A8" s="21" t="s">
        <v>48</v>
      </c>
      <c r="B8" s="21" t="s">
        <v>49</v>
      </c>
      <c r="C8" s="21" t="s">
        <v>50</v>
      </c>
      <c r="D8" s="21" t="s">
        <v>51</v>
      </c>
      <c r="E8" s="21" t="s">
        <v>52</v>
      </c>
      <c r="F8" s="36">
        <v>5</v>
      </c>
    </row>
    <row r="9" spans="1:6" ht="55.9" thickBot="1">
      <c r="A9" s="21" t="s">
        <v>53</v>
      </c>
      <c r="B9" s="21" t="s">
        <v>54</v>
      </c>
      <c r="C9" s="21" t="s">
        <v>55</v>
      </c>
      <c r="D9" s="21" t="s">
        <v>56</v>
      </c>
      <c r="E9" s="21" t="s">
        <v>57</v>
      </c>
      <c r="F9" s="20">
        <v>20</v>
      </c>
    </row>
    <row r="10" spans="1:6" ht="69.599999999999994" thickBot="1">
      <c r="A10" s="37" t="s">
        <v>58</v>
      </c>
      <c r="B10" s="37" t="s">
        <v>59</v>
      </c>
      <c r="C10" s="37" t="s">
        <v>60</v>
      </c>
      <c r="D10" s="37" t="s">
        <v>61</v>
      </c>
      <c r="E10" s="37" t="s">
        <v>62</v>
      </c>
      <c r="F10" s="28">
        <v>15</v>
      </c>
    </row>
    <row r="11" spans="1:6" ht="81.599999999999994" customHeight="1">
      <c r="A11" s="21" t="s">
        <v>63</v>
      </c>
      <c r="B11" s="21" t="s">
        <v>64</v>
      </c>
      <c r="C11" s="21" t="s">
        <v>65</v>
      </c>
      <c r="D11" s="21" t="s">
        <v>66</v>
      </c>
      <c r="E11" s="21" t="s">
        <v>67</v>
      </c>
      <c r="F11" s="31">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ht="14.45">
      <c r="A1" t="s">
        <v>19</v>
      </c>
      <c r="B1" t="s">
        <v>20</v>
      </c>
    </row>
    <row r="2" spans="1:2" ht="14.45">
      <c r="A2">
        <v>0</v>
      </c>
      <c r="B2">
        <v>1</v>
      </c>
    </row>
    <row r="3" spans="1:2" ht="14.45">
      <c r="A3">
        <v>0.5</v>
      </c>
      <c r="B3">
        <v>1</v>
      </c>
    </row>
    <row r="4" spans="1:2" ht="14.45">
      <c r="A4">
        <v>1</v>
      </c>
      <c r="B4">
        <v>1.1000000000000001</v>
      </c>
    </row>
    <row r="5" spans="1:2" ht="14.45">
      <c r="A5">
        <v>1.5</v>
      </c>
      <c r="B5">
        <v>1.1000000000000001</v>
      </c>
    </row>
    <row r="6" spans="1:2" ht="14.45">
      <c r="A6">
        <v>2</v>
      </c>
      <c r="B6">
        <v>1.1000000000000001</v>
      </c>
    </row>
    <row r="7" spans="1:2" ht="14.45">
      <c r="A7">
        <v>2.5</v>
      </c>
      <c r="B7">
        <v>1.1000000000000001</v>
      </c>
    </row>
    <row r="8" spans="1:2" ht="14.45">
      <c r="A8">
        <v>3</v>
      </c>
      <c r="B8">
        <v>1.2</v>
      </c>
    </row>
    <row r="9" spans="1:2" ht="14.45">
      <c r="A9">
        <v>3.5</v>
      </c>
      <c r="B9">
        <v>1.2</v>
      </c>
    </row>
    <row r="10" spans="1:2" ht="14.45">
      <c r="A10">
        <v>4</v>
      </c>
      <c r="B10">
        <v>1.2</v>
      </c>
    </row>
    <row r="11" spans="1:2" ht="14.45">
      <c r="A11">
        <v>4.5</v>
      </c>
      <c r="B11">
        <v>1.2</v>
      </c>
    </row>
    <row r="12" spans="1:2" ht="14.45">
      <c r="A12">
        <v>5</v>
      </c>
      <c r="B12">
        <v>1.3</v>
      </c>
    </row>
    <row r="13" spans="1:2" ht="14.45">
      <c r="A13">
        <v>5.5</v>
      </c>
      <c r="B13">
        <v>1.3</v>
      </c>
    </row>
    <row r="14" spans="1:2" ht="14.45">
      <c r="A14">
        <v>6</v>
      </c>
      <c r="B14">
        <v>1.3</v>
      </c>
    </row>
    <row r="15" spans="1:2" ht="14.45">
      <c r="A15">
        <v>6.5</v>
      </c>
      <c r="B15">
        <v>1.3</v>
      </c>
    </row>
    <row r="16" spans="1:2" ht="14.45">
      <c r="A16">
        <v>7</v>
      </c>
      <c r="B16">
        <v>1.4</v>
      </c>
    </row>
    <row r="17" spans="1:2" ht="14.45">
      <c r="A17">
        <v>7.5</v>
      </c>
      <c r="B17">
        <v>1.4</v>
      </c>
    </row>
    <row r="18" spans="1:2" ht="14.45">
      <c r="A18">
        <v>8</v>
      </c>
      <c r="B18">
        <v>1.4</v>
      </c>
    </row>
    <row r="19" spans="1:2" ht="14.45">
      <c r="A19">
        <v>8.5</v>
      </c>
      <c r="B19">
        <v>1.4</v>
      </c>
    </row>
    <row r="20" spans="1:2" ht="14.45">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68</v>
      </c>
      <c r="B1" t="s">
        <v>69</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ht="14.45">
      <c r="A1" t="s">
        <v>19</v>
      </c>
      <c r="B1" t="s">
        <v>20</v>
      </c>
    </row>
    <row r="2" spans="1:2" ht="14.45">
      <c r="A2">
        <v>0</v>
      </c>
      <c r="B2">
        <v>1</v>
      </c>
    </row>
    <row r="3" spans="1:2" ht="14.45">
      <c r="A3">
        <v>0.5</v>
      </c>
      <c r="B3">
        <v>1.1000000000000001</v>
      </c>
    </row>
    <row r="4" spans="1:2" ht="14.45">
      <c r="A4">
        <v>1</v>
      </c>
      <c r="B4">
        <v>1.2</v>
      </c>
    </row>
    <row r="5" spans="1:2" ht="14.45">
      <c r="A5">
        <v>1.5</v>
      </c>
      <c r="B5">
        <v>1.3</v>
      </c>
    </row>
    <row r="6" spans="1:2" ht="14.45">
      <c r="A6">
        <v>2</v>
      </c>
      <c r="B6">
        <v>1.4</v>
      </c>
    </row>
    <row r="7" spans="1:2" ht="14.45">
      <c r="A7">
        <v>2.5</v>
      </c>
      <c r="B7">
        <v>1.5</v>
      </c>
    </row>
    <row r="8" spans="1:2" ht="14.45">
      <c r="A8">
        <v>3</v>
      </c>
      <c r="B8">
        <v>1.6</v>
      </c>
    </row>
    <row r="9" spans="1:2" ht="14.45">
      <c r="A9">
        <v>3.5</v>
      </c>
      <c r="B9">
        <v>1.7</v>
      </c>
    </row>
    <row r="10" spans="1:2" ht="14.45">
      <c r="A10">
        <v>4</v>
      </c>
      <c r="B10">
        <v>1.8</v>
      </c>
    </row>
    <row r="11" spans="1:2" ht="14.45">
      <c r="A11">
        <v>4.5</v>
      </c>
      <c r="B11">
        <v>1.9</v>
      </c>
    </row>
    <row r="12" spans="1:2" ht="14.45">
      <c r="A12">
        <v>5</v>
      </c>
      <c r="B12">
        <v>2</v>
      </c>
    </row>
    <row r="13" spans="1:2" ht="14.45">
      <c r="A13">
        <v>5.5</v>
      </c>
      <c r="B13">
        <v>2.1</v>
      </c>
    </row>
    <row r="14" spans="1:2" ht="14.45">
      <c r="A14">
        <v>6</v>
      </c>
      <c r="B14">
        <v>2.2000000000000002</v>
      </c>
    </row>
    <row r="15" spans="1:2" ht="14.45">
      <c r="A15">
        <v>6.5</v>
      </c>
      <c r="B15">
        <v>2.2999999999999998</v>
      </c>
    </row>
    <row r="16" spans="1:2" ht="14.45">
      <c r="A16">
        <v>7</v>
      </c>
      <c r="B16">
        <v>2.4</v>
      </c>
    </row>
    <row r="17" spans="1:2" ht="14.45">
      <c r="A17">
        <v>7.5</v>
      </c>
      <c r="B17">
        <v>2.5</v>
      </c>
    </row>
    <row r="18" spans="1:2" ht="14.45">
      <c r="A18">
        <v>8</v>
      </c>
      <c r="B18">
        <v>2.6</v>
      </c>
    </row>
    <row r="19" spans="1:2" ht="14.45">
      <c r="A19">
        <v>8.5</v>
      </c>
      <c r="B19">
        <v>2.7</v>
      </c>
    </row>
    <row r="20" spans="1:2" ht="14.45">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59" t="s">
        <v>70</v>
      </c>
      <c r="B1" s="4" t="s">
        <v>19</v>
      </c>
      <c r="C1" s="5"/>
      <c r="D1" s="5"/>
      <c r="E1" s="6"/>
    </row>
    <row r="2" spans="1:5" ht="43.9" thickBot="1">
      <c r="A2" s="65"/>
      <c r="B2" s="7" t="s">
        <v>8</v>
      </c>
      <c r="C2" s="8" t="s">
        <v>9</v>
      </c>
      <c r="D2" s="25" t="s">
        <v>71</v>
      </c>
      <c r="E2" s="44" t="s">
        <v>11</v>
      </c>
    </row>
    <row r="3" spans="1:5" ht="29.45" thickBot="1">
      <c r="A3" s="9" t="s">
        <v>72</v>
      </c>
      <c r="B3" s="10">
        <v>4</v>
      </c>
      <c r="C3" s="10">
        <v>3</v>
      </c>
      <c r="D3" s="10">
        <v>2</v>
      </c>
      <c r="E3" s="10">
        <v>0</v>
      </c>
    </row>
    <row r="4" spans="1:5" thickBot="1">
      <c r="A4" s="9"/>
      <c r="B4" s="10"/>
      <c r="C4" s="10"/>
      <c r="D4" s="10"/>
      <c r="E4" s="10"/>
    </row>
    <row r="5" spans="1:5" thickBot="1">
      <c r="A5" s="9"/>
      <c r="B5" s="10"/>
      <c r="C5" s="10"/>
      <c r="D5" s="10"/>
      <c r="E5"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2024-11-02T18:34:29Z</dcterms:modified>
  <cp:category/>
  <cp:contentStatus/>
</cp:coreProperties>
</file>