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64" documentId="8_{200E60C5-1DE5-418A-9ECB-89853F35A093}" xr6:coauthVersionLast="47" xr6:coauthVersionMax="47" xr10:uidLastSave="{E3BE5964-D067-4B41-89BF-063C34669041}"/>
  <bookViews>
    <workbookView xWindow="3855" yWindow="385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D5" i="1"/>
  <c r="I33" i="1"/>
  <c r="K56" i="1"/>
  <c r="H56" i="1"/>
  <c r="I56" i="1" s="1"/>
  <c r="F56" i="1"/>
  <c r="G56" i="1" s="1"/>
  <c r="E56" i="1"/>
  <c r="J55" i="1"/>
  <c r="K55" i="1" s="1"/>
  <c r="H55" i="1"/>
  <c r="I55" i="1" s="1"/>
  <c r="F55" i="1"/>
  <c r="G55" i="1" s="1"/>
  <c r="D55" i="1"/>
  <c r="E55" i="1" s="1"/>
  <c r="J54" i="1"/>
  <c r="K54" i="1" s="1"/>
  <c r="H54" i="1"/>
  <c r="I54" i="1" s="1"/>
  <c r="F54" i="1"/>
  <c r="G54" i="1" s="1"/>
  <c r="D54" i="1"/>
  <c r="E54" i="1" s="1"/>
  <c r="K45" i="1"/>
  <c r="I45" i="1"/>
  <c r="F45" i="1"/>
  <c r="G45" i="1" s="1"/>
  <c r="E45" i="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E17" i="1"/>
  <c r="F17" i="1"/>
  <c r="G17" i="1" s="1"/>
  <c r="I17" i="1"/>
  <c r="J17" i="1"/>
  <c r="K17" i="1" s="1"/>
  <c r="F31" i="1"/>
  <c r="G31" i="1" s="1"/>
  <c r="H31" i="1"/>
  <c r="I31" i="1" s="1"/>
  <c r="J31" i="1"/>
  <c r="K31" i="1" s="1"/>
  <c r="F14" i="1"/>
  <c r="G14" i="1" s="1"/>
  <c r="H14" i="1"/>
  <c r="I14" i="1" s="1"/>
  <c r="J14" i="1"/>
  <c r="K14" i="1" s="1"/>
  <c r="K33" i="1"/>
  <c r="F33" i="1"/>
  <c r="G33" i="1" s="1"/>
  <c r="E33" i="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E15" i="1"/>
  <c r="D16" i="1"/>
  <c r="E16" i="1" s="1"/>
  <c r="E18" i="1"/>
  <c r="E22" i="1"/>
  <c r="G20" i="1"/>
  <c r="G21" i="1"/>
  <c r="C57" i="1" l="1"/>
  <c r="C58" i="1" s="1"/>
  <c r="C46" i="1"/>
  <c r="C47" i="1" s="1"/>
  <c r="E21" i="1"/>
  <c r="H21" i="1"/>
  <c r="I21" i="1" s="1"/>
  <c r="J21" i="1"/>
  <c r="K21" i="1" s="1"/>
  <c r="F22" i="1"/>
  <c r="G22" i="1" s="1"/>
  <c r="I22" i="1"/>
  <c r="J22" i="1"/>
  <c r="K22" i="1" s="1"/>
  <c r="C27" i="1"/>
  <c r="J20" i="1"/>
  <c r="K20" i="1" s="1"/>
  <c r="H20" i="1"/>
  <c r="I20" i="1" s="1"/>
  <c r="E20" i="1"/>
  <c r="J18" i="1"/>
  <c r="K18" i="1" s="1"/>
  <c r="I18" i="1"/>
  <c r="F18" i="1"/>
  <c r="G18" i="1" s="1"/>
  <c r="J16" i="1"/>
  <c r="K16" i="1" s="1"/>
  <c r="H16" i="1"/>
  <c r="I16" i="1" s="1"/>
  <c r="F16" i="1"/>
  <c r="G16" i="1" s="1"/>
  <c r="J15" i="1"/>
  <c r="K15" i="1" s="1"/>
  <c r="I15" i="1"/>
  <c r="F15" i="1"/>
  <c r="G15" i="1" s="1"/>
  <c r="J13" i="1"/>
  <c r="K13" i="1" s="1"/>
  <c r="H13" i="1"/>
  <c r="I13" i="1" s="1"/>
  <c r="G13" i="1"/>
  <c r="E23" i="1" l="1"/>
  <c r="G23" i="1"/>
  <c r="I23" i="1"/>
  <c r="C34" i="1" l="1"/>
  <c r="K23" i="1"/>
  <c r="C23" i="1" s="1"/>
  <c r="C24" i="1" s="1"/>
  <c r="C5" i="1" l="1"/>
  <c r="C6" i="1"/>
  <c r="C35" i="1"/>
  <c r="C4" i="1"/>
  <c r="D4" i="1" l="1"/>
  <c r="E5" i="1"/>
  <c r="E6" i="1"/>
  <c r="E4" i="1"/>
</calcChain>
</file>

<file path=xl/sharedStrings.xml><?xml version="1.0" encoding="utf-8"?>
<sst xmlns="http://schemas.openxmlformats.org/spreadsheetml/2006/main" count="177" uniqueCount="109">
  <si>
    <t>INTEGRANTES</t>
  </si>
  <si>
    <t xml:space="preserve">IEP o IEE: </t>
  </si>
  <si>
    <t>EMPLEAB</t>
  </si>
  <si>
    <t>ESPINOZA CID OSCAR DANIEL</t>
  </si>
  <si>
    <t>MAYEA ALVAREZ ROBERTO ALBERTO</t>
  </si>
  <si>
    <t>MENARES DIAZ WILLIAM ALEXANDER</t>
  </si>
  <si>
    <t>GRUPAL</t>
  </si>
  <si>
    <t>Nivel de Logro</t>
  </si>
  <si>
    <t>NIVELES DE LOGRO Y PUNTAJES</t>
  </si>
  <si>
    <t>Aspectos a Evaluar</t>
  </si>
  <si>
    <t>Completamente logrado</t>
  </si>
  <si>
    <t>Logrado</t>
  </si>
  <si>
    <t>Logro Incipiente</t>
  </si>
  <si>
    <t>No logrado</t>
  </si>
  <si>
    <t>x</t>
  </si>
  <si>
    <t>falto mas consistencia en el aporte del proyecto, detalle de la problematica y en el  aporte  de la solución</t>
  </si>
  <si>
    <t>no se realiza la estimación completa del proyecto, solo se hace la primera parte</t>
  </si>
  <si>
    <t>se menciona pero en la practica no se utiliza, se realizron solo 4 reuniones de equipo en todo el periodo, es decir una semana antes de la entrega</t>
  </si>
  <si>
    <t>X</t>
  </si>
  <si>
    <t xml:space="preserve">falto el ambito del cliente, perspectiva temporal de la factibilidad, analisis de recursos y conocimientos requeridos </t>
  </si>
  <si>
    <t xml:space="preserve">debe mejorar la redacción y el desarollo de los documentos marco del proceso </t>
  </si>
  <si>
    <t>debe mejorar la calidad de los  informes y documentos marco del proceso</t>
  </si>
  <si>
    <t>no se realiza la estimacion total del proyecto, por lo que no es posible evaluar su real concreción</t>
  </si>
  <si>
    <t>Puntaje</t>
  </si>
  <si>
    <t>Nota</t>
  </si>
  <si>
    <t>INDIVIDUAL</t>
  </si>
  <si>
    <t>NOMBRE ALUMNO</t>
  </si>
  <si>
    <t>Capacidad de Trabajo en Equipo</t>
  </si>
  <si>
    <t>Medianamente logrado</t>
  </si>
  <si>
    <t>no se visualiza trabajo en equipo cohesionado, ni ocupacion en las tareas</t>
  </si>
  <si>
    <t>PUNTAJE</t>
  </si>
  <si>
    <t>la responsabilidad principal en la   faltade chesion es del  lider del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</si>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</sst>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00B050"/>
        <bgColor rgb="FF000000"/>
      </patternFill>
    </fill>
    <fill>
      <patternFill patternType="solid">
        <fgColor theme="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13" fillId="10" borderId="0" xfId="0" applyFont="1" applyFill="1"/>
    <xf numFmtId="0" fontId="0" fillId="0" borderId="0" xfId="0" applyAlignment="1">
      <alignment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topLeftCell="B1" zoomScale="120" zoomScaleNormal="120" workbookViewId="0">
      <selection activeCell="D7" sqref="D7"/>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2">
      <c r="C2" s="2">
        <v>0.75</v>
      </c>
      <c r="D2" s="2">
        <v>0.25</v>
      </c>
      <c r="E2" s="50">
        <v>1</v>
      </c>
    </row>
    <row r="3" spans="1:12">
      <c r="B3" s="3" t="s">
        <v>0</v>
      </c>
      <c r="C3" s="4" t="s">
        <v>1</v>
      </c>
      <c r="D3" s="2" t="s">
        <v>2</v>
      </c>
      <c r="E3" s="66"/>
    </row>
    <row r="4" spans="1:12">
      <c r="A4" s="5">
        <v>1</v>
      </c>
      <c r="B4" s="44" t="s">
        <v>3</v>
      </c>
      <c r="C4" s="6">
        <f>EVALUACION1!$C$24</f>
        <v>3.7</v>
      </c>
      <c r="D4" s="6">
        <f>$C$35</f>
        <v>5.3</v>
      </c>
      <c r="E4" s="42">
        <f>C4*C$2+D4*D$2</f>
        <v>4.1000000000000005</v>
      </c>
      <c r="G4" s="1"/>
    </row>
    <row r="5" spans="1:12">
      <c r="A5" s="5">
        <v>2</v>
      </c>
      <c r="B5" s="44" t="s">
        <v>4</v>
      </c>
      <c r="C5" s="6">
        <f>EVALUACION1!$C$24</f>
        <v>3.7</v>
      </c>
      <c r="D5" s="6">
        <f>$C$47</f>
        <v>5.3</v>
      </c>
      <c r="E5" s="42">
        <f t="shared" ref="E5:E6" si="0">C5*C$2+D5*D$2</f>
        <v>4.1000000000000005</v>
      </c>
      <c r="G5" s="1"/>
    </row>
    <row r="6" spans="1:12">
      <c r="A6" s="5">
        <v>3</v>
      </c>
      <c r="B6" s="44" t="s">
        <v>5</v>
      </c>
      <c r="C6" s="6">
        <f>EVALUACION1!$C$24</f>
        <v>3.7</v>
      </c>
      <c r="D6" s="6">
        <f>$C$58</f>
        <v>4.5</v>
      </c>
      <c r="E6" s="42">
        <f t="shared" si="0"/>
        <v>3.9000000000000004</v>
      </c>
      <c r="G6" s="1"/>
    </row>
    <row r="7" spans="1:12" ht="15" customHeight="1">
      <c r="B7" s="64"/>
    </row>
    <row r="11" spans="1:12" ht="18.75" outlineLevel="1">
      <c r="A11" s="51" t="s">
        <v>6</v>
      </c>
      <c r="B11" s="14"/>
      <c r="C11" s="46" t="s">
        <v>7</v>
      </c>
      <c r="D11" s="48" t="s">
        <v>8</v>
      </c>
      <c r="E11" s="67"/>
      <c r="F11" s="67"/>
      <c r="G11" s="67"/>
      <c r="H11" s="67"/>
      <c r="I11" s="67"/>
      <c r="J11" s="67"/>
      <c r="K11" s="68"/>
    </row>
    <row r="12" spans="1:12" outlineLevel="1">
      <c r="A12" s="69"/>
      <c r="B12" s="24" t="s">
        <v>9</v>
      </c>
      <c r="C12" s="66"/>
      <c r="D12" s="48" t="s">
        <v>10</v>
      </c>
      <c r="E12" s="68"/>
      <c r="F12" s="48" t="s">
        <v>11</v>
      </c>
      <c r="G12" s="68"/>
      <c r="H12" s="48" t="s">
        <v>12</v>
      </c>
      <c r="I12" s="68"/>
      <c r="J12" s="48" t="s">
        <v>13</v>
      </c>
      <c r="K12" s="68"/>
    </row>
    <row r="13" spans="1:12" ht="167.25" outlineLevel="1">
      <c r="A13" s="70"/>
      <c r="B13" s="34" t="str">
        <f>RUBRICA!A5</f>
        <v>1. Describe brevemente en qué consiste el Proyecto APT, justificando su relevancia para el campo laboral de su carrera.</v>
      </c>
      <c r="C13" s="32" t="s">
        <v>10</v>
      </c>
      <c r="D13" s="16"/>
      <c r="E13" s="16" t="str">
        <f>IF(D13="X",100*0.1,"")</f>
        <v/>
      </c>
      <c r="F13" s="16" t="s">
        <v>14</v>
      </c>
      <c r="G13" s="16">
        <f>IF(F13="X",60*0.1,"")</f>
        <v>6</v>
      </c>
      <c r="H13" s="16" t="str">
        <f t="shared" ref="H13:H16" si="1">IF($C13=ML,"X","")</f>
        <v/>
      </c>
      <c r="I13" s="16" t="str">
        <f>IF(H13="X",30*0.1,"")</f>
        <v/>
      </c>
      <c r="J13" s="16" t="str">
        <f t="shared" ref="J13:J16" si="2">IF($C13=NL,"X","")</f>
        <v/>
      </c>
      <c r="K13" s="16" t="str">
        <f t="shared" ref="K13:K16" si="3">IF($J13="X",0,"")</f>
        <v/>
      </c>
      <c r="L13" s="65" t="s">
        <v>15</v>
      </c>
    </row>
    <row r="14" spans="1:12" ht="26.45" customHeight="1" outlineLevel="1">
      <c r="A14" s="70"/>
      <c r="B14" s="34" t="str">
        <f>RUBRICA!A6</f>
        <v>2. Relaciona el Proyecto APT con las competencias del perfil de egreso de su Plan de Estudio.</v>
      </c>
      <c r="C14" s="32" t="s">
        <v>10</v>
      </c>
      <c r="D14" s="16" t="str">
        <f t="shared" ref="D13:D16" si="4">IF($C14=CL,"X","")</f>
        <v>X</v>
      </c>
      <c r="E14" s="16">
        <f t="shared" ref="E14" si="5">IF(D14="X",100*0.05,"")</f>
        <v>5</v>
      </c>
      <c r="F14" s="16" t="str">
        <f t="shared" ref="F13:F16" si="6">IF($C14=L,"X","")</f>
        <v/>
      </c>
      <c r="G14" s="16" t="str">
        <f t="shared" ref="G14" si="7">IF(F14="X",60*0.05,"")</f>
        <v/>
      </c>
      <c r="H14" s="16" t="str">
        <f t="shared" si="1"/>
        <v/>
      </c>
      <c r="I14" s="16" t="str">
        <f t="shared" ref="I14" si="8">IF(H14="X",30*0.05,"")</f>
        <v/>
      </c>
      <c r="J14" s="16" t="str">
        <f t="shared" si="2"/>
        <v/>
      </c>
      <c r="K14" s="16" t="str">
        <f t="shared" si="3"/>
        <v/>
      </c>
    </row>
    <row r="15" spans="1:12" ht="152.25" outlineLevel="1">
      <c r="A15" s="70"/>
      <c r="B15" s="34" t="str">
        <f>RUBRICA!A8</f>
        <v xml:space="preserve">4.  Argumenta por qué el proyecto es factible de realizarse en el marco de la asignatura. </v>
      </c>
      <c r="C15" s="32" t="s">
        <v>10</v>
      </c>
      <c r="D15" s="16"/>
      <c r="E15" s="16" t="str">
        <f t="shared" ref="E15:E21" si="9">IF(D15="X",100*0.05,"")</f>
        <v/>
      </c>
      <c r="F15" s="16" t="str">
        <f t="shared" si="6"/>
        <v/>
      </c>
      <c r="G15" s="16" t="str">
        <f t="shared" ref="G15:G21" si="10">IF(F15="X",60*0.05,"")</f>
        <v/>
      </c>
      <c r="H15" s="16" t="s">
        <v>14</v>
      </c>
      <c r="I15" s="16">
        <f t="shared" ref="I15:I21" si="11">IF(H15="X",30*0.05,"")</f>
        <v>1.5</v>
      </c>
      <c r="J15" s="16" t="str">
        <f t="shared" si="2"/>
        <v/>
      </c>
      <c r="K15" s="16" t="str">
        <f t="shared" si="3"/>
        <v/>
      </c>
      <c r="L15" s="65" t="s">
        <v>16</v>
      </c>
    </row>
    <row r="16" spans="1:12" ht="24" outlineLevel="1">
      <c r="A16" s="70"/>
      <c r="B16" s="34" t="str">
        <f>RUBRICA!A9</f>
        <v xml:space="preserve">5. Formula objetivos claros, concisos y coherentes con la disciplina y la situación a abordar. </v>
      </c>
      <c r="C16" s="32" t="s">
        <v>10</v>
      </c>
      <c r="D16" s="16" t="str">
        <f t="shared" si="4"/>
        <v>X</v>
      </c>
      <c r="E16" s="16">
        <f>IF(D16="X",100*0.05,"")</f>
        <v>5</v>
      </c>
      <c r="F16" s="16" t="str">
        <f t="shared" si="6"/>
        <v/>
      </c>
      <c r="G16" s="16" t="str">
        <f>IF(F16="X",60*0.05,"")</f>
        <v/>
      </c>
      <c r="H16" s="16" t="str">
        <f t="shared" si="1"/>
        <v/>
      </c>
      <c r="I16" s="16" t="str">
        <f>IF(H16="X",30*0.05,"")</f>
        <v/>
      </c>
      <c r="J16" s="16" t="str">
        <f t="shared" si="2"/>
        <v/>
      </c>
      <c r="K16" s="16" t="str">
        <f t="shared" si="3"/>
        <v/>
      </c>
    </row>
    <row r="17" spans="1:12" ht="229.5" outlineLevel="1">
      <c r="A17" s="70"/>
      <c r="B17" s="34" t="str">
        <f>RUBRICA!A10</f>
        <v>6. Propone una metodología de trabajo que permite alcanzar los objetivos propuestos y es pertinente con los requerimientos disciplinares.</v>
      </c>
      <c r="C17" s="32" t="s">
        <v>10</v>
      </c>
      <c r="D17" s="16"/>
      <c r="E17" s="16" t="str">
        <f t="shared" ref="E17" si="12">IF(D17="X",100*0.1,"")</f>
        <v/>
      </c>
      <c r="F17" s="16" t="str">
        <f t="shared" ref="F17:F22" si="13">IF($C17=L,"X","")</f>
        <v/>
      </c>
      <c r="G17" s="16" t="str">
        <f t="shared" ref="G17" si="14">IF(F17="X",60*0.1,"")</f>
        <v/>
      </c>
      <c r="H17" s="16" t="s">
        <v>14</v>
      </c>
      <c r="I17" s="16">
        <f t="shared" ref="I17" si="15">IF(H17="X",30*0.1,"")</f>
        <v>3</v>
      </c>
      <c r="J17" s="16" t="str">
        <f t="shared" ref="J17:J22" si="16">IF($C17=NL,"X","")</f>
        <v/>
      </c>
      <c r="K17" s="16" t="str">
        <f t="shared" ref="K17:K22" si="17">IF($J17="X",0,"")</f>
        <v/>
      </c>
      <c r="L17" s="65" t="s">
        <v>17</v>
      </c>
    </row>
    <row r="18" spans="1:12" ht="198" outlineLevel="1">
      <c r="A18" s="70"/>
      <c r="B18" s="34" t="str">
        <f>RUBRICA!A11</f>
        <v xml:space="preserve">7. Establece un plan de trabajo para su proyecto APT considerando los recursos, duración, facilitadores y obstaculizadores en el desarrollo de las actividades. </v>
      </c>
      <c r="C18" s="32" t="s">
        <v>10</v>
      </c>
      <c r="D18" s="16"/>
      <c r="E18" s="16" t="str">
        <f t="shared" ref="E18" si="18">IF(D18="X",100*0.1,"")</f>
        <v/>
      </c>
      <c r="F18" s="16" t="str">
        <f t="shared" si="13"/>
        <v/>
      </c>
      <c r="G18" s="16" t="str">
        <f t="shared" ref="G18" si="19">IF(F18="X",60*0.1,"")</f>
        <v/>
      </c>
      <c r="H18" s="16" t="s">
        <v>18</v>
      </c>
      <c r="I18" s="16">
        <f t="shared" ref="I18" si="20">IF(H18="X",30*0.1,"")</f>
        <v>3</v>
      </c>
      <c r="J18" s="16" t="str">
        <f t="shared" si="16"/>
        <v/>
      </c>
      <c r="K18" s="16" t="str">
        <f t="shared" si="17"/>
        <v/>
      </c>
      <c r="L18" s="65" t="s">
        <v>19</v>
      </c>
    </row>
    <row r="19" spans="1:12" ht="24" outlineLevel="1">
      <c r="A19" s="70"/>
      <c r="B19" s="34" t="str">
        <f>RUBRICA!A12</f>
        <v>8. Determina evidencias, justificando cómo estas dan cuenta del logro de las actividades del Proyecto APT.</v>
      </c>
      <c r="C19" s="32" t="s">
        <v>10</v>
      </c>
      <c r="D19" s="16" t="str">
        <f t="shared" ref="D17:D22" si="21">IF($C19=CL,"X","")</f>
        <v>X</v>
      </c>
      <c r="E19" s="16">
        <f>IF(D19="X",100*0.05,"")</f>
        <v>5</v>
      </c>
      <c r="F19" s="16" t="str">
        <f t="shared" si="13"/>
        <v/>
      </c>
      <c r="G19" s="16" t="str">
        <f t="shared" ref="G19" si="22">IF(F19="X",60*0.05,"")</f>
        <v/>
      </c>
      <c r="H19" s="16" t="str">
        <f t="shared" ref="H17:H22" si="23">IF($C19=ML,"X","")</f>
        <v/>
      </c>
      <c r="I19" s="16" t="str">
        <f t="shared" ref="I19" si="24">IF(H19="X",30*0.05,"")</f>
        <v/>
      </c>
      <c r="J19" s="16" t="str">
        <f t="shared" si="16"/>
        <v/>
      </c>
      <c r="K19" s="16" t="str">
        <f t="shared" si="17"/>
        <v/>
      </c>
    </row>
    <row r="20" spans="1:12" ht="137.25" outlineLevel="1">
      <c r="A20" s="70"/>
      <c r="B20" s="34" t="str">
        <f>RUBRICA!A13</f>
        <v xml:space="preserve">9. Utiliza reglas de redacción, ortografía (literal, puntual, acentual) y las normas para citas y referencias. </v>
      </c>
      <c r="C20" s="32" t="s">
        <v>10</v>
      </c>
      <c r="D20" s="16"/>
      <c r="E20" s="16" t="str">
        <f>IF(D20="X",100*0.05,"")</f>
        <v/>
      </c>
      <c r="F20" s="16" t="s">
        <v>14</v>
      </c>
      <c r="G20" s="16">
        <f t="shared" si="10"/>
        <v>3</v>
      </c>
      <c r="H20" s="16" t="str">
        <f t="shared" si="23"/>
        <v/>
      </c>
      <c r="I20" s="16" t="str">
        <f t="shared" si="11"/>
        <v/>
      </c>
      <c r="J20" s="16" t="str">
        <f t="shared" si="16"/>
        <v/>
      </c>
      <c r="K20" s="16" t="str">
        <f t="shared" si="17"/>
        <v/>
      </c>
      <c r="L20" s="65" t="s">
        <v>20</v>
      </c>
    </row>
    <row r="21" spans="1:12" ht="121.5" outlineLevel="1">
      <c r="A21" s="70"/>
      <c r="B21" s="34" t="str">
        <f>RUBRICA!A14</f>
        <v>10. Cumple completando el contenido del informe de presentación del proyecto de acuerdo con la plantilla entregada.</v>
      </c>
      <c r="C21" s="32" t="s">
        <v>10</v>
      </c>
      <c r="D21" s="16"/>
      <c r="E21" s="16" t="str">
        <f t="shared" si="9"/>
        <v/>
      </c>
      <c r="F21" s="16" t="s">
        <v>14</v>
      </c>
      <c r="G21" s="16">
        <f t="shared" si="10"/>
        <v>3</v>
      </c>
      <c r="H21" s="16" t="str">
        <f t="shared" si="23"/>
        <v/>
      </c>
      <c r="I21" s="16" t="str">
        <f t="shared" si="11"/>
        <v/>
      </c>
      <c r="J21" s="16" t="str">
        <f t="shared" si="16"/>
        <v/>
      </c>
      <c r="K21" s="16" t="str">
        <f t="shared" si="17"/>
        <v/>
      </c>
      <c r="L21" s="65" t="s">
        <v>21</v>
      </c>
    </row>
    <row r="22" spans="1:12" ht="167.25" outlineLevel="1">
      <c r="A22" s="70"/>
      <c r="B22" s="34" t="str">
        <f>RUBRICA!A16</f>
        <v>12. Desarrolla un plan de trabajo que permita del logro de los objetivos propuestos del proyecto de 
acuerdo a los tiempos para su desarrollo</v>
      </c>
      <c r="C22" s="32" t="s">
        <v>10</v>
      </c>
      <c r="D22" s="16"/>
      <c r="E22" s="16" t="str">
        <f>IF(D22="X",100*0.1,"")</f>
        <v/>
      </c>
      <c r="F22" s="16" t="str">
        <f t="shared" si="13"/>
        <v/>
      </c>
      <c r="G22" s="16" t="str">
        <f>IF(F22="X",60*0.1,"")</f>
        <v/>
      </c>
      <c r="H22" s="16" t="s">
        <v>14</v>
      </c>
      <c r="I22" s="16">
        <f>IF(H22="X",30*0.1,"")</f>
        <v>3</v>
      </c>
      <c r="J22" s="16" t="str">
        <f t="shared" si="16"/>
        <v/>
      </c>
      <c r="K22" s="16" t="str">
        <f t="shared" si="17"/>
        <v/>
      </c>
      <c r="L22" s="65" t="s">
        <v>22</v>
      </c>
    </row>
    <row r="23" spans="1:12" ht="15.75" customHeight="1" outlineLevel="1">
      <c r="A23" s="69"/>
      <c r="B23" s="33" t="s">
        <v>23</v>
      </c>
      <c r="C23" s="36">
        <f>E23+G23+I23+K23</f>
        <v>37.5</v>
      </c>
      <c r="D23" s="19"/>
      <c r="E23" s="19">
        <f>SUM(E13:E22)</f>
        <v>15</v>
      </c>
      <c r="F23" s="19"/>
      <c r="G23" s="19">
        <f>SUM(G13:G22)</f>
        <v>12</v>
      </c>
      <c r="H23" s="19"/>
      <c r="I23" s="19">
        <f>SUM(I13:I22)</f>
        <v>10.5</v>
      </c>
      <c r="J23" s="19"/>
      <c r="K23" s="19">
        <f>SUM(K13:K22)</f>
        <v>0</v>
      </c>
    </row>
    <row r="24" spans="1:12" ht="15.75" customHeight="1" outlineLevel="1">
      <c r="A24" s="66"/>
      <c r="B24" s="35" t="s">
        <v>24</v>
      </c>
      <c r="C24" s="20">
        <f>VLOOKUP(C23,ESCALA_IEP!A2:B142,2,FALSE)</f>
        <v>3.7</v>
      </c>
    </row>
    <row r="25" spans="1:12" ht="15.75" customHeight="1"/>
    <row r="26" spans="1:12" ht="15.75" customHeight="1"/>
    <row r="27" spans="1:12" ht="15.75" customHeight="1">
      <c r="A27" s="49" t="s">
        <v>25</v>
      </c>
      <c r="B27" s="45" t="s">
        <v>26</v>
      </c>
      <c r="C27" s="47" t="str">
        <f>$B$4</f>
        <v>ESPINOZA CID OSCAR DANIEL</v>
      </c>
      <c r="D27" s="71"/>
      <c r="E27" s="71"/>
      <c r="F27" s="71"/>
      <c r="G27" s="71"/>
      <c r="H27" s="71"/>
      <c r="I27" s="71"/>
      <c r="J27" s="71"/>
      <c r="K27" s="72"/>
    </row>
    <row r="28" spans="1:12" ht="15.75" customHeight="1">
      <c r="A28" s="69"/>
      <c r="B28" s="66"/>
      <c r="C28" s="73"/>
      <c r="D28" s="74"/>
      <c r="E28" s="74"/>
      <c r="F28" s="74"/>
      <c r="G28" s="74"/>
      <c r="H28" s="74"/>
      <c r="I28" s="74"/>
      <c r="J28" s="74"/>
      <c r="K28" s="75"/>
    </row>
    <row r="29" spans="1:12" ht="15.75" customHeight="1">
      <c r="A29" s="69"/>
      <c r="B29" s="14" t="s">
        <v>27</v>
      </c>
      <c r="C29" s="46" t="s">
        <v>7</v>
      </c>
      <c r="D29" s="48" t="s">
        <v>8</v>
      </c>
      <c r="E29" s="67"/>
      <c r="F29" s="67"/>
      <c r="G29" s="67"/>
      <c r="H29" s="67"/>
      <c r="I29" s="67"/>
      <c r="J29" s="67"/>
      <c r="K29" s="68"/>
    </row>
    <row r="30" spans="1:12" ht="15.75" customHeight="1">
      <c r="A30" s="69"/>
      <c r="B30" s="15" t="s">
        <v>9</v>
      </c>
      <c r="C30" s="66"/>
      <c r="D30" s="48" t="s">
        <v>10</v>
      </c>
      <c r="E30" s="68"/>
      <c r="F30" s="48" t="s">
        <v>11</v>
      </c>
      <c r="G30" s="68"/>
      <c r="H30" s="48" t="s">
        <v>28</v>
      </c>
      <c r="I30" s="68"/>
      <c r="J30" s="48" t="s">
        <v>13</v>
      </c>
      <c r="K30" s="68"/>
    </row>
    <row r="31" spans="1:12" ht="24.6" customHeight="1">
      <c r="A31" s="69"/>
      <c r="B31" s="34" t="str">
        <f>RUBRICA!A7</f>
        <v>3. Relaciona el Proyecto APT con sus intereses profesionales. *</v>
      </c>
      <c r="C31" s="32" t="s">
        <v>10</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2" ht="25.9" customHeight="1">
      <c r="A32" s="69"/>
      <c r="B32" s="34" t="str">
        <f>RUBRICA!A15</f>
        <v>11. Expone el tema utilizando un lenguaje técnico disciplinar al presentar la propuesta y responde evidenciando un manejo de la información. *</v>
      </c>
      <c r="C32" s="32" t="s">
        <v>10</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2" ht="137.25">
      <c r="A33" s="69"/>
      <c r="B33" s="34" t="str">
        <f>RUBRICA!A17</f>
        <v>13. Colaboración y trabajo en equipo *</v>
      </c>
      <c r="C33" s="32" t="s">
        <v>10</v>
      </c>
      <c r="D33" s="16"/>
      <c r="E33" s="16" t="str">
        <f>IF(D33="X",100*0.1,"")</f>
        <v/>
      </c>
      <c r="F33" s="16" t="str">
        <f>IF($C33=L,"X","")</f>
        <v/>
      </c>
      <c r="G33" s="16" t="str">
        <f>IF(F33="X",60*0.1,"")</f>
        <v/>
      </c>
      <c r="H33" s="16" t="s">
        <v>14</v>
      </c>
      <c r="I33" s="16">
        <f>IF(H33="X",30*0.1,"")</f>
        <v>3</v>
      </c>
      <c r="J33" s="16"/>
      <c r="K33" s="16" t="str">
        <f>IF($J33="X",0,"")</f>
        <v/>
      </c>
      <c r="L33" s="65" t="s">
        <v>29</v>
      </c>
    </row>
    <row r="34" spans="1:12" ht="15.75" customHeight="1">
      <c r="A34" s="69"/>
      <c r="B34" s="21" t="s">
        <v>30</v>
      </c>
      <c r="C34" s="18">
        <f>E34+G34+I34+K34</f>
        <v>23</v>
      </c>
      <c r="D34" s="19"/>
      <c r="E34" s="19">
        <f>SUM(E31:E33)</f>
        <v>20</v>
      </c>
      <c r="F34" s="19"/>
      <c r="G34" s="19">
        <f t="shared" ref="G34:K34" si="30">SUM(G31:G33)</f>
        <v>0</v>
      </c>
      <c r="H34" s="19"/>
      <c r="I34" s="19">
        <f t="shared" si="30"/>
        <v>3</v>
      </c>
      <c r="J34" s="19"/>
      <c r="K34" s="19">
        <f t="shared" si="30"/>
        <v>0</v>
      </c>
    </row>
    <row r="35" spans="1:12" ht="15.75" customHeight="1">
      <c r="A35" s="66"/>
      <c r="B35" s="17" t="s">
        <v>24</v>
      </c>
      <c r="C35" s="20">
        <f>VLOOKUP(C34,ESCALA_TRAB_EQUIP!A2:B62,2,FALSE)</f>
        <v>5.3</v>
      </c>
    </row>
    <row r="36" spans="1:12" ht="15.75" customHeight="1">
      <c r="B36" s="22"/>
      <c r="C36" s="23"/>
    </row>
    <row r="37" spans="1:12" ht="15.75" customHeight="1">
      <c r="B37" s="22"/>
      <c r="C37" s="23"/>
    </row>
    <row r="38" spans="1:12" ht="15.75" customHeight="1"/>
    <row r="39" spans="1:12" ht="15.75" customHeight="1">
      <c r="A39" s="49" t="s">
        <v>25</v>
      </c>
      <c r="B39" s="45" t="s">
        <v>26</v>
      </c>
      <c r="C39" s="47" t="str">
        <f>B5</f>
        <v>MAYEA ALVAREZ ROBERTO ALBERTO</v>
      </c>
      <c r="D39" s="71"/>
      <c r="E39" s="71"/>
      <c r="F39" s="71"/>
      <c r="G39" s="71"/>
      <c r="H39" s="71"/>
      <c r="I39" s="71"/>
      <c r="J39" s="71"/>
      <c r="K39" s="72"/>
    </row>
    <row r="40" spans="1:12" ht="15.75" customHeight="1">
      <c r="A40" s="69"/>
      <c r="B40" s="66"/>
      <c r="C40" s="73"/>
      <c r="D40" s="74"/>
      <c r="E40" s="74"/>
      <c r="F40" s="74"/>
      <c r="G40" s="74"/>
      <c r="H40" s="74"/>
      <c r="I40" s="74"/>
      <c r="J40" s="74"/>
      <c r="K40" s="75"/>
    </row>
    <row r="41" spans="1:12" ht="15.75" customHeight="1">
      <c r="A41" s="69"/>
      <c r="B41" s="14" t="s">
        <v>27</v>
      </c>
      <c r="C41" s="46" t="s">
        <v>7</v>
      </c>
      <c r="D41" s="48" t="s">
        <v>8</v>
      </c>
      <c r="E41" s="67"/>
      <c r="F41" s="67"/>
      <c r="G41" s="67"/>
      <c r="H41" s="67"/>
      <c r="I41" s="67"/>
      <c r="J41" s="67"/>
      <c r="K41" s="68"/>
    </row>
    <row r="42" spans="1:12" ht="15.75" customHeight="1">
      <c r="A42" s="69"/>
      <c r="B42" s="15" t="s">
        <v>9</v>
      </c>
      <c r="C42" s="66"/>
      <c r="D42" s="48" t="s">
        <v>10</v>
      </c>
      <c r="E42" s="68"/>
      <c r="F42" s="48" t="s">
        <v>11</v>
      </c>
      <c r="G42" s="68"/>
      <c r="H42" s="48" t="s">
        <v>28</v>
      </c>
      <c r="I42" s="68"/>
      <c r="J42" s="48" t="s">
        <v>13</v>
      </c>
      <c r="K42" s="68"/>
    </row>
    <row r="43" spans="1:12" ht="25.9" customHeight="1">
      <c r="A43" s="69"/>
      <c r="B43" s="34" t="str">
        <f>RUBRICA!A7</f>
        <v>3. Relaciona el Proyecto APT con sus intereses profesionales. *</v>
      </c>
      <c r="C43" s="32" t="s">
        <v>10</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2" ht="24">
      <c r="A44" s="69"/>
      <c r="B44" s="34" t="str">
        <f>RUBRICA!A15</f>
        <v>11. Expone el tema utilizando un lenguaje técnico disciplinar al presentar la propuesta y responde evidenciando un manejo de la información. *</v>
      </c>
      <c r="C44" s="32" t="s">
        <v>10</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2" ht="137.25">
      <c r="A45" s="69"/>
      <c r="B45" s="34" t="str">
        <f>RUBRICA!A17</f>
        <v>13. Colaboración y trabajo en equipo *</v>
      </c>
      <c r="C45" s="32" t="s">
        <v>10</v>
      </c>
      <c r="D45" s="16"/>
      <c r="E45" s="16" t="str">
        <f>IF(D45="X",100*0.1,"")</f>
        <v/>
      </c>
      <c r="F45" s="16" t="str">
        <f>IF($C45=L,"X","")</f>
        <v/>
      </c>
      <c r="G45" s="16" t="str">
        <f>IF(F45="X",60*0.1,"")</f>
        <v/>
      </c>
      <c r="H45" s="16" t="s">
        <v>14</v>
      </c>
      <c r="I45" s="16">
        <f>IF(H45="X",30*0.1,"")</f>
        <v>3</v>
      </c>
      <c r="J45" s="16"/>
      <c r="K45" s="16" t="str">
        <f>IF($J45="X",0,"")</f>
        <v/>
      </c>
      <c r="L45" s="65" t="s">
        <v>29</v>
      </c>
    </row>
    <row r="46" spans="1:12" ht="15.75" customHeight="1">
      <c r="A46" s="69"/>
      <c r="B46" s="21" t="s">
        <v>30</v>
      </c>
      <c r="C46" s="18">
        <f>E46+G46+I46+K46</f>
        <v>23</v>
      </c>
      <c r="D46" s="19"/>
      <c r="E46" s="19">
        <f>SUM(E43:E45)</f>
        <v>20</v>
      </c>
      <c r="F46" s="19"/>
      <c r="G46" s="19">
        <f t="shared" ref="G46" si="36">SUM(G43:G45)</f>
        <v>0</v>
      </c>
      <c r="H46" s="19"/>
      <c r="I46" s="19">
        <f t="shared" ref="I46" si="37">SUM(I43:I45)</f>
        <v>3</v>
      </c>
      <c r="J46" s="19"/>
      <c r="K46" s="19">
        <f t="shared" ref="K46" si="38">SUM(K43:K45)</f>
        <v>0</v>
      </c>
    </row>
    <row r="47" spans="1:12" ht="15.75" customHeight="1">
      <c r="A47" s="66"/>
      <c r="B47" s="17" t="s">
        <v>24</v>
      </c>
      <c r="C47" s="20">
        <f>VLOOKUP(C46,ESCALA_TRAB_EQUIP!A2:B62,2,FALSE)</f>
        <v>5.3</v>
      </c>
    </row>
    <row r="48" spans="1:12" ht="15.75" customHeight="1">
      <c r="B48" s="22"/>
      <c r="C48" s="23"/>
    </row>
    <row r="49" spans="1:12" ht="15.75" customHeight="1">
      <c r="B49" s="22"/>
      <c r="C49" s="23"/>
    </row>
    <row r="50" spans="1:12" ht="15.75" customHeight="1">
      <c r="A50" s="49" t="s">
        <v>25</v>
      </c>
      <c r="B50" s="45" t="s">
        <v>26</v>
      </c>
      <c r="C50" s="47" t="str">
        <f>B6</f>
        <v>MENARES DIAZ WILLIAM ALEXANDER</v>
      </c>
      <c r="D50" s="71"/>
      <c r="E50" s="71"/>
      <c r="F50" s="71"/>
      <c r="G50" s="71"/>
      <c r="H50" s="71"/>
      <c r="I50" s="71"/>
      <c r="J50" s="71"/>
      <c r="K50" s="72"/>
    </row>
    <row r="51" spans="1:12" ht="15.75" customHeight="1">
      <c r="A51" s="69"/>
      <c r="B51" s="66"/>
      <c r="C51" s="73"/>
      <c r="D51" s="74"/>
      <c r="E51" s="74"/>
      <c r="F51" s="74"/>
      <c r="G51" s="74"/>
      <c r="H51" s="74"/>
      <c r="I51" s="74"/>
      <c r="J51" s="74"/>
      <c r="K51" s="75"/>
    </row>
    <row r="52" spans="1:12" ht="15.75" customHeight="1">
      <c r="A52" s="69"/>
      <c r="B52" s="14" t="s">
        <v>27</v>
      </c>
      <c r="C52" s="46" t="s">
        <v>7</v>
      </c>
      <c r="D52" s="48" t="s">
        <v>8</v>
      </c>
      <c r="E52" s="67"/>
      <c r="F52" s="67"/>
      <c r="G52" s="67"/>
      <c r="H52" s="67"/>
      <c r="I52" s="67"/>
      <c r="J52" s="67"/>
      <c r="K52" s="68"/>
    </row>
    <row r="53" spans="1:12" ht="15.75" customHeight="1">
      <c r="A53" s="69"/>
      <c r="B53" s="15" t="s">
        <v>9</v>
      </c>
      <c r="C53" s="66"/>
      <c r="D53" s="48" t="s">
        <v>10</v>
      </c>
      <c r="E53" s="68"/>
      <c r="F53" s="48" t="s">
        <v>11</v>
      </c>
      <c r="G53" s="68"/>
      <c r="H53" s="48" t="s">
        <v>28</v>
      </c>
      <c r="I53" s="68"/>
      <c r="J53" s="48" t="s">
        <v>13</v>
      </c>
      <c r="K53" s="68"/>
    </row>
    <row r="54" spans="1:12" ht="25.9" customHeight="1">
      <c r="A54" s="69"/>
      <c r="B54" s="34" t="str">
        <f>RUBRICA!A7</f>
        <v>3. Relaciona el Proyecto APT con sus intereses profesionales. *</v>
      </c>
      <c r="C54" s="32" t="s">
        <v>10</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2" ht="24">
      <c r="A55" s="69"/>
      <c r="B55" s="34" t="str">
        <f>RUBRICA!A15</f>
        <v>11. Expone el tema utilizando un lenguaje técnico disciplinar al presentar la propuesta y responde evidenciando un manejo de la información. *</v>
      </c>
      <c r="C55" s="32" t="s">
        <v>10</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2" ht="137.25">
      <c r="A56" s="69"/>
      <c r="B56" s="34" t="str">
        <f>RUBRICA!A17</f>
        <v>13. Colaboración y trabajo en equipo *</v>
      </c>
      <c r="C56" s="32" t="s">
        <v>10</v>
      </c>
      <c r="D56" s="16"/>
      <c r="E56" s="16" t="str">
        <f>IF(D56="X",100*0.1,"")</f>
        <v/>
      </c>
      <c r="F56" s="16" t="str">
        <f>IF($C56=L,"X","")</f>
        <v/>
      </c>
      <c r="G56" s="16" t="str">
        <f>IF(F56="X",60*0.1,"")</f>
        <v/>
      </c>
      <c r="H56" s="16" t="str">
        <f>IF($C56=ML,"X","")</f>
        <v/>
      </c>
      <c r="I56" s="16" t="str">
        <f>IF(H56="X",30*0.1,"")</f>
        <v/>
      </c>
      <c r="J56" s="16" t="s">
        <v>14</v>
      </c>
      <c r="K56" s="16">
        <f>IF($J56="X",0,"")</f>
        <v>0</v>
      </c>
      <c r="L56" s="65" t="s">
        <v>31</v>
      </c>
    </row>
    <row r="57" spans="1:12" ht="15.75" customHeight="1">
      <c r="A57" s="69"/>
      <c r="B57" s="21" t="s">
        <v>30</v>
      </c>
      <c r="C57" s="18">
        <f>E57+G57+I57+K57</f>
        <v>20</v>
      </c>
      <c r="D57" s="19">
        <f>COUNTIF(D55:D56,"X")</f>
        <v>1</v>
      </c>
      <c r="E57" s="19">
        <f>SUM(E54:E56)</f>
        <v>20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2" ht="15.75" customHeight="1">
      <c r="A58" s="66"/>
      <c r="B58" s="17" t="s">
        <v>24</v>
      </c>
      <c r="C58" s="20">
        <f>VLOOKUP(C57,ESCALA_TRAB_EQUIP!A2:B62,2,FALSE)</f>
        <v>4.5</v>
      </c>
    </row>
    <row r="59" spans="1:12" ht="15.75" customHeight="1">
      <c r="B59" s="22"/>
      <c r="C59" s="23"/>
    </row>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5" t="s">
        <v>32</v>
      </c>
      <c r="B2" s="58" t="s">
        <v>33</v>
      </c>
      <c r="C2" s="59"/>
      <c r="D2" s="59"/>
      <c r="E2" s="60"/>
      <c r="F2" s="55" t="s">
        <v>34</v>
      </c>
    </row>
    <row r="3" spans="1:6">
      <c r="A3" s="56"/>
      <c r="B3" s="61" t="s">
        <v>35</v>
      </c>
      <c r="C3" s="61" t="s">
        <v>36</v>
      </c>
      <c r="D3" s="25" t="s">
        <v>37</v>
      </c>
      <c r="E3" s="27" t="s">
        <v>13</v>
      </c>
      <c r="F3" s="56"/>
    </row>
    <row r="4" spans="1:6" ht="57.6" customHeight="1" thickBot="1">
      <c r="A4" s="57"/>
      <c r="B4" s="62"/>
      <c r="C4" s="62"/>
      <c r="D4" s="26">
        <v>-0.3</v>
      </c>
      <c r="E4" s="26">
        <v>0</v>
      </c>
      <c r="F4" s="57"/>
    </row>
    <row r="5" spans="1:6" ht="77.25" thickBot="1">
      <c r="A5" s="37" t="s">
        <v>38</v>
      </c>
      <c r="B5" s="38" t="s">
        <v>39</v>
      </c>
      <c r="C5" s="38" t="s">
        <v>40</v>
      </c>
      <c r="D5" s="38" t="s">
        <v>41</v>
      </c>
      <c r="E5" s="38" t="s">
        <v>42</v>
      </c>
      <c r="F5" s="28">
        <v>10</v>
      </c>
    </row>
    <row r="6" spans="1:6" ht="77.25" thickBot="1">
      <c r="A6" s="76" t="s">
        <v>43</v>
      </c>
      <c r="B6" s="76" t="s">
        <v>44</v>
      </c>
      <c r="C6" s="76" t="s">
        <v>45</v>
      </c>
      <c r="D6" s="76" t="s">
        <v>46</v>
      </c>
      <c r="E6" s="77" t="s">
        <v>47</v>
      </c>
      <c r="F6" s="30">
        <v>5</v>
      </c>
    </row>
    <row r="7" spans="1:6" ht="94.9" customHeight="1" thickBot="1">
      <c r="A7" s="41" t="s">
        <v>48</v>
      </c>
      <c r="B7" s="41" t="s">
        <v>49</v>
      </c>
      <c r="C7" s="41" t="s">
        <v>50</v>
      </c>
      <c r="D7" s="41" t="s">
        <v>51</v>
      </c>
      <c r="E7" s="41" t="s">
        <v>52</v>
      </c>
      <c r="F7" s="31">
        <v>10</v>
      </c>
    </row>
    <row r="8" spans="1:6" ht="76.5">
      <c r="A8" s="41" t="s">
        <v>53</v>
      </c>
      <c r="B8" s="41" t="s">
        <v>54</v>
      </c>
      <c r="C8" s="41" t="s">
        <v>55</v>
      </c>
      <c r="D8" s="41" t="s">
        <v>56</v>
      </c>
      <c r="E8" s="41" t="s">
        <v>57</v>
      </c>
      <c r="F8" s="31">
        <v>5</v>
      </c>
    </row>
    <row r="9" spans="1:6" ht="65.45" customHeight="1" thickBot="1">
      <c r="A9" s="37" t="s">
        <v>58</v>
      </c>
      <c r="B9" s="38" t="s">
        <v>59</v>
      </c>
      <c r="C9" s="38" t="s">
        <v>60</v>
      </c>
      <c r="D9" s="38" t="s">
        <v>61</v>
      </c>
      <c r="E9" s="38" t="s">
        <v>62</v>
      </c>
      <c r="F9" s="28">
        <v>5</v>
      </c>
    </row>
    <row r="10" spans="1:6" ht="64.5" thickBot="1">
      <c r="A10" s="37" t="s">
        <v>63</v>
      </c>
      <c r="B10" s="38" t="s">
        <v>64</v>
      </c>
      <c r="C10" s="38" t="s">
        <v>65</v>
      </c>
      <c r="D10" s="38" t="s">
        <v>66</v>
      </c>
      <c r="E10" s="38" t="s">
        <v>67</v>
      </c>
      <c r="F10" s="28">
        <v>10</v>
      </c>
    </row>
    <row r="11" spans="1:6" ht="76.5">
      <c r="A11" s="76" t="s">
        <v>68</v>
      </c>
      <c r="B11" s="76" t="s">
        <v>69</v>
      </c>
      <c r="C11" s="76" t="s">
        <v>70</v>
      </c>
      <c r="D11" s="76" t="s">
        <v>71</v>
      </c>
      <c r="E11" s="76" t="s">
        <v>72</v>
      </c>
      <c r="F11" s="30">
        <v>10</v>
      </c>
    </row>
    <row r="12" spans="1:6" ht="51">
      <c r="A12" s="78" t="s">
        <v>73</v>
      </c>
      <c r="B12" s="77" t="s">
        <v>74</v>
      </c>
      <c r="C12" s="77" t="s">
        <v>75</v>
      </c>
      <c r="D12" s="77" t="s">
        <v>76</v>
      </c>
      <c r="E12" s="77" t="s">
        <v>77</v>
      </c>
      <c r="F12" s="39">
        <v>5</v>
      </c>
    </row>
    <row r="13" spans="1:6" ht="94.15" customHeight="1">
      <c r="A13" s="41" t="s">
        <v>78</v>
      </c>
      <c r="B13" s="41" t="s">
        <v>79</v>
      </c>
      <c r="C13" s="41" t="s">
        <v>80</v>
      </c>
      <c r="D13" s="41" t="s">
        <v>81</v>
      </c>
      <c r="E13" s="41" t="s">
        <v>82</v>
      </c>
      <c r="F13" s="40">
        <v>5</v>
      </c>
    </row>
    <row r="14" spans="1:6" ht="63.75">
      <c r="A14" s="41" t="s">
        <v>83</v>
      </c>
      <c r="B14" s="41" t="s">
        <v>84</v>
      </c>
      <c r="C14" s="41" t="s">
        <v>85</v>
      </c>
      <c r="D14" s="41" t="s">
        <v>86</v>
      </c>
      <c r="E14" s="41" t="s">
        <v>87</v>
      </c>
      <c r="F14" s="40">
        <v>5</v>
      </c>
    </row>
    <row r="15" spans="1:6" ht="64.5" thickBot="1">
      <c r="A15" s="37" t="s">
        <v>88</v>
      </c>
      <c r="B15" s="38" t="s">
        <v>89</v>
      </c>
      <c r="C15" s="38" t="s">
        <v>90</v>
      </c>
      <c r="D15" s="38" t="s">
        <v>91</v>
      </c>
      <c r="E15" s="38" t="s">
        <v>92</v>
      </c>
      <c r="F15" s="28">
        <v>10</v>
      </c>
    </row>
    <row r="16" spans="1:6" ht="77.25" thickBot="1">
      <c r="A16" s="37" t="s">
        <v>93</v>
      </c>
      <c r="B16" s="38" t="s">
        <v>94</v>
      </c>
      <c r="C16" s="38" t="s">
        <v>95</v>
      </c>
      <c r="D16" s="38" t="s">
        <v>96</v>
      </c>
      <c r="E16" s="38" t="s">
        <v>97</v>
      </c>
      <c r="F16" s="28">
        <v>10</v>
      </c>
    </row>
    <row r="17" spans="1:6" ht="90" thickBot="1">
      <c r="A17" s="37" t="s">
        <v>98</v>
      </c>
      <c r="B17" s="38" t="s">
        <v>99</v>
      </c>
      <c r="C17" s="38" t="s">
        <v>100</v>
      </c>
      <c r="D17" s="38" t="s">
        <v>101</v>
      </c>
      <c r="E17" s="38" t="s">
        <v>102</v>
      </c>
      <c r="F17" s="28">
        <v>10</v>
      </c>
    </row>
    <row r="18" spans="1:6" ht="15.75" thickBot="1">
      <c r="A18" s="52" t="s">
        <v>103</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23</v>
      </c>
      <c r="B1" t="s">
        <v>24</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104</v>
      </c>
      <c r="B1" t="s">
        <v>105</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23</v>
      </c>
      <c r="B1" t="s">
        <v>24</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3" t="s">
        <v>106</v>
      </c>
      <c r="B1" s="7" t="s">
        <v>23</v>
      </c>
      <c r="C1" s="8"/>
      <c r="D1" s="8"/>
      <c r="E1" s="9"/>
    </row>
    <row r="2" spans="1:5" ht="45.75" thickBot="1">
      <c r="A2" s="79"/>
      <c r="B2" s="10" t="s">
        <v>10</v>
      </c>
      <c r="C2" s="11" t="s">
        <v>11</v>
      </c>
      <c r="D2" s="11" t="s">
        <v>107</v>
      </c>
      <c r="E2" s="80" t="s">
        <v>13</v>
      </c>
    </row>
    <row r="3" spans="1:5" ht="30.75" thickBot="1">
      <c r="A3" s="12" t="s">
        <v>108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2024-09-30T22:50:08Z</dcterms:modified>
  <cp:category/>
  <cp:contentStatus/>
</cp:coreProperties>
</file>