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william_sottoriva_student_uts_edu_au/Documents/Computing Science (Honours)/Year 3/Semester 2/Data Visualisation and Visual Analytics/"/>
    </mc:Choice>
  </mc:AlternateContent>
  <xr:revisionPtr revIDLastSave="180" documentId="8_{7E86343C-8C6C-4CD2-9748-15D6F4CC7C91}" xr6:coauthVersionLast="47" xr6:coauthVersionMax="47" xr10:uidLastSave="{46841965-04F2-47E3-82C3-42C1F804A7B7}"/>
  <bookViews>
    <workbookView xWindow="-110" yWindow="-110" windowWidth="22780" windowHeight="14540" firstSheet="4" activeTab="8" xr2:uid="{00000000-000D-0000-FFFF-FFFF00000000}"/>
  </bookViews>
  <sheets>
    <sheet name="Raw Data" sheetId="9" r:id="rId1"/>
    <sheet name="Australian Open" sheetId="1" r:id="rId2"/>
    <sheet name="Individual Set Win Rates" sheetId="3" r:id="rId3"/>
    <sheet name="Average Set Win Rates" sheetId="4" r:id="rId4"/>
    <sheet name="Cumulative Set Win Rate" sheetId="6" r:id="rId5"/>
    <sheet name="Sets Per Game" sheetId="10" r:id="rId6"/>
    <sheet name="Top Winners" sheetId="7" r:id="rId7"/>
    <sheet name="Years Since AO Debut" sheetId="8" r:id="rId8"/>
    <sheet name="Top-Winner Games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" i="6"/>
  <c r="B18" i="6"/>
  <c r="C2" i="11" a="1"/>
  <c r="C2" i="11" s="1"/>
  <c r="A2" i="11" a="1"/>
  <c r="A2" i="11" s="1"/>
  <c r="B2" i="11" a="1"/>
  <c r="B2" i="11" s="1"/>
  <c r="J3" i="7"/>
  <c r="J4" i="7"/>
  <c r="J5" i="7"/>
  <c r="J6" i="7"/>
  <c r="J7" i="7"/>
  <c r="J8" i="7"/>
  <c r="J2" i="7"/>
  <c r="D1" i="10" a="1"/>
  <c r="D1" i="10" s="1"/>
  <c r="I3" i="7"/>
  <c r="I4" i="7"/>
  <c r="I5" i="7"/>
  <c r="I6" i="7"/>
  <c r="I7" i="7"/>
  <c r="I8" i="7"/>
  <c r="I2" i="7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2" i="4"/>
  <c r="A2" i="3"/>
  <c r="H3" i="7" a="1"/>
  <c r="H3" i="7" s="1"/>
  <c r="H4" i="7" a="1"/>
  <c r="H4" i="7" s="1"/>
  <c r="H5" i="7" a="1"/>
  <c r="H5" i="7" s="1"/>
  <c r="H6" i="7" a="1"/>
  <c r="H6" i="7" s="1"/>
  <c r="H7" i="7" a="1"/>
  <c r="H7" i="7" s="1"/>
  <c r="H8" i="7" a="1"/>
  <c r="H8" i="7" s="1"/>
  <c r="H2" i="7" a="1"/>
  <c r="H2" i="7" s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" i="10"/>
  <c r="B1" i="10" a="1"/>
  <c r="B1" i="10" s="1"/>
  <c r="A1" i="10" a="1"/>
  <c r="A1" i="10" s="1"/>
  <c r="B3" i="7"/>
  <c r="B4" i="7"/>
  <c r="B5" i="7"/>
  <c r="B6" i="7"/>
  <c r="B7" i="7"/>
  <c r="B8" i="7"/>
  <c r="B2" i="7"/>
  <c r="A2" i="7" a="1"/>
  <c r="A2" i="7" s="1"/>
  <c r="H1" i="4" a="1"/>
  <c r="H1" i="4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M2" i="4"/>
  <c r="L2" i="4"/>
  <c r="K2" i="4"/>
  <c r="J2" i="4"/>
  <c r="I2" i="4"/>
  <c r="A1" i="4" a="1"/>
  <c r="A1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2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D2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O3" i="4" l="1" a="1"/>
  <c r="O3" i="4" s="1"/>
  <c r="O145" i="4" a="1"/>
  <c r="O145" i="4" s="1"/>
  <c r="V2" i="4" l="1" a="1"/>
  <c r="V2" i="4" s="1"/>
  <c r="Z169" i="4" l="1"/>
  <c r="Z39" i="4"/>
  <c r="W127" i="4"/>
  <c r="AA145" i="4"/>
  <c r="X7" i="4"/>
  <c r="W186" i="4"/>
  <c r="Z95" i="4"/>
  <c r="X194" i="4"/>
  <c r="X3" i="4"/>
  <c r="Y26" i="4"/>
  <c r="Z103" i="4"/>
  <c r="Z102" i="4"/>
  <c r="X177" i="4"/>
  <c r="Y195" i="4"/>
  <c r="W184" i="4"/>
  <c r="AA34" i="4"/>
  <c r="W172" i="4"/>
  <c r="X26" i="4"/>
  <c r="W111" i="4"/>
  <c r="AA22" i="4"/>
  <c r="X197" i="4"/>
  <c r="W9" i="4"/>
  <c r="AA4" i="4"/>
  <c r="X31" i="4"/>
  <c r="Z14" i="4"/>
  <c r="W120" i="4"/>
  <c r="AA138" i="4"/>
  <c r="W61" i="4"/>
  <c r="AA49" i="4"/>
  <c r="X75" i="4"/>
  <c r="Y43" i="4"/>
  <c r="Y58" i="4"/>
  <c r="Z93" i="4"/>
  <c r="W70" i="4"/>
  <c r="AA79" i="4"/>
  <c r="Y187" i="4"/>
  <c r="Z117" i="4"/>
  <c r="Y10" i="4"/>
  <c r="X10" i="4"/>
  <c r="X174" i="4"/>
  <c r="Y185" i="4"/>
  <c r="E8" i="7" s="1"/>
  <c r="X16" i="4"/>
  <c r="W174" i="4"/>
  <c r="AA192" i="4"/>
  <c r="W106" i="4"/>
  <c r="AA122" i="4"/>
  <c r="W47" i="4"/>
  <c r="AA32" i="4"/>
  <c r="X58" i="4"/>
  <c r="Y21" i="4"/>
  <c r="Z79" i="4"/>
  <c r="Y36" i="4"/>
  <c r="Z73" i="4"/>
  <c r="W56" i="4"/>
  <c r="AA60" i="4"/>
  <c r="X179" i="4"/>
  <c r="Y165" i="4"/>
  <c r="Z188" i="4"/>
  <c r="Z104" i="4"/>
  <c r="Y11" i="4"/>
  <c r="Z90" i="4"/>
  <c r="F6" i="7" s="1"/>
  <c r="W149" i="4"/>
  <c r="Z88" i="4"/>
  <c r="X69" i="4"/>
  <c r="Y182" i="4"/>
  <c r="X103" i="4"/>
  <c r="Z9" i="4"/>
  <c r="X20" i="4"/>
  <c r="Z152" i="4"/>
  <c r="Y107" i="4"/>
  <c r="E7" i="7" s="1"/>
  <c r="W76" i="4"/>
  <c r="X27" i="4"/>
  <c r="W194" i="4"/>
  <c r="Z43" i="4"/>
  <c r="W192" i="4"/>
  <c r="Z40" i="4"/>
  <c r="W26" i="4"/>
  <c r="AA27" i="4"/>
  <c r="X146" i="4"/>
  <c r="Y129" i="4"/>
  <c r="Z157" i="4"/>
  <c r="Z78" i="4"/>
  <c r="W126" i="4"/>
  <c r="Z63" i="4"/>
  <c r="W125" i="4"/>
  <c r="Z62" i="4"/>
  <c r="X57" i="4"/>
  <c r="Y78" i="4"/>
  <c r="W37" i="4"/>
  <c r="AA114" i="4"/>
  <c r="W191" i="4"/>
  <c r="AA147" i="4"/>
  <c r="Z82" i="4"/>
  <c r="F5" i="7" s="1"/>
  <c r="Y140" i="4"/>
  <c r="X12" i="4"/>
  <c r="Z21" i="4"/>
  <c r="AA7" i="4"/>
  <c r="X131" i="4"/>
  <c r="Y108" i="4"/>
  <c r="Z139" i="4"/>
  <c r="Z64" i="4"/>
  <c r="W114" i="4"/>
  <c r="Z50" i="4"/>
  <c r="W113" i="4"/>
  <c r="Z49" i="4"/>
  <c r="X33" i="4"/>
  <c r="Y65" i="4"/>
  <c r="Y144" i="4"/>
  <c r="X39" i="4"/>
  <c r="Y128" i="4"/>
  <c r="AA45" i="4"/>
  <c r="X130" i="4"/>
  <c r="W73" i="4"/>
  <c r="AA198" i="4"/>
  <c r="W17" i="4"/>
  <c r="AA141" i="4"/>
  <c r="Z125" i="4"/>
  <c r="Y38" i="4"/>
  <c r="Z98" i="4"/>
  <c r="Y139" i="4"/>
  <c r="B139" i="6" s="1"/>
  <c r="X158" i="4"/>
  <c r="Z94" i="4"/>
  <c r="Y125" i="4"/>
  <c r="W86" i="4"/>
  <c r="AA159" i="4"/>
  <c r="W19" i="4"/>
  <c r="Y127" i="4"/>
  <c r="AA139" i="4"/>
  <c r="AA69" i="4"/>
  <c r="W182" i="4"/>
  <c r="Z26" i="4"/>
  <c r="W187" i="4"/>
  <c r="B187" i="6" s="1"/>
  <c r="X140" i="4"/>
  <c r="Y22" i="4"/>
  <c r="AA80" i="4"/>
  <c r="W18" i="4"/>
  <c r="X119" i="4"/>
  <c r="X17" i="4"/>
  <c r="W175" i="4"/>
  <c r="AA193" i="4"/>
  <c r="W7" i="4"/>
  <c r="Y178" i="4"/>
  <c r="X123" i="4"/>
  <c r="Y102" i="4"/>
  <c r="X43" i="4"/>
  <c r="Y5" i="4"/>
  <c r="Z60" i="4"/>
  <c r="W59" i="4"/>
  <c r="AA66" i="4"/>
  <c r="W57" i="4"/>
  <c r="AA61" i="4"/>
  <c r="X68" i="4"/>
  <c r="Y34" i="4"/>
  <c r="Z189" i="4"/>
  <c r="W153" i="4"/>
  <c r="AA179" i="4"/>
  <c r="B179" i="6" s="1"/>
  <c r="AA144" i="4"/>
  <c r="W6" i="4"/>
  <c r="AA129" i="4"/>
  <c r="W5" i="4"/>
  <c r="AA128" i="4"/>
  <c r="Z113" i="4"/>
  <c r="Y25" i="4"/>
  <c r="X41" i="4"/>
  <c r="X19" i="4"/>
  <c r="AA189" i="4"/>
  <c r="W179" i="4"/>
  <c r="W3" i="4"/>
  <c r="B3" i="6" s="1"/>
  <c r="X159" i="4"/>
  <c r="Z170" i="4"/>
  <c r="AA86" i="4"/>
  <c r="X182" i="4"/>
  <c r="W135" i="4"/>
  <c r="X185" i="4"/>
  <c r="D8" i="7" s="1"/>
  <c r="W12" i="4"/>
  <c r="X35" i="4"/>
  <c r="Y199" i="4"/>
  <c r="X61" i="4"/>
  <c r="AA83" i="4"/>
  <c r="Y56" i="4"/>
  <c r="AA143" i="4"/>
  <c r="W188" i="4"/>
  <c r="Z171" i="4"/>
  <c r="W151" i="4"/>
  <c r="AA160" i="4"/>
  <c r="X172" i="4"/>
  <c r="Y142" i="4"/>
  <c r="X92" i="4"/>
  <c r="Y62" i="4"/>
  <c r="X13" i="4"/>
  <c r="W183" i="4"/>
  <c r="Z27" i="4"/>
  <c r="W31" i="4"/>
  <c r="AA30" i="4"/>
  <c r="W27" i="4"/>
  <c r="AA28" i="4"/>
  <c r="X38" i="4"/>
  <c r="Z192" i="4"/>
  <c r="Z158" i="4"/>
  <c r="W124" i="4"/>
  <c r="AA146" i="4"/>
  <c r="AA117" i="4"/>
  <c r="X178" i="4"/>
  <c r="AA103" i="4"/>
  <c r="X176" i="4"/>
  <c r="AA102" i="4"/>
  <c r="Z89" i="4"/>
  <c r="Y123" i="4"/>
  <c r="AA15" i="4"/>
  <c r="G4" i="7" s="1"/>
  <c r="Y9" i="4"/>
  <c r="Y122" i="4"/>
  <c r="Y192" i="4"/>
  <c r="Z20" i="4"/>
  <c r="AA127" i="4"/>
  <c r="X6" i="4"/>
  <c r="Y145" i="4"/>
  <c r="W150" i="4"/>
  <c r="Y193" i="4"/>
  <c r="X50" i="4"/>
  <c r="Z153" i="4"/>
  <c r="W62" i="4"/>
  <c r="Y176" i="4"/>
  <c r="W180" i="4"/>
  <c r="W144" i="4"/>
  <c r="Z15" i="4"/>
  <c r="F4" i="7" s="1"/>
  <c r="W21" i="4"/>
  <c r="Y120" i="4"/>
  <c r="Z80" i="4"/>
  <c r="B80" i="6" s="1"/>
  <c r="W71" i="4"/>
  <c r="X84" i="4"/>
  <c r="X4" i="4"/>
  <c r="W165" i="4"/>
  <c r="AA157" i="4"/>
  <c r="W58" i="4"/>
  <c r="W176" i="4"/>
  <c r="Z156" i="4"/>
  <c r="W136" i="4"/>
  <c r="AA140" i="4"/>
  <c r="X157" i="4"/>
  <c r="Y121" i="4"/>
  <c r="X77" i="4"/>
  <c r="Y45" i="4"/>
  <c r="Z198" i="4"/>
  <c r="W171" i="4"/>
  <c r="Z8" i="4"/>
  <c r="W15" i="4"/>
  <c r="AA14" i="4"/>
  <c r="W13" i="4"/>
  <c r="AA8" i="4"/>
  <c r="X23" i="4"/>
  <c r="Z127" i="4"/>
  <c r="Z140" i="4"/>
  <c r="B140" i="6" s="1"/>
  <c r="W110" i="4"/>
  <c r="AA126" i="4"/>
  <c r="AA104" i="4"/>
  <c r="X164" i="4"/>
  <c r="AA90" i="4"/>
  <c r="G6" i="7" s="1"/>
  <c r="X163" i="4"/>
  <c r="Y180" i="4"/>
  <c r="AA178" i="4"/>
  <c r="Y111" i="4"/>
  <c r="X173" i="4"/>
  <c r="Z162" i="4"/>
  <c r="X145" i="4"/>
  <c r="W23" i="4"/>
  <c r="X24" i="4"/>
  <c r="X71" i="4"/>
  <c r="W152" i="4"/>
  <c r="Z16" i="4"/>
  <c r="W22" i="4"/>
  <c r="AA3" i="4"/>
  <c r="X30" i="4"/>
  <c r="Z110" i="4"/>
  <c r="Z151" i="4"/>
  <c r="Y190" i="4"/>
  <c r="Z61" i="4"/>
  <c r="W60" i="4"/>
  <c r="AA67" i="4"/>
  <c r="X89" i="4"/>
  <c r="Y59" i="4"/>
  <c r="X87" i="4"/>
  <c r="Y57" i="4"/>
  <c r="Z92" i="4"/>
  <c r="W166" i="4"/>
  <c r="AA199" i="4"/>
  <c r="X193" i="4"/>
  <c r="Y186" i="4"/>
  <c r="Y197" i="4"/>
  <c r="X60" i="4"/>
  <c r="Y181" i="4"/>
  <c r="X59" i="4"/>
  <c r="Y166" i="4"/>
  <c r="AA166" i="4"/>
  <c r="Y87" i="4"/>
  <c r="AA161" i="4"/>
  <c r="W16" i="4"/>
  <c r="Y154" i="4"/>
  <c r="W193" i="4"/>
  <c r="X199" i="4"/>
  <c r="W44" i="4"/>
  <c r="W139" i="4"/>
  <c r="AA197" i="4"/>
  <c r="W8" i="4"/>
  <c r="Y179" i="4"/>
  <c r="X15" i="4"/>
  <c r="Z42" i="4"/>
  <c r="Z134" i="4"/>
  <c r="Y76" i="4"/>
  <c r="Z45" i="4"/>
  <c r="W46" i="4"/>
  <c r="AA48" i="4"/>
  <c r="X74" i="4"/>
  <c r="Y42" i="4"/>
  <c r="X70" i="4"/>
  <c r="Y35" i="4"/>
  <c r="Z72" i="4"/>
  <c r="W154" i="4"/>
  <c r="AA180" i="4"/>
  <c r="X175" i="4"/>
  <c r="Y164" i="4"/>
  <c r="Y184" i="4"/>
  <c r="X47" i="4"/>
  <c r="Y167" i="4"/>
  <c r="X46" i="4"/>
  <c r="Y138" i="4"/>
  <c r="AA142" i="4"/>
  <c r="Y75" i="4"/>
  <c r="X55" i="4"/>
  <c r="W157" i="4"/>
  <c r="W164" i="4"/>
  <c r="X192" i="4"/>
  <c r="Z187" i="4"/>
  <c r="AA177" i="4"/>
  <c r="Y163" i="4"/>
  <c r="W163" i="4"/>
  <c r="X188" i="4"/>
  <c r="Z186" i="4"/>
  <c r="AA176" i="4"/>
  <c r="Y162" i="4"/>
  <c r="W162" i="4"/>
  <c r="X187" i="4"/>
  <c r="Z184" i="4"/>
  <c r="AA175" i="4"/>
  <c r="Y161" i="4"/>
  <c r="AA186" i="4"/>
  <c r="W92" i="4"/>
  <c r="X108" i="4"/>
  <c r="Z118" i="4"/>
  <c r="AA105" i="4"/>
  <c r="Y84" i="4"/>
  <c r="W196" i="4"/>
  <c r="W33" i="4"/>
  <c r="X28" i="4"/>
  <c r="Z28" i="4"/>
  <c r="AA16" i="4"/>
  <c r="W195" i="4"/>
  <c r="W32" i="4"/>
  <c r="X42" i="4"/>
  <c r="Z44" i="4"/>
  <c r="AA31" i="4"/>
  <c r="Y4" i="4"/>
  <c r="W45" i="4"/>
  <c r="X56" i="4"/>
  <c r="Z59" i="4"/>
  <c r="AA47" i="4"/>
  <c r="Y20" i="4"/>
  <c r="Y19" i="4"/>
  <c r="W43" i="4"/>
  <c r="X54" i="4"/>
  <c r="Z57" i="4"/>
  <c r="AA44" i="4"/>
  <c r="Y18" i="4"/>
  <c r="W40" i="4"/>
  <c r="X53" i="4"/>
  <c r="Z56" i="4"/>
  <c r="AA43" i="4"/>
  <c r="Y17" i="4"/>
  <c r="W141" i="4"/>
  <c r="X161" i="4"/>
  <c r="Z174" i="4"/>
  <c r="AA163" i="4"/>
  <c r="Y148" i="4"/>
  <c r="W140" i="4"/>
  <c r="X160" i="4"/>
  <c r="Z172" i="4"/>
  <c r="AA162" i="4"/>
  <c r="Y146" i="4"/>
  <c r="E2" i="7" s="1"/>
  <c r="Z91" i="4"/>
  <c r="AA131" i="4"/>
  <c r="Y168" i="4"/>
  <c r="W138" i="4"/>
  <c r="X191" i="4"/>
  <c r="X34" i="4"/>
  <c r="Z76" i="4"/>
  <c r="AA116" i="4"/>
  <c r="Y153" i="4"/>
  <c r="W137" i="4"/>
  <c r="X190" i="4"/>
  <c r="X32" i="4"/>
  <c r="Z75" i="4"/>
  <c r="AA115" i="4"/>
  <c r="Y152" i="4"/>
  <c r="X189" i="4"/>
  <c r="X45" i="4"/>
  <c r="Z101" i="4"/>
  <c r="AA154" i="4"/>
  <c r="AA10" i="4"/>
  <c r="Y52" i="4"/>
  <c r="Y99" i="4"/>
  <c r="Z77" i="4"/>
  <c r="X144" i="4"/>
  <c r="Z138" i="4"/>
  <c r="AA125" i="4"/>
  <c r="Y106" i="4"/>
  <c r="W122" i="4"/>
  <c r="X143" i="4"/>
  <c r="Z136" i="4"/>
  <c r="AA124" i="4"/>
  <c r="Y105" i="4"/>
  <c r="W121" i="4"/>
  <c r="X142" i="4"/>
  <c r="Z135" i="4"/>
  <c r="AA123" i="4"/>
  <c r="Y103" i="4"/>
  <c r="Y133" i="4"/>
  <c r="W48" i="4"/>
  <c r="X62" i="4"/>
  <c r="Z66" i="4"/>
  <c r="AA53" i="4"/>
  <c r="Y28" i="4"/>
  <c r="W160" i="4"/>
  <c r="X170" i="4"/>
  <c r="Z182" i="4"/>
  <c r="AA173" i="4"/>
  <c r="Y158" i="4"/>
  <c r="W159" i="4"/>
  <c r="X184" i="4"/>
  <c r="Z196" i="4"/>
  <c r="AA188" i="4"/>
  <c r="Y175" i="4"/>
  <c r="W170" i="4"/>
  <c r="X198" i="4"/>
  <c r="X11" i="4"/>
  <c r="Z7" i="4"/>
  <c r="Y191" i="4"/>
  <c r="Z22" i="4"/>
  <c r="W168" i="4"/>
  <c r="X196" i="4"/>
  <c r="X8" i="4"/>
  <c r="Z4" i="4"/>
  <c r="Y189" i="4"/>
  <c r="W167" i="4"/>
  <c r="X195" i="4"/>
  <c r="X5" i="4"/>
  <c r="Z3" i="4"/>
  <c r="Y188" i="4"/>
  <c r="Z58" i="4"/>
  <c r="W97" i="4"/>
  <c r="X115" i="4"/>
  <c r="Z123" i="4"/>
  <c r="AA111" i="4"/>
  <c r="Y90" i="4"/>
  <c r="E6" i="7" s="1"/>
  <c r="W96" i="4"/>
  <c r="X114" i="4"/>
  <c r="Z122" i="4"/>
  <c r="AA110" i="4"/>
  <c r="Y89" i="4"/>
  <c r="Z51" i="4"/>
  <c r="AA91" i="4"/>
  <c r="Y126" i="4"/>
  <c r="W102" i="4"/>
  <c r="X151" i="4"/>
  <c r="Z194" i="4"/>
  <c r="Z37" i="4"/>
  <c r="AA77" i="4"/>
  <c r="Y110" i="4"/>
  <c r="W101" i="4"/>
  <c r="X150" i="4"/>
  <c r="Z193" i="4"/>
  <c r="Z36" i="4"/>
  <c r="AA76" i="4"/>
  <c r="Y109" i="4"/>
  <c r="X153" i="4"/>
  <c r="X9" i="4"/>
  <c r="Z65" i="4"/>
  <c r="AA118" i="4"/>
  <c r="Y169" i="4"/>
  <c r="Y12" i="4"/>
  <c r="Y63" i="4"/>
  <c r="AA89" i="4"/>
  <c r="X165" i="4"/>
  <c r="AA130" i="4"/>
  <c r="W109" i="4"/>
  <c r="X128" i="4"/>
  <c r="Z121" i="4"/>
  <c r="AA109" i="4"/>
  <c r="Y88" i="4"/>
  <c r="W108" i="4"/>
  <c r="X127" i="4"/>
  <c r="Z120" i="4"/>
  <c r="AA108" i="4"/>
  <c r="Y86" i="4"/>
  <c r="W107" i="4"/>
  <c r="C7" i="7" s="1"/>
  <c r="X126" i="4"/>
  <c r="Z119" i="4"/>
  <c r="AA107" i="4"/>
  <c r="G7" i="7" s="1"/>
  <c r="Y85" i="4"/>
  <c r="W197" i="4"/>
  <c r="W34" i="4"/>
  <c r="X44" i="4"/>
  <c r="Z46" i="4"/>
  <c r="AA33" i="4"/>
  <c r="Y6" i="4"/>
  <c r="W147" i="4"/>
  <c r="X155" i="4"/>
  <c r="Z165" i="4"/>
  <c r="B165" i="6" s="1"/>
  <c r="AA153" i="4"/>
  <c r="Y137" i="4"/>
  <c r="W146" i="4"/>
  <c r="C2" i="7" s="1"/>
  <c r="X169" i="4"/>
  <c r="Z179" i="4"/>
  <c r="AA172" i="4"/>
  <c r="Y157" i="4"/>
  <c r="W158" i="4"/>
  <c r="X183" i="4"/>
  <c r="Z195" i="4"/>
  <c r="AA187" i="4"/>
  <c r="Y174" i="4"/>
  <c r="B174" i="6" s="1"/>
  <c r="AA167" i="4"/>
  <c r="W156" i="4"/>
  <c r="X181" i="4"/>
  <c r="Z191" i="4"/>
  <c r="AA185" i="4"/>
  <c r="G8" i="7" s="1"/>
  <c r="Y172" i="4"/>
  <c r="B172" i="6" s="1"/>
  <c r="W155" i="4"/>
  <c r="X180" i="4"/>
  <c r="Z190" i="4"/>
  <c r="AA184" i="4"/>
  <c r="Y170" i="4"/>
  <c r="AA150" i="4"/>
  <c r="W83" i="4"/>
  <c r="X100" i="4"/>
  <c r="Z107" i="4"/>
  <c r="F7" i="7" s="1"/>
  <c r="AA95" i="4"/>
  <c r="Y72" i="4"/>
  <c r="W82" i="4"/>
  <c r="C5" i="7" s="1"/>
  <c r="X97" i="4"/>
  <c r="Z106" i="4"/>
  <c r="AA93" i="4"/>
  <c r="Y71" i="4"/>
  <c r="Z38" i="4"/>
  <c r="AA78" i="4"/>
  <c r="Y112" i="4"/>
  <c r="W90" i="4"/>
  <c r="X138" i="4"/>
  <c r="Z181" i="4"/>
  <c r="Z24" i="4"/>
  <c r="AA64" i="4"/>
  <c r="Y96" i="4"/>
  <c r="W89" i="4"/>
  <c r="X137" i="4"/>
  <c r="Z180" i="4"/>
  <c r="Z23" i="4"/>
  <c r="AA63" i="4"/>
  <c r="Y95" i="4"/>
  <c r="X141" i="4"/>
  <c r="Z197" i="4"/>
  <c r="Z53" i="4"/>
  <c r="AA106" i="4"/>
  <c r="Y156" i="4"/>
  <c r="D4" i="7"/>
  <c r="Y51" i="4"/>
  <c r="W28" i="4"/>
  <c r="W130" i="4"/>
  <c r="W181" i="4"/>
  <c r="X149" i="4"/>
  <c r="W95" i="4"/>
  <c r="X113" i="4"/>
  <c r="Z105" i="4"/>
  <c r="AA92" i="4"/>
  <c r="Y70" i="4"/>
  <c r="W94" i="4"/>
  <c r="X110" i="4"/>
  <c r="Z100" i="4"/>
  <c r="AA88" i="4"/>
  <c r="Y66" i="4"/>
  <c r="W93" i="4"/>
  <c r="X109" i="4"/>
  <c r="B109" i="6" s="1"/>
  <c r="Z99" i="4"/>
  <c r="AA87" i="4"/>
  <c r="Y64" i="4"/>
  <c r="W185" i="4"/>
  <c r="C8" i="7" s="1"/>
  <c r="W20" i="4"/>
  <c r="X29" i="4"/>
  <c r="Z30" i="4"/>
  <c r="AA17" i="4"/>
  <c r="Z146" i="4"/>
  <c r="W133" i="4"/>
  <c r="X139" i="4"/>
  <c r="Z150" i="4"/>
  <c r="B150" i="6" s="1"/>
  <c r="AA137" i="4"/>
  <c r="Y119" i="4"/>
  <c r="W132" i="4"/>
  <c r="X154" i="4"/>
  <c r="Z164" i="4"/>
  <c r="AA152" i="4"/>
  <c r="Y136" i="4"/>
  <c r="W145" i="4"/>
  <c r="X168" i="4"/>
  <c r="Z178" i="4"/>
  <c r="AA171" i="4"/>
  <c r="Y155" i="4"/>
  <c r="AA81" i="4"/>
  <c r="W143" i="4"/>
  <c r="X166" i="4"/>
  <c r="Z176" i="4"/>
  <c r="AA165" i="4"/>
  <c r="Y150" i="4"/>
  <c r="W142" i="4"/>
  <c r="X162" i="4"/>
  <c r="Z175" i="4"/>
  <c r="AA164" i="4"/>
  <c r="Y149" i="4"/>
  <c r="AA98" i="4"/>
  <c r="W69" i="4"/>
  <c r="X83" i="4"/>
  <c r="Z87" i="4"/>
  <c r="AA75" i="4"/>
  <c r="Y50" i="4"/>
  <c r="W68" i="4"/>
  <c r="X82" i="4"/>
  <c r="D5" i="7" s="1"/>
  <c r="Z86" i="4"/>
  <c r="AA74" i="4"/>
  <c r="Y49" i="4"/>
  <c r="Z25" i="4"/>
  <c r="AA65" i="4"/>
  <c r="Y97" i="4"/>
  <c r="W78" i="4"/>
  <c r="X125" i="4"/>
  <c r="B125" i="6" s="1"/>
  <c r="Z168" i="4"/>
  <c r="Z11" i="4"/>
  <c r="AA51" i="4"/>
  <c r="Y82" i="4"/>
  <c r="E5" i="7" s="1"/>
  <c r="W77" i="4"/>
  <c r="X124" i="4"/>
  <c r="Z167" i="4"/>
  <c r="Z10" i="4"/>
  <c r="AA50" i="4"/>
  <c r="B50" i="6" s="1"/>
  <c r="Y81" i="4"/>
  <c r="X129" i="4"/>
  <c r="Z185" i="4"/>
  <c r="F8" i="7" s="1"/>
  <c r="Z41" i="4"/>
  <c r="AA94" i="4"/>
  <c r="Y143" i="4"/>
  <c r="Y183" i="4"/>
  <c r="Y39" i="4"/>
  <c r="X167" i="4"/>
  <c r="X40" i="4"/>
  <c r="W14" i="4"/>
  <c r="W116" i="4"/>
  <c r="W81" i="4"/>
  <c r="X96" i="4"/>
  <c r="Z85" i="4"/>
  <c r="AA73" i="4"/>
  <c r="Y48" i="4"/>
  <c r="W80" i="4"/>
  <c r="X95" i="4"/>
  <c r="Z84" i="4"/>
  <c r="AA72" i="4"/>
  <c r="Y47" i="4"/>
  <c r="W79" i="4"/>
  <c r="X94" i="4"/>
  <c r="Z83" i="4"/>
  <c r="AA71" i="4"/>
  <c r="Y46" i="4"/>
  <c r="W173" i="4"/>
  <c r="W4" i="4"/>
  <c r="X14" i="4"/>
  <c r="Z13" i="4"/>
  <c r="Y198" i="4"/>
  <c r="Z74" i="4"/>
  <c r="W119" i="4"/>
  <c r="X122" i="4"/>
  <c r="Z133" i="4"/>
  <c r="AA121" i="4"/>
  <c r="Y101" i="4"/>
  <c r="W118" i="4"/>
  <c r="X136" i="4"/>
  <c r="Z148" i="4"/>
  <c r="AA136" i="4"/>
  <c r="Y118" i="4"/>
  <c r="W131" i="4"/>
  <c r="X152" i="4"/>
  <c r="Z163" i="4"/>
  <c r="AA151" i="4"/>
  <c r="Y134" i="4"/>
  <c r="AA9" i="4"/>
  <c r="W129" i="4"/>
  <c r="X148" i="4"/>
  <c r="Z160" i="4"/>
  <c r="AA149" i="4"/>
  <c r="Y132" i="4"/>
  <c r="W128" i="4"/>
  <c r="X147" i="4"/>
  <c r="Z159" i="4"/>
  <c r="AA148" i="4"/>
  <c r="Y131" i="4"/>
  <c r="AA29" i="4"/>
  <c r="W55" i="4"/>
  <c r="X67" i="4"/>
  <c r="Z71" i="4"/>
  <c r="AA59" i="4"/>
  <c r="Y33" i="4"/>
  <c r="W52" i="4"/>
  <c r="X66" i="4"/>
  <c r="Z70" i="4"/>
  <c r="AA57" i="4"/>
  <c r="Y32" i="4"/>
  <c r="Z12" i="4"/>
  <c r="AA52" i="4"/>
  <c r="Y83" i="4"/>
  <c r="W66" i="4"/>
  <c r="X112" i="4"/>
  <c r="Z155" i="4"/>
  <c r="AA195" i="4"/>
  <c r="AA38" i="4"/>
  <c r="Y68" i="4"/>
  <c r="W65" i="4"/>
  <c r="X111" i="4"/>
  <c r="Z154" i="4"/>
  <c r="AA194" i="4"/>
  <c r="AA37" i="4"/>
  <c r="Y67" i="4"/>
  <c r="X117" i="4"/>
  <c r="Z173" i="4"/>
  <c r="Z29" i="4"/>
  <c r="AA82" i="4"/>
  <c r="G5" i="7" s="1"/>
  <c r="Y130" i="4"/>
  <c r="Y171" i="4"/>
  <c r="Y27" i="4"/>
  <c r="W123" i="4"/>
  <c r="W72" i="4"/>
  <c r="X25" i="4"/>
  <c r="X134" i="4"/>
  <c r="W67" i="4"/>
  <c r="X80" i="4"/>
  <c r="Z69" i="4"/>
  <c r="AA56" i="4"/>
  <c r="Y31" i="4"/>
  <c r="W64" i="4"/>
  <c r="X79" i="4"/>
  <c r="Z68" i="4"/>
  <c r="AA55" i="4"/>
  <c r="Y30" i="4"/>
  <c r="W63" i="4"/>
  <c r="X78" i="4"/>
  <c r="B78" i="6" s="1"/>
  <c r="Z67" i="4"/>
  <c r="AA54" i="4"/>
  <c r="Y29" i="4"/>
  <c r="W161" i="4"/>
  <c r="X186" i="4"/>
  <c r="Z199" i="4"/>
  <c r="AA191" i="4"/>
  <c r="B191" i="6" s="1"/>
  <c r="Y177" i="4"/>
  <c r="Z6" i="4"/>
  <c r="W105" i="4"/>
  <c r="X107" i="4"/>
  <c r="D7" i="7" s="1"/>
  <c r="Z114" i="4"/>
  <c r="AA101" i="4"/>
  <c r="Y80" i="4"/>
  <c r="W104" i="4"/>
  <c r="X121" i="4"/>
  <c r="Z132" i="4"/>
  <c r="AA120" i="4"/>
  <c r="Y100" i="4"/>
  <c r="W117" i="4"/>
  <c r="X135" i="4"/>
  <c r="Z147" i="4"/>
  <c r="AA135" i="4"/>
  <c r="Y116" i="4"/>
  <c r="Y173" i="4"/>
  <c r="W115" i="4"/>
  <c r="X133" i="4"/>
  <c r="Z145" i="4"/>
  <c r="AA133" i="4"/>
  <c r="Y114" i="4"/>
  <c r="W112" i="4"/>
  <c r="X132" i="4"/>
  <c r="Z144" i="4"/>
  <c r="AA132" i="4"/>
  <c r="Y113" i="4"/>
  <c r="Y115" i="4"/>
  <c r="W39" i="4"/>
  <c r="X52" i="4"/>
  <c r="Z55" i="4"/>
  <c r="AA42" i="4"/>
  <c r="Y16" i="4"/>
  <c r="W38" i="4"/>
  <c r="X51" i="4"/>
  <c r="Z54" i="4"/>
  <c r="AA41" i="4"/>
  <c r="Y14" i="4"/>
  <c r="AA196" i="4"/>
  <c r="AA39" i="4"/>
  <c r="B39" i="6" s="1"/>
  <c r="Y69" i="4"/>
  <c r="W54" i="4"/>
  <c r="X99" i="4"/>
  <c r="Z142" i="4"/>
  <c r="AA182" i="4"/>
  <c r="AA25" i="4"/>
  <c r="Y54" i="4"/>
  <c r="W53" i="4"/>
  <c r="X98" i="4"/>
  <c r="Z141" i="4"/>
  <c r="AA181" i="4"/>
  <c r="AA24" i="4"/>
  <c r="Y53" i="4"/>
  <c r="X105" i="4"/>
  <c r="Z161" i="4"/>
  <c r="Z17" i="4"/>
  <c r="AA70" i="4"/>
  <c r="Y117" i="4"/>
  <c r="Y159" i="4"/>
  <c r="Y15" i="4"/>
  <c r="E4" i="7" s="1"/>
  <c r="Y124" i="4"/>
  <c r="X21" i="4"/>
  <c r="X88" i="4"/>
  <c r="W169" i="4"/>
  <c r="W100" i="4"/>
  <c r="W51" i="4"/>
  <c r="X65" i="4"/>
  <c r="Z52" i="4"/>
  <c r="AA40" i="4"/>
  <c r="Y13" i="4"/>
  <c r="W50" i="4"/>
  <c r="X64" i="4"/>
  <c r="Z48" i="4"/>
  <c r="AA36" i="4"/>
  <c r="Y8" i="4"/>
  <c r="W49" i="4"/>
  <c r="B49" i="6" s="1"/>
  <c r="X63" i="4"/>
  <c r="Z47" i="4"/>
  <c r="AA35" i="4"/>
  <c r="Y7" i="4"/>
  <c r="W148" i="4"/>
  <c r="X171" i="4"/>
  <c r="Z183" i="4"/>
  <c r="AA174" i="4"/>
  <c r="Y160" i="4"/>
  <c r="AA134" i="4"/>
  <c r="W91" i="4"/>
  <c r="X91" i="4"/>
  <c r="Z97" i="4"/>
  <c r="AA85" i="4"/>
  <c r="Y61" i="4"/>
  <c r="W88" i="4"/>
  <c r="X106" i="4"/>
  <c r="B106" i="6" s="1"/>
  <c r="Z112" i="4"/>
  <c r="AA100" i="4"/>
  <c r="Y79" i="4"/>
  <c r="W103" i="4"/>
  <c r="X120" i="4"/>
  <c r="Z131" i="4"/>
  <c r="AA119" i="4"/>
  <c r="Y98" i="4"/>
  <c r="Y151" i="4"/>
  <c r="W99" i="4"/>
  <c r="X118" i="4"/>
  <c r="Z126" i="4"/>
  <c r="AA113" i="4"/>
  <c r="Y93" i="4"/>
  <c r="W98" i="4"/>
  <c r="X116" i="4"/>
  <c r="Z124" i="4"/>
  <c r="AA112" i="4"/>
  <c r="Y92" i="4"/>
  <c r="B92" i="6" s="1"/>
  <c r="W190" i="4"/>
  <c r="W25" i="4"/>
  <c r="X37" i="4"/>
  <c r="Z35" i="4"/>
  <c r="AA23" i="4"/>
  <c r="W189" i="4"/>
  <c r="W24" i="4"/>
  <c r="X36" i="4"/>
  <c r="Z34" i="4"/>
  <c r="AA21" i="4"/>
  <c r="Z143" i="4"/>
  <c r="AA183" i="4"/>
  <c r="B183" i="6" s="1"/>
  <c r="AA26" i="4"/>
  <c r="Y55" i="4"/>
  <c r="W42" i="4"/>
  <c r="X86" i="4"/>
  <c r="Z129" i="4"/>
  <c r="AA169" i="4"/>
  <c r="AA12" i="4"/>
  <c r="Y40" i="4"/>
  <c r="W41" i="4"/>
  <c r="X85" i="4"/>
  <c r="Z128" i="4"/>
  <c r="AA168" i="4"/>
  <c r="AA11" i="4"/>
  <c r="Y37" i="4"/>
  <c r="X93" i="4"/>
  <c r="Z149" i="4"/>
  <c r="Z5" i="4"/>
  <c r="AA58" i="4"/>
  <c r="Y104" i="4"/>
  <c r="Y147" i="4"/>
  <c r="Y3" i="4"/>
  <c r="Z33" i="4"/>
  <c r="B33" i="6" s="1"/>
  <c r="AA20" i="4"/>
  <c r="W199" i="4"/>
  <c r="W36" i="4"/>
  <c r="X49" i="4"/>
  <c r="Z32" i="4"/>
  <c r="AA19" i="4"/>
  <c r="W198" i="4"/>
  <c r="W35" i="4"/>
  <c r="X48" i="4"/>
  <c r="Z31" i="4"/>
  <c r="AA18" i="4"/>
  <c r="Z177" i="4"/>
  <c r="W134" i="4"/>
  <c r="X156" i="4"/>
  <c r="Z166" i="4"/>
  <c r="AA158" i="4"/>
  <c r="Y141" i="4"/>
  <c r="AA62" i="4"/>
  <c r="W75" i="4"/>
  <c r="X76" i="4"/>
  <c r="Z81" i="4"/>
  <c r="AA68" i="4"/>
  <c r="Y44" i="4"/>
  <c r="W74" i="4"/>
  <c r="X90" i="4"/>
  <c r="D6" i="7" s="1"/>
  <c r="Z96" i="4"/>
  <c r="AA84" i="4"/>
  <c r="Y60" i="4"/>
  <c r="B60" i="6" s="1"/>
  <c r="W87" i="4"/>
  <c r="B87" i="6" s="1"/>
  <c r="X104" i="4"/>
  <c r="Z111" i="4"/>
  <c r="AA99" i="4"/>
  <c r="Y77" i="4"/>
  <c r="B77" i="6" s="1"/>
  <c r="Y94" i="4"/>
  <c r="W85" i="4"/>
  <c r="X102" i="4"/>
  <c r="Z109" i="4"/>
  <c r="AA97" i="4"/>
  <c r="Y74" i="4"/>
  <c r="W84" i="4"/>
  <c r="X101" i="4"/>
  <c r="B101" i="6" s="1"/>
  <c r="Z108" i="4"/>
  <c r="AA96" i="4"/>
  <c r="Y73" i="4"/>
  <c r="W178" i="4"/>
  <c r="W11" i="4"/>
  <c r="X22" i="4"/>
  <c r="B22" i="6" s="1"/>
  <c r="Z19" i="4"/>
  <c r="AA6" i="4"/>
  <c r="B6" i="6" s="1"/>
  <c r="W177" i="4"/>
  <c r="B177" i="6" s="1"/>
  <c r="W10" i="4"/>
  <c r="X18" i="4"/>
  <c r="Z18" i="4"/>
  <c r="AA5" i="4"/>
  <c r="Z130" i="4"/>
  <c r="AA170" i="4"/>
  <c r="AA13" i="4"/>
  <c r="Y41" i="4"/>
  <c r="W30" i="4"/>
  <c r="X73" i="4"/>
  <c r="B73" i="6" s="1"/>
  <c r="Z116" i="4"/>
  <c r="AA156" i="4"/>
  <c r="Y196" i="4"/>
  <c r="Y24" i="4"/>
  <c r="W29" i="4"/>
  <c r="X72" i="4"/>
  <c r="Z115" i="4"/>
  <c r="AA155" i="4"/>
  <c r="Y194" i="4"/>
  <c r="Y23" i="4"/>
  <c r="X81" i="4"/>
  <c r="Z137" i="4"/>
  <c r="B137" i="6" s="1"/>
  <c r="AA190" i="4"/>
  <c r="AA46" i="4"/>
  <c r="Y91" i="4"/>
  <c r="Y135" i="4"/>
  <c r="B45" i="6"/>
  <c r="B154" i="6"/>
  <c r="B192" i="6"/>
  <c r="C6" i="7"/>
  <c r="B67" i="6"/>
  <c r="C4" i="7"/>
  <c r="D2" i="7"/>
  <c r="C3" i="7"/>
  <c r="E3" i="7"/>
  <c r="G3" i="7"/>
  <c r="F3" i="7"/>
  <c r="G2" i="7"/>
  <c r="F2" i="7"/>
  <c r="A1" i="6" a="1"/>
  <c r="A1" i="6" s="1"/>
  <c r="A1" i="8" s="1" a="1"/>
  <c r="X2" i="4"/>
  <c r="AA2" i="4"/>
  <c r="Z2" i="4"/>
  <c r="Y2" i="4"/>
  <c r="W2" i="4"/>
  <c r="B89" i="6" l="1"/>
  <c r="B163" i="6"/>
  <c r="B186" i="6"/>
  <c r="B83" i="6"/>
  <c r="B69" i="6"/>
  <c r="B180" i="6"/>
  <c r="B123" i="6"/>
  <c r="B48" i="6"/>
  <c r="B12" i="6"/>
  <c r="B157" i="6"/>
  <c r="B8" i="6"/>
  <c r="B153" i="6"/>
  <c r="B194" i="6"/>
  <c r="B55" i="6"/>
  <c r="B10" i="6"/>
  <c r="B166" i="6"/>
  <c r="B190" i="6"/>
  <c r="B102" i="6"/>
  <c r="B105" i="6"/>
  <c r="B119" i="6"/>
  <c r="B167" i="6"/>
  <c r="B195" i="6"/>
  <c r="B47" i="6"/>
  <c r="B127" i="6"/>
  <c r="B117" i="6"/>
  <c r="B182" i="6"/>
  <c r="B122" i="6"/>
  <c r="B26" i="6"/>
  <c r="B53" i="6"/>
  <c r="B100" i="6"/>
  <c r="B171" i="6"/>
  <c r="B128" i="6"/>
  <c r="B129" i="6"/>
  <c r="B27" i="6"/>
  <c r="B134" i="6"/>
  <c r="B91" i="6"/>
  <c r="B131" i="6"/>
  <c r="B151" i="6"/>
  <c r="B193" i="6"/>
  <c r="B103" i="6"/>
  <c r="B124" i="6"/>
  <c r="B57" i="6"/>
  <c r="B74" i="6"/>
  <c r="B66" i="6"/>
  <c r="B110" i="6"/>
  <c r="B97" i="6"/>
  <c r="B96" i="6"/>
  <c r="B62" i="6"/>
  <c r="B175" i="6"/>
  <c r="B23" i="6"/>
  <c r="B40" i="6"/>
  <c r="B76" i="6"/>
  <c r="B198" i="6"/>
  <c r="B72" i="6"/>
  <c r="B5" i="6"/>
  <c r="B86" i="6"/>
  <c r="B17" i="6"/>
  <c r="B173" i="6"/>
  <c r="B9" i="6"/>
  <c r="B43" i="6"/>
  <c r="B178" i="6"/>
  <c r="B65" i="6"/>
  <c r="B71" i="6"/>
  <c r="B30" i="6"/>
  <c r="B85" i="6"/>
  <c r="B41" i="6"/>
  <c r="B116" i="6"/>
  <c r="B160" i="6"/>
  <c r="B98" i="6"/>
  <c r="B135" i="6"/>
  <c r="B111" i="6"/>
  <c r="B21" i="6"/>
  <c r="B81" i="6"/>
  <c r="B90" i="6"/>
  <c r="B11" i="6"/>
  <c r="B31" i="6"/>
  <c r="B79" i="6"/>
  <c r="B54" i="6"/>
  <c r="B15" i="6"/>
  <c r="B170" i="6"/>
  <c r="B99" i="6"/>
  <c r="B35" i="6"/>
  <c r="B189" i="6"/>
  <c r="B113" i="6"/>
  <c r="B112" i="6"/>
  <c r="B13" i="6"/>
  <c r="B25" i="6"/>
  <c r="B38" i="6"/>
  <c r="B114" i="6"/>
  <c r="B120" i="6"/>
  <c r="B199" i="6"/>
  <c r="B64" i="6"/>
  <c r="B52" i="6"/>
  <c r="B14" i="6"/>
  <c r="B143" i="6"/>
  <c r="B51" i="6"/>
  <c r="B68" i="6"/>
  <c r="B29" i="6"/>
  <c r="B94" i="6"/>
  <c r="B156" i="6"/>
  <c r="B44" i="6"/>
  <c r="B108" i="6"/>
  <c r="B4" i="6"/>
  <c r="B152" i="6"/>
  <c r="B141" i="6"/>
  <c r="B20" i="6"/>
  <c r="B28" i="6"/>
  <c r="B184" i="6"/>
  <c r="B164" i="6"/>
  <c r="B126" i="6"/>
  <c r="B70" i="6"/>
  <c r="B16" i="6"/>
  <c r="B188" i="6"/>
  <c r="B7" i="6"/>
  <c r="B121" i="6"/>
  <c r="B136" i="6"/>
  <c r="B176" i="6"/>
  <c r="B95" i="6"/>
  <c r="B169" i="6"/>
  <c r="B197" i="6"/>
  <c r="B196" i="6"/>
  <c r="B159" i="6"/>
  <c r="B138" i="6"/>
  <c r="B75" i="6"/>
  <c r="B59" i="6"/>
  <c r="B162" i="6"/>
  <c r="B19" i="6"/>
  <c r="B88" i="6"/>
  <c r="B56" i="6"/>
  <c r="B93" i="6"/>
  <c r="B118" i="6"/>
  <c r="B46" i="6"/>
  <c r="B181" i="6"/>
  <c r="B115" i="6"/>
  <c r="B168" i="6"/>
  <c r="B158" i="6"/>
  <c r="B144" i="6"/>
  <c r="B32" i="6"/>
  <c r="B104" i="6"/>
  <c r="B149" i="6"/>
  <c r="B145" i="6"/>
  <c r="B37" i="6"/>
  <c r="B24" i="6"/>
  <c r="B142" i="6"/>
  <c r="B161" i="6"/>
  <c r="B155" i="6"/>
  <c r="B42" i="6"/>
  <c r="B61" i="6"/>
  <c r="B84" i="6"/>
  <c r="B63" i="6"/>
  <c r="B58" i="6"/>
  <c r="B82" i="6"/>
  <c r="B148" i="6"/>
  <c r="B34" i="6"/>
  <c r="B132" i="6"/>
  <c r="D3" i="7"/>
  <c r="B146" i="6"/>
  <c r="B185" i="6"/>
  <c r="B36" i="6"/>
  <c r="B107" i="6"/>
  <c r="B133" i="6"/>
  <c r="B130" i="6"/>
  <c r="B147" i="6"/>
  <c r="B2" i="6"/>
  <c r="A1" i="8"/>
  <c r="B15" i="8" a="1"/>
  <c r="B15" i="8" s="1"/>
  <c r="B27" i="8" a="1"/>
  <c r="B27" i="8" s="1"/>
  <c r="B39" i="8" a="1"/>
  <c r="B39" i="8" s="1"/>
  <c r="B51" i="8" a="1"/>
  <c r="B51" i="8" s="1"/>
  <c r="B63" i="8" a="1"/>
  <c r="B63" i="8" s="1"/>
  <c r="B75" i="8" a="1"/>
  <c r="B75" i="8" s="1"/>
  <c r="B87" i="8" a="1"/>
  <c r="B87" i="8" s="1"/>
  <c r="B99" i="8" a="1"/>
  <c r="B99" i="8" s="1"/>
  <c r="B111" i="8" a="1"/>
  <c r="B111" i="8" s="1"/>
  <c r="B123" i="8" a="1"/>
  <c r="B123" i="8" s="1"/>
  <c r="B135" i="8" a="1"/>
  <c r="B135" i="8" s="1"/>
  <c r="B147" i="8" a="1"/>
  <c r="B147" i="8" s="1"/>
  <c r="B159" i="8" a="1"/>
  <c r="B159" i="8" s="1"/>
  <c r="B171" i="8" a="1"/>
  <c r="B171" i="8" s="1"/>
  <c r="B183" i="8" a="1"/>
  <c r="B183" i="8" s="1"/>
  <c r="B195" i="8" a="1"/>
  <c r="B195" i="8" s="1"/>
  <c r="B16" i="8" a="1"/>
  <c r="B16" i="8" s="1"/>
  <c r="B28" i="8" a="1"/>
  <c r="B28" i="8" s="1"/>
  <c r="B40" i="8" a="1"/>
  <c r="B40" i="8" s="1"/>
  <c r="B52" i="8" a="1"/>
  <c r="B52" i="8" s="1"/>
  <c r="B64" i="8" a="1"/>
  <c r="B64" i="8" s="1"/>
  <c r="B76" i="8" a="1"/>
  <c r="B76" i="8" s="1"/>
  <c r="B88" i="8" a="1"/>
  <c r="B88" i="8" s="1"/>
  <c r="B100" i="8" a="1"/>
  <c r="B100" i="8" s="1"/>
  <c r="B112" i="8" a="1"/>
  <c r="B112" i="8" s="1"/>
  <c r="B124" i="8" a="1"/>
  <c r="B124" i="8" s="1"/>
  <c r="B136" i="8" a="1"/>
  <c r="B136" i="8" s="1"/>
  <c r="B148" i="8" a="1"/>
  <c r="B148" i="8" s="1"/>
  <c r="B160" i="8" a="1"/>
  <c r="B160" i="8" s="1"/>
  <c r="B17" i="8" a="1"/>
  <c r="B17" i="8" s="1"/>
  <c r="B29" i="8" a="1"/>
  <c r="B29" i="8" s="1"/>
  <c r="B41" i="8" a="1"/>
  <c r="B41" i="8" s="1"/>
  <c r="B53" i="8" a="1"/>
  <c r="B53" i="8" s="1"/>
  <c r="B65" i="8" a="1"/>
  <c r="B65" i="8" s="1"/>
  <c r="B77" i="8" a="1"/>
  <c r="B77" i="8" s="1"/>
  <c r="B89" i="8" a="1"/>
  <c r="B89" i="8" s="1"/>
  <c r="B101" i="8" a="1"/>
  <c r="B101" i="8" s="1"/>
  <c r="B113" i="8" a="1"/>
  <c r="B113" i="8" s="1"/>
  <c r="B125" i="8" a="1"/>
  <c r="B125" i="8" s="1"/>
  <c r="B6" i="8" a="1"/>
  <c r="B6" i="8" s="1"/>
  <c r="B18" i="8" a="1"/>
  <c r="B18" i="8" s="1"/>
  <c r="B30" i="8" a="1"/>
  <c r="B30" i="8" s="1"/>
  <c r="B42" i="8" a="1"/>
  <c r="B42" i="8" s="1"/>
  <c r="B54" i="8" a="1"/>
  <c r="B54" i="8" s="1"/>
  <c r="B66" i="8" a="1"/>
  <c r="B66" i="8" s="1"/>
  <c r="B78" i="8" a="1"/>
  <c r="B78" i="8" s="1"/>
  <c r="B90" i="8" a="1"/>
  <c r="B90" i="8" s="1"/>
  <c r="B102" i="8" a="1"/>
  <c r="B102" i="8" s="1"/>
  <c r="B7" i="8" a="1"/>
  <c r="B7" i="8" s="1"/>
  <c r="B19" i="8" a="1"/>
  <c r="B19" i="8" s="1"/>
  <c r="B31" i="8" a="1"/>
  <c r="B31" i="8" s="1"/>
  <c r="B43" i="8" a="1"/>
  <c r="B43" i="8" s="1"/>
  <c r="B55" i="8" a="1"/>
  <c r="B55" i="8" s="1"/>
  <c r="B67" i="8" a="1"/>
  <c r="B67" i="8" s="1"/>
  <c r="B8" i="8" a="1"/>
  <c r="B8" i="8" s="1"/>
  <c r="B20" i="8" a="1"/>
  <c r="B20" i="8" s="1"/>
  <c r="B32" i="8" a="1"/>
  <c r="B32" i="8" s="1"/>
  <c r="B44" i="8" a="1"/>
  <c r="B44" i="8" s="1"/>
  <c r="B56" i="8" a="1"/>
  <c r="B56" i="8" s="1"/>
  <c r="B68" i="8" a="1"/>
  <c r="B68" i="8" s="1"/>
  <c r="B80" i="8" a="1"/>
  <c r="B80" i="8" s="1"/>
  <c r="B92" i="8" a="1"/>
  <c r="B92" i="8" s="1"/>
  <c r="B104" i="8" a="1"/>
  <c r="B104" i="8" s="1"/>
  <c r="B9" i="8" a="1"/>
  <c r="B9" i="8" s="1"/>
  <c r="B21" i="8" a="1"/>
  <c r="B21" i="8" s="1"/>
  <c r="B33" i="8" a="1"/>
  <c r="B33" i="8" s="1"/>
  <c r="B45" i="8" a="1"/>
  <c r="B45" i="8" s="1"/>
  <c r="B57" i="8" a="1"/>
  <c r="B57" i="8" s="1"/>
  <c r="B69" i="8" a="1"/>
  <c r="B69" i="8" s="1"/>
  <c r="B81" i="8" a="1"/>
  <c r="B81" i="8" s="1"/>
  <c r="B93" i="8" a="1"/>
  <c r="B93" i="8" s="1"/>
  <c r="B105" i="8" a="1"/>
  <c r="B105" i="8" s="1"/>
  <c r="B117" i="8" a="1"/>
  <c r="B117" i="8" s="1"/>
  <c r="B129" i="8" a="1"/>
  <c r="B129" i="8" s="1"/>
  <c r="B141" i="8" a="1"/>
  <c r="B141" i="8" s="1"/>
  <c r="B153" i="8" a="1"/>
  <c r="B153" i="8" s="1"/>
  <c r="B10" i="8" a="1"/>
  <c r="B10" i="8" s="1"/>
  <c r="B22" i="8" a="1"/>
  <c r="B22" i="8" s="1"/>
  <c r="B34" i="8" a="1"/>
  <c r="B34" i="8" s="1"/>
  <c r="B46" i="8" a="1"/>
  <c r="B46" i="8" s="1"/>
  <c r="B58" i="8" a="1"/>
  <c r="B58" i="8" s="1"/>
  <c r="B70" i="8" a="1"/>
  <c r="B70" i="8" s="1"/>
  <c r="B82" i="8" a="1"/>
  <c r="B82" i="8" s="1"/>
  <c r="B94" i="8" a="1"/>
  <c r="B94" i="8" s="1"/>
  <c r="B106" i="8" a="1"/>
  <c r="B106" i="8" s="1"/>
  <c r="B118" i="8" a="1"/>
  <c r="B118" i="8" s="1"/>
  <c r="B130" i="8" a="1"/>
  <c r="B130" i="8" s="1"/>
  <c r="B11" i="8" a="1"/>
  <c r="B11" i="8" s="1"/>
  <c r="B23" i="8" a="1"/>
  <c r="B23" i="8" s="1"/>
  <c r="B35" i="8" a="1"/>
  <c r="B35" i="8" s="1"/>
  <c r="B47" i="8" a="1"/>
  <c r="B47" i="8" s="1"/>
  <c r="B59" i="8" a="1"/>
  <c r="B59" i="8" s="1"/>
  <c r="B71" i="8" a="1"/>
  <c r="B71" i="8" s="1"/>
  <c r="B83" i="8" a="1"/>
  <c r="B83" i="8" s="1"/>
  <c r="B95" i="8" a="1"/>
  <c r="B95" i="8" s="1"/>
  <c r="B107" i="8" a="1"/>
  <c r="B107" i="8" s="1"/>
  <c r="B119" i="8" a="1"/>
  <c r="B119" i="8" s="1"/>
  <c r="B131" i="8" a="1"/>
  <c r="B131" i="8" s="1"/>
  <c r="B143" i="8" a="1"/>
  <c r="B143" i="8" s="1"/>
  <c r="B12" i="8" a="1"/>
  <c r="B12" i="8" s="1"/>
  <c r="B24" i="8" a="1"/>
  <c r="B24" i="8" s="1"/>
  <c r="B36" i="8" a="1"/>
  <c r="B36" i="8" s="1"/>
  <c r="B48" i="8" a="1"/>
  <c r="B48" i="8" s="1"/>
  <c r="B60" i="8" a="1"/>
  <c r="B60" i="8" s="1"/>
  <c r="B72" i="8" a="1"/>
  <c r="B72" i="8" s="1"/>
  <c r="B84" i="8" a="1"/>
  <c r="B84" i="8" s="1"/>
  <c r="B96" i="8" a="1"/>
  <c r="B96" i="8" s="1"/>
  <c r="B108" i="8" a="1"/>
  <c r="B108" i="8" s="1"/>
  <c r="B13" i="8" a="1"/>
  <c r="B13" i="8" s="1"/>
  <c r="B25" i="8" a="1"/>
  <c r="B25" i="8" s="1"/>
  <c r="B37" i="8" a="1"/>
  <c r="B37" i="8" s="1"/>
  <c r="B49" i="8" a="1"/>
  <c r="B49" i="8" s="1"/>
  <c r="B61" i="8" a="1"/>
  <c r="B61" i="8" s="1"/>
  <c r="B73" i="8" a="1"/>
  <c r="B73" i="8" s="1"/>
  <c r="B85" i="8" a="1"/>
  <c r="B85" i="8" s="1"/>
  <c r="B97" i="8" a="1"/>
  <c r="B97" i="8" s="1"/>
  <c r="B109" i="8" a="1"/>
  <c r="B109" i="8" s="1"/>
  <c r="B121" i="8" a="1"/>
  <c r="B121" i="8" s="1"/>
  <c r="B133" i="8" a="1"/>
  <c r="B133" i="8" s="1"/>
  <c r="B145" i="8" a="1"/>
  <c r="B145" i="8" s="1"/>
  <c r="B157" i="8" a="1"/>
  <c r="B157" i="8" s="1"/>
  <c r="B169" i="8" a="1"/>
  <c r="B169" i="8" s="1"/>
  <c r="B181" i="8" a="1"/>
  <c r="B181" i="8" s="1"/>
  <c r="B14" i="8" a="1"/>
  <c r="B14" i="8" s="1"/>
  <c r="B26" i="8" a="1"/>
  <c r="B26" i="8" s="1"/>
  <c r="B38" i="8" a="1"/>
  <c r="B38" i="8" s="1"/>
  <c r="B50" i="8" a="1"/>
  <c r="B50" i="8" s="1"/>
  <c r="B62" i="8" a="1"/>
  <c r="B62" i="8" s="1"/>
  <c r="B74" i="8" a="1"/>
  <c r="B74" i="8" s="1"/>
  <c r="B86" i="8" a="1"/>
  <c r="B86" i="8" s="1"/>
  <c r="B98" i="8" a="1"/>
  <c r="B98" i="8" s="1"/>
  <c r="B110" i="8" a="1"/>
  <c r="B110" i="8" s="1"/>
  <c r="B122" i="8" a="1"/>
  <c r="B122" i="8" s="1"/>
  <c r="B134" i="8" a="1"/>
  <c r="B134" i="8" s="1"/>
  <c r="B146" i="8" a="1"/>
  <c r="B146" i="8" s="1"/>
  <c r="B158" i="8" a="1"/>
  <c r="B158" i="8" s="1"/>
  <c r="B127" i="8" a="1"/>
  <c r="B127" i="8" s="1"/>
  <c r="B152" i="8" a="1"/>
  <c r="B152" i="8" s="1"/>
  <c r="B170" i="8" a="1"/>
  <c r="B170" i="8" s="1"/>
  <c r="B185" i="8" a="1"/>
  <c r="B185" i="8" s="1"/>
  <c r="B128" i="8" a="1"/>
  <c r="B128" i="8" s="1"/>
  <c r="B154" i="8" a="1"/>
  <c r="B154" i="8" s="1"/>
  <c r="B172" i="8" a="1"/>
  <c r="B172" i="8" s="1"/>
  <c r="B186" i="8" a="1"/>
  <c r="B186" i="8" s="1"/>
  <c r="B199" i="8" a="1"/>
  <c r="B199" i="8" s="1"/>
  <c r="B132" i="8" a="1"/>
  <c r="B132" i="8" s="1"/>
  <c r="B155" i="8" a="1"/>
  <c r="B155" i="8" s="1"/>
  <c r="B173" i="8" a="1"/>
  <c r="B173" i="8" s="1"/>
  <c r="B137" i="8" a="1"/>
  <c r="B137" i="8" s="1"/>
  <c r="B156" i="8" a="1"/>
  <c r="B156" i="8" s="1"/>
  <c r="B174" i="8" a="1"/>
  <c r="B174" i="8" s="1"/>
  <c r="B188" i="8" a="1"/>
  <c r="B188" i="8" s="1"/>
  <c r="B4" i="8" a="1"/>
  <c r="B4" i="8" s="1"/>
  <c r="B79" i="8" a="1"/>
  <c r="B79" i="8" s="1"/>
  <c r="B138" i="8" a="1"/>
  <c r="B138" i="8" s="1"/>
  <c r="B161" i="8" a="1"/>
  <c r="B161" i="8" s="1"/>
  <c r="B175" i="8" a="1"/>
  <c r="B175" i="8" s="1"/>
  <c r="B91" i="8" a="1"/>
  <c r="B91" i="8" s="1"/>
  <c r="B139" i="8" a="1"/>
  <c r="B139" i="8" s="1"/>
  <c r="B162" i="8" a="1"/>
  <c r="B162" i="8" s="1"/>
  <c r="B176" i="8" a="1"/>
  <c r="B176" i="8" s="1"/>
  <c r="B103" i="8" a="1"/>
  <c r="B103" i="8" s="1"/>
  <c r="B140" i="8" a="1"/>
  <c r="B140" i="8" s="1"/>
  <c r="B163" i="8" a="1"/>
  <c r="B163" i="8" s="1"/>
  <c r="B177" i="8" a="1"/>
  <c r="B177" i="8" s="1"/>
  <c r="B191" i="8" a="1"/>
  <c r="B191" i="8" s="1"/>
  <c r="B114" i="8" a="1"/>
  <c r="B114" i="8" s="1"/>
  <c r="B142" i="8" a="1"/>
  <c r="B142" i="8" s="1"/>
  <c r="B164" i="8" a="1"/>
  <c r="B164" i="8" s="1"/>
  <c r="B178" i="8" a="1"/>
  <c r="B178" i="8" s="1"/>
  <c r="B192" i="8" a="1"/>
  <c r="B192" i="8" s="1"/>
  <c r="B115" i="8" a="1"/>
  <c r="B115" i="8" s="1"/>
  <c r="B144" i="8" a="1"/>
  <c r="B144" i="8" s="1"/>
  <c r="B165" i="8" a="1"/>
  <c r="B165" i="8" s="1"/>
  <c r="B179" i="8" a="1"/>
  <c r="B179" i="8" s="1"/>
  <c r="B193" i="8" a="1"/>
  <c r="B193" i="8" s="1"/>
  <c r="B116" i="8" a="1"/>
  <c r="B116" i="8" s="1"/>
  <c r="B149" i="8" a="1"/>
  <c r="B149" i="8" s="1"/>
  <c r="B166" i="8" a="1"/>
  <c r="B166" i="8" s="1"/>
  <c r="B180" i="8" a="1"/>
  <c r="B180" i="8" s="1"/>
  <c r="B194" i="8" a="1"/>
  <c r="B194" i="8" s="1"/>
  <c r="B120" i="8" a="1"/>
  <c r="B120" i="8" s="1"/>
  <c r="B150" i="8" a="1"/>
  <c r="B150" i="8" s="1"/>
  <c r="B167" i="8" a="1"/>
  <c r="B167" i="8" s="1"/>
  <c r="B182" i="8" a="1"/>
  <c r="B182" i="8" s="1"/>
  <c r="B196" i="8" a="1"/>
  <c r="B196" i="8" s="1"/>
  <c r="B126" i="8" a="1"/>
  <c r="B126" i="8" s="1"/>
  <c r="B151" i="8" a="1"/>
  <c r="B151" i="8" s="1"/>
  <c r="B168" i="8" a="1"/>
  <c r="B168" i="8" s="1"/>
  <c r="B184" i="8" a="1"/>
  <c r="B184" i="8" s="1"/>
  <c r="B187" i="8" a="1"/>
  <c r="B187" i="8" s="1"/>
  <c r="B189" i="8" a="1"/>
  <c r="B189" i="8" s="1"/>
  <c r="B190" i="8" a="1"/>
  <c r="B190" i="8" s="1"/>
  <c r="B197" i="8" a="1"/>
  <c r="B197" i="8" s="1"/>
  <c r="B198" i="8" a="1"/>
  <c r="B198" i="8" s="1"/>
  <c r="B3" i="8" a="1"/>
  <c r="B3" i="8" s="1"/>
  <c r="B5" i="8" a="1"/>
  <c r="B5" i="8" s="1"/>
  <c r="B2" i="8" a="1"/>
  <c r="B2" i="8" s="1"/>
  <c r="F2" i="6" l="1"/>
  <c r="C2" i="8"/>
  <c r="F5" i="6"/>
  <c r="C5" i="8"/>
  <c r="C3" i="8"/>
  <c r="F3" i="6"/>
  <c r="C198" i="8"/>
  <c r="F198" i="6"/>
  <c r="F197" i="6"/>
  <c r="C197" i="8"/>
  <c r="F190" i="6"/>
  <c r="C190" i="8"/>
  <c r="F189" i="6"/>
  <c r="C189" i="8"/>
  <c r="F187" i="6"/>
  <c r="C187" i="8"/>
  <c r="C184" i="8"/>
  <c r="F184" i="6"/>
  <c r="C168" i="8"/>
  <c r="F168" i="6"/>
  <c r="F151" i="6"/>
  <c r="C151" i="8"/>
  <c r="C126" i="8"/>
  <c r="F126" i="6"/>
  <c r="C196" i="8"/>
  <c r="F196" i="6"/>
  <c r="C182" i="8"/>
  <c r="F182" i="6"/>
  <c r="F167" i="6"/>
  <c r="C167" i="8"/>
  <c r="C150" i="8"/>
  <c r="F150" i="6"/>
  <c r="C120" i="8"/>
  <c r="F120" i="6"/>
  <c r="C194" i="8"/>
  <c r="F194" i="6"/>
  <c r="C180" i="8"/>
  <c r="F180" i="6"/>
  <c r="F166" i="6"/>
  <c r="C166" i="8"/>
  <c r="F149" i="6"/>
  <c r="C149" i="8"/>
  <c r="F116" i="6"/>
  <c r="C116" i="8"/>
  <c r="C193" i="8"/>
  <c r="F193" i="6"/>
  <c r="F179" i="6"/>
  <c r="C179" i="8"/>
  <c r="F165" i="6"/>
  <c r="C165" i="8"/>
  <c r="C144" i="8"/>
  <c r="F144" i="6"/>
  <c r="F115" i="6"/>
  <c r="C115" i="8"/>
  <c r="C192" i="8"/>
  <c r="F192" i="6"/>
  <c r="F178" i="6"/>
  <c r="C178" i="8"/>
  <c r="F164" i="6"/>
  <c r="C164" i="8"/>
  <c r="F142" i="6"/>
  <c r="C142" i="8"/>
  <c r="C114" i="8"/>
  <c r="F114" i="6"/>
  <c r="F191" i="6"/>
  <c r="C191" i="8"/>
  <c r="F177" i="6"/>
  <c r="C177" i="8"/>
  <c r="F163" i="6"/>
  <c r="C163" i="8"/>
  <c r="F140" i="6"/>
  <c r="C140" i="8"/>
  <c r="F103" i="6"/>
  <c r="C103" i="8"/>
  <c r="F176" i="6"/>
  <c r="C176" i="8"/>
  <c r="C162" i="8"/>
  <c r="F162" i="6"/>
  <c r="F139" i="6"/>
  <c r="C139" i="8"/>
  <c r="F91" i="6"/>
  <c r="C91" i="8"/>
  <c r="F175" i="6"/>
  <c r="C175" i="8"/>
  <c r="F161" i="6"/>
  <c r="C161" i="8"/>
  <c r="C138" i="8"/>
  <c r="F138" i="6"/>
  <c r="F79" i="6"/>
  <c r="C79" i="8"/>
  <c r="C4" i="8"/>
  <c r="F4" i="6"/>
  <c r="F188" i="6"/>
  <c r="C188" i="8"/>
  <c r="C174" i="8"/>
  <c r="F174" i="6"/>
  <c r="C156" i="8"/>
  <c r="F156" i="6"/>
  <c r="F137" i="6"/>
  <c r="C137" i="8"/>
  <c r="F173" i="6"/>
  <c r="C173" i="8"/>
  <c r="F155" i="6"/>
  <c r="C155" i="8"/>
  <c r="C132" i="8"/>
  <c r="F132" i="6"/>
  <c r="F199" i="6"/>
  <c r="C199" i="8"/>
  <c r="C186" i="8"/>
  <c r="F186" i="6"/>
  <c r="C172" i="8"/>
  <c r="F172" i="6"/>
  <c r="F154" i="6"/>
  <c r="C154" i="8"/>
  <c r="F128" i="6"/>
  <c r="C128" i="8"/>
  <c r="F185" i="6"/>
  <c r="C185" i="8"/>
  <c r="C170" i="8"/>
  <c r="F170" i="6"/>
  <c r="F152" i="6"/>
  <c r="C152" i="8"/>
  <c r="F127" i="6"/>
  <c r="C127" i="8"/>
  <c r="C158" i="8"/>
  <c r="F158" i="6"/>
  <c r="C146" i="8"/>
  <c r="F146" i="6"/>
  <c r="C134" i="8"/>
  <c r="F134" i="6"/>
  <c r="C122" i="8"/>
  <c r="F122" i="6"/>
  <c r="C110" i="8"/>
  <c r="F110" i="6"/>
  <c r="C98" i="8"/>
  <c r="F98" i="6"/>
  <c r="C86" i="8"/>
  <c r="F86" i="6"/>
  <c r="C74" i="8"/>
  <c r="F74" i="6"/>
  <c r="C62" i="8"/>
  <c r="F62" i="6"/>
  <c r="C50" i="8"/>
  <c r="F50" i="6"/>
  <c r="C38" i="8"/>
  <c r="F38" i="6"/>
  <c r="C26" i="8"/>
  <c r="F26" i="6"/>
  <c r="C14" i="8"/>
  <c r="F14" i="6"/>
  <c r="C181" i="8"/>
  <c r="F181" i="6"/>
  <c r="C169" i="8"/>
  <c r="F169" i="6"/>
  <c r="C157" i="8"/>
  <c r="F157" i="6"/>
  <c r="C145" i="8"/>
  <c r="F145" i="6"/>
  <c r="C133" i="8"/>
  <c r="F133" i="6"/>
  <c r="C121" i="8"/>
  <c r="F121" i="6"/>
  <c r="C109" i="8"/>
  <c r="F109" i="6"/>
  <c r="C97" i="8"/>
  <c r="F97" i="6"/>
  <c r="C85" i="8"/>
  <c r="F85" i="6"/>
  <c r="C73" i="8"/>
  <c r="F73" i="6"/>
  <c r="C61" i="8"/>
  <c r="F61" i="6"/>
  <c r="C49" i="8"/>
  <c r="F49" i="6"/>
  <c r="C37" i="8"/>
  <c r="F37" i="6"/>
  <c r="C25" i="8"/>
  <c r="F25" i="6"/>
  <c r="C13" i="8"/>
  <c r="F13" i="6"/>
  <c r="C108" i="8"/>
  <c r="F108" i="6"/>
  <c r="C96" i="8"/>
  <c r="F96" i="6"/>
  <c r="C84" i="8"/>
  <c r="F84" i="6"/>
  <c r="C72" i="8"/>
  <c r="F72" i="6"/>
  <c r="C60" i="8"/>
  <c r="F60" i="6"/>
  <c r="C48" i="8"/>
  <c r="F48" i="6"/>
  <c r="C36" i="8"/>
  <c r="F36" i="6"/>
  <c r="C24" i="8"/>
  <c r="F24" i="6"/>
  <c r="C12" i="8"/>
  <c r="F12" i="6"/>
  <c r="F143" i="6"/>
  <c r="C143" i="8"/>
  <c r="F131" i="6"/>
  <c r="C131" i="8"/>
  <c r="F119" i="6"/>
  <c r="C119" i="8"/>
  <c r="F107" i="6"/>
  <c r="C107" i="8"/>
  <c r="F95" i="6"/>
  <c r="C95" i="8"/>
  <c r="F83" i="6"/>
  <c r="C83" i="8"/>
  <c r="F71" i="6"/>
  <c r="C71" i="8"/>
  <c r="F59" i="6"/>
  <c r="C59" i="8"/>
  <c r="F47" i="6"/>
  <c r="C47" i="8"/>
  <c r="F35" i="6"/>
  <c r="C35" i="8"/>
  <c r="F23" i="6"/>
  <c r="C23" i="8"/>
  <c r="F11" i="6"/>
  <c r="C11" i="8"/>
  <c r="F130" i="6"/>
  <c r="C130" i="8"/>
  <c r="F118" i="6"/>
  <c r="C118" i="8"/>
  <c r="F106" i="6"/>
  <c r="C106" i="8"/>
  <c r="F94" i="6"/>
  <c r="C94" i="8"/>
  <c r="F82" i="6"/>
  <c r="C82" i="8"/>
  <c r="F70" i="6"/>
  <c r="C70" i="8"/>
  <c r="F58" i="6"/>
  <c r="C58" i="8"/>
  <c r="F46" i="6"/>
  <c r="C46" i="8"/>
  <c r="F34" i="6"/>
  <c r="C34" i="8"/>
  <c r="F22" i="6"/>
  <c r="C22" i="8"/>
  <c r="F10" i="6"/>
  <c r="C10" i="8"/>
  <c r="F153" i="6"/>
  <c r="C153" i="8"/>
  <c r="F141" i="6"/>
  <c r="C141" i="8"/>
  <c r="F129" i="6"/>
  <c r="C129" i="8"/>
  <c r="F117" i="6"/>
  <c r="C117" i="8"/>
  <c r="F105" i="6"/>
  <c r="C105" i="8"/>
  <c r="F93" i="6"/>
  <c r="C93" i="8"/>
  <c r="F81" i="6"/>
  <c r="C81" i="8"/>
  <c r="F69" i="6"/>
  <c r="C69" i="8"/>
  <c r="F57" i="6"/>
  <c r="C57" i="8"/>
  <c r="F45" i="6"/>
  <c r="C45" i="8"/>
  <c r="F33" i="6"/>
  <c r="C33" i="8"/>
  <c r="F21" i="6"/>
  <c r="C21" i="8"/>
  <c r="F9" i="6"/>
  <c r="C9" i="8"/>
  <c r="F104" i="6"/>
  <c r="C104" i="8"/>
  <c r="F92" i="6"/>
  <c r="C92" i="8"/>
  <c r="F80" i="6"/>
  <c r="C80" i="8"/>
  <c r="F68" i="6"/>
  <c r="C68" i="8"/>
  <c r="F56" i="6"/>
  <c r="C56" i="8"/>
  <c r="F44" i="6"/>
  <c r="C44" i="8"/>
  <c r="F32" i="6"/>
  <c r="C32" i="8"/>
  <c r="F20" i="6"/>
  <c r="C20" i="8"/>
  <c r="F8" i="6"/>
  <c r="C8" i="8"/>
  <c r="F67" i="6"/>
  <c r="C67" i="8"/>
  <c r="F55" i="6"/>
  <c r="C55" i="8"/>
  <c r="F43" i="6"/>
  <c r="C43" i="8"/>
  <c r="F31" i="6"/>
  <c r="C31" i="8"/>
  <c r="F19" i="6"/>
  <c r="C19" i="8"/>
  <c r="F7" i="6"/>
  <c r="C7" i="8"/>
  <c r="C102" i="8"/>
  <c r="F102" i="6"/>
  <c r="C90" i="8"/>
  <c r="F90" i="6"/>
  <c r="C78" i="8"/>
  <c r="F78" i="6"/>
  <c r="C66" i="8"/>
  <c r="F66" i="6"/>
  <c r="C54" i="8"/>
  <c r="F54" i="6"/>
  <c r="C42" i="8"/>
  <c r="F42" i="6"/>
  <c r="C30" i="8"/>
  <c r="F30" i="6"/>
  <c r="C18" i="8"/>
  <c r="F18" i="6"/>
  <c r="C6" i="8"/>
  <c r="F6" i="6"/>
  <c r="F125" i="6"/>
  <c r="C125" i="8"/>
  <c r="F113" i="6"/>
  <c r="C113" i="8"/>
  <c r="F101" i="6"/>
  <c r="C101" i="8"/>
  <c r="F89" i="6"/>
  <c r="C89" i="8"/>
  <c r="F77" i="6"/>
  <c r="C77" i="8"/>
  <c r="F65" i="6"/>
  <c r="C65" i="8"/>
  <c r="F53" i="6"/>
  <c r="C53" i="8"/>
  <c r="F41" i="6"/>
  <c r="C41" i="8"/>
  <c r="F29" i="6"/>
  <c r="C29" i="8"/>
  <c r="F17" i="6"/>
  <c r="C17" i="8"/>
  <c r="C160" i="8"/>
  <c r="F160" i="6"/>
  <c r="C148" i="8"/>
  <c r="F148" i="6"/>
  <c r="C136" i="8"/>
  <c r="F136" i="6"/>
  <c r="C124" i="8"/>
  <c r="F124" i="6"/>
  <c r="C112" i="8"/>
  <c r="F112" i="6"/>
  <c r="C100" i="8"/>
  <c r="F100" i="6"/>
  <c r="C88" i="8"/>
  <c r="F88" i="6"/>
  <c r="C76" i="8"/>
  <c r="F76" i="6"/>
  <c r="C64" i="8"/>
  <c r="F64" i="6"/>
  <c r="C52" i="8"/>
  <c r="F52" i="6"/>
  <c r="C40" i="8"/>
  <c r="F40" i="6"/>
  <c r="C28" i="8"/>
  <c r="F28" i="6"/>
  <c r="C16" i="8"/>
  <c r="F16" i="6"/>
  <c r="C195" i="8"/>
  <c r="F195" i="6"/>
  <c r="C183" i="8"/>
  <c r="F183" i="6"/>
  <c r="C171" i="8"/>
  <c r="F171" i="6"/>
  <c r="C159" i="8"/>
  <c r="F159" i="6"/>
  <c r="C147" i="8"/>
  <c r="F147" i="6"/>
  <c r="C135" i="8"/>
  <c r="F135" i="6"/>
  <c r="C123" i="8"/>
  <c r="F123" i="6"/>
  <c r="C111" i="8"/>
  <c r="F111" i="6"/>
  <c r="C99" i="8"/>
  <c r="F99" i="6"/>
  <c r="C87" i="8"/>
  <c r="F87" i="6"/>
  <c r="C75" i="8"/>
  <c r="F75" i="6"/>
  <c r="C63" i="8"/>
  <c r="F63" i="6"/>
  <c r="C51" i="8"/>
  <c r="F51" i="6"/>
  <c r="C39" i="8"/>
  <c r="F39" i="6"/>
  <c r="C27" i="8"/>
  <c r="F27" i="6"/>
  <c r="C15" i="8"/>
  <c r="F1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 of Australian Open men's singles champions" description="Connection to the 'List of Australian Open men's singles champions' query in the workbook." type="5" refreshedVersion="0" background="1" saveData="1">
    <dbPr connection="Provider=Microsoft.Mashup.OleDb.1;Data Source=$Workbook$;Location=&quot;List of Australian Open men's singles champions&quot;;Extended Properties=&quot;&quot;" command="SELECT * FROM [List of Australian Open men's singles champions]"/>
  </connection>
  <connection id="2" xr16:uid="{00000000-0015-0000-FFFF-FFFF01000000}" keepAlive="1" name="Query - List of Australian Open women's singles champions" description="Connection to the 'List of Australian Open women's singles champions' query in the workbook." type="5" refreshedVersion="0" background="1">
    <dbPr connection="Provider=Microsoft.Mashup.OleDb.1;Data Source=$Workbook$;Location=&quot;List of Australian Open women's singles champions&quot;;Extended Properties=&quot;&quot;" command="SELECT * FROM [List of Australian Open women's singles champions]"/>
  </connection>
  <connection id="3" xr16:uid="{00000000-0015-0000-FFFF-FFFF02000000}" keepAlive="1" name="Query - win rate" description="Connection to the 'win rate' query in the workbook." type="5" refreshedVersion="0" background="1" saveData="1">
    <dbPr connection="Provider=Microsoft.Mashup.OleDb.1;Data Source=$Workbook$;Location=&quot;win rate&quot;;Extended Properties=&quot;&quot;" command="SELECT * FROM [win rate]"/>
  </connection>
  <connection id="4" xr16:uid="{00000000-0015-0000-FFFF-FFFF03000000}" keepAlive="1" name="Query - win rate (2)" description="Connection to the 'win rate (2)' query in the workbook." type="5" refreshedVersion="0" background="1" saveData="1">
    <dbPr connection="Provider=Microsoft.Mashup.OleDb.1;Data Source=$Workbook$;Location=&quot;win rate (2)&quot;;Extended Properties=&quot;&quot;" command="SELECT * FROM [win rate (2)]"/>
  </connection>
  <connection id="5" xr16:uid="{00000000-0015-0000-FFFF-FFFF04000000}" keepAlive="1" name="Query - win rate (3)" description="Connection to the 'win rate (3)' query in the workbook." type="5" refreshedVersion="0" background="1" saveData="1">
    <dbPr connection="Provider=Microsoft.Mashup.OleDb.1;Data Source=$Workbook$;Location=&quot;win rate (3)&quot;;Extended Properties=&quot;&quot;" command="SELECT * FROM [win rat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<sst xmlns="http://schemas.openxmlformats.org/spreadsheetml/2006/main" count="3908" uniqueCount="597">
  <si>
    <t>Year</t>
  </si>
  <si>
    <t>Gender</t>
  </si>
  <si>
    <t>Champion</t>
  </si>
  <si>
    <t>Champion Nationality</t>
  </si>
  <si>
    <t>Champion Country</t>
  </si>
  <si>
    <t>Score</t>
  </si>
  <si>
    <t>Runner-up</t>
  </si>
  <si>
    <t>Runner-up Nationality</t>
  </si>
  <si>
    <t>Runner-up Country</t>
  </si>
  <si>
    <t>1905</t>
  </si>
  <si>
    <t>Rodney Heath</t>
  </si>
  <si>
    <t>Albert Curtis</t>
  </si>
  <si>
    <t>4–6, 6–3, 6–4, 6–4</t>
  </si>
  <si>
    <t>1906</t>
  </si>
  <si>
    <t>Anthony Wilding</t>
  </si>
  <si>
    <t>Francis Fisher</t>
  </si>
  <si>
    <t>6–0, 6–4, 6–4</t>
  </si>
  <si>
    <t>1907</t>
  </si>
  <si>
    <t>Horace Rice</t>
  </si>
  <si>
    <t>Harry Parker</t>
  </si>
  <si>
    <t>6–3, 6–4, 6–4</t>
  </si>
  <si>
    <t>1908</t>
  </si>
  <si>
    <t>Fred Alexander</t>
  </si>
  <si>
    <t>Alfred Dunlop</t>
  </si>
  <si>
    <t>3–6, 3–6, 6–0, 6–2, 6–3</t>
  </si>
  <si>
    <t>1909</t>
  </si>
  <si>
    <t>Ernie Parker</t>
  </si>
  <si>
    <t>6–1, 7–5, 6–2</t>
  </si>
  <si>
    <t>1910</t>
  </si>
  <si>
    <t>6–4, 6–3, 6–2</t>
  </si>
  <si>
    <t>1911</t>
  </si>
  <si>
    <t>Norman Brookes</t>
  </si>
  <si>
    <t>6–1, 6–2, 6–3</t>
  </si>
  <si>
    <t>1912</t>
  </si>
  <si>
    <t>James Cecil Parke</t>
  </si>
  <si>
    <t>Alfred Beamish</t>
  </si>
  <si>
    <t>3–6, 6–3, 1–6, 6–1, 7–5</t>
  </si>
  <si>
    <t>1913</t>
  </si>
  <si>
    <t>2–6, 6–1, 6–3, 6–2</t>
  </si>
  <si>
    <t>1914</t>
  </si>
  <si>
    <t>Arthur O'Hara Wood</t>
  </si>
  <si>
    <t>Gerald Patterson</t>
  </si>
  <si>
    <t>6–4, 6–3, 5–7, 6–1</t>
  </si>
  <si>
    <t>1915</t>
  </si>
  <si>
    <t>Gordon Lowe</t>
  </si>
  <si>
    <t>4–6, 6–1, 6–1, 6–4</t>
  </si>
  <si>
    <t>1919</t>
  </si>
  <si>
    <t>Algernon Kingscote</t>
  </si>
  <si>
    <t>Eric Pockley</t>
  </si>
  <si>
    <t>6–4, 6–0, 6–3</t>
  </si>
  <si>
    <t>1920</t>
  </si>
  <si>
    <t>Pat O'Hara Wood</t>
  </si>
  <si>
    <t>Ronald Thomas</t>
  </si>
  <si>
    <t>6–3, 4–6, 6–8, 6–1, 6–3</t>
  </si>
  <si>
    <t>1921</t>
  </si>
  <si>
    <t>Rhys Gemmell</t>
  </si>
  <si>
    <t>Alf Hedeman</t>
  </si>
  <si>
    <t>7–5, 6–1, 6–4</t>
  </si>
  <si>
    <t>1922</t>
  </si>
  <si>
    <t>James Anderson</t>
  </si>
  <si>
    <t>6–0, 3–6, 3–6, 6–3, 6–2</t>
  </si>
  <si>
    <t>1923</t>
  </si>
  <si>
    <t>Bert St. John</t>
  </si>
  <si>
    <t>6–1, 6–1, 6–3</t>
  </si>
  <si>
    <t>1924</t>
  </si>
  <si>
    <t>Richard Schlesinger</t>
  </si>
  <si>
    <t>6–3, 6–4, 3–6, 5–7, 6–3</t>
  </si>
  <si>
    <t>1925</t>
  </si>
  <si>
    <t>11–9, 2–6, 6–2, 6–3</t>
  </si>
  <si>
    <t>1926</t>
  </si>
  <si>
    <t>John Hawkes</t>
  </si>
  <si>
    <t>James Willard</t>
  </si>
  <si>
    <t>6–1, 6–3, 6–1</t>
  </si>
  <si>
    <t>1927</t>
  </si>
  <si>
    <t>3–6, 6–4, 3–6, 18–16, 6–3</t>
  </si>
  <si>
    <t>1928</t>
  </si>
  <si>
    <t>Jean Borotra</t>
  </si>
  <si>
    <t>Jack Cummings</t>
  </si>
  <si>
    <t>6–4, 6–1, 4–6, 5–7, 6–3</t>
  </si>
  <si>
    <t>1929</t>
  </si>
  <si>
    <t>John Colin Gregory</t>
  </si>
  <si>
    <t>6–2, 6–2, 5–7, 7–5</t>
  </si>
  <si>
    <t>1930</t>
  </si>
  <si>
    <t>Edgar Moon</t>
  </si>
  <si>
    <t>Harry Hopman</t>
  </si>
  <si>
    <t>6–3, 6–1, 6–3</t>
  </si>
  <si>
    <t>1931</t>
  </si>
  <si>
    <t>Jack Crawford</t>
  </si>
  <si>
    <t>6–4, 6–2, 2–6, 6–1</t>
  </si>
  <si>
    <t>1932</t>
  </si>
  <si>
    <t>4–6, 6–3, 3–6, 6–3, 6–1</t>
  </si>
  <si>
    <t>1933</t>
  </si>
  <si>
    <t>Keith Gledhill</t>
  </si>
  <si>
    <t>2–6, 7–5, 6–3, 6–2</t>
  </si>
  <si>
    <t>1934</t>
  </si>
  <si>
    <t>Fred Perry</t>
  </si>
  <si>
    <t>6–3, 7–5, 6–1</t>
  </si>
  <si>
    <t>1935</t>
  </si>
  <si>
    <t>2–6, 6–4, 6–4, 6–4</t>
  </si>
  <si>
    <t>1936</t>
  </si>
  <si>
    <t>Adrian Quist</t>
  </si>
  <si>
    <t>6–2, 6–3, 4–6, 3–6, 9–7</t>
  </si>
  <si>
    <t>1937</t>
  </si>
  <si>
    <t>Vivian McGrath</t>
  </si>
  <si>
    <t>John Bromwich</t>
  </si>
  <si>
    <t>6–3, 1–6, 6–0, 2–6, 6–1</t>
  </si>
  <si>
    <t>1938</t>
  </si>
  <si>
    <t>Don Budge</t>
  </si>
  <si>
    <t>6–4, 6–2, 6–1</t>
  </si>
  <si>
    <t>1939</t>
  </si>
  <si>
    <t>6–4, 6–1, 6–3</t>
  </si>
  <si>
    <t>1940</t>
  </si>
  <si>
    <t>6–3, 6–1, 6–2</t>
  </si>
  <si>
    <t>1946</t>
  </si>
  <si>
    <t>Dinny Pails</t>
  </si>
  <si>
    <t>5–7, 6–3, 7–5, 3–6, 6–2</t>
  </si>
  <si>
    <t>1947</t>
  </si>
  <si>
    <t>4–6, 6–4, 3–6, 7–5, 8–6</t>
  </si>
  <si>
    <t>1948</t>
  </si>
  <si>
    <t>6–4, 3–6, 6–3, 2–6, 6–3</t>
  </si>
  <si>
    <t>1949</t>
  </si>
  <si>
    <t>Frank Sedgman</t>
  </si>
  <si>
    <t>6–3, 6–2, 6–2</t>
  </si>
  <si>
    <t>1950</t>
  </si>
  <si>
    <t>Ken McGregor</t>
  </si>
  <si>
    <t>6–3, 6–4, 4–6, 6–1</t>
  </si>
  <si>
    <t>1951</t>
  </si>
  <si>
    <t>Dick Savitt</t>
  </si>
  <si>
    <t>6–3, 2–6, 6–3, 6–1</t>
  </si>
  <si>
    <t>1952</t>
  </si>
  <si>
    <t>7–5, 12–10, 2–6, 6–2</t>
  </si>
  <si>
    <t>1953</t>
  </si>
  <si>
    <t>Ken Rosewall</t>
  </si>
  <si>
    <t>Mervyn Rose</t>
  </si>
  <si>
    <t>6–0, 6–3, 6–4</t>
  </si>
  <si>
    <t>1954</t>
  </si>
  <si>
    <t>Rex Hartwig</t>
  </si>
  <si>
    <t>6–2, 0–6, 6–4, 6–2</t>
  </si>
  <si>
    <t>1955</t>
  </si>
  <si>
    <t>Lew Hoad</t>
  </si>
  <si>
    <t>9–7, 6–4, 6–4</t>
  </si>
  <si>
    <t>1956</t>
  </si>
  <si>
    <t>6–4, 3–6, 6–4, 7–5</t>
  </si>
  <si>
    <t>1957</t>
  </si>
  <si>
    <t>Ashley Cooper</t>
  </si>
  <si>
    <t>Neale Fraser</t>
  </si>
  <si>
    <t>6–3, 9–11, 6–4, 6–2</t>
  </si>
  <si>
    <t>1958</t>
  </si>
  <si>
    <t>Malcolm Anderson</t>
  </si>
  <si>
    <t>7–5, 6–3, 6–4</t>
  </si>
  <si>
    <t>1959</t>
  </si>
  <si>
    <t>6–1, 6–2, 3–6, 6–3</t>
  </si>
  <si>
    <t>1960</t>
  </si>
  <si>
    <t>Rod Laver</t>
  </si>
  <si>
    <t>5–7, 3–6, 6–3, 8–6, 8–6</t>
  </si>
  <si>
    <t>1961</t>
  </si>
  <si>
    <t>Roy Emerson</t>
  </si>
  <si>
    <t>1–6, 6–3, 7–5, 6–4</t>
  </si>
  <si>
    <t>1962</t>
  </si>
  <si>
    <t>8–6, 0–6, 6–4, 6–4</t>
  </si>
  <si>
    <t>1963</t>
  </si>
  <si>
    <t>Ken Fletcher</t>
  </si>
  <si>
    <t>6–3, 6–3, 6–1</t>
  </si>
  <si>
    <t>1964</t>
  </si>
  <si>
    <t>Fred Stolle</t>
  </si>
  <si>
    <t>6–3, 6–4, 6–2</t>
  </si>
  <si>
    <t>1965</t>
  </si>
  <si>
    <t>7–9, 2–6, 6–4, 7–5, 6–1</t>
  </si>
  <si>
    <t>1966</t>
  </si>
  <si>
    <t>Arthur Ashe</t>
  </si>
  <si>
    <t>6–4, 6–8, 6–2, 6–3</t>
  </si>
  <si>
    <t>1967</t>
  </si>
  <si>
    <t>6–4, 6–1, 6–4</t>
  </si>
  <si>
    <t>1968</t>
  </si>
  <si>
    <t>Juan Gisbert</t>
  </si>
  <si>
    <t>7–5, 2–6, 9–7, 6–4</t>
  </si>
  <si>
    <t>1969</t>
  </si>
  <si>
    <t>Andrés Gimeno</t>
  </si>
  <si>
    <t>6–3, 6–4, 7–5</t>
  </si>
  <si>
    <t>1970</t>
  </si>
  <si>
    <t>Dick Crealy</t>
  </si>
  <si>
    <t>6–4, 9–7, 6–2</t>
  </si>
  <si>
    <t>1971</t>
  </si>
  <si>
    <t>6–1, 7–5, 6–3</t>
  </si>
  <si>
    <t>1972</t>
  </si>
  <si>
    <t>1973</t>
  </si>
  <si>
    <t>John Newcombe</t>
  </si>
  <si>
    <t>Onny Parun</t>
  </si>
  <si>
    <t>6–3, 6–7, 7–5, 6–1</t>
  </si>
  <si>
    <t>1974</t>
  </si>
  <si>
    <t>Jimmy Connors</t>
  </si>
  <si>
    <t>Phil Dent</t>
  </si>
  <si>
    <t>1975</t>
  </si>
  <si>
    <t>1976</t>
  </si>
  <si>
    <t>Mark Edmondson</t>
  </si>
  <si>
    <t>6–7, 6–3, 7–6, 6–1</t>
  </si>
  <si>
    <t>Roscoe Tanner</t>
  </si>
  <si>
    <t>Guillermo Vilas</t>
  </si>
  <si>
    <t>6–3, 6–3, 6–3</t>
  </si>
  <si>
    <t>Vitas Gerulaitis</t>
  </si>
  <si>
    <t>John Lloyd</t>
  </si>
  <si>
    <t>1978</t>
  </si>
  <si>
    <t>John Marks</t>
  </si>
  <si>
    <t>6–4, 6–4, 3–6, 6–3</t>
  </si>
  <si>
    <t>1979</t>
  </si>
  <si>
    <t>John Sadri</t>
  </si>
  <si>
    <t>1980</t>
  </si>
  <si>
    <t>Brian Teacher</t>
  </si>
  <si>
    <t>Kim Warwick</t>
  </si>
  <si>
    <t>1981</t>
  </si>
  <si>
    <t>Johan Kriek</t>
  </si>
  <si>
    <t>Steve Denton</t>
  </si>
  <si>
    <t>1982</t>
  </si>
  <si>
    <t>6–3, 6–3, 6–2</t>
  </si>
  <si>
    <t>1983</t>
  </si>
  <si>
    <t>Mats Wilander</t>
  </si>
  <si>
    <t>Ivan Lendl</t>
  </si>
  <si>
    <t>6–1, 6–4, 6–4</t>
  </si>
  <si>
    <t>1984</t>
  </si>
  <si>
    <t>Kevin Curren</t>
  </si>
  <si>
    <t>1985</t>
  </si>
  <si>
    <t>Stefan Edberg</t>
  </si>
  <si>
    <t>6–4, 6–3, 6–3</t>
  </si>
  <si>
    <t>1987</t>
  </si>
  <si>
    <t>Pat Cash</t>
  </si>
  <si>
    <t>1988</t>
  </si>
  <si>
    <t>1989</t>
  </si>
  <si>
    <t>Miloslav Mečíř</t>
  </si>
  <si>
    <t>6–2, 6–2, 6–2</t>
  </si>
  <si>
    <t>1990</t>
  </si>
  <si>
    <t>1991</t>
  </si>
  <si>
    <t>Boris Becker</t>
  </si>
  <si>
    <t>1–6, 6–4, 6–4, 6–4</t>
  </si>
  <si>
    <t>1992</t>
  </si>
  <si>
    <t>Jim Courier</t>
  </si>
  <si>
    <t>6–3, 3–6, 6–4, 6–2</t>
  </si>
  <si>
    <t>1993</t>
  </si>
  <si>
    <t>6–2, 6–1, 2–6, 7–5</t>
  </si>
  <si>
    <t>1994</t>
  </si>
  <si>
    <t>Pete Sampras</t>
  </si>
  <si>
    <t>Todd Martin</t>
  </si>
  <si>
    <t>1995</t>
  </si>
  <si>
    <t>Andre Agassi</t>
  </si>
  <si>
    <t>1996</t>
  </si>
  <si>
    <t>Michael Chang</t>
  </si>
  <si>
    <t>6–2, 6–4, 2–6, 6–2</t>
  </si>
  <si>
    <t>1997</t>
  </si>
  <si>
    <t>Carlos Moyá</t>
  </si>
  <si>
    <t>6–2, 6–3, 6–3</t>
  </si>
  <si>
    <t>1998</t>
  </si>
  <si>
    <t>Petr Korda</t>
  </si>
  <si>
    <t>Marcelo Ríos</t>
  </si>
  <si>
    <t>1999</t>
  </si>
  <si>
    <t>Yevgeny Kafelnikov</t>
  </si>
  <si>
    <t>Thomas Enqvist</t>
  </si>
  <si>
    <t>2000</t>
  </si>
  <si>
    <t>3–6, 6–3, 6–2, 6–4</t>
  </si>
  <si>
    <t>2001</t>
  </si>
  <si>
    <t>Arnaud Clément</t>
  </si>
  <si>
    <t>6–4, 6–2, 6–2</t>
  </si>
  <si>
    <t>2002</t>
  </si>
  <si>
    <t>Thomas Johansson</t>
  </si>
  <si>
    <t>Marat Safin</t>
  </si>
  <si>
    <t>2003</t>
  </si>
  <si>
    <t>Rainer Schüttler</t>
  </si>
  <si>
    <t>6–2, 6–2, 6–1</t>
  </si>
  <si>
    <t>2004</t>
  </si>
  <si>
    <t>Roger Federer</t>
  </si>
  <si>
    <t>2005</t>
  </si>
  <si>
    <t>Lleyton Hewitt</t>
  </si>
  <si>
    <t>1–6, 6–3, 6–4, 6–4</t>
  </si>
  <si>
    <t>2006</t>
  </si>
  <si>
    <t>Marcos Baghdatis</t>
  </si>
  <si>
    <t>5–7, 7–5, 6–0, 6–2</t>
  </si>
  <si>
    <t>2007</t>
  </si>
  <si>
    <t>Fernando González</t>
  </si>
  <si>
    <t>2008</t>
  </si>
  <si>
    <t>Novak Djokovic</t>
  </si>
  <si>
    <t>Jo-Wilfried Tsonga</t>
  </si>
  <si>
    <t>2009</t>
  </si>
  <si>
    <t>Rafael Nadal</t>
  </si>
  <si>
    <t>2010</t>
  </si>
  <si>
    <t>Andy Murray</t>
  </si>
  <si>
    <t>2011</t>
  </si>
  <si>
    <t>6–4, 6–2, 6–3</t>
  </si>
  <si>
    <t>2012</t>
  </si>
  <si>
    <t>2013</t>
  </si>
  <si>
    <t>2014</t>
  </si>
  <si>
    <t>Stan Wawrinka</t>
  </si>
  <si>
    <t>6–3, 6–2, 3–6, 6–3</t>
  </si>
  <si>
    <t>2015</t>
  </si>
  <si>
    <t>2016</t>
  </si>
  <si>
    <t>2017</t>
  </si>
  <si>
    <t>6–4, 3–6, 6–1, 3–6, 6–3</t>
  </si>
  <si>
    <t>2018</t>
  </si>
  <si>
    <t>Marin Čilić</t>
  </si>
  <si>
    <t>2019</t>
  </si>
  <si>
    <t>6–3, 6–2, 6–3</t>
  </si>
  <si>
    <t>2020</t>
  </si>
  <si>
    <t>Dominic Thiem</t>
  </si>
  <si>
    <t>6–4, 4–6, 2–6, 6–3, 6–4</t>
  </si>
  <si>
    <t>2021</t>
  </si>
  <si>
    <t>Daniil Medvedev</t>
  </si>
  <si>
    <t>7–5, 6–2, 6–2</t>
  </si>
  <si>
    <t>2022</t>
  </si>
  <si>
    <t>Men's</t>
  </si>
  <si>
    <t>Margaret Molesworth</t>
  </si>
  <si>
    <t>Esna Boyd</t>
  </si>
  <si>
    <t>6–3, 10–8</t>
  </si>
  <si>
    <t>6–1, 7–5</t>
  </si>
  <si>
    <t>Sylvia Lance Harper</t>
  </si>
  <si>
    <t>6–3, 3–6, 8–6</t>
  </si>
  <si>
    <t>Daphne Akhurst</t>
  </si>
  <si>
    <t>1–6, 8–6, 6–4</t>
  </si>
  <si>
    <t>6–1, 6–3</t>
  </si>
  <si>
    <t>5–7, 6–1, 6–2</t>
  </si>
  <si>
    <t>7–5, 6–2</t>
  </si>
  <si>
    <t>Louie Bickerton</t>
  </si>
  <si>
    <t>6–1, 5–7, 6–2</t>
  </si>
  <si>
    <t>10–8, 2–6, 7–5</t>
  </si>
  <si>
    <t>Coral Buttsworth</t>
  </si>
  <si>
    <t>Marjorie Cox Crawford</t>
  </si>
  <si>
    <t>1–6, 6–3, 6–4</t>
  </si>
  <si>
    <t>Kathleen Le Messurier</t>
  </si>
  <si>
    <t>9–7, 6–4</t>
  </si>
  <si>
    <t>Joan Hartigan</t>
  </si>
  <si>
    <t>6–4, 6–3</t>
  </si>
  <si>
    <t>6–1, 6–4</t>
  </si>
  <si>
    <t>Dorothy Round</t>
  </si>
  <si>
    <t>Nancy Lyle</t>
  </si>
  <si>
    <t>1–6, 6–1, 6–3</t>
  </si>
  <si>
    <t>Nancye Wynne Bolton</t>
  </si>
  <si>
    <t>6–4, 6–4</t>
  </si>
  <si>
    <t>Emily Hood Westacott</t>
  </si>
  <si>
    <t>6–3, 5–7, 6–4</t>
  </si>
  <si>
    <t>Dorothy Cheney</t>
  </si>
  <si>
    <t>Dorothy Stevenson</t>
  </si>
  <si>
    <t>6–3, 6–2</t>
  </si>
  <si>
    <t>Nell Hall Hopman</t>
  </si>
  <si>
    <t>6–1, 6–2</t>
  </si>
  <si>
    <t>Thelma Coyne Long</t>
  </si>
  <si>
    <t>5–7, 6–4, 6–0</t>
  </si>
  <si>
    <t>Joyce Fitch</t>
  </si>
  <si>
    <t>Marie Toomey</t>
  </si>
  <si>
    <t>6–3, 6–1</t>
  </si>
  <si>
    <t>Doris Hart</t>
  </si>
  <si>
    <t>6–3, 6–4</t>
  </si>
  <si>
    <t>Louise Brough</t>
  </si>
  <si>
    <t>6–4, 3–6, 6–4</t>
  </si>
  <si>
    <t>Helen Angwin</t>
  </si>
  <si>
    <t>6–2, 6–3</t>
  </si>
  <si>
    <t>Maureen Connolly</t>
  </si>
  <si>
    <t>Julia Sampson Hayward</t>
  </si>
  <si>
    <t>Jenny Staley</t>
  </si>
  <si>
    <t>Beryl Penrose</t>
  </si>
  <si>
    <t>Mary Carter Reitano</t>
  </si>
  <si>
    <t>3–6, 6–2, 9–7</t>
  </si>
  <si>
    <t>Shirley Fry Irvin</t>
  </si>
  <si>
    <t>Althea Gibson</t>
  </si>
  <si>
    <t>Angela Mortimer</t>
  </si>
  <si>
    <t>Lorraine Coghlan</t>
  </si>
  <si>
    <t>Renée Schuurman</t>
  </si>
  <si>
    <t>Jan Lehane</t>
  </si>
  <si>
    <t>6–0, 6–2</t>
  </si>
  <si>
    <t>6–2, 6–2</t>
  </si>
  <si>
    <t>Lesley Turner Bowrey</t>
  </si>
  <si>
    <t>Maria Bueno</t>
  </si>
  <si>
    <t>5–7, 6–4, 5–2, retired</t>
  </si>
  <si>
    <t>Nancy Richey</t>
  </si>
  <si>
    <t>walkover</t>
  </si>
  <si>
    <t>Billie Jean King</t>
  </si>
  <si>
    <t>Margaret Court</t>
  </si>
  <si>
    <t>6–4, 6–1</t>
  </si>
  <si>
    <t>Evonne Goolagong</t>
  </si>
  <si>
    <t>Virginia Wade</t>
  </si>
  <si>
    <t>6–4, 7–5</t>
  </si>
  <si>
    <t>Chris Evert</t>
  </si>
  <si>
    <t>Renáta Tomanová</t>
  </si>
  <si>
    <t>Kerry Melville Reid</t>
  </si>
  <si>
    <t>Dianne Fromholtz</t>
  </si>
  <si>
    <t>Helen Gourlay</t>
  </si>
  <si>
    <t>6–3, 6–0</t>
  </si>
  <si>
    <t>Chris O'Neil</t>
  </si>
  <si>
    <t>Betsy Nagelsen</t>
  </si>
  <si>
    <t>Barbara Jordan</t>
  </si>
  <si>
    <t>Sharon Walsh</t>
  </si>
  <si>
    <t>6–3, 6–3</t>
  </si>
  <si>
    <t>Hana Mandlíková</t>
  </si>
  <si>
    <t>Wendy Turnbull</t>
  </si>
  <si>
    <t>6–0, 7–5</t>
  </si>
  <si>
    <t>Martina Navratilova</t>
  </si>
  <si>
    <t>6–3, 2–6, 6–3</t>
  </si>
  <si>
    <t>Kathy Jordan</t>
  </si>
  <si>
    <t>Helena Suková</t>
  </si>
  <si>
    <t>6–2, 4–6, 6–2</t>
  </si>
  <si>
    <t>Steffi Graf</t>
  </si>
  <si>
    <t>Mary Joe Fernández</t>
  </si>
  <si>
    <t>Monica Seles</t>
  </si>
  <si>
    <t>Jana Novotná</t>
  </si>
  <si>
    <t>5–7, 6–3, 6–1</t>
  </si>
  <si>
    <t>4–6, 6–3, 6–2</t>
  </si>
  <si>
    <t>Arantxa Sánchez Vicario</t>
  </si>
  <si>
    <t>Mary Pierce</t>
  </si>
  <si>
    <t>Anke Huber</t>
  </si>
  <si>
    <t>Martina Hingis</t>
  </si>
  <si>
    <t>Conchita Martínez</t>
  </si>
  <si>
    <t>Amélie Mauresmo</t>
  </si>
  <si>
    <t>Lindsay Davenport</t>
  </si>
  <si>
    <t>Jennifer Capriati</t>
  </si>
  <si>
    <t>Serena Williams</t>
  </si>
  <si>
    <t>Venus Williams</t>
  </si>
  <si>
    <t>Justine Henin</t>
  </si>
  <si>
    <t>Kim Clijsters</t>
  </si>
  <si>
    <t>6–3, 4–6, 6–3</t>
  </si>
  <si>
    <t>2–6, 6–3, 6–0</t>
  </si>
  <si>
    <t>6–1, 2–0 retired</t>
  </si>
  <si>
    <t>Maria Sharapova</t>
  </si>
  <si>
    <t>Ana Ivanovic</t>
  </si>
  <si>
    <t>7–5, 6–3</t>
  </si>
  <si>
    <t>Dinara Safina</t>
  </si>
  <si>
    <t>6–0, 6–3</t>
  </si>
  <si>
    <t>6–4, 3–6, 6–2</t>
  </si>
  <si>
    <t>Li Na</t>
  </si>
  <si>
    <t>3–6, 6–3, 6–3</t>
  </si>
  <si>
    <t>Victoria Azarenka</t>
  </si>
  <si>
    <t>4–6, 6–4, 6–3</t>
  </si>
  <si>
    <t>Dominika Cibulková</t>
  </si>
  <si>
    <t>Angelique Kerber</t>
  </si>
  <si>
    <t>Caroline Wozniacki</t>
  </si>
  <si>
    <t>Simona Halep</t>
  </si>
  <si>
    <t>Naomi Osaka</t>
  </si>
  <si>
    <t>Petra Kvitová</t>
  </si>
  <si>
    <t>Sofia Kenin</t>
  </si>
  <si>
    <t>Garbiñe Muguruza</t>
  </si>
  <si>
    <t>4–6, 6–2, 6–2</t>
  </si>
  <si>
    <t>Jennifer Brady</t>
  </si>
  <si>
    <t>Ashleigh Barty</t>
  </si>
  <si>
    <t>Danielle Collins</t>
  </si>
  <si>
    <t>Women's</t>
  </si>
  <si>
    <t>1977-(2)</t>
  </si>
  <si>
    <t>1977-(1)</t>
  </si>
  <si>
    <t>Yugoslavia</t>
  </si>
  <si>
    <t>United States</t>
  </si>
  <si>
    <t>Sweden</t>
  </si>
  <si>
    <t>Serbia</t>
  </si>
  <si>
    <t>Russia</t>
  </si>
  <si>
    <t>South Africa</t>
  </si>
  <si>
    <t>New Zealand</t>
  </si>
  <si>
    <t>Japan</t>
  </si>
  <si>
    <t>Germany</t>
  </si>
  <si>
    <t>United Kingdom</t>
  </si>
  <si>
    <t>GER</t>
  </si>
  <si>
    <t>France</t>
  </si>
  <si>
    <t>Spain</t>
  </si>
  <si>
    <t>Denmark</t>
  </si>
  <si>
    <t>Czechia</t>
  </si>
  <si>
    <t>China</t>
  </si>
  <si>
    <t>GBR</t>
  </si>
  <si>
    <t>Belarus</t>
  </si>
  <si>
    <t>Belgium</t>
  </si>
  <si>
    <t>Australia</t>
  </si>
  <si>
    <t>Argentina</t>
  </si>
  <si>
    <t>Switzerland</t>
  </si>
  <si>
    <t>ESP</t>
  </si>
  <si>
    <t>AUS</t>
  </si>
  <si>
    <t>SRB</t>
  </si>
  <si>
    <t>JPN</t>
  </si>
  <si>
    <t>USA</t>
  </si>
  <si>
    <t>DEN</t>
  </si>
  <si>
    <t>SUI</t>
  </si>
  <si>
    <t>CHN</t>
  </si>
  <si>
    <t>BLR</t>
  </si>
  <si>
    <t>BEL</t>
  </si>
  <si>
    <t>RUS</t>
  </si>
  <si>
    <t>FRA</t>
  </si>
  <si>
    <t>SWE</t>
  </si>
  <si>
    <t>CZE</t>
  </si>
  <si>
    <t>YUG</t>
  </si>
  <si>
    <t>RSA</t>
  </si>
  <si>
    <t>ARG</t>
  </si>
  <si>
    <t>NZL</t>
  </si>
  <si>
    <t>AUT</t>
  </si>
  <si>
    <t>ROU</t>
  </si>
  <si>
    <t>CRO</t>
  </si>
  <si>
    <t>SVK</t>
  </si>
  <si>
    <t>CHI</t>
  </si>
  <si>
    <t>CYP</t>
  </si>
  <si>
    <t>BRA</t>
  </si>
  <si>
    <t>Slovakia</t>
  </si>
  <si>
    <t>Romania</t>
  </si>
  <si>
    <t>Croatia</t>
  </si>
  <si>
    <t>Cyprus</t>
  </si>
  <si>
    <t>Chile</t>
  </si>
  <si>
    <t>Brazil</t>
  </si>
  <si>
    <t>Austria</t>
  </si>
  <si>
    <t>Alex Olmedo</t>
  </si>
  <si>
    <t>1st-won</t>
  </si>
  <si>
    <t>1st-loss</t>
  </si>
  <si>
    <t>2nd-won</t>
  </si>
  <si>
    <t>2nd-loss</t>
  </si>
  <si>
    <t>3rd-won</t>
  </si>
  <si>
    <t>3rd-loss</t>
  </si>
  <si>
    <t>4th-won</t>
  </si>
  <si>
    <t>4th-loss</t>
  </si>
  <si>
    <t>5th-won</t>
  </si>
  <si>
    <t>5th-loss</t>
  </si>
  <si>
    <t>7–6(7–2), 6–3, 7–5</t>
  </si>
  <si>
    <t>7–6(9–7), 6–4, 4–6, 6–3</t>
  </si>
  <si>
    <t>7–5, 3–6, 6–4, 7–6(9–7)</t>
  </si>
  <si>
    <t>6–3, 7–6(7–1), 5–7, 3–6, 6–2</t>
  </si>
  <si>
    <t>7–6(7–4), 6–3, 6–2</t>
  </si>
  <si>
    <t>7–5, 7–6(7–4), 6–2</t>
  </si>
  <si>
    <t>6–2, 7–6(7–1), 6–7(1–7), 6–4</t>
  </si>
  <si>
    <t>6–7(5–7), 6–4, 7–6(7–3), 6–2</t>
  </si>
  <si>
    <t>6–3, 6–7(3–7), 3–6, 6–1, 8–6</t>
  </si>
  <si>
    <t>4–6, 7–6(7–3), 5–2 retired[k]</t>
  </si>
  <si>
    <t>7–6(7–4), 6–4, 6–4</t>
  </si>
  <si>
    <t>4–6, 6–1, 7–6(8–6), 6–4</t>
  </si>
  <si>
    <t>4–6, 6–0, 6–3, 7–6(7–1)</t>
  </si>
  <si>
    <t>3–6, 6–4, 6–4, 7–6(7–4)</t>
  </si>
  <si>
    <t>7–6(7–3), 6–4, 6–2</t>
  </si>
  <si>
    <t>7–6(7–2), 6–4, 6–4</t>
  </si>
  <si>
    <t>4–6, 6–4, 6–3, 7–6(7–2)</t>
  </si>
  <si>
    <t>7–5, 3–6, 7–6(7–3), 3–6, 6–2</t>
  </si>
  <si>
    <t>6–3, 6–4, 7–6(13–11)</t>
  </si>
  <si>
    <t>5–7, 6–4, 6–2, 6–7(5–7), 7–5</t>
  </si>
  <si>
    <t>6–7(2–7), 7–6(7–3), 6–3, 6–2</t>
  </si>
  <si>
    <t>7–6(7–5), 6–7(4–7), 6–3, 6–0</t>
  </si>
  <si>
    <t>6–1, 7–5, 7–6(7–3)</t>
  </si>
  <si>
    <t>6–2, 6–7(5–7), 6–3, 3–6, 6–1</t>
  </si>
  <si>
    <t>2–6, 6–7(5–7), 6–4, 6–4, 7–5</t>
  </si>
  <si>
    <t>2–6, 7–6(7–0), 7–5</t>
  </si>
  <si>
    <t>7–6(7–5), 4–6, 6–0</t>
  </si>
  <si>
    <t>6–3, 7–6(7–3)</t>
  </si>
  <si>
    <t>6–7(7–4), 6–4, 7–5</t>
  </si>
  <si>
    <t>6–2, 7–6(7–5)</t>
  </si>
  <si>
    <t>6–7(4–7), 6–1, 6–3</t>
  </si>
  <si>
    <t>7–5, 7–6(7–1)</t>
  </si>
  <si>
    <t>6–1, 7–6(7–3)</t>
  </si>
  <si>
    <t>4–6, 7–6(9–7), 6–2</t>
  </si>
  <si>
    <t>7–6(7–4), 3–6, 6–4</t>
  </si>
  <si>
    <t>7–6(7–3), 6–0</t>
  </si>
  <si>
    <t>6–3, 7–6(7–5)</t>
  </si>
  <si>
    <t>7–6(7–2), 3–6, 6–4</t>
  </si>
  <si>
    <t>7–6(7–2), 5–7, 6–4</t>
  </si>
  <si>
    <t>6–3, 7–6(7–2)</t>
  </si>
  <si>
    <t>6-3, 7-6(7-4), 7-6(7-5)</t>
  </si>
  <si>
    <t>Aryna Sabalenka</t>
  </si>
  <si>
    <t>Elena Rybakina</t>
  </si>
  <si>
    <t>KAZ</t>
  </si>
  <si>
    <t>Stefanos Tsitsipas</t>
  </si>
  <si>
    <t>GRE</t>
  </si>
  <si>
    <t>Greece</t>
  </si>
  <si>
    <t>Kazakhstan</t>
  </si>
  <si>
    <t>4-6, 6-3, 6-4</t>
  </si>
  <si>
    <t>6-3, 6-2</t>
  </si>
  <si>
    <t>Qinwen Zheng</t>
  </si>
  <si>
    <t>ITA</t>
  </si>
  <si>
    <t>Italy</t>
  </si>
  <si>
    <t>3-6.3-6.6-4.6-4.6-3</t>
  </si>
  <si>
    <t>CAE</t>
  </si>
  <si>
    <t>Champion Seed</t>
  </si>
  <si>
    <t>Mins</t>
  </si>
  <si>
    <t>Runner-up Seed</t>
  </si>
  <si>
    <t>U</t>
  </si>
  <si>
    <t>Bill Bowrey</t>
  </si>
  <si>
    <t>Jannik Sinner</t>
  </si>
  <si>
    <t>1st-rate-avg</t>
  </si>
  <si>
    <t>2nd-rate-avg</t>
  </si>
  <si>
    <t>3rd-rate-avg</t>
  </si>
  <si>
    <t>4th-rate-avg</t>
  </si>
  <si>
    <t>5th-rate-avg</t>
  </si>
  <si>
    <t>Unique Players</t>
  </si>
  <si>
    <t>Champion 1st-rate</t>
  </si>
  <si>
    <t>Champion 2nd-rate</t>
  </si>
  <si>
    <t>Champion 3rd-rate</t>
  </si>
  <si>
    <t xml:space="preserve"> Champion 4th-rate</t>
  </si>
  <si>
    <t>Champion 5th-rate</t>
  </si>
  <si>
    <t>Runner-up 1st-rate</t>
  </si>
  <si>
    <t>Runner-up 2nd-rate</t>
  </si>
  <si>
    <t>Runner-up 3rd-rate</t>
  </si>
  <si>
    <t>Runner-up 4th-rate</t>
  </si>
  <si>
    <t>Runner-up 5th-rate</t>
  </si>
  <si>
    <t>All Matches</t>
  </si>
  <si>
    <t>Player</t>
  </si>
  <si>
    <t>Top Winners</t>
  </si>
  <si>
    <t>Games Won</t>
  </si>
  <si>
    <t>Debut Year</t>
  </si>
  <si>
    <t>Years Since Debut</t>
  </si>
  <si>
    <r>
      <t xml:space="preserve">Note: </t>
    </r>
    <r>
      <rPr>
        <sz val="11"/>
        <color theme="1"/>
        <rFont val="Calibri"/>
        <family val="2"/>
        <scheme val="minor"/>
      </rPr>
      <t>No Mins for this match</t>
    </r>
  </si>
  <si>
    <r>
      <t xml:space="preserve">Note: </t>
    </r>
    <r>
      <rPr>
        <sz val="11"/>
        <color theme="1"/>
        <rFont val="Calibri"/>
        <family val="2"/>
        <scheme val="minor"/>
      </rPr>
      <t>Two tournaments this year, No Mins for this match</t>
    </r>
  </si>
  <si>
    <t>No. Sets</t>
  </si>
  <si>
    <t>Cumulative Set Win Rate</t>
  </si>
  <si>
    <t>Avg Seed</t>
  </si>
  <si>
    <t>Top Winner</t>
  </si>
  <si>
    <t>Cumulative Set Win Rate (Men)</t>
  </si>
  <si>
    <t>Cumulative Set Win Rate (Women)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</si>
</sst>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1"/>
      <name val="Arial Unicode MS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1" fillId="0" borderId="1" xfId="0" applyFont="1" applyBorder="1" applyAlignment="1">
      <alignment horizontal="right"/>
    </xf>
    <xf numFmtId="0" fontId="4" fillId="0" borderId="0" xfId="0" applyFont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49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0" fillId="2" borderId="1" xfId="0" applyNumberFormat="1" applyFill="1" applyBorder="1"/>
    <xf numFmtId="49" fontId="0" fillId="0" borderId="1" xfId="0" applyNumberFormat="1" applyBorder="1"/>
    <xf numFmtId="1" fontId="1" fillId="0" borderId="1" xfId="0" applyNumberFormat="1" applyFont="1" applyBorder="1" applyAlignment="1">
      <alignment horizontal="center"/>
    </xf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  <xf numFmtId="0" fontId="1" fillId="0" borderId="3" xfId="0" applyFont="1" applyBorder="1"/>
    <xf numFmtId="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B4F4-30E7-49FA-88E2-9259ED43C9C1}">
  <dimension ref="A1:W211"/>
  <sheetViews>
    <sheetView topLeftCell="A167" zoomScale="68" workbookViewId="0">
      <selection activeCell="F219" sqref="F219"/>
    </sheetView>
  </sheetViews>
  <sheetFormatPr defaultRowHeight="14.5"/>
  <cols>
    <col min="3" max="3" width="19.453125" bestFit="1" customWidth="1"/>
    <col min="5" max="5" width="16.54296875" bestFit="1" customWidth="1"/>
    <col min="6" max="6" width="25.90625" customWidth="1"/>
    <col min="19" max="19" width="20.7265625" customWidth="1"/>
    <col min="21" max="21" width="17" bestFit="1" customWidth="1"/>
  </cols>
  <sheetData>
    <row r="1" spans="1:23">
      <c r="A1" s="22" t="s">
        <v>0</v>
      </c>
      <c r="B1" s="12" t="s">
        <v>1</v>
      </c>
      <c r="C1" s="12" t="s">
        <v>2</v>
      </c>
      <c r="D1" s="12" t="s">
        <v>3</v>
      </c>
      <c r="E1" s="23" t="s">
        <v>4</v>
      </c>
      <c r="F1" s="24" t="s">
        <v>5</v>
      </c>
      <c r="G1" s="13" t="s">
        <v>561</v>
      </c>
      <c r="H1" s="13" t="s">
        <v>562</v>
      </c>
      <c r="I1" s="25" t="s">
        <v>496</v>
      </c>
      <c r="J1" s="25" t="s">
        <v>497</v>
      </c>
      <c r="K1" s="25" t="s">
        <v>498</v>
      </c>
      <c r="L1" s="25" t="s">
        <v>499</v>
      </c>
      <c r="M1" s="25" t="s">
        <v>500</v>
      </c>
      <c r="N1" s="25" t="s">
        <v>501</v>
      </c>
      <c r="O1" s="25" t="s">
        <v>502</v>
      </c>
      <c r="P1" s="25" t="s">
        <v>503</v>
      </c>
      <c r="Q1" s="25" t="s">
        <v>504</v>
      </c>
      <c r="R1" s="25" t="s">
        <v>505</v>
      </c>
      <c r="S1" s="12" t="s">
        <v>6</v>
      </c>
      <c r="T1" s="12" t="s">
        <v>7</v>
      </c>
      <c r="U1" s="23" t="s">
        <v>8</v>
      </c>
      <c r="V1" s="13" t="s">
        <v>563</v>
      </c>
    </row>
    <row r="2" spans="1:23">
      <c r="A2" s="26">
        <v>2024</v>
      </c>
      <c r="B2" s="8" t="s">
        <v>438</v>
      </c>
      <c r="C2" s="9" t="s">
        <v>547</v>
      </c>
      <c r="D2" s="9" t="s">
        <v>471</v>
      </c>
      <c r="E2" s="9" t="s">
        <v>458</v>
      </c>
      <c r="F2" s="10" t="s">
        <v>555</v>
      </c>
      <c r="G2" s="11">
        <v>2</v>
      </c>
      <c r="H2" s="11">
        <v>76</v>
      </c>
      <c r="I2" s="11">
        <v>6</v>
      </c>
      <c r="J2" s="11">
        <v>3</v>
      </c>
      <c r="K2" s="11">
        <v>6</v>
      </c>
      <c r="L2" s="11">
        <v>2</v>
      </c>
      <c r="M2" s="11"/>
      <c r="N2" s="11"/>
      <c r="O2" s="11"/>
      <c r="P2" s="11"/>
      <c r="Q2" s="9"/>
      <c r="R2" s="9"/>
      <c r="S2" s="9" t="s">
        <v>556</v>
      </c>
      <c r="T2" s="9" t="s">
        <v>470</v>
      </c>
      <c r="U2" s="9" t="s">
        <v>456</v>
      </c>
      <c r="V2" s="11">
        <v>2</v>
      </c>
    </row>
    <row r="3" spans="1:23">
      <c r="A3" s="26">
        <v>2024</v>
      </c>
      <c r="B3" s="8" t="s">
        <v>305</v>
      </c>
      <c r="C3" s="9" t="s">
        <v>566</v>
      </c>
      <c r="D3" s="9" t="s">
        <v>557</v>
      </c>
      <c r="E3" s="9" t="s">
        <v>558</v>
      </c>
      <c r="F3" s="10" t="s">
        <v>559</v>
      </c>
      <c r="G3" s="11">
        <v>4</v>
      </c>
      <c r="H3" s="11">
        <v>224</v>
      </c>
      <c r="I3" s="11">
        <v>3</v>
      </c>
      <c r="J3" s="11">
        <v>6</v>
      </c>
      <c r="K3" s="11">
        <v>3</v>
      </c>
      <c r="L3" s="11">
        <v>6</v>
      </c>
      <c r="M3" s="11">
        <v>6</v>
      </c>
      <c r="N3" s="11">
        <v>4</v>
      </c>
      <c r="O3" s="11">
        <v>6</v>
      </c>
      <c r="P3" s="11">
        <v>4</v>
      </c>
      <c r="Q3" s="9">
        <v>6</v>
      </c>
      <c r="R3" s="9">
        <v>3</v>
      </c>
      <c r="S3" s="9" t="s">
        <v>302</v>
      </c>
      <c r="T3" s="9" t="s">
        <v>473</v>
      </c>
      <c r="U3" s="9" t="s">
        <v>445</v>
      </c>
      <c r="V3" s="11">
        <v>3</v>
      </c>
    </row>
    <row r="4" spans="1:23">
      <c r="A4" s="27">
        <v>2023</v>
      </c>
      <c r="B4" s="8" t="s">
        <v>438</v>
      </c>
      <c r="C4" s="12" t="s">
        <v>547</v>
      </c>
      <c r="D4" s="12" t="s">
        <v>471</v>
      </c>
      <c r="E4" s="12" t="s">
        <v>458</v>
      </c>
      <c r="F4" s="12" t="s">
        <v>554</v>
      </c>
      <c r="G4" s="13">
        <v>5</v>
      </c>
      <c r="H4" s="13"/>
      <c r="I4" s="13">
        <v>4</v>
      </c>
      <c r="J4" s="13">
        <v>6</v>
      </c>
      <c r="K4" s="13">
        <v>6</v>
      </c>
      <c r="L4" s="13">
        <v>3</v>
      </c>
      <c r="M4" s="13">
        <v>6</v>
      </c>
      <c r="N4" s="13">
        <v>4</v>
      </c>
      <c r="O4" s="13"/>
      <c r="P4" s="13"/>
      <c r="Q4" s="13"/>
      <c r="R4" s="13"/>
      <c r="S4" s="12" t="s">
        <v>548</v>
      </c>
      <c r="T4" s="12" t="s">
        <v>549</v>
      </c>
      <c r="U4" s="12" t="s">
        <v>553</v>
      </c>
      <c r="V4" s="13">
        <v>22</v>
      </c>
      <c r="W4" s="32" t="s">
        <v>589</v>
      </c>
    </row>
    <row r="5" spans="1:23">
      <c r="A5" s="27">
        <v>2023</v>
      </c>
      <c r="B5" s="8" t="s">
        <v>305</v>
      </c>
      <c r="C5" s="8" t="s">
        <v>277</v>
      </c>
      <c r="D5" s="8" t="s">
        <v>465</v>
      </c>
      <c r="E5" s="8" t="s">
        <v>444</v>
      </c>
      <c r="F5" s="12" t="s">
        <v>546</v>
      </c>
      <c r="G5" s="13">
        <v>4</v>
      </c>
      <c r="H5" s="13"/>
      <c r="I5" s="13">
        <v>6</v>
      </c>
      <c r="J5" s="13">
        <v>3</v>
      </c>
      <c r="K5" s="13">
        <v>7</v>
      </c>
      <c r="L5" s="13">
        <v>6</v>
      </c>
      <c r="M5" s="13">
        <v>7</v>
      </c>
      <c r="N5" s="13">
        <v>6</v>
      </c>
      <c r="O5" s="13"/>
      <c r="P5" s="13"/>
      <c r="Q5" s="13"/>
      <c r="R5" s="13"/>
      <c r="S5" s="12" t="s">
        <v>550</v>
      </c>
      <c r="T5" s="12" t="s">
        <v>551</v>
      </c>
      <c r="U5" s="12" t="s">
        <v>552</v>
      </c>
      <c r="V5" s="13">
        <v>3</v>
      </c>
      <c r="W5" s="32" t="s">
        <v>589</v>
      </c>
    </row>
    <row r="6" spans="1:23">
      <c r="A6" s="26" t="s">
        <v>304</v>
      </c>
      <c r="B6" s="8" t="s">
        <v>438</v>
      </c>
      <c r="C6" s="9" t="s">
        <v>436</v>
      </c>
      <c r="D6" s="9" t="s">
        <v>464</v>
      </c>
      <c r="E6" s="9" t="s">
        <v>460</v>
      </c>
      <c r="F6" s="10" t="s">
        <v>545</v>
      </c>
      <c r="G6" s="11">
        <v>1</v>
      </c>
      <c r="H6" s="11"/>
      <c r="I6" s="11">
        <v>6</v>
      </c>
      <c r="J6" s="11">
        <v>3</v>
      </c>
      <c r="K6" s="11">
        <v>7</v>
      </c>
      <c r="L6" s="11">
        <v>6</v>
      </c>
      <c r="M6" s="11"/>
      <c r="N6" s="11"/>
      <c r="O6" s="11"/>
      <c r="P6" s="11"/>
      <c r="Q6" s="11"/>
      <c r="R6" s="11"/>
      <c r="S6" s="9" t="s">
        <v>437</v>
      </c>
      <c r="T6" s="9" t="s">
        <v>467</v>
      </c>
      <c r="U6" s="9" t="s">
        <v>442</v>
      </c>
      <c r="V6" s="11">
        <v>27</v>
      </c>
      <c r="W6" s="32" t="s">
        <v>589</v>
      </c>
    </row>
    <row r="7" spans="1:23">
      <c r="A7" s="26" t="s">
        <v>304</v>
      </c>
      <c r="B7" s="8" t="s">
        <v>305</v>
      </c>
      <c r="C7" s="9" t="s">
        <v>280</v>
      </c>
      <c r="D7" s="9" t="s">
        <v>463</v>
      </c>
      <c r="E7" s="9" t="s">
        <v>453</v>
      </c>
      <c r="F7" s="9" t="s">
        <v>530</v>
      </c>
      <c r="G7" s="11">
        <v>2</v>
      </c>
      <c r="H7" s="11"/>
      <c r="I7" s="11">
        <v>2</v>
      </c>
      <c r="J7" s="11">
        <v>6</v>
      </c>
      <c r="K7" s="11">
        <v>6</v>
      </c>
      <c r="L7" s="11">
        <v>7</v>
      </c>
      <c r="M7" s="11">
        <v>6</v>
      </c>
      <c r="N7" s="11">
        <v>4</v>
      </c>
      <c r="O7" s="11">
        <v>6</v>
      </c>
      <c r="P7" s="11">
        <v>4</v>
      </c>
      <c r="Q7" s="11">
        <v>7</v>
      </c>
      <c r="R7" s="11">
        <v>5</v>
      </c>
      <c r="S7" s="9" t="s">
        <v>302</v>
      </c>
      <c r="T7" s="9" t="s">
        <v>473</v>
      </c>
      <c r="U7" s="9" t="s">
        <v>445</v>
      </c>
      <c r="V7" s="11">
        <v>6</v>
      </c>
      <c r="W7" s="32" t="s">
        <v>589</v>
      </c>
    </row>
    <row r="8" spans="1:23">
      <c r="A8" s="27" t="s">
        <v>301</v>
      </c>
      <c r="B8" s="8" t="s">
        <v>438</v>
      </c>
      <c r="C8" s="8" t="s">
        <v>430</v>
      </c>
      <c r="D8" s="8" t="s">
        <v>466</v>
      </c>
      <c r="E8" s="8" t="s">
        <v>448</v>
      </c>
      <c r="F8" s="8" t="s">
        <v>326</v>
      </c>
      <c r="G8" s="13">
        <v>3</v>
      </c>
      <c r="H8" s="13"/>
      <c r="I8" s="13">
        <v>6</v>
      </c>
      <c r="J8" s="13">
        <v>4</v>
      </c>
      <c r="K8" s="13">
        <v>6</v>
      </c>
      <c r="L8" s="13">
        <v>3</v>
      </c>
      <c r="M8" s="13"/>
      <c r="N8" s="13"/>
      <c r="O8" s="13"/>
      <c r="P8" s="13"/>
      <c r="Q8" s="13"/>
      <c r="R8" s="13"/>
      <c r="S8" s="8" t="s">
        <v>435</v>
      </c>
      <c r="T8" s="8" t="s">
        <v>467</v>
      </c>
      <c r="U8" s="8" t="s">
        <v>442</v>
      </c>
      <c r="V8" s="13">
        <v>22</v>
      </c>
      <c r="W8" s="32" t="s">
        <v>589</v>
      </c>
    </row>
    <row r="9" spans="1:23">
      <c r="A9" s="27" t="s">
        <v>301</v>
      </c>
      <c r="B9" s="8" t="s">
        <v>305</v>
      </c>
      <c r="C9" s="8" t="s">
        <v>277</v>
      </c>
      <c r="D9" s="8" t="s">
        <v>465</v>
      </c>
      <c r="E9" s="8" t="s">
        <v>444</v>
      </c>
      <c r="F9" s="8" t="s">
        <v>303</v>
      </c>
      <c r="G9" s="13">
        <v>1</v>
      </c>
      <c r="H9" s="13"/>
      <c r="I9" s="13">
        <v>7</v>
      </c>
      <c r="J9" s="13">
        <v>5</v>
      </c>
      <c r="K9" s="13">
        <v>6</v>
      </c>
      <c r="L9" s="13">
        <v>2</v>
      </c>
      <c r="M9" s="13">
        <v>6</v>
      </c>
      <c r="N9" s="13">
        <v>2</v>
      </c>
      <c r="O9" s="13"/>
      <c r="P9" s="13"/>
      <c r="Q9" s="13"/>
      <c r="R9" s="13"/>
      <c r="S9" s="8" t="s">
        <v>302</v>
      </c>
      <c r="T9" s="8" t="s">
        <v>473</v>
      </c>
      <c r="U9" s="8" t="s">
        <v>445</v>
      </c>
      <c r="V9" s="13">
        <v>4</v>
      </c>
      <c r="W9" s="32" t="s">
        <v>589</v>
      </c>
    </row>
    <row r="10" spans="1:23">
      <c r="A10" s="26" t="s">
        <v>298</v>
      </c>
      <c r="B10" s="8" t="s">
        <v>438</v>
      </c>
      <c r="C10" s="9" t="s">
        <v>432</v>
      </c>
      <c r="D10" s="9" t="s">
        <v>467</v>
      </c>
      <c r="E10" s="9" t="s">
        <v>442</v>
      </c>
      <c r="F10" s="9" t="s">
        <v>434</v>
      </c>
      <c r="G10" s="11">
        <v>14</v>
      </c>
      <c r="H10" s="11"/>
      <c r="I10" s="11">
        <v>4</v>
      </c>
      <c r="J10" s="11">
        <v>6</v>
      </c>
      <c r="K10" s="11">
        <v>6</v>
      </c>
      <c r="L10" s="11">
        <v>2</v>
      </c>
      <c r="M10" s="11">
        <v>6</v>
      </c>
      <c r="N10" s="11">
        <v>2</v>
      </c>
      <c r="O10" s="11"/>
      <c r="P10" s="11"/>
      <c r="Q10" s="11"/>
      <c r="R10" s="11"/>
      <c r="S10" s="9" t="s">
        <v>433</v>
      </c>
      <c r="T10" s="9" t="s">
        <v>463</v>
      </c>
      <c r="U10" s="9" t="s">
        <v>453</v>
      </c>
      <c r="V10" s="11" t="s">
        <v>564</v>
      </c>
      <c r="W10" s="32" t="s">
        <v>589</v>
      </c>
    </row>
    <row r="11" spans="1:23">
      <c r="A11" s="26" t="s">
        <v>298</v>
      </c>
      <c r="B11" s="8" t="s">
        <v>305</v>
      </c>
      <c r="C11" s="9" t="s">
        <v>277</v>
      </c>
      <c r="D11" s="9" t="s">
        <v>465</v>
      </c>
      <c r="E11" s="14" t="s">
        <v>444</v>
      </c>
      <c r="F11" s="9" t="s">
        <v>300</v>
      </c>
      <c r="G11" s="11">
        <v>2</v>
      </c>
      <c r="H11" s="11"/>
      <c r="I11" s="11">
        <v>6</v>
      </c>
      <c r="J11" s="11">
        <v>4</v>
      </c>
      <c r="K11" s="11">
        <v>4</v>
      </c>
      <c r="L11" s="11">
        <v>6</v>
      </c>
      <c r="M11" s="11">
        <v>2</v>
      </c>
      <c r="N11" s="11">
        <v>6</v>
      </c>
      <c r="O11" s="11">
        <v>6</v>
      </c>
      <c r="P11" s="11">
        <v>3</v>
      </c>
      <c r="Q11" s="11">
        <v>6</v>
      </c>
      <c r="R11" s="11">
        <v>4</v>
      </c>
      <c r="S11" s="9" t="s">
        <v>299</v>
      </c>
      <c r="T11" s="9" t="s">
        <v>481</v>
      </c>
      <c r="U11" s="9" t="s">
        <v>494</v>
      </c>
      <c r="V11" s="11">
        <v>5</v>
      </c>
      <c r="W11" s="32" t="s">
        <v>589</v>
      </c>
    </row>
    <row r="12" spans="1:23">
      <c r="A12" s="27" t="s">
        <v>296</v>
      </c>
      <c r="B12" s="8" t="s">
        <v>438</v>
      </c>
      <c r="C12" s="8" t="s">
        <v>430</v>
      </c>
      <c r="D12" s="8" t="s">
        <v>466</v>
      </c>
      <c r="E12" s="8" t="s">
        <v>448</v>
      </c>
      <c r="F12" s="8" t="s">
        <v>544</v>
      </c>
      <c r="G12" s="13">
        <v>4</v>
      </c>
      <c r="H12" s="13"/>
      <c r="I12" s="13">
        <v>7</v>
      </c>
      <c r="J12" s="13">
        <v>6</v>
      </c>
      <c r="K12" s="13">
        <v>5</v>
      </c>
      <c r="L12" s="13">
        <v>7</v>
      </c>
      <c r="M12" s="13">
        <v>6</v>
      </c>
      <c r="N12" s="13">
        <v>4</v>
      </c>
      <c r="O12" s="13"/>
      <c r="P12" s="13"/>
      <c r="Q12" s="13"/>
      <c r="R12" s="13"/>
      <c r="S12" s="8" t="s">
        <v>431</v>
      </c>
      <c r="T12" s="8" t="s">
        <v>476</v>
      </c>
      <c r="U12" s="8" t="s">
        <v>455</v>
      </c>
      <c r="V12" s="13">
        <v>8</v>
      </c>
      <c r="W12" s="32" t="s">
        <v>589</v>
      </c>
    </row>
    <row r="13" spans="1:23">
      <c r="A13" s="27" t="s">
        <v>296</v>
      </c>
      <c r="B13" s="8" t="s">
        <v>305</v>
      </c>
      <c r="C13" s="8" t="s">
        <v>277</v>
      </c>
      <c r="D13" s="8" t="s">
        <v>465</v>
      </c>
      <c r="E13" s="8" t="s">
        <v>444</v>
      </c>
      <c r="F13" s="8" t="s">
        <v>297</v>
      </c>
      <c r="G13" s="13">
        <v>1</v>
      </c>
      <c r="H13" s="13"/>
      <c r="I13" s="13">
        <v>6</v>
      </c>
      <c r="J13" s="13">
        <v>3</v>
      </c>
      <c r="K13" s="13">
        <v>6</v>
      </c>
      <c r="L13" s="13">
        <v>2</v>
      </c>
      <c r="M13" s="13">
        <v>6</v>
      </c>
      <c r="N13" s="13">
        <v>3</v>
      </c>
      <c r="O13" s="13"/>
      <c r="P13" s="13"/>
      <c r="Q13" s="13"/>
      <c r="R13" s="13"/>
      <c r="S13" s="8" t="s">
        <v>280</v>
      </c>
      <c r="T13" s="8" t="s">
        <v>463</v>
      </c>
      <c r="U13" s="8" t="s">
        <v>453</v>
      </c>
      <c r="V13" s="13">
        <v>2</v>
      </c>
      <c r="W13" s="32" t="s">
        <v>589</v>
      </c>
    </row>
    <row r="14" spans="1:23">
      <c r="A14" s="26" t="s">
        <v>294</v>
      </c>
      <c r="B14" s="8" t="s">
        <v>438</v>
      </c>
      <c r="C14" s="9" t="s">
        <v>428</v>
      </c>
      <c r="D14" s="9" t="s">
        <v>468</v>
      </c>
      <c r="E14" s="9" t="s">
        <v>454</v>
      </c>
      <c r="F14" s="9" t="s">
        <v>543</v>
      </c>
      <c r="G14" s="11">
        <v>2</v>
      </c>
      <c r="H14" s="11"/>
      <c r="I14" s="11">
        <v>7</v>
      </c>
      <c r="J14" s="11">
        <v>6</v>
      </c>
      <c r="K14" s="11">
        <v>3</v>
      </c>
      <c r="L14" s="11">
        <v>6</v>
      </c>
      <c r="M14" s="11">
        <v>6</v>
      </c>
      <c r="N14" s="11">
        <v>4</v>
      </c>
      <c r="O14" s="11"/>
      <c r="P14" s="11"/>
      <c r="Q14" s="11"/>
      <c r="R14" s="11"/>
      <c r="S14" s="9" t="s">
        <v>429</v>
      </c>
      <c r="T14" s="9" t="s">
        <v>482</v>
      </c>
      <c r="U14" s="9" t="s">
        <v>489</v>
      </c>
      <c r="V14" s="11">
        <v>1</v>
      </c>
      <c r="W14" s="32" t="s">
        <v>589</v>
      </c>
    </row>
    <row r="15" spans="1:23">
      <c r="A15" s="26" t="s">
        <v>294</v>
      </c>
      <c r="B15" s="8" t="s">
        <v>305</v>
      </c>
      <c r="C15" s="9" t="s">
        <v>267</v>
      </c>
      <c r="D15" s="9" t="s">
        <v>469</v>
      </c>
      <c r="E15" s="9" t="s">
        <v>462</v>
      </c>
      <c r="F15" s="9" t="s">
        <v>529</v>
      </c>
      <c r="G15" s="11">
        <v>2</v>
      </c>
      <c r="H15" s="11"/>
      <c r="I15" s="11">
        <v>6</v>
      </c>
      <c r="J15" s="11">
        <v>2</v>
      </c>
      <c r="K15" s="11">
        <v>6</v>
      </c>
      <c r="L15" s="11">
        <v>7</v>
      </c>
      <c r="M15" s="11">
        <v>6</v>
      </c>
      <c r="N15" s="11">
        <v>3</v>
      </c>
      <c r="O15" s="11">
        <v>3</v>
      </c>
      <c r="P15" s="11">
        <v>6</v>
      </c>
      <c r="Q15" s="11">
        <v>6</v>
      </c>
      <c r="R15" s="11">
        <v>1</v>
      </c>
      <c r="S15" s="9" t="s">
        <v>295</v>
      </c>
      <c r="T15" s="9" t="s">
        <v>483</v>
      </c>
      <c r="U15" s="9" t="s">
        <v>490</v>
      </c>
      <c r="V15" s="11">
        <v>6</v>
      </c>
      <c r="W15" s="32" t="s">
        <v>589</v>
      </c>
    </row>
    <row r="16" spans="1:23">
      <c r="A16" s="27" t="s">
        <v>292</v>
      </c>
      <c r="B16" s="8" t="s">
        <v>438</v>
      </c>
      <c r="C16" s="8" t="s">
        <v>409</v>
      </c>
      <c r="D16" s="8" t="s">
        <v>467</v>
      </c>
      <c r="E16" s="15" t="s">
        <v>442</v>
      </c>
      <c r="F16" s="8" t="s">
        <v>332</v>
      </c>
      <c r="G16" s="13">
        <v>2</v>
      </c>
      <c r="H16" s="13"/>
      <c r="I16" s="13">
        <v>6</v>
      </c>
      <c r="J16" s="13">
        <v>4</v>
      </c>
      <c r="K16" s="13">
        <v>6</v>
      </c>
      <c r="L16" s="13">
        <v>4</v>
      </c>
      <c r="M16" s="13"/>
      <c r="N16" s="13"/>
      <c r="O16" s="13"/>
      <c r="P16" s="13"/>
      <c r="Q16" s="13"/>
      <c r="R16" s="13"/>
      <c r="S16" s="8" t="s">
        <v>410</v>
      </c>
      <c r="T16" s="8" t="s">
        <v>467</v>
      </c>
      <c r="U16" s="8" t="s">
        <v>442</v>
      </c>
      <c r="V16" s="13">
        <v>13</v>
      </c>
      <c r="W16" s="32" t="s">
        <v>589</v>
      </c>
    </row>
    <row r="17" spans="1:23">
      <c r="A17" s="27" t="s">
        <v>292</v>
      </c>
      <c r="B17" s="8" t="s">
        <v>305</v>
      </c>
      <c r="C17" s="8" t="s">
        <v>267</v>
      </c>
      <c r="D17" s="8" t="s">
        <v>469</v>
      </c>
      <c r="E17" s="8" t="s">
        <v>462</v>
      </c>
      <c r="F17" s="8" t="s">
        <v>293</v>
      </c>
      <c r="G17" s="13">
        <v>17</v>
      </c>
      <c r="H17" s="13"/>
      <c r="I17" s="13">
        <v>6</v>
      </c>
      <c r="J17" s="13">
        <v>4</v>
      </c>
      <c r="K17" s="13">
        <v>3</v>
      </c>
      <c r="L17" s="13">
        <v>6</v>
      </c>
      <c r="M17" s="13">
        <v>6</v>
      </c>
      <c r="N17" s="13">
        <v>1</v>
      </c>
      <c r="O17" s="13">
        <v>3</v>
      </c>
      <c r="P17" s="13">
        <v>6</v>
      </c>
      <c r="Q17" s="13">
        <v>6</v>
      </c>
      <c r="R17" s="13">
        <v>3</v>
      </c>
      <c r="S17" s="8" t="s">
        <v>280</v>
      </c>
      <c r="T17" s="8" t="s">
        <v>463</v>
      </c>
      <c r="U17" s="8" t="s">
        <v>453</v>
      </c>
      <c r="V17" s="13">
        <v>9</v>
      </c>
      <c r="W17" s="32" t="s">
        <v>589</v>
      </c>
    </row>
    <row r="18" spans="1:23">
      <c r="A18" s="26" t="s">
        <v>291</v>
      </c>
      <c r="B18" s="8" t="s">
        <v>438</v>
      </c>
      <c r="C18" s="9" t="s">
        <v>427</v>
      </c>
      <c r="D18" s="9" t="s">
        <v>451</v>
      </c>
      <c r="E18" s="9" t="s">
        <v>449</v>
      </c>
      <c r="F18" s="9" t="s">
        <v>348</v>
      </c>
      <c r="G18" s="11">
        <v>7</v>
      </c>
      <c r="H18" s="11"/>
      <c r="I18" s="11">
        <v>6</v>
      </c>
      <c r="J18" s="11">
        <v>4</v>
      </c>
      <c r="K18" s="11">
        <v>3</v>
      </c>
      <c r="L18" s="11">
        <v>6</v>
      </c>
      <c r="M18" s="11">
        <v>6</v>
      </c>
      <c r="N18" s="11">
        <v>4</v>
      </c>
      <c r="O18" s="11"/>
      <c r="P18" s="11"/>
      <c r="Q18" s="11"/>
      <c r="R18" s="11"/>
      <c r="S18" s="9" t="s">
        <v>409</v>
      </c>
      <c r="T18" s="9" t="s">
        <v>467</v>
      </c>
      <c r="U18" s="9" t="s">
        <v>442</v>
      </c>
      <c r="V18" s="11">
        <v>1</v>
      </c>
      <c r="W18" s="32" t="s">
        <v>589</v>
      </c>
    </row>
    <row r="19" spans="1:23">
      <c r="A19" s="26" t="s">
        <v>291</v>
      </c>
      <c r="B19" s="8" t="s">
        <v>305</v>
      </c>
      <c r="C19" s="9" t="s">
        <v>277</v>
      </c>
      <c r="D19" s="9" t="s">
        <v>465</v>
      </c>
      <c r="E19" s="14" t="s">
        <v>444</v>
      </c>
      <c r="F19" s="9" t="s">
        <v>528</v>
      </c>
      <c r="G19" s="11">
        <v>1</v>
      </c>
      <c r="H19" s="11"/>
      <c r="I19" s="11">
        <v>6</v>
      </c>
      <c r="J19" s="11">
        <v>1</v>
      </c>
      <c r="K19" s="11">
        <v>7</v>
      </c>
      <c r="L19" s="11">
        <v>5</v>
      </c>
      <c r="M19" s="11">
        <v>7</v>
      </c>
      <c r="N19" s="11">
        <v>6</v>
      </c>
      <c r="O19" s="11"/>
      <c r="P19" s="11"/>
      <c r="Q19" s="11"/>
      <c r="R19" s="11"/>
      <c r="S19" s="9" t="s">
        <v>282</v>
      </c>
      <c r="T19" s="9" t="s">
        <v>457</v>
      </c>
      <c r="U19" s="9" t="s">
        <v>450</v>
      </c>
      <c r="V19" s="11">
        <v>2</v>
      </c>
      <c r="W19" s="32" t="s">
        <v>589</v>
      </c>
    </row>
    <row r="20" spans="1:23">
      <c r="A20" s="27" t="s">
        <v>290</v>
      </c>
      <c r="B20" s="8" t="s">
        <v>438</v>
      </c>
      <c r="C20" s="8" t="s">
        <v>409</v>
      </c>
      <c r="D20" s="8" t="s">
        <v>467</v>
      </c>
      <c r="E20" s="15" t="s">
        <v>442</v>
      </c>
      <c r="F20" s="8" t="s">
        <v>542</v>
      </c>
      <c r="G20" s="13">
        <v>1</v>
      </c>
      <c r="H20" s="13"/>
      <c r="I20" s="13">
        <v>6</v>
      </c>
      <c r="J20" s="13">
        <v>3</v>
      </c>
      <c r="K20" s="13">
        <v>7</v>
      </c>
      <c r="L20" s="13">
        <v>6</v>
      </c>
      <c r="M20" s="13"/>
      <c r="N20" s="13"/>
      <c r="O20" s="13"/>
      <c r="P20" s="13"/>
      <c r="Q20" s="13"/>
      <c r="R20" s="13"/>
      <c r="S20" s="8" t="s">
        <v>416</v>
      </c>
      <c r="T20" s="8" t="s">
        <v>473</v>
      </c>
      <c r="U20" s="8" t="s">
        <v>445</v>
      </c>
      <c r="V20" s="13">
        <v>2</v>
      </c>
      <c r="W20" s="32" t="s">
        <v>589</v>
      </c>
    </row>
    <row r="21" spans="1:23">
      <c r="A21" s="27" t="s">
        <v>290</v>
      </c>
      <c r="B21" s="8" t="s">
        <v>305</v>
      </c>
      <c r="C21" s="8" t="s">
        <v>277</v>
      </c>
      <c r="D21" s="8" t="s">
        <v>465</v>
      </c>
      <c r="E21" s="8" t="s">
        <v>444</v>
      </c>
      <c r="F21" s="8" t="s">
        <v>527</v>
      </c>
      <c r="G21" s="13">
        <v>1</v>
      </c>
      <c r="H21" s="13"/>
      <c r="I21" s="13">
        <v>7</v>
      </c>
      <c r="J21" s="13">
        <v>6</v>
      </c>
      <c r="K21" s="13">
        <v>6</v>
      </c>
      <c r="L21" s="13">
        <v>7</v>
      </c>
      <c r="M21" s="13">
        <v>6</v>
      </c>
      <c r="N21" s="13">
        <v>3</v>
      </c>
      <c r="O21" s="13">
        <v>6</v>
      </c>
      <c r="P21" s="13">
        <v>0</v>
      </c>
      <c r="Q21" s="13"/>
      <c r="R21" s="13"/>
      <c r="S21" s="8" t="s">
        <v>282</v>
      </c>
      <c r="T21" s="8" t="s">
        <v>457</v>
      </c>
      <c r="U21" s="8" t="s">
        <v>450</v>
      </c>
      <c r="V21" s="13">
        <v>6</v>
      </c>
      <c r="W21" s="32" t="s">
        <v>589</v>
      </c>
    </row>
    <row r="22" spans="1:23">
      <c r="A22" s="26" t="s">
        <v>287</v>
      </c>
      <c r="B22" s="8" t="s">
        <v>438</v>
      </c>
      <c r="C22" s="9" t="s">
        <v>422</v>
      </c>
      <c r="D22" s="9" t="s">
        <v>470</v>
      </c>
      <c r="E22" s="9" t="s">
        <v>456</v>
      </c>
      <c r="F22" s="9" t="s">
        <v>541</v>
      </c>
      <c r="G22" s="11">
        <v>4</v>
      </c>
      <c r="H22" s="11"/>
      <c r="I22" s="11">
        <v>7</v>
      </c>
      <c r="J22" s="11">
        <v>6</v>
      </c>
      <c r="K22" s="11">
        <v>6</v>
      </c>
      <c r="L22" s="11">
        <v>0</v>
      </c>
      <c r="M22" s="11"/>
      <c r="N22" s="11"/>
      <c r="O22" s="11"/>
      <c r="P22" s="11"/>
      <c r="Q22" s="11"/>
      <c r="R22" s="11"/>
      <c r="S22" s="9" t="s">
        <v>426</v>
      </c>
      <c r="T22" s="9" t="s">
        <v>484</v>
      </c>
      <c r="U22" s="9" t="s">
        <v>488</v>
      </c>
      <c r="V22" s="11">
        <v>20</v>
      </c>
      <c r="W22" s="32" t="s">
        <v>589</v>
      </c>
    </row>
    <row r="23" spans="1:23">
      <c r="A23" s="26" t="s">
        <v>287</v>
      </c>
      <c r="B23" s="8" t="s">
        <v>305</v>
      </c>
      <c r="C23" s="9" t="s">
        <v>288</v>
      </c>
      <c r="D23" s="9" t="s">
        <v>469</v>
      </c>
      <c r="E23" s="9" t="s">
        <v>462</v>
      </c>
      <c r="F23" s="9" t="s">
        <v>289</v>
      </c>
      <c r="G23" s="11">
        <v>8</v>
      </c>
      <c r="H23" s="11"/>
      <c r="I23" s="11">
        <v>6</v>
      </c>
      <c r="J23" s="11">
        <v>3</v>
      </c>
      <c r="K23" s="11">
        <v>6</v>
      </c>
      <c r="L23" s="11">
        <v>2</v>
      </c>
      <c r="M23" s="11">
        <v>3</v>
      </c>
      <c r="N23" s="11">
        <v>6</v>
      </c>
      <c r="O23" s="11">
        <v>6</v>
      </c>
      <c r="P23" s="11">
        <v>3</v>
      </c>
      <c r="Q23" s="11"/>
      <c r="R23" s="11"/>
      <c r="S23" s="9" t="s">
        <v>280</v>
      </c>
      <c r="T23" s="9" t="s">
        <v>463</v>
      </c>
      <c r="U23" s="9" t="s">
        <v>453</v>
      </c>
      <c r="V23" s="11">
        <v>1</v>
      </c>
      <c r="W23" s="32" t="s">
        <v>589</v>
      </c>
    </row>
    <row r="24" spans="1:23">
      <c r="A24" s="27" t="s">
        <v>286</v>
      </c>
      <c r="B24" s="8" t="s">
        <v>438</v>
      </c>
      <c r="C24" s="8" t="s">
        <v>424</v>
      </c>
      <c r="D24" s="8" t="s">
        <v>471</v>
      </c>
      <c r="E24" s="8" t="s">
        <v>458</v>
      </c>
      <c r="F24" s="8" t="s">
        <v>425</v>
      </c>
      <c r="G24" s="13">
        <v>1</v>
      </c>
      <c r="H24" s="13"/>
      <c r="I24" s="13">
        <v>4</v>
      </c>
      <c r="J24" s="13">
        <v>6</v>
      </c>
      <c r="K24" s="13">
        <v>6</v>
      </c>
      <c r="L24" s="13">
        <v>4</v>
      </c>
      <c r="M24" s="13">
        <v>6</v>
      </c>
      <c r="N24" s="13">
        <v>3</v>
      </c>
      <c r="O24" s="13"/>
      <c r="P24" s="13"/>
      <c r="Q24" s="13"/>
      <c r="R24" s="13"/>
      <c r="S24" s="8" t="s">
        <v>422</v>
      </c>
      <c r="T24" s="8" t="s">
        <v>470</v>
      </c>
      <c r="U24" s="8" t="s">
        <v>456</v>
      </c>
      <c r="V24" s="13">
        <v>6</v>
      </c>
      <c r="W24" s="32" t="s">
        <v>589</v>
      </c>
    </row>
    <row r="25" spans="1:23">
      <c r="A25" s="27" t="s">
        <v>286</v>
      </c>
      <c r="B25" s="8" t="s">
        <v>305</v>
      </c>
      <c r="C25" s="8" t="s">
        <v>277</v>
      </c>
      <c r="D25" s="8" t="s">
        <v>465</v>
      </c>
      <c r="E25" s="8" t="s">
        <v>444</v>
      </c>
      <c r="F25" s="8" t="s">
        <v>526</v>
      </c>
      <c r="G25" s="13">
        <v>1</v>
      </c>
      <c r="H25" s="13"/>
      <c r="I25" s="13">
        <v>6</v>
      </c>
      <c r="J25" s="13">
        <v>7</v>
      </c>
      <c r="K25" s="13">
        <v>7</v>
      </c>
      <c r="L25" s="13">
        <v>6</v>
      </c>
      <c r="M25" s="13">
        <v>6</v>
      </c>
      <c r="N25" s="13">
        <v>3</v>
      </c>
      <c r="O25" s="13">
        <v>6</v>
      </c>
      <c r="P25" s="13">
        <v>2</v>
      </c>
      <c r="Q25" s="13"/>
      <c r="R25" s="13"/>
      <c r="S25" s="8" t="s">
        <v>282</v>
      </c>
      <c r="T25" s="8" t="s">
        <v>457</v>
      </c>
      <c r="U25" s="8" t="s">
        <v>450</v>
      </c>
      <c r="V25" s="13">
        <v>3</v>
      </c>
      <c r="W25" s="32" t="s">
        <v>589</v>
      </c>
    </row>
    <row r="26" spans="1:23">
      <c r="A26" s="26" t="s">
        <v>285</v>
      </c>
      <c r="B26" s="8" t="s">
        <v>438</v>
      </c>
      <c r="C26" s="9" t="s">
        <v>424</v>
      </c>
      <c r="D26" s="9" t="s">
        <v>471</v>
      </c>
      <c r="E26" s="16" t="s">
        <v>458</v>
      </c>
      <c r="F26" s="9" t="s">
        <v>381</v>
      </c>
      <c r="G26" s="11">
        <v>3</v>
      </c>
      <c r="H26" s="11"/>
      <c r="I26" s="11">
        <v>6</v>
      </c>
      <c r="J26" s="11">
        <v>3</v>
      </c>
      <c r="K26" s="11">
        <v>6</v>
      </c>
      <c r="L26" s="11">
        <v>0</v>
      </c>
      <c r="M26" s="11"/>
      <c r="N26" s="11"/>
      <c r="O26" s="11"/>
      <c r="P26" s="11"/>
      <c r="Q26" s="11"/>
      <c r="R26" s="11"/>
      <c r="S26" s="9" t="s">
        <v>416</v>
      </c>
      <c r="T26" s="9" t="s">
        <v>473</v>
      </c>
      <c r="U26" s="9" t="s">
        <v>445</v>
      </c>
      <c r="V26" s="11">
        <v>4</v>
      </c>
      <c r="W26" s="32" t="s">
        <v>589</v>
      </c>
    </row>
    <row r="27" spans="1:23">
      <c r="A27" s="26" t="s">
        <v>285</v>
      </c>
      <c r="B27" s="8" t="s">
        <v>305</v>
      </c>
      <c r="C27" s="9" t="s">
        <v>277</v>
      </c>
      <c r="D27" s="9" t="s">
        <v>465</v>
      </c>
      <c r="E27" s="14" t="s">
        <v>444</v>
      </c>
      <c r="F27" s="9" t="s">
        <v>525</v>
      </c>
      <c r="G27" s="11">
        <v>1</v>
      </c>
      <c r="H27" s="11"/>
      <c r="I27" s="11">
        <v>5</v>
      </c>
      <c r="J27" s="11">
        <v>7</v>
      </c>
      <c r="K27" s="11">
        <v>6</v>
      </c>
      <c r="L27" s="11">
        <v>4</v>
      </c>
      <c r="M27" s="11">
        <v>6</v>
      </c>
      <c r="N27" s="11">
        <v>2</v>
      </c>
      <c r="O27" s="11">
        <v>6</v>
      </c>
      <c r="P27" s="11">
        <v>7</v>
      </c>
      <c r="Q27" s="11">
        <v>7</v>
      </c>
      <c r="R27" s="11">
        <v>5</v>
      </c>
      <c r="S27" s="9" t="s">
        <v>280</v>
      </c>
      <c r="T27" s="9" t="s">
        <v>463</v>
      </c>
      <c r="U27" s="9" t="s">
        <v>453</v>
      </c>
      <c r="V27" s="11">
        <v>2</v>
      </c>
      <c r="W27" s="32" t="s">
        <v>589</v>
      </c>
    </row>
    <row r="28" spans="1:23">
      <c r="A28" s="27" t="s">
        <v>283</v>
      </c>
      <c r="B28" s="8" t="s">
        <v>438</v>
      </c>
      <c r="C28" s="8" t="s">
        <v>412</v>
      </c>
      <c r="D28" s="8" t="s">
        <v>472</v>
      </c>
      <c r="E28" s="8" t="s">
        <v>459</v>
      </c>
      <c r="F28" s="8" t="s">
        <v>423</v>
      </c>
      <c r="G28" s="13">
        <v>3</v>
      </c>
      <c r="H28" s="13"/>
      <c r="I28" s="13">
        <v>3</v>
      </c>
      <c r="J28" s="13">
        <v>6</v>
      </c>
      <c r="K28" s="13">
        <v>6</v>
      </c>
      <c r="L28" s="13">
        <v>3</v>
      </c>
      <c r="M28" s="13">
        <v>6</v>
      </c>
      <c r="N28" s="13">
        <v>3</v>
      </c>
      <c r="O28" s="13"/>
      <c r="P28" s="13"/>
      <c r="Q28" s="13"/>
      <c r="R28" s="13"/>
      <c r="S28" s="8" t="s">
        <v>422</v>
      </c>
      <c r="T28" s="8" t="s">
        <v>470</v>
      </c>
      <c r="U28" s="8" t="s">
        <v>456</v>
      </c>
      <c r="V28" s="13">
        <v>9</v>
      </c>
      <c r="W28" s="32" t="s">
        <v>589</v>
      </c>
    </row>
    <row r="29" spans="1:23">
      <c r="A29" s="27" t="s">
        <v>283</v>
      </c>
      <c r="B29" s="8" t="s">
        <v>305</v>
      </c>
      <c r="C29" s="8" t="s">
        <v>277</v>
      </c>
      <c r="D29" s="8" t="s">
        <v>465</v>
      </c>
      <c r="E29" s="8" t="s">
        <v>444</v>
      </c>
      <c r="F29" s="8" t="s">
        <v>284</v>
      </c>
      <c r="G29" s="13">
        <v>3</v>
      </c>
      <c r="H29" s="13"/>
      <c r="I29" s="13">
        <v>6</v>
      </c>
      <c r="J29" s="13">
        <v>4</v>
      </c>
      <c r="K29" s="13">
        <v>6</v>
      </c>
      <c r="L29" s="13">
        <v>2</v>
      </c>
      <c r="M29" s="13">
        <v>6</v>
      </c>
      <c r="N29" s="13">
        <v>3</v>
      </c>
      <c r="O29" s="13"/>
      <c r="P29" s="13"/>
      <c r="Q29" s="13"/>
      <c r="R29" s="13"/>
      <c r="S29" s="8" t="s">
        <v>282</v>
      </c>
      <c r="T29" s="8" t="s">
        <v>457</v>
      </c>
      <c r="U29" s="8" t="s">
        <v>450</v>
      </c>
      <c r="V29" s="13">
        <v>5</v>
      </c>
      <c r="W29" s="32" t="s">
        <v>589</v>
      </c>
    </row>
    <row r="30" spans="1:23">
      <c r="A30" s="26" t="s">
        <v>281</v>
      </c>
      <c r="B30" s="8" t="s">
        <v>438</v>
      </c>
      <c r="C30" s="9" t="s">
        <v>409</v>
      </c>
      <c r="D30" s="9" t="s">
        <v>467</v>
      </c>
      <c r="E30" s="9" t="s">
        <v>442</v>
      </c>
      <c r="F30" s="9" t="s">
        <v>421</v>
      </c>
      <c r="G30" s="11">
        <v>1</v>
      </c>
      <c r="H30" s="11"/>
      <c r="I30" s="11">
        <v>6</v>
      </c>
      <c r="J30" s="11">
        <v>4</v>
      </c>
      <c r="K30" s="11">
        <v>3</v>
      </c>
      <c r="L30" s="11">
        <v>6</v>
      </c>
      <c r="M30" s="11">
        <v>6</v>
      </c>
      <c r="N30" s="11">
        <v>2</v>
      </c>
      <c r="O30" s="11"/>
      <c r="P30" s="11"/>
      <c r="Q30" s="11"/>
      <c r="R30" s="11"/>
      <c r="S30" s="9" t="s">
        <v>411</v>
      </c>
      <c r="T30" s="9" t="s">
        <v>472</v>
      </c>
      <c r="U30" s="9" t="s">
        <v>459</v>
      </c>
      <c r="V30" s="11" t="s">
        <v>564</v>
      </c>
      <c r="W30" s="32" t="s">
        <v>589</v>
      </c>
    </row>
    <row r="31" spans="1:23">
      <c r="A31" s="26" t="s">
        <v>281</v>
      </c>
      <c r="B31" s="8" t="s">
        <v>305</v>
      </c>
      <c r="C31" s="9" t="s">
        <v>267</v>
      </c>
      <c r="D31" s="9" t="s">
        <v>469</v>
      </c>
      <c r="E31" s="9" t="s">
        <v>462</v>
      </c>
      <c r="F31" s="9" t="s">
        <v>524</v>
      </c>
      <c r="G31" s="11">
        <v>1</v>
      </c>
      <c r="H31" s="11"/>
      <c r="I31" s="11">
        <v>6</v>
      </c>
      <c r="J31" s="11">
        <v>3</v>
      </c>
      <c r="K31" s="11">
        <v>6</v>
      </c>
      <c r="L31" s="11">
        <v>4</v>
      </c>
      <c r="M31" s="11">
        <v>7</v>
      </c>
      <c r="N31" s="11">
        <v>6</v>
      </c>
      <c r="O31" s="11"/>
      <c r="P31" s="11"/>
      <c r="Q31" s="11"/>
      <c r="R31" s="11"/>
      <c r="S31" s="9" t="s">
        <v>282</v>
      </c>
      <c r="T31" s="9" t="s">
        <v>457</v>
      </c>
      <c r="U31" s="9" t="s">
        <v>450</v>
      </c>
      <c r="V31" s="11">
        <v>5</v>
      </c>
      <c r="W31" s="32" t="s">
        <v>589</v>
      </c>
    </row>
    <row r="32" spans="1:23">
      <c r="A32" s="27" t="s">
        <v>279</v>
      </c>
      <c r="B32" s="8" t="s">
        <v>438</v>
      </c>
      <c r="C32" s="8" t="s">
        <v>409</v>
      </c>
      <c r="D32" s="8" t="s">
        <v>467</v>
      </c>
      <c r="E32" s="15" t="s">
        <v>442</v>
      </c>
      <c r="F32" s="8" t="s">
        <v>420</v>
      </c>
      <c r="G32" s="13">
        <v>2</v>
      </c>
      <c r="H32" s="13"/>
      <c r="I32" s="13">
        <v>6</v>
      </c>
      <c r="J32" s="13">
        <v>0</v>
      </c>
      <c r="K32" s="13">
        <v>6</v>
      </c>
      <c r="L32" s="13">
        <v>3</v>
      </c>
      <c r="M32" s="13"/>
      <c r="N32" s="13"/>
      <c r="O32" s="13"/>
      <c r="P32" s="13"/>
      <c r="Q32" s="13"/>
      <c r="R32" s="13"/>
      <c r="S32" s="8" t="s">
        <v>419</v>
      </c>
      <c r="T32" s="8" t="s">
        <v>473</v>
      </c>
      <c r="U32" s="8" t="s">
        <v>445</v>
      </c>
      <c r="V32" s="13">
        <v>3</v>
      </c>
      <c r="W32" s="32" t="s">
        <v>589</v>
      </c>
    </row>
    <row r="33" spans="1:23">
      <c r="A33" s="27" t="s">
        <v>279</v>
      </c>
      <c r="B33" s="8" t="s">
        <v>305</v>
      </c>
      <c r="C33" s="8" t="s">
        <v>280</v>
      </c>
      <c r="D33" s="8" t="s">
        <v>463</v>
      </c>
      <c r="E33" s="8" t="s">
        <v>453</v>
      </c>
      <c r="F33" s="8" t="s">
        <v>523</v>
      </c>
      <c r="G33" s="13">
        <v>1</v>
      </c>
      <c r="H33" s="13"/>
      <c r="I33" s="13">
        <v>7</v>
      </c>
      <c r="J33" s="13">
        <v>5</v>
      </c>
      <c r="K33" s="13">
        <v>3</v>
      </c>
      <c r="L33" s="13">
        <v>6</v>
      </c>
      <c r="M33" s="13">
        <v>7</v>
      </c>
      <c r="N33" s="13">
        <v>6</v>
      </c>
      <c r="O33" s="13">
        <v>3</v>
      </c>
      <c r="P33" s="13">
        <v>6</v>
      </c>
      <c r="Q33" s="13">
        <v>6</v>
      </c>
      <c r="R33" s="13">
        <v>2</v>
      </c>
      <c r="S33" s="8" t="s">
        <v>267</v>
      </c>
      <c r="T33" s="8" t="s">
        <v>469</v>
      </c>
      <c r="U33" s="8" t="s">
        <v>462</v>
      </c>
      <c r="V33" s="13">
        <v>2</v>
      </c>
      <c r="W33" s="32" t="s">
        <v>589</v>
      </c>
    </row>
    <row r="34" spans="1:23">
      <c r="A34" s="26" t="s">
        <v>276</v>
      </c>
      <c r="B34" s="8" t="s">
        <v>438</v>
      </c>
      <c r="C34" s="9" t="s">
        <v>416</v>
      </c>
      <c r="D34" s="9" t="s">
        <v>473</v>
      </c>
      <c r="E34" s="9" t="s">
        <v>445</v>
      </c>
      <c r="F34" s="9" t="s">
        <v>418</v>
      </c>
      <c r="G34" s="11">
        <v>5</v>
      </c>
      <c r="H34" s="11"/>
      <c r="I34" s="11">
        <v>7</v>
      </c>
      <c r="J34" s="11">
        <v>5</v>
      </c>
      <c r="K34" s="11">
        <v>6</v>
      </c>
      <c r="L34" s="11">
        <v>3</v>
      </c>
      <c r="M34" s="11"/>
      <c r="N34" s="11"/>
      <c r="O34" s="11"/>
      <c r="P34" s="11"/>
      <c r="Q34" s="11"/>
      <c r="R34" s="11"/>
      <c r="S34" s="9" t="s">
        <v>417</v>
      </c>
      <c r="T34" s="9" t="s">
        <v>465</v>
      </c>
      <c r="U34" s="9" t="s">
        <v>444</v>
      </c>
      <c r="V34" s="11">
        <v>4</v>
      </c>
      <c r="W34" s="32" t="s">
        <v>589</v>
      </c>
    </row>
    <row r="35" spans="1:23">
      <c r="A35" s="26" t="s">
        <v>276</v>
      </c>
      <c r="B35" s="8" t="s">
        <v>305</v>
      </c>
      <c r="C35" s="9" t="s">
        <v>277</v>
      </c>
      <c r="D35" s="9" t="s">
        <v>465</v>
      </c>
      <c r="E35" s="14" t="s">
        <v>444</v>
      </c>
      <c r="F35" s="9" t="s">
        <v>522</v>
      </c>
      <c r="G35" s="11">
        <v>3</v>
      </c>
      <c r="H35" s="11"/>
      <c r="I35" s="11">
        <v>4</v>
      </c>
      <c r="J35" s="11">
        <v>6</v>
      </c>
      <c r="K35" s="11">
        <v>6</v>
      </c>
      <c r="L35" s="11">
        <v>4</v>
      </c>
      <c r="M35" s="11">
        <v>6</v>
      </c>
      <c r="N35" s="11">
        <v>3</v>
      </c>
      <c r="O35" s="11">
        <v>7</v>
      </c>
      <c r="P35" s="11">
        <v>6</v>
      </c>
      <c r="Q35" s="11"/>
      <c r="R35" s="11"/>
      <c r="S35" s="9" t="s">
        <v>278</v>
      </c>
      <c r="T35" s="9" t="s">
        <v>474</v>
      </c>
      <c r="U35" s="9" t="s">
        <v>452</v>
      </c>
      <c r="V35" s="11" t="s">
        <v>564</v>
      </c>
      <c r="W35" s="32" t="s">
        <v>589</v>
      </c>
    </row>
    <row r="36" spans="1:23">
      <c r="A36" s="27" t="s">
        <v>274</v>
      </c>
      <c r="B36" s="8" t="s">
        <v>438</v>
      </c>
      <c r="C36" s="8" t="s">
        <v>409</v>
      </c>
      <c r="D36" s="8" t="s">
        <v>467</v>
      </c>
      <c r="E36" s="15" t="s">
        <v>442</v>
      </c>
      <c r="F36" s="8" t="s">
        <v>339</v>
      </c>
      <c r="G36" s="13" t="s">
        <v>564</v>
      </c>
      <c r="H36" s="13"/>
      <c r="I36" s="13">
        <v>6</v>
      </c>
      <c r="J36" s="13">
        <v>1</v>
      </c>
      <c r="K36" s="13">
        <v>6</v>
      </c>
      <c r="L36" s="13">
        <v>2</v>
      </c>
      <c r="M36" s="13"/>
      <c r="N36" s="13"/>
      <c r="O36" s="13"/>
      <c r="P36" s="13"/>
      <c r="Q36" s="13"/>
      <c r="R36" s="13"/>
      <c r="S36" s="8" t="s">
        <v>416</v>
      </c>
      <c r="T36" s="8" t="s">
        <v>473</v>
      </c>
      <c r="U36" s="8" t="s">
        <v>445</v>
      </c>
      <c r="V36" s="13">
        <v>1</v>
      </c>
      <c r="W36" s="32" t="s">
        <v>589</v>
      </c>
    </row>
    <row r="37" spans="1:23">
      <c r="A37" s="27" t="s">
        <v>274</v>
      </c>
      <c r="B37" s="8" t="s">
        <v>305</v>
      </c>
      <c r="C37" s="8" t="s">
        <v>267</v>
      </c>
      <c r="D37" s="8" t="s">
        <v>469</v>
      </c>
      <c r="E37" s="8" t="s">
        <v>462</v>
      </c>
      <c r="F37" s="8" t="s">
        <v>521</v>
      </c>
      <c r="G37" s="13">
        <v>1</v>
      </c>
      <c r="H37" s="13"/>
      <c r="I37" s="13">
        <v>7</v>
      </c>
      <c r="J37" s="13">
        <v>6</v>
      </c>
      <c r="K37" s="13">
        <v>6</v>
      </c>
      <c r="L37" s="13">
        <v>4</v>
      </c>
      <c r="M37" s="13">
        <v>6</v>
      </c>
      <c r="N37" s="13">
        <v>4</v>
      </c>
      <c r="O37" s="13"/>
      <c r="P37" s="13"/>
      <c r="Q37" s="13"/>
      <c r="R37" s="13"/>
      <c r="S37" s="8" t="s">
        <v>275</v>
      </c>
      <c r="T37" s="8" t="s">
        <v>485</v>
      </c>
      <c r="U37" s="8" t="s">
        <v>492</v>
      </c>
      <c r="V37" s="13">
        <v>10</v>
      </c>
      <c r="W37" s="32" t="s">
        <v>589</v>
      </c>
    </row>
    <row r="38" spans="1:23">
      <c r="A38" s="26" t="s">
        <v>271</v>
      </c>
      <c r="B38" s="8" t="s">
        <v>438</v>
      </c>
      <c r="C38" s="9" t="s">
        <v>406</v>
      </c>
      <c r="D38" s="9" t="s">
        <v>474</v>
      </c>
      <c r="E38" s="9" t="s">
        <v>452</v>
      </c>
      <c r="F38" s="9" t="s">
        <v>415</v>
      </c>
      <c r="G38" s="11">
        <v>3</v>
      </c>
      <c r="H38" s="11"/>
      <c r="I38" s="11">
        <v>6</v>
      </c>
      <c r="J38" s="11">
        <v>1</v>
      </c>
      <c r="K38" s="11">
        <v>2</v>
      </c>
      <c r="L38" s="11">
        <v>0</v>
      </c>
      <c r="M38" s="11"/>
      <c r="N38" s="11"/>
      <c r="O38" s="11"/>
      <c r="P38" s="11"/>
      <c r="Q38" s="11"/>
      <c r="R38" s="11"/>
      <c r="S38" s="9" t="s">
        <v>411</v>
      </c>
      <c r="T38" s="9" t="s">
        <v>472</v>
      </c>
      <c r="U38" s="9" t="s">
        <v>459</v>
      </c>
      <c r="V38" s="11">
        <v>8</v>
      </c>
      <c r="W38" s="32" t="s">
        <v>589</v>
      </c>
    </row>
    <row r="39" spans="1:23">
      <c r="A39" s="26" t="s">
        <v>271</v>
      </c>
      <c r="B39" s="8" t="s">
        <v>305</v>
      </c>
      <c r="C39" s="9" t="s">
        <v>267</v>
      </c>
      <c r="D39" s="9" t="s">
        <v>469</v>
      </c>
      <c r="E39" s="9" t="s">
        <v>462</v>
      </c>
      <c r="F39" s="9" t="s">
        <v>273</v>
      </c>
      <c r="G39" s="11">
        <v>1</v>
      </c>
      <c r="H39" s="11"/>
      <c r="I39" s="11">
        <v>5</v>
      </c>
      <c r="J39" s="11">
        <v>7</v>
      </c>
      <c r="K39" s="11">
        <v>7</v>
      </c>
      <c r="L39" s="11">
        <v>5</v>
      </c>
      <c r="M39" s="11">
        <v>6</v>
      </c>
      <c r="N39" s="11">
        <v>0</v>
      </c>
      <c r="O39" s="11">
        <v>6</v>
      </c>
      <c r="P39" s="11">
        <v>2</v>
      </c>
      <c r="Q39" s="11"/>
      <c r="R39" s="11"/>
      <c r="S39" s="9" t="s">
        <v>272</v>
      </c>
      <c r="T39" s="9" t="s">
        <v>486</v>
      </c>
      <c r="U39" s="9" t="s">
        <v>491</v>
      </c>
      <c r="V39" s="11" t="s">
        <v>564</v>
      </c>
      <c r="W39" s="32" t="s">
        <v>589</v>
      </c>
    </row>
    <row r="40" spans="1:23">
      <c r="A40" s="27" t="s">
        <v>268</v>
      </c>
      <c r="B40" s="8" t="s">
        <v>438</v>
      </c>
      <c r="C40" s="8" t="s">
        <v>409</v>
      </c>
      <c r="D40" s="8" t="s">
        <v>467</v>
      </c>
      <c r="E40" s="15" t="s">
        <v>442</v>
      </c>
      <c r="F40" s="8" t="s">
        <v>414</v>
      </c>
      <c r="G40" s="13">
        <v>7</v>
      </c>
      <c r="H40" s="13"/>
      <c r="I40" s="13">
        <v>2</v>
      </c>
      <c r="J40" s="13">
        <v>6</v>
      </c>
      <c r="K40" s="13">
        <v>6</v>
      </c>
      <c r="L40" s="13">
        <v>3</v>
      </c>
      <c r="M40" s="13">
        <v>6</v>
      </c>
      <c r="N40" s="13">
        <v>0</v>
      </c>
      <c r="O40" s="13"/>
      <c r="P40" s="13"/>
      <c r="Q40" s="13"/>
      <c r="R40" s="13"/>
      <c r="S40" s="8" t="s">
        <v>407</v>
      </c>
      <c r="T40" s="8" t="s">
        <v>467</v>
      </c>
      <c r="U40" s="8" t="s">
        <v>442</v>
      </c>
      <c r="V40" s="13">
        <v>1</v>
      </c>
      <c r="W40" s="32" t="s">
        <v>589</v>
      </c>
    </row>
    <row r="41" spans="1:23">
      <c r="A41" s="27" t="s">
        <v>268</v>
      </c>
      <c r="B41" s="8" t="s">
        <v>305</v>
      </c>
      <c r="C41" s="8" t="s">
        <v>262</v>
      </c>
      <c r="D41" s="8" t="s">
        <v>473</v>
      </c>
      <c r="E41" s="8" t="s">
        <v>445</v>
      </c>
      <c r="F41" s="8" t="s">
        <v>270</v>
      </c>
      <c r="G41" s="13">
        <v>4</v>
      </c>
      <c r="H41" s="13"/>
      <c r="I41" s="13">
        <v>1</v>
      </c>
      <c r="J41" s="13">
        <v>6</v>
      </c>
      <c r="K41" s="13">
        <v>6</v>
      </c>
      <c r="L41" s="13">
        <v>3</v>
      </c>
      <c r="M41" s="13">
        <v>6</v>
      </c>
      <c r="N41" s="13">
        <v>4</v>
      </c>
      <c r="O41" s="13">
        <v>6</v>
      </c>
      <c r="P41" s="13">
        <v>4</v>
      </c>
      <c r="Q41" s="13"/>
      <c r="R41" s="13"/>
      <c r="S41" s="8" t="s">
        <v>269</v>
      </c>
      <c r="T41" s="8" t="s">
        <v>464</v>
      </c>
      <c r="U41" s="8" t="s">
        <v>460</v>
      </c>
      <c r="V41" s="13">
        <v>3</v>
      </c>
      <c r="W41" s="32" t="s">
        <v>589</v>
      </c>
    </row>
    <row r="42" spans="1:23">
      <c r="A42" s="26" t="s">
        <v>266</v>
      </c>
      <c r="B42" s="8" t="s">
        <v>438</v>
      </c>
      <c r="C42" s="9" t="s">
        <v>411</v>
      </c>
      <c r="D42" s="9" t="s">
        <v>472</v>
      </c>
      <c r="E42" s="9" t="s">
        <v>459</v>
      </c>
      <c r="F42" s="9" t="s">
        <v>413</v>
      </c>
      <c r="G42" s="11">
        <v>1</v>
      </c>
      <c r="H42" s="11"/>
      <c r="I42" s="11">
        <v>6</v>
      </c>
      <c r="J42" s="11">
        <v>3</v>
      </c>
      <c r="K42" s="11">
        <v>4</v>
      </c>
      <c r="L42" s="11">
        <v>6</v>
      </c>
      <c r="M42" s="11">
        <v>6</v>
      </c>
      <c r="N42" s="11">
        <v>3</v>
      </c>
      <c r="O42" s="11"/>
      <c r="P42" s="11"/>
      <c r="Q42" s="11"/>
      <c r="R42" s="11"/>
      <c r="S42" s="9" t="s">
        <v>412</v>
      </c>
      <c r="T42" s="9" t="s">
        <v>472</v>
      </c>
      <c r="U42" s="9" t="s">
        <v>459</v>
      </c>
      <c r="V42" s="11">
        <v>2</v>
      </c>
      <c r="W42" s="32" t="s">
        <v>589</v>
      </c>
    </row>
    <row r="43" spans="1:23">
      <c r="A43" s="26" t="s">
        <v>266</v>
      </c>
      <c r="B43" s="8" t="s">
        <v>305</v>
      </c>
      <c r="C43" s="9" t="s">
        <v>267</v>
      </c>
      <c r="D43" s="9" t="s">
        <v>469</v>
      </c>
      <c r="E43" s="9" t="s">
        <v>462</v>
      </c>
      <c r="F43" s="9" t="s">
        <v>520</v>
      </c>
      <c r="G43" s="11">
        <v>2</v>
      </c>
      <c r="H43" s="11"/>
      <c r="I43" s="11">
        <v>7</v>
      </c>
      <c r="J43" s="11">
        <v>6</v>
      </c>
      <c r="K43" s="11">
        <v>6</v>
      </c>
      <c r="L43" s="11">
        <v>4</v>
      </c>
      <c r="M43" s="11">
        <v>6</v>
      </c>
      <c r="N43" s="11">
        <v>2</v>
      </c>
      <c r="O43" s="11"/>
      <c r="P43" s="11"/>
      <c r="Q43" s="11"/>
      <c r="R43" s="11"/>
      <c r="S43" s="9" t="s">
        <v>262</v>
      </c>
      <c r="T43" s="9" t="s">
        <v>473</v>
      </c>
      <c r="U43" s="9" t="s">
        <v>445</v>
      </c>
      <c r="V43" s="11" t="s">
        <v>564</v>
      </c>
      <c r="W43" s="32" t="s">
        <v>589</v>
      </c>
    </row>
    <row r="44" spans="1:23">
      <c r="A44" s="27" t="s">
        <v>263</v>
      </c>
      <c r="B44" s="8" t="s">
        <v>438</v>
      </c>
      <c r="C44" s="8" t="s">
        <v>409</v>
      </c>
      <c r="D44" s="8" t="s">
        <v>467</v>
      </c>
      <c r="E44" s="15" t="s">
        <v>442</v>
      </c>
      <c r="F44" s="8" t="s">
        <v>540</v>
      </c>
      <c r="G44" s="13">
        <v>1</v>
      </c>
      <c r="H44" s="13"/>
      <c r="I44" s="13">
        <v>7</v>
      </c>
      <c r="J44" s="13">
        <v>6</v>
      </c>
      <c r="K44" s="13">
        <v>3</v>
      </c>
      <c r="L44" s="13">
        <v>6</v>
      </c>
      <c r="M44" s="13">
        <v>6</v>
      </c>
      <c r="N44" s="13">
        <v>4</v>
      </c>
      <c r="O44" s="13"/>
      <c r="P44" s="13"/>
      <c r="Q44" s="13"/>
      <c r="R44" s="13"/>
      <c r="S44" s="8" t="s">
        <v>410</v>
      </c>
      <c r="T44" s="8" t="s">
        <v>467</v>
      </c>
      <c r="U44" s="8" t="s">
        <v>442</v>
      </c>
      <c r="V44" s="13">
        <v>2</v>
      </c>
      <c r="W44" s="32" t="s">
        <v>589</v>
      </c>
    </row>
    <row r="45" spans="1:23">
      <c r="A45" s="27" t="s">
        <v>263</v>
      </c>
      <c r="B45" s="8" t="s">
        <v>305</v>
      </c>
      <c r="C45" s="8" t="s">
        <v>242</v>
      </c>
      <c r="D45" s="8" t="s">
        <v>467</v>
      </c>
      <c r="E45" s="15" t="s">
        <v>442</v>
      </c>
      <c r="F45" s="8" t="s">
        <v>265</v>
      </c>
      <c r="G45" s="13">
        <v>2</v>
      </c>
      <c r="H45" s="13"/>
      <c r="I45" s="13">
        <v>6</v>
      </c>
      <c r="J45" s="13">
        <v>2</v>
      </c>
      <c r="K45" s="13">
        <v>6</v>
      </c>
      <c r="L45" s="13">
        <v>2</v>
      </c>
      <c r="M45" s="13">
        <v>6</v>
      </c>
      <c r="N45" s="13">
        <v>1</v>
      </c>
      <c r="O45" s="13"/>
      <c r="P45" s="13"/>
      <c r="Q45" s="13"/>
      <c r="R45" s="13"/>
      <c r="S45" s="8" t="s">
        <v>264</v>
      </c>
      <c r="T45" s="8" t="s">
        <v>451</v>
      </c>
      <c r="U45" s="8" t="s">
        <v>449</v>
      </c>
      <c r="V45" s="13">
        <v>31</v>
      </c>
      <c r="W45" s="32" t="s">
        <v>589</v>
      </c>
    </row>
    <row r="46" spans="1:23">
      <c r="A46" s="26" t="s">
        <v>260</v>
      </c>
      <c r="B46" s="8" t="s">
        <v>438</v>
      </c>
      <c r="C46" s="9" t="s">
        <v>408</v>
      </c>
      <c r="D46" s="9" t="s">
        <v>467</v>
      </c>
      <c r="E46" s="9" t="s">
        <v>442</v>
      </c>
      <c r="F46" s="9" t="s">
        <v>539</v>
      </c>
      <c r="G46" s="11">
        <v>1</v>
      </c>
      <c r="H46" s="11"/>
      <c r="I46" s="11">
        <v>4</v>
      </c>
      <c r="J46" s="11">
        <v>6</v>
      </c>
      <c r="K46" s="11">
        <v>7</v>
      </c>
      <c r="L46" s="11">
        <v>6</v>
      </c>
      <c r="M46" s="11">
        <v>6</v>
      </c>
      <c r="N46" s="11">
        <v>2</v>
      </c>
      <c r="O46" s="11"/>
      <c r="P46" s="11"/>
      <c r="Q46" s="11"/>
      <c r="R46" s="11"/>
      <c r="S46" s="9" t="s">
        <v>404</v>
      </c>
      <c r="T46" s="9" t="s">
        <v>469</v>
      </c>
      <c r="U46" s="9" t="s">
        <v>462</v>
      </c>
      <c r="V46" s="11">
        <v>3</v>
      </c>
      <c r="W46" s="32" t="s">
        <v>589</v>
      </c>
    </row>
    <row r="47" spans="1:23">
      <c r="A47" s="26" t="s">
        <v>260</v>
      </c>
      <c r="B47" s="8" t="s">
        <v>305</v>
      </c>
      <c r="C47" s="9" t="s">
        <v>261</v>
      </c>
      <c r="D47" s="9" t="s">
        <v>475</v>
      </c>
      <c r="E47" s="9" t="s">
        <v>443</v>
      </c>
      <c r="F47" s="9" t="s">
        <v>519</v>
      </c>
      <c r="G47" s="11">
        <v>16</v>
      </c>
      <c r="H47" s="11"/>
      <c r="I47" s="11">
        <v>3</v>
      </c>
      <c r="J47" s="11">
        <v>6</v>
      </c>
      <c r="K47" s="11">
        <v>6</v>
      </c>
      <c r="L47" s="11">
        <v>4</v>
      </c>
      <c r="M47" s="11">
        <v>6</v>
      </c>
      <c r="N47" s="11">
        <v>4</v>
      </c>
      <c r="O47" s="11">
        <v>7</v>
      </c>
      <c r="P47" s="11">
        <v>6</v>
      </c>
      <c r="Q47" s="11"/>
      <c r="R47" s="11"/>
      <c r="S47" s="9" t="s">
        <v>262</v>
      </c>
      <c r="T47" s="9" t="s">
        <v>473</v>
      </c>
      <c r="U47" s="9" t="s">
        <v>445</v>
      </c>
      <c r="V47" s="11">
        <v>9</v>
      </c>
      <c r="W47" s="32" t="s">
        <v>589</v>
      </c>
    </row>
    <row r="48" spans="1:23">
      <c r="A48" s="27" t="s">
        <v>257</v>
      </c>
      <c r="B48" s="8" t="s">
        <v>438</v>
      </c>
      <c r="C48" s="8" t="s">
        <v>408</v>
      </c>
      <c r="D48" s="8" t="s">
        <v>467</v>
      </c>
      <c r="E48" s="15" t="s">
        <v>442</v>
      </c>
      <c r="F48" s="8" t="s">
        <v>326</v>
      </c>
      <c r="G48" s="13">
        <v>12</v>
      </c>
      <c r="H48" s="13"/>
      <c r="I48" s="13">
        <v>6</v>
      </c>
      <c r="J48" s="13">
        <v>4</v>
      </c>
      <c r="K48" s="13">
        <v>6</v>
      </c>
      <c r="L48" s="13">
        <v>3</v>
      </c>
      <c r="M48" s="13"/>
      <c r="N48" s="13"/>
      <c r="O48" s="13"/>
      <c r="P48" s="13"/>
      <c r="Q48" s="13"/>
      <c r="R48" s="13"/>
      <c r="S48" s="8" t="s">
        <v>404</v>
      </c>
      <c r="T48" s="8" t="s">
        <v>469</v>
      </c>
      <c r="U48" s="8" t="s">
        <v>462</v>
      </c>
      <c r="V48" s="13">
        <v>1</v>
      </c>
      <c r="W48" s="32" t="s">
        <v>589</v>
      </c>
    </row>
    <row r="49" spans="1:23">
      <c r="A49" s="27" t="s">
        <v>257</v>
      </c>
      <c r="B49" s="8" t="s">
        <v>305</v>
      </c>
      <c r="C49" s="8" t="s">
        <v>242</v>
      </c>
      <c r="D49" s="8" t="s">
        <v>467</v>
      </c>
      <c r="E49" s="15" t="s">
        <v>442</v>
      </c>
      <c r="F49" s="8" t="s">
        <v>259</v>
      </c>
      <c r="G49" s="13">
        <v>6</v>
      </c>
      <c r="H49" s="13"/>
      <c r="I49" s="13">
        <v>6</v>
      </c>
      <c r="J49" s="13">
        <v>4</v>
      </c>
      <c r="K49" s="13">
        <v>6</v>
      </c>
      <c r="L49" s="13">
        <v>2</v>
      </c>
      <c r="M49" s="13">
        <v>6</v>
      </c>
      <c r="N49" s="13">
        <v>2</v>
      </c>
      <c r="O49" s="13"/>
      <c r="P49" s="13"/>
      <c r="Q49" s="13"/>
      <c r="R49" s="13"/>
      <c r="S49" s="8" t="s">
        <v>258</v>
      </c>
      <c r="T49" s="8" t="s">
        <v>474</v>
      </c>
      <c r="U49" s="8" t="s">
        <v>452</v>
      </c>
      <c r="V49" s="13">
        <v>15</v>
      </c>
      <c r="W49" s="32" t="s">
        <v>589</v>
      </c>
    </row>
    <row r="50" spans="1:23">
      <c r="A50" s="26" t="s">
        <v>255</v>
      </c>
      <c r="B50" s="8" t="s">
        <v>438</v>
      </c>
      <c r="C50" s="9" t="s">
        <v>407</v>
      </c>
      <c r="D50" s="9" t="s">
        <v>467</v>
      </c>
      <c r="E50" s="9" t="s">
        <v>442</v>
      </c>
      <c r="F50" s="9" t="s">
        <v>309</v>
      </c>
      <c r="G50" s="11">
        <v>2</v>
      </c>
      <c r="H50" s="11"/>
      <c r="I50" s="11">
        <v>6</v>
      </c>
      <c r="J50" s="11">
        <v>1</v>
      </c>
      <c r="K50" s="11">
        <v>7</v>
      </c>
      <c r="L50" s="11">
        <v>5</v>
      </c>
      <c r="M50" s="11"/>
      <c r="N50" s="11"/>
      <c r="O50" s="11"/>
      <c r="P50" s="11"/>
      <c r="Q50" s="11"/>
      <c r="R50" s="11"/>
      <c r="S50" s="9" t="s">
        <v>404</v>
      </c>
      <c r="T50" s="9" t="s">
        <v>469</v>
      </c>
      <c r="U50" s="9" t="s">
        <v>462</v>
      </c>
      <c r="V50" s="11">
        <v>1</v>
      </c>
      <c r="W50" s="32" t="s">
        <v>589</v>
      </c>
    </row>
    <row r="51" spans="1:23">
      <c r="A51" s="26" t="s">
        <v>255</v>
      </c>
      <c r="B51" s="8" t="s">
        <v>305</v>
      </c>
      <c r="C51" s="9" t="s">
        <v>242</v>
      </c>
      <c r="D51" s="9" t="s">
        <v>467</v>
      </c>
      <c r="E51" s="9" t="s">
        <v>442</v>
      </c>
      <c r="F51" s="9" t="s">
        <v>256</v>
      </c>
      <c r="G51" s="11">
        <v>1</v>
      </c>
      <c r="H51" s="11"/>
      <c r="I51" s="11">
        <v>3</v>
      </c>
      <c r="J51" s="11">
        <v>6</v>
      </c>
      <c r="K51" s="11">
        <v>6</v>
      </c>
      <c r="L51" s="11">
        <v>3</v>
      </c>
      <c r="M51" s="11">
        <v>6</v>
      </c>
      <c r="N51" s="11">
        <v>2</v>
      </c>
      <c r="O51" s="11">
        <v>6</v>
      </c>
      <c r="P51" s="11">
        <v>4</v>
      </c>
      <c r="Q51" s="11"/>
      <c r="R51" s="11"/>
      <c r="S51" s="9" t="s">
        <v>253</v>
      </c>
      <c r="T51" s="9" t="s">
        <v>473</v>
      </c>
      <c r="U51" s="9" t="s">
        <v>445</v>
      </c>
      <c r="V51" s="11">
        <v>2</v>
      </c>
      <c r="W51" s="32" t="s">
        <v>589</v>
      </c>
    </row>
    <row r="52" spans="1:23">
      <c r="A52" s="27" t="s">
        <v>252</v>
      </c>
      <c r="B52" s="8" t="s">
        <v>438</v>
      </c>
      <c r="C52" s="8" t="s">
        <v>404</v>
      </c>
      <c r="D52" s="8" t="s">
        <v>469</v>
      </c>
      <c r="E52" s="8" t="s">
        <v>462</v>
      </c>
      <c r="F52" s="8" t="s">
        <v>350</v>
      </c>
      <c r="G52" s="13">
        <v>2</v>
      </c>
      <c r="H52" s="13"/>
      <c r="I52" s="13">
        <v>6</v>
      </c>
      <c r="J52" s="13">
        <v>2</v>
      </c>
      <c r="K52" s="13">
        <v>6</v>
      </c>
      <c r="L52" s="13">
        <v>3</v>
      </c>
      <c r="M52" s="13"/>
      <c r="N52" s="13"/>
      <c r="O52" s="13"/>
      <c r="P52" s="13"/>
      <c r="Q52" s="13"/>
      <c r="R52" s="13"/>
      <c r="S52" s="8" t="s">
        <v>406</v>
      </c>
      <c r="T52" s="8" t="s">
        <v>474</v>
      </c>
      <c r="U52" s="8" t="s">
        <v>452</v>
      </c>
      <c r="V52" s="13" t="s">
        <v>564</v>
      </c>
      <c r="W52" s="32" t="s">
        <v>589</v>
      </c>
    </row>
    <row r="53" spans="1:23">
      <c r="A53" s="27" t="s">
        <v>252</v>
      </c>
      <c r="B53" s="8" t="s">
        <v>305</v>
      </c>
      <c r="C53" s="8" t="s">
        <v>253</v>
      </c>
      <c r="D53" s="8" t="s">
        <v>473</v>
      </c>
      <c r="E53" s="8" t="s">
        <v>445</v>
      </c>
      <c r="F53" s="8" t="s">
        <v>518</v>
      </c>
      <c r="G53" s="13">
        <v>10</v>
      </c>
      <c r="H53" s="13"/>
      <c r="I53" s="13">
        <v>4</v>
      </c>
      <c r="J53" s="13">
        <v>6</v>
      </c>
      <c r="K53" s="13">
        <v>6</v>
      </c>
      <c r="L53" s="13">
        <v>0</v>
      </c>
      <c r="M53" s="13">
        <v>6</v>
      </c>
      <c r="N53" s="13">
        <v>3</v>
      </c>
      <c r="O53" s="13">
        <v>7</v>
      </c>
      <c r="P53" s="13">
        <v>6</v>
      </c>
      <c r="Q53" s="13"/>
      <c r="R53" s="13"/>
      <c r="S53" s="8" t="s">
        <v>254</v>
      </c>
      <c r="T53" s="8" t="s">
        <v>475</v>
      </c>
      <c r="U53" s="8" t="s">
        <v>443</v>
      </c>
      <c r="V53" s="13" t="s">
        <v>564</v>
      </c>
      <c r="W53" s="32" t="s">
        <v>589</v>
      </c>
    </row>
    <row r="54" spans="1:23">
      <c r="A54" s="26" t="s">
        <v>249</v>
      </c>
      <c r="B54" s="8" t="s">
        <v>438</v>
      </c>
      <c r="C54" s="9" t="s">
        <v>404</v>
      </c>
      <c r="D54" s="9" t="s">
        <v>469</v>
      </c>
      <c r="E54" s="9" t="s">
        <v>462</v>
      </c>
      <c r="F54" s="9" t="s">
        <v>386</v>
      </c>
      <c r="G54" s="11">
        <v>1</v>
      </c>
      <c r="H54" s="11"/>
      <c r="I54" s="11">
        <v>6</v>
      </c>
      <c r="J54" s="11">
        <v>3</v>
      </c>
      <c r="K54" s="11">
        <v>6</v>
      </c>
      <c r="L54" s="11">
        <v>3</v>
      </c>
      <c r="M54" s="11"/>
      <c r="N54" s="11"/>
      <c r="O54" s="11"/>
      <c r="P54" s="11"/>
      <c r="Q54" s="11"/>
      <c r="R54" s="11"/>
      <c r="S54" s="9" t="s">
        <v>405</v>
      </c>
      <c r="T54" s="9" t="s">
        <v>463</v>
      </c>
      <c r="U54" s="9" t="s">
        <v>453</v>
      </c>
      <c r="V54" s="11">
        <v>8</v>
      </c>
      <c r="W54" s="32" t="s">
        <v>589</v>
      </c>
    </row>
    <row r="55" spans="1:23">
      <c r="A55" s="26" t="s">
        <v>249</v>
      </c>
      <c r="B55" s="8" t="s">
        <v>305</v>
      </c>
      <c r="C55" s="9" t="s">
        <v>250</v>
      </c>
      <c r="D55" s="9" t="s">
        <v>476</v>
      </c>
      <c r="E55" s="9" t="s">
        <v>455</v>
      </c>
      <c r="F55" s="9" t="s">
        <v>228</v>
      </c>
      <c r="G55" s="11">
        <v>6</v>
      </c>
      <c r="H55" s="11"/>
      <c r="I55" s="11">
        <v>6</v>
      </c>
      <c r="J55" s="11">
        <v>2</v>
      </c>
      <c r="K55" s="11">
        <v>6</v>
      </c>
      <c r="L55" s="11">
        <v>2</v>
      </c>
      <c r="M55" s="11">
        <v>6</v>
      </c>
      <c r="N55" s="11">
        <v>2</v>
      </c>
      <c r="O55" s="11"/>
      <c r="P55" s="11"/>
      <c r="Q55" s="11"/>
      <c r="R55" s="11"/>
      <c r="S55" s="9" t="s">
        <v>251</v>
      </c>
      <c r="T55" s="9" t="s">
        <v>485</v>
      </c>
      <c r="U55" s="9" t="s">
        <v>492</v>
      </c>
      <c r="V55" s="11">
        <v>9</v>
      </c>
      <c r="W55" s="32" t="s">
        <v>589</v>
      </c>
    </row>
    <row r="56" spans="1:23">
      <c r="A56" s="27" t="s">
        <v>246</v>
      </c>
      <c r="B56" s="8" t="s">
        <v>438</v>
      </c>
      <c r="C56" s="8" t="s">
        <v>404</v>
      </c>
      <c r="D56" s="8" t="s">
        <v>469</v>
      </c>
      <c r="E56" s="8" t="s">
        <v>462</v>
      </c>
      <c r="F56" s="8" t="s">
        <v>364</v>
      </c>
      <c r="G56" s="13">
        <v>4</v>
      </c>
      <c r="H56" s="13"/>
      <c r="I56" s="13">
        <v>6</v>
      </c>
      <c r="J56" s="13">
        <v>2</v>
      </c>
      <c r="K56" s="13">
        <v>6</v>
      </c>
      <c r="L56" s="13">
        <v>2</v>
      </c>
      <c r="M56" s="13"/>
      <c r="N56" s="13"/>
      <c r="O56" s="13"/>
      <c r="P56" s="13"/>
      <c r="Q56" s="13"/>
      <c r="R56" s="13"/>
      <c r="S56" s="8" t="s">
        <v>402</v>
      </c>
      <c r="T56" s="8" t="s">
        <v>474</v>
      </c>
      <c r="U56" s="8" t="s">
        <v>452</v>
      </c>
      <c r="V56" s="13" t="s">
        <v>564</v>
      </c>
      <c r="W56" s="32" t="s">
        <v>589</v>
      </c>
    </row>
    <row r="57" spans="1:23">
      <c r="A57" s="27" t="s">
        <v>246</v>
      </c>
      <c r="B57" s="8" t="s">
        <v>305</v>
      </c>
      <c r="C57" s="8" t="s">
        <v>239</v>
      </c>
      <c r="D57" s="8" t="s">
        <v>467</v>
      </c>
      <c r="E57" s="15" t="s">
        <v>442</v>
      </c>
      <c r="F57" s="8" t="s">
        <v>248</v>
      </c>
      <c r="G57" s="13">
        <v>1</v>
      </c>
      <c r="H57" s="13"/>
      <c r="I57" s="13">
        <v>6</v>
      </c>
      <c r="J57" s="13">
        <v>2</v>
      </c>
      <c r="K57" s="13">
        <v>6</v>
      </c>
      <c r="L57" s="13">
        <v>3</v>
      </c>
      <c r="M57" s="13">
        <v>6</v>
      </c>
      <c r="N57" s="13">
        <v>3</v>
      </c>
      <c r="O57" s="13"/>
      <c r="P57" s="13"/>
      <c r="Q57" s="13"/>
      <c r="R57" s="13"/>
      <c r="S57" s="8" t="s">
        <v>247</v>
      </c>
      <c r="T57" s="8" t="s">
        <v>463</v>
      </c>
      <c r="U57" s="8" t="s">
        <v>453</v>
      </c>
      <c r="V57" s="13" t="s">
        <v>564</v>
      </c>
      <c r="W57" s="32" t="s">
        <v>589</v>
      </c>
    </row>
    <row r="58" spans="1:23">
      <c r="A58" s="26" t="s">
        <v>243</v>
      </c>
      <c r="B58" s="8" t="s">
        <v>438</v>
      </c>
      <c r="C58" s="9" t="s">
        <v>397</v>
      </c>
      <c r="D58" s="9" t="s">
        <v>467</v>
      </c>
      <c r="E58" s="9" t="s">
        <v>442</v>
      </c>
      <c r="F58" s="9" t="s">
        <v>372</v>
      </c>
      <c r="G58" s="11">
        <v>1</v>
      </c>
      <c r="H58" s="11"/>
      <c r="I58" s="11">
        <v>6</v>
      </c>
      <c r="J58" s="11">
        <v>4</v>
      </c>
      <c r="K58" s="11">
        <v>6</v>
      </c>
      <c r="L58" s="11">
        <v>1</v>
      </c>
      <c r="M58" s="11"/>
      <c r="N58" s="11"/>
      <c r="O58" s="11"/>
      <c r="P58" s="11"/>
      <c r="Q58" s="11"/>
      <c r="R58" s="11"/>
      <c r="S58" s="9" t="s">
        <v>403</v>
      </c>
      <c r="T58" s="9" t="s">
        <v>451</v>
      </c>
      <c r="U58" s="9" t="s">
        <v>449</v>
      </c>
      <c r="V58" s="11">
        <v>8</v>
      </c>
      <c r="W58" s="32" t="s">
        <v>589</v>
      </c>
    </row>
    <row r="59" spans="1:23">
      <c r="A59" s="26" t="s">
        <v>243</v>
      </c>
      <c r="B59" s="8" t="s">
        <v>305</v>
      </c>
      <c r="C59" s="9" t="s">
        <v>231</v>
      </c>
      <c r="D59" s="9" t="s">
        <v>451</v>
      </c>
      <c r="E59" s="9" t="s">
        <v>449</v>
      </c>
      <c r="F59" s="9" t="s">
        <v>245</v>
      </c>
      <c r="G59" s="11">
        <v>4</v>
      </c>
      <c r="H59" s="11"/>
      <c r="I59" s="11">
        <v>6</v>
      </c>
      <c r="J59" s="11">
        <v>2</v>
      </c>
      <c r="K59" s="11">
        <v>6</v>
      </c>
      <c r="L59" s="11">
        <v>4</v>
      </c>
      <c r="M59" s="11">
        <v>2</v>
      </c>
      <c r="N59" s="11">
        <v>6</v>
      </c>
      <c r="O59" s="11">
        <v>6</v>
      </c>
      <c r="P59" s="11">
        <v>2</v>
      </c>
      <c r="Q59" s="11"/>
      <c r="R59" s="11"/>
      <c r="S59" s="9" t="s">
        <v>244</v>
      </c>
      <c r="T59" s="9" t="s">
        <v>467</v>
      </c>
      <c r="U59" s="9" t="s">
        <v>442</v>
      </c>
      <c r="V59" s="11">
        <v>5</v>
      </c>
      <c r="W59" s="32" t="s">
        <v>589</v>
      </c>
    </row>
    <row r="60" spans="1:23">
      <c r="A60" s="27" t="s">
        <v>241</v>
      </c>
      <c r="B60" s="8" t="s">
        <v>438</v>
      </c>
      <c r="C60" s="8" t="s">
        <v>402</v>
      </c>
      <c r="D60" s="8" t="s">
        <v>474</v>
      </c>
      <c r="E60" s="8" t="s">
        <v>452</v>
      </c>
      <c r="F60" s="8" t="s">
        <v>337</v>
      </c>
      <c r="G60" s="13">
        <v>4</v>
      </c>
      <c r="H60" s="13"/>
      <c r="I60" s="13">
        <v>6</v>
      </c>
      <c r="J60" s="13">
        <v>3</v>
      </c>
      <c r="K60" s="13">
        <v>6</v>
      </c>
      <c r="L60" s="13">
        <v>2</v>
      </c>
      <c r="M60" s="13"/>
      <c r="N60" s="13"/>
      <c r="O60" s="13"/>
      <c r="P60" s="13"/>
      <c r="Q60" s="13"/>
      <c r="R60" s="13"/>
      <c r="S60" s="8" t="s">
        <v>401</v>
      </c>
      <c r="T60" s="8" t="s">
        <v>463</v>
      </c>
      <c r="U60" s="8" t="s">
        <v>453</v>
      </c>
      <c r="V60" s="13">
        <v>1</v>
      </c>
      <c r="W60" s="32" t="s">
        <v>589</v>
      </c>
    </row>
    <row r="61" spans="1:23">
      <c r="A61" s="27" t="s">
        <v>241</v>
      </c>
      <c r="B61" s="8" t="s">
        <v>305</v>
      </c>
      <c r="C61" s="8" t="s">
        <v>242</v>
      </c>
      <c r="D61" s="8" t="s">
        <v>467</v>
      </c>
      <c r="E61" s="15" t="s">
        <v>442</v>
      </c>
      <c r="F61" s="8" t="s">
        <v>517</v>
      </c>
      <c r="G61" s="13">
        <v>2</v>
      </c>
      <c r="H61" s="13"/>
      <c r="I61" s="13">
        <v>4</v>
      </c>
      <c r="J61" s="13">
        <v>6</v>
      </c>
      <c r="K61" s="13">
        <v>6</v>
      </c>
      <c r="L61" s="13">
        <v>1</v>
      </c>
      <c r="M61" s="13">
        <v>7</v>
      </c>
      <c r="N61" s="13">
        <v>6</v>
      </c>
      <c r="O61" s="13">
        <v>6</v>
      </c>
      <c r="P61" s="13">
        <v>4</v>
      </c>
      <c r="Q61" s="13"/>
      <c r="R61" s="13"/>
      <c r="S61" s="8" t="s">
        <v>239</v>
      </c>
      <c r="T61" s="8" t="s">
        <v>467</v>
      </c>
      <c r="U61" s="8" t="s">
        <v>442</v>
      </c>
      <c r="V61" s="13">
        <v>1</v>
      </c>
      <c r="W61" s="32" t="s">
        <v>589</v>
      </c>
    </row>
    <row r="62" spans="1:23">
      <c r="A62" s="26" t="s">
        <v>238</v>
      </c>
      <c r="B62" s="8" t="s">
        <v>438</v>
      </c>
      <c r="C62" s="9" t="s">
        <v>395</v>
      </c>
      <c r="D62" s="9" t="s">
        <v>451</v>
      </c>
      <c r="E62" s="9" t="s">
        <v>449</v>
      </c>
      <c r="F62" s="9" t="s">
        <v>363</v>
      </c>
      <c r="G62" s="11">
        <v>1</v>
      </c>
      <c r="H62" s="11"/>
      <c r="I62" s="11">
        <v>6</v>
      </c>
      <c r="J62" s="11">
        <v>0</v>
      </c>
      <c r="K62" s="11">
        <v>6</v>
      </c>
      <c r="L62" s="11">
        <v>2</v>
      </c>
      <c r="M62" s="11"/>
      <c r="N62" s="11"/>
      <c r="O62" s="11"/>
      <c r="P62" s="11"/>
      <c r="Q62" s="11"/>
      <c r="R62" s="11"/>
      <c r="S62" s="9" t="s">
        <v>401</v>
      </c>
      <c r="T62" s="9" t="s">
        <v>463</v>
      </c>
      <c r="U62" s="9" t="s">
        <v>453</v>
      </c>
      <c r="V62" s="11">
        <v>2</v>
      </c>
      <c r="W62" s="32" t="s">
        <v>589</v>
      </c>
    </row>
    <row r="63" spans="1:23">
      <c r="A63" s="26" t="s">
        <v>238</v>
      </c>
      <c r="B63" s="8" t="s">
        <v>305</v>
      </c>
      <c r="C63" s="9" t="s">
        <v>239</v>
      </c>
      <c r="D63" s="9" t="s">
        <v>467</v>
      </c>
      <c r="E63" s="9" t="s">
        <v>442</v>
      </c>
      <c r="F63" s="9" t="s">
        <v>516</v>
      </c>
      <c r="G63" s="11">
        <v>1</v>
      </c>
      <c r="H63" s="11"/>
      <c r="I63" s="11">
        <v>7</v>
      </c>
      <c r="J63" s="11">
        <v>6</v>
      </c>
      <c r="K63" s="11">
        <v>6</v>
      </c>
      <c r="L63" s="11">
        <v>4</v>
      </c>
      <c r="M63" s="11">
        <v>6</v>
      </c>
      <c r="N63" s="11">
        <v>4</v>
      </c>
      <c r="O63" s="11"/>
      <c r="P63" s="11"/>
      <c r="Q63" s="11"/>
      <c r="R63" s="11"/>
      <c r="S63" s="9" t="s">
        <v>240</v>
      </c>
      <c r="T63" s="9" t="s">
        <v>467</v>
      </c>
      <c r="U63" s="9" t="s">
        <v>442</v>
      </c>
      <c r="V63" s="11">
        <v>9</v>
      </c>
      <c r="W63" s="32" t="s">
        <v>589</v>
      </c>
    </row>
    <row r="64" spans="1:23">
      <c r="A64" s="27" t="s">
        <v>236</v>
      </c>
      <c r="B64" s="8" t="s">
        <v>438</v>
      </c>
      <c r="C64" s="8" t="s">
        <v>397</v>
      </c>
      <c r="D64" s="8" t="s">
        <v>477</v>
      </c>
      <c r="E64" s="8" t="s">
        <v>441</v>
      </c>
      <c r="F64" s="8" t="s">
        <v>400</v>
      </c>
      <c r="G64" s="13">
        <v>1</v>
      </c>
      <c r="H64" s="13"/>
      <c r="I64" s="13">
        <v>4</v>
      </c>
      <c r="J64" s="13">
        <v>6</v>
      </c>
      <c r="K64" s="13">
        <v>6</v>
      </c>
      <c r="L64" s="13">
        <v>3</v>
      </c>
      <c r="M64" s="13">
        <v>6</v>
      </c>
      <c r="N64" s="13">
        <v>2</v>
      </c>
      <c r="O64" s="13"/>
      <c r="P64" s="13"/>
      <c r="Q64" s="13"/>
      <c r="R64" s="13"/>
      <c r="S64" s="8" t="s">
        <v>395</v>
      </c>
      <c r="T64" s="8" t="s">
        <v>451</v>
      </c>
      <c r="U64" s="8" t="s">
        <v>449</v>
      </c>
      <c r="V64" s="13">
        <v>2</v>
      </c>
      <c r="W64" s="32" t="s">
        <v>589</v>
      </c>
    </row>
    <row r="65" spans="1:23">
      <c r="A65" s="27" t="s">
        <v>236</v>
      </c>
      <c r="B65" s="8" t="s">
        <v>305</v>
      </c>
      <c r="C65" s="8" t="s">
        <v>234</v>
      </c>
      <c r="D65" s="8" t="s">
        <v>467</v>
      </c>
      <c r="E65" s="15" t="s">
        <v>442</v>
      </c>
      <c r="F65" s="8" t="s">
        <v>237</v>
      </c>
      <c r="G65" s="13">
        <v>1</v>
      </c>
      <c r="H65" s="13"/>
      <c r="I65" s="13">
        <v>6</v>
      </c>
      <c r="J65" s="13">
        <v>2</v>
      </c>
      <c r="K65" s="13">
        <v>6</v>
      </c>
      <c r="L65" s="13">
        <v>1</v>
      </c>
      <c r="M65" s="13">
        <v>2</v>
      </c>
      <c r="N65" s="13">
        <v>6</v>
      </c>
      <c r="O65" s="13">
        <v>7</v>
      </c>
      <c r="P65" s="13">
        <v>5</v>
      </c>
      <c r="Q65" s="13"/>
      <c r="R65" s="13"/>
      <c r="S65" s="8" t="s">
        <v>221</v>
      </c>
      <c r="T65" s="8" t="s">
        <v>475</v>
      </c>
      <c r="U65" s="8" t="s">
        <v>443</v>
      </c>
      <c r="V65" s="13">
        <v>2</v>
      </c>
      <c r="W65" s="32" t="s">
        <v>589</v>
      </c>
    </row>
    <row r="66" spans="1:23">
      <c r="A66" s="26" t="s">
        <v>233</v>
      </c>
      <c r="B66" s="8" t="s">
        <v>438</v>
      </c>
      <c r="C66" s="9" t="s">
        <v>397</v>
      </c>
      <c r="D66" s="9" t="s">
        <v>477</v>
      </c>
      <c r="E66" s="14" t="s">
        <v>441</v>
      </c>
      <c r="F66" s="9" t="s">
        <v>350</v>
      </c>
      <c r="G66" s="11">
        <v>1</v>
      </c>
      <c r="H66" s="11"/>
      <c r="I66" s="11">
        <v>6</v>
      </c>
      <c r="J66" s="11">
        <v>2</v>
      </c>
      <c r="K66" s="11">
        <v>6</v>
      </c>
      <c r="L66" s="11">
        <v>3</v>
      </c>
      <c r="M66" s="11"/>
      <c r="N66" s="11"/>
      <c r="O66" s="11"/>
      <c r="P66" s="11"/>
      <c r="Q66" s="11"/>
      <c r="R66" s="11"/>
      <c r="S66" s="9" t="s">
        <v>396</v>
      </c>
      <c r="T66" s="9" t="s">
        <v>467</v>
      </c>
      <c r="U66" s="9" t="s">
        <v>442</v>
      </c>
      <c r="V66" s="11">
        <v>7</v>
      </c>
      <c r="W66" s="32" t="s">
        <v>589</v>
      </c>
    </row>
    <row r="67" spans="1:23">
      <c r="A67" s="26" t="s">
        <v>233</v>
      </c>
      <c r="B67" s="8" t="s">
        <v>305</v>
      </c>
      <c r="C67" s="9" t="s">
        <v>234</v>
      </c>
      <c r="D67" s="9" t="s">
        <v>467</v>
      </c>
      <c r="E67" s="9" t="s">
        <v>442</v>
      </c>
      <c r="F67" s="9" t="s">
        <v>235</v>
      </c>
      <c r="G67" s="11">
        <v>2</v>
      </c>
      <c r="H67" s="11"/>
      <c r="I67" s="11">
        <v>6</v>
      </c>
      <c r="J67" s="11">
        <v>3</v>
      </c>
      <c r="K67" s="11">
        <v>3</v>
      </c>
      <c r="L67" s="11">
        <v>6</v>
      </c>
      <c r="M67" s="11">
        <v>6</v>
      </c>
      <c r="N67" s="11">
        <v>4</v>
      </c>
      <c r="O67" s="11">
        <v>6</v>
      </c>
      <c r="P67" s="11">
        <v>2</v>
      </c>
      <c r="Q67" s="11"/>
      <c r="R67" s="11"/>
      <c r="S67" s="9" t="s">
        <v>221</v>
      </c>
      <c r="T67" s="9" t="s">
        <v>475</v>
      </c>
      <c r="U67" s="9" t="s">
        <v>443</v>
      </c>
      <c r="V67" s="11">
        <v>1</v>
      </c>
      <c r="W67" s="32" t="s">
        <v>589</v>
      </c>
    </row>
    <row r="68" spans="1:23">
      <c r="A68" s="27" t="s">
        <v>230</v>
      </c>
      <c r="B68" s="8" t="s">
        <v>438</v>
      </c>
      <c r="C68" s="8" t="s">
        <v>397</v>
      </c>
      <c r="D68" s="8" t="s">
        <v>477</v>
      </c>
      <c r="E68" s="8" t="s">
        <v>441</v>
      </c>
      <c r="F68" s="8" t="s">
        <v>399</v>
      </c>
      <c r="G68" s="13">
        <v>2</v>
      </c>
      <c r="H68" s="13"/>
      <c r="I68" s="13">
        <v>5</v>
      </c>
      <c r="J68" s="13">
        <v>7</v>
      </c>
      <c r="K68" s="13">
        <v>6</v>
      </c>
      <c r="L68" s="13">
        <v>3</v>
      </c>
      <c r="M68" s="13">
        <v>6</v>
      </c>
      <c r="N68" s="13">
        <v>1</v>
      </c>
      <c r="O68" s="13"/>
      <c r="P68" s="13"/>
      <c r="Q68" s="13"/>
      <c r="R68" s="13"/>
      <c r="S68" s="8" t="s">
        <v>398</v>
      </c>
      <c r="T68" s="8" t="s">
        <v>560</v>
      </c>
      <c r="U68" s="8" t="s">
        <v>455</v>
      </c>
      <c r="V68" s="13">
        <v>10</v>
      </c>
      <c r="W68" s="32" t="s">
        <v>589</v>
      </c>
    </row>
    <row r="69" spans="1:23">
      <c r="A69" s="27" t="s">
        <v>230</v>
      </c>
      <c r="B69" s="8" t="s">
        <v>305</v>
      </c>
      <c r="C69" s="8" t="s">
        <v>231</v>
      </c>
      <c r="D69" s="8" t="s">
        <v>451</v>
      </c>
      <c r="E69" s="8" t="s">
        <v>449</v>
      </c>
      <c r="F69" s="8" t="s">
        <v>232</v>
      </c>
      <c r="G69" s="13">
        <v>2</v>
      </c>
      <c r="H69" s="13"/>
      <c r="I69" s="13">
        <v>1</v>
      </c>
      <c r="J69" s="13">
        <v>6</v>
      </c>
      <c r="K69" s="13">
        <v>6</v>
      </c>
      <c r="L69" s="13">
        <v>4</v>
      </c>
      <c r="M69" s="13">
        <v>6</v>
      </c>
      <c r="N69" s="13">
        <v>4</v>
      </c>
      <c r="O69" s="13">
        <v>6</v>
      </c>
      <c r="P69" s="13">
        <v>4</v>
      </c>
      <c r="Q69" s="13"/>
      <c r="R69" s="13"/>
      <c r="S69" s="8" t="s">
        <v>216</v>
      </c>
      <c r="T69" s="8" t="s">
        <v>560</v>
      </c>
      <c r="U69" s="8" t="s">
        <v>455</v>
      </c>
      <c r="V69" s="13">
        <v>3</v>
      </c>
      <c r="W69" s="32" t="s">
        <v>589</v>
      </c>
    </row>
    <row r="70" spans="1:23">
      <c r="A70" s="26" t="s">
        <v>229</v>
      </c>
      <c r="B70" s="8" t="s">
        <v>438</v>
      </c>
      <c r="C70" s="9" t="s">
        <v>395</v>
      </c>
      <c r="D70" s="9" t="s">
        <v>451</v>
      </c>
      <c r="E70" s="9" t="s">
        <v>449</v>
      </c>
      <c r="F70" s="9" t="s">
        <v>346</v>
      </c>
      <c r="G70" s="11">
        <v>1</v>
      </c>
      <c r="H70" s="11"/>
      <c r="I70" s="11">
        <v>6</v>
      </c>
      <c r="J70" s="11">
        <v>3</v>
      </c>
      <c r="K70" s="11">
        <v>6</v>
      </c>
      <c r="L70" s="11">
        <v>4</v>
      </c>
      <c r="M70" s="11"/>
      <c r="N70" s="11"/>
      <c r="O70" s="11"/>
      <c r="P70" s="11"/>
      <c r="Q70" s="11"/>
      <c r="R70" s="11"/>
      <c r="S70" s="9" t="s">
        <v>396</v>
      </c>
      <c r="T70" s="9" t="s">
        <v>467</v>
      </c>
      <c r="U70" s="9" t="s">
        <v>442</v>
      </c>
      <c r="V70" s="11">
        <v>6</v>
      </c>
      <c r="W70" s="32" t="s">
        <v>589</v>
      </c>
    </row>
    <row r="71" spans="1:23">
      <c r="A71" s="26" t="s">
        <v>229</v>
      </c>
      <c r="B71" s="8" t="s">
        <v>305</v>
      </c>
      <c r="C71" s="9" t="s">
        <v>216</v>
      </c>
      <c r="D71" s="9" t="s">
        <v>560</v>
      </c>
      <c r="E71" s="9" t="s">
        <v>455</v>
      </c>
      <c r="F71" s="9" t="s">
        <v>515</v>
      </c>
      <c r="G71" s="11">
        <v>1</v>
      </c>
      <c r="H71" s="11"/>
      <c r="I71" s="11">
        <v>4</v>
      </c>
      <c r="J71" s="11">
        <v>6</v>
      </c>
      <c r="K71" s="11">
        <v>7</v>
      </c>
      <c r="L71" s="11">
        <v>6</v>
      </c>
      <c r="M71" s="11">
        <v>5</v>
      </c>
      <c r="N71" s="11">
        <v>2</v>
      </c>
      <c r="O71" s="11"/>
      <c r="P71" s="11"/>
      <c r="Q71" s="11"/>
      <c r="R71" s="11"/>
      <c r="S71" s="9" t="s">
        <v>221</v>
      </c>
      <c r="T71" s="9" t="s">
        <v>475</v>
      </c>
      <c r="U71" s="9" t="s">
        <v>443</v>
      </c>
      <c r="V71" s="11">
        <v>3</v>
      </c>
      <c r="W71" s="32" t="s">
        <v>589</v>
      </c>
    </row>
    <row r="72" spans="1:23">
      <c r="A72" s="27" t="s">
        <v>226</v>
      </c>
      <c r="B72" s="8" t="s">
        <v>438</v>
      </c>
      <c r="C72" s="8" t="s">
        <v>395</v>
      </c>
      <c r="D72" s="8" t="s">
        <v>451</v>
      </c>
      <c r="E72" s="8" t="s">
        <v>449</v>
      </c>
      <c r="F72" s="8" t="s">
        <v>332</v>
      </c>
      <c r="G72" s="13">
        <v>1</v>
      </c>
      <c r="H72" s="13"/>
      <c r="I72" s="13">
        <v>6</v>
      </c>
      <c r="J72" s="13">
        <v>4</v>
      </c>
      <c r="K72" s="13">
        <v>6</v>
      </c>
      <c r="L72" s="13">
        <v>4</v>
      </c>
      <c r="M72" s="13"/>
      <c r="N72" s="13"/>
      <c r="O72" s="13"/>
      <c r="P72" s="13"/>
      <c r="Q72" s="13"/>
      <c r="R72" s="13"/>
      <c r="S72" s="8" t="s">
        <v>393</v>
      </c>
      <c r="T72" s="8" t="s">
        <v>560</v>
      </c>
      <c r="U72" s="8" t="s">
        <v>455</v>
      </c>
      <c r="V72" s="13">
        <v>5</v>
      </c>
      <c r="W72" s="32" t="s">
        <v>589</v>
      </c>
    </row>
    <row r="73" spans="1:23">
      <c r="A73" s="27" t="s">
        <v>226</v>
      </c>
      <c r="B73" s="8" t="s">
        <v>305</v>
      </c>
      <c r="C73" s="8" t="s">
        <v>216</v>
      </c>
      <c r="D73" s="8" t="s">
        <v>560</v>
      </c>
      <c r="E73" s="15" t="s">
        <v>455</v>
      </c>
      <c r="F73" s="8" t="s">
        <v>228</v>
      </c>
      <c r="G73" s="13">
        <v>2</v>
      </c>
      <c r="H73" s="13"/>
      <c r="I73" s="13">
        <v>6</v>
      </c>
      <c r="J73" s="13">
        <v>2</v>
      </c>
      <c r="K73" s="13">
        <v>6</v>
      </c>
      <c r="L73" s="13">
        <v>2</v>
      </c>
      <c r="M73" s="13">
        <v>6</v>
      </c>
      <c r="N73" s="13">
        <v>2</v>
      </c>
      <c r="O73" s="13"/>
      <c r="P73" s="13"/>
      <c r="Q73" s="13"/>
      <c r="R73" s="13"/>
      <c r="S73" s="8" t="s">
        <v>227</v>
      </c>
      <c r="T73" s="8" t="s">
        <v>560</v>
      </c>
      <c r="U73" s="8" t="s">
        <v>455</v>
      </c>
      <c r="V73" s="13">
        <v>9</v>
      </c>
      <c r="W73" s="32" t="s">
        <v>589</v>
      </c>
    </row>
    <row r="74" spans="1:23">
      <c r="A74" s="26" t="s">
        <v>225</v>
      </c>
      <c r="B74" s="8" t="s">
        <v>438</v>
      </c>
      <c r="C74" s="9" t="s">
        <v>395</v>
      </c>
      <c r="D74" s="9" t="s">
        <v>451</v>
      </c>
      <c r="E74" s="9" t="s">
        <v>449</v>
      </c>
      <c r="F74" s="9" t="s">
        <v>538</v>
      </c>
      <c r="G74" s="11">
        <v>1</v>
      </c>
      <c r="H74" s="11"/>
      <c r="I74" s="11">
        <v>6</v>
      </c>
      <c r="J74" s="11">
        <v>1</v>
      </c>
      <c r="K74" s="11">
        <v>7</v>
      </c>
      <c r="L74" s="11">
        <v>6</v>
      </c>
      <c r="M74" s="11"/>
      <c r="N74" s="11"/>
      <c r="O74" s="11"/>
      <c r="P74" s="11"/>
      <c r="Q74" s="11"/>
      <c r="R74" s="11"/>
      <c r="S74" s="9" t="s">
        <v>376</v>
      </c>
      <c r="T74" s="9" t="s">
        <v>467</v>
      </c>
      <c r="U74" s="9" t="s">
        <v>442</v>
      </c>
      <c r="V74" s="11">
        <v>3</v>
      </c>
      <c r="W74" s="32" t="s">
        <v>589</v>
      </c>
    </row>
    <row r="75" spans="1:23">
      <c r="A75" s="26" t="s">
        <v>225</v>
      </c>
      <c r="B75" s="8" t="s">
        <v>305</v>
      </c>
      <c r="C75" s="9" t="s">
        <v>215</v>
      </c>
      <c r="D75" s="9" t="s">
        <v>475</v>
      </c>
      <c r="E75" s="9" t="s">
        <v>443</v>
      </c>
      <c r="F75" s="9" t="s">
        <v>514</v>
      </c>
      <c r="G75" s="11">
        <v>3</v>
      </c>
      <c r="H75" s="11"/>
      <c r="I75" s="11">
        <v>6</v>
      </c>
      <c r="J75" s="11">
        <v>3</v>
      </c>
      <c r="K75" s="11">
        <v>6</v>
      </c>
      <c r="L75" s="11">
        <v>7</v>
      </c>
      <c r="M75" s="11">
        <v>3</v>
      </c>
      <c r="N75" s="11">
        <v>6</v>
      </c>
      <c r="O75" s="11">
        <v>6</v>
      </c>
      <c r="P75" s="11">
        <v>1</v>
      </c>
      <c r="Q75" s="11">
        <v>8</v>
      </c>
      <c r="R75" s="11">
        <v>6</v>
      </c>
      <c r="S75" s="9" t="s">
        <v>224</v>
      </c>
      <c r="T75" s="9" t="s">
        <v>464</v>
      </c>
      <c r="U75" s="9" t="s">
        <v>460</v>
      </c>
      <c r="V75" s="11">
        <v>4</v>
      </c>
      <c r="W75" s="32" t="s">
        <v>589</v>
      </c>
    </row>
    <row r="76" spans="1:23">
      <c r="A76" s="27" t="s">
        <v>223</v>
      </c>
      <c r="B76" s="8" t="s">
        <v>438</v>
      </c>
      <c r="C76" s="8" t="s">
        <v>387</v>
      </c>
      <c r="D76" s="8" t="s">
        <v>560</v>
      </c>
      <c r="E76" s="15" t="s">
        <v>455</v>
      </c>
      <c r="F76" s="8" t="s">
        <v>537</v>
      </c>
      <c r="G76" s="13">
        <v>2</v>
      </c>
      <c r="H76" s="13"/>
      <c r="I76" s="13">
        <v>7</v>
      </c>
      <c r="J76" s="13">
        <v>5</v>
      </c>
      <c r="K76" s="13">
        <v>7</v>
      </c>
      <c r="L76" s="13">
        <v>6</v>
      </c>
      <c r="M76" s="13"/>
      <c r="N76" s="13"/>
      <c r="O76" s="13"/>
      <c r="P76" s="13"/>
      <c r="Q76" s="13"/>
      <c r="R76" s="13"/>
      <c r="S76" s="8" t="s">
        <v>390</v>
      </c>
      <c r="T76" s="8" t="s">
        <v>467</v>
      </c>
      <c r="U76" s="8" t="s">
        <v>442</v>
      </c>
      <c r="V76" s="13">
        <v>1</v>
      </c>
      <c r="W76" s="32" t="s">
        <v>589</v>
      </c>
    </row>
    <row r="77" spans="1:23">
      <c r="A77" s="27" t="s">
        <v>223</v>
      </c>
      <c r="B77" s="8" t="s">
        <v>305</v>
      </c>
      <c r="C77" s="8" t="s">
        <v>221</v>
      </c>
      <c r="D77" s="8" t="s">
        <v>475</v>
      </c>
      <c r="E77" s="15" t="s">
        <v>443</v>
      </c>
      <c r="F77" s="8" t="s">
        <v>66</v>
      </c>
      <c r="G77" s="13">
        <v>4</v>
      </c>
      <c r="H77" s="13"/>
      <c r="I77" s="13">
        <v>6</v>
      </c>
      <c r="J77" s="13">
        <v>3</v>
      </c>
      <c r="K77" s="13">
        <v>6</v>
      </c>
      <c r="L77" s="13">
        <v>4</v>
      </c>
      <c r="M77" s="13">
        <v>3</v>
      </c>
      <c r="N77" s="13">
        <v>6</v>
      </c>
      <c r="O77" s="13">
        <v>5</v>
      </c>
      <c r="P77" s="13">
        <v>7</v>
      </c>
      <c r="Q77" s="13">
        <v>6</v>
      </c>
      <c r="R77" s="13">
        <v>3</v>
      </c>
      <c r="S77" s="8" t="s">
        <v>224</v>
      </c>
      <c r="T77" s="8" t="s">
        <v>464</v>
      </c>
      <c r="U77" s="8" t="s">
        <v>460</v>
      </c>
      <c r="V77" s="13">
        <v>11</v>
      </c>
      <c r="W77" s="32" t="s">
        <v>589</v>
      </c>
    </row>
    <row r="78" spans="1:23">
      <c r="A78" s="27" t="s">
        <v>220</v>
      </c>
      <c r="B78" s="8" t="s">
        <v>438</v>
      </c>
      <c r="C78" s="8" t="s">
        <v>390</v>
      </c>
      <c r="D78" s="8" t="s">
        <v>467</v>
      </c>
      <c r="E78" s="15" t="s">
        <v>442</v>
      </c>
      <c r="F78" s="8" t="s">
        <v>394</v>
      </c>
      <c r="G78" s="13">
        <v>2</v>
      </c>
      <c r="H78" s="13"/>
      <c r="I78" s="11">
        <v>6</v>
      </c>
      <c r="J78" s="11">
        <v>2</v>
      </c>
      <c r="K78" s="11">
        <v>4</v>
      </c>
      <c r="L78" s="11">
        <v>6</v>
      </c>
      <c r="M78" s="11">
        <v>6</v>
      </c>
      <c r="N78" s="11">
        <v>2</v>
      </c>
      <c r="O78" s="11"/>
      <c r="P78" s="11"/>
      <c r="Q78" s="11"/>
      <c r="R78" s="11"/>
      <c r="S78" s="8" t="s">
        <v>376</v>
      </c>
      <c r="T78" s="8" t="s">
        <v>467</v>
      </c>
      <c r="U78" s="8" t="s">
        <v>442</v>
      </c>
      <c r="V78" s="13">
        <v>1</v>
      </c>
      <c r="W78" s="32" t="s">
        <v>589</v>
      </c>
    </row>
    <row r="79" spans="1:23">
      <c r="A79" s="26" t="s">
        <v>220</v>
      </c>
      <c r="B79" s="8" t="s">
        <v>305</v>
      </c>
      <c r="C79" s="9" t="s">
        <v>221</v>
      </c>
      <c r="D79" s="9" t="s">
        <v>475</v>
      </c>
      <c r="E79" s="9" t="s">
        <v>443</v>
      </c>
      <c r="F79" s="9" t="s">
        <v>222</v>
      </c>
      <c r="G79" s="11">
        <v>5</v>
      </c>
      <c r="H79" s="11"/>
      <c r="I79" s="11">
        <v>6</v>
      </c>
      <c r="J79" s="11">
        <v>4</v>
      </c>
      <c r="K79" s="11">
        <v>6</v>
      </c>
      <c r="L79" s="11">
        <v>3</v>
      </c>
      <c r="M79" s="11">
        <v>6</v>
      </c>
      <c r="N79" s="11">
        <v>3</v>
      </c>
      <c r="O79" s="11"/>
      <c r="P79" s="11"/>
      <c r="Q79" s="11"/>
      <c r="R79" s="11"/>
      <c r="S79" s="9" t="s">
        <v>215</v>
      </c>
      <c r="T79" s="9" t="s">
        <v>475</v>
      </c>
      <c r="U79" s="9" t="s">
        <v>443</v>
      </c>
      <c r="V79" s="11">
        <v>3</v>
      </c>
      <c r="W79" s="32" t="s">
        <v>589</v>
      </c>
    </row>
    <row r="80" spans="1:23">
      <c r="A80" s="26" t="s">
        <v>218</v>
      </c>
      <c r="B80" s="8" t="s">
        <v>438</v>
      </c>
      <c r="C80" s="9" t="s">
        <v>376</v>
      </c>
      <c r="D80" s="9" t="s">
        <v>467</v>
      </c>
      <c r="E80" s="9" t="s">
        <v>442</v>
      </c>
      <c r="F80" s="9" t="s">
        <v>536</v>
      </c>
      <c r="G80" s="11">
        <v>2</v>
      </c>
      <c r="H80" s="11"/>
      <c r="I80" s="13">
        <v>6</v>
      </c>
      <c r="J80" s="13">
        <v>7</v>
      </c>
      <c r="K80" s="13">
        <v>6</v>
      </c>
      <c r="L80" s="13">
        <v>1</v>
      </c>
      <c r="M80" s="13">
        <v>6</v>
      </c>
      <c r="N80" s="13">
        <v>3</v>
      </c>
      <c r="O80" s="13"/>
      <c r="P80" s="13"/>
      <c r="Q80" s="13"/>
      <c r="R80" s="13"/>
      <c r="S80" s="9" t="s">
        <v>393</v>
      </c>
      <c r="T80" s="9" t="s">
        <v>560</v>
      </c>
      <c r="U80" s="9" t="s">
        <v>455</v>
      </c>
      <c r="V80" s="11">
        <v>9</v>
      </c>
      <c r="W80" s="32" t="s">
        <v>589</v>
      </c>
    </row>
    <row r="81" spans="1:23">
      <c r="A81" s="27" t="s">
        <v>218</v>
      </c>
      <c r="B81" s="8" t="s">
        <v>305</v>
      </c>
      <c r="C81" s="8" t="s">
        <v>215</v>
      </c>
      <c r="D81" s="8" t="s">
        <v>475</v>
      </c>
      <c r="E81" s="15" t="s">
        <v>443</v>
      </c>
      <c r="F81" s="8" t="s">
        <v>513</v>
      </c>
      <c r="G81" s="13">
        <v>2</v>
      </c>
      <c r="H81" s="13"/>
      <c r="I81" s="13">
        <v>6</v>
      </c>
      <c r="J81" s="13">
        <v>7</v>
      </c>
      <c r="K81" s="13">
        <v>6</v>
      </c>
      <c r="L81" s="13">
        <v>4</v>
      </c>
      <c r="M81" s="13">
        <v>7</v>
      </c>
      <c r="N81" s="13">
        <v>6</v>
      </c>
      <c r="O81" s="13">
        <v>6</v>
      </c>
      <c r="P81" s="13">
        <v>2</v>
      </c>
      <c r="Q81" s="13"/>
      <c r="R81" s="13"/>
      <c r="S81" s="8" t="s">
        <v>219</v>
      </c>
      <c r="T81" s="8" t="s">
        <v>478</v>
      </c>
      <c r="U81" s="8" t="s">
        <v>446</v>
      </c>
      <c r="V81" s="13">
        <v>9</v>
      </c>
      <c r="W81" s="32" t="s">
        <v>589</v>
      </c>
    </row>
    <row r="82" spans="1:23">
      <c r="A82" s="27" t="s">
        <v>214</v>
      </c>
      <c r="B82" s="8" t="s">
        <v>438</v>
      </c>
      <c r="C82" s="8" t="s">
        <v>390</v>
      </c>
      <c r="D82" s="8" t="s">
        <v>467</v>
      </c>
      <c r="E82" s="15" t="s">
        <v>442</v>
      </c>
      <c r="F82" s="8" t="s">
        <v>535</v>
      </c>
      <c r="G82" s="13">
        <v>1</v>
      </c>
      <c r="H82" s="13"/>
      <c r="I82" s="11">
        <v>6</v>
      </c>
      <c r="J82" s="11">
        <v>2</v>
      </c>
      <c r="K82" s="11">
        <v>7</v>
      </c>
      <c r="L82" s="11">
        <v>6</v>
      </c>
      <c r="M82" s="11"/>
      <c r="N82" s="11"/>
      <c r="O82" s="11"/>
      <c r="P82" s="11"/>
      <c r="Q82" s="11"/>
      <c r="R82" s="11"/>
      <c r="S82" s="8" t="s">
        <v>392</v>
      </c>
      <c r="T82" s="8" t="s">
        <v>467</v>
      </c>
      <c r="U82" s="8" t="s">
        <v>442</v>
      </c>
      <c r="V82" s="13">
        <v>9</v>
      </c>
      <c r="W82" s="32" t="s">
        <v>589</v>
      </c>
    </row>
    <row r="83" spans="1:23">
      <c r="A83" s="26" t="s">
        <v>214</v>
      </c>
      <c r="B83" s="8" t="s">
        <v>305</v>
      </c>
      <c r="C83" s="9" t="s">
        <v>215</v>
      </c>
      <c r="D83" s="9" t="s">
        <v>475</v>
      </c>
      <c r="E83" s="9" t="s">
        <v>443</v>
      </c>
      <c r="F83" s="9" t="s">
        <v>217</v>
      </c>
      <c r="G83" s="11">
        <v>3</v>
      </c>
      <c r="H83" s="11"/>
      <c r="I83" s="11">
        <v>6</v>
      </c>
      <c r="J83" s="11">
        <v>1</v>
      </c>
      <c r="K83" s="11">
        <v>6</v>
      </c>
      <c r="L83" s="11">
        <v>4</v>
      </c>
      <c r="M83" s="11">
        <v>6</v>
      </c>
      <c r="N83" s="11">
        <v>4</v>
      </c>
      <c r="O83" s="11"/>
      <c r="P83" s="11"/>
      <c r="Q83" s="11"/>
      <c r="R83" s="11"/>
      <c r="S83" s="9" t="s">
        <v>216</v>
      </c>
      <c r="T83" s="9" t="s">
        <v>560</v>
      </c>
      <c r="U83" s="9" t="s">
        <v>455</v>
      </c>
      <c r="V83" s="11">
        <v>1</v>
      </c>
      <c r="W83" s="32" t="s">
        <v>589</v>
      </c>
    </row>
    <row r="84" spans="1:23">
      <c r="A84" s="26" t="s">
        <v>212</v>
      </c>
      <c r="B84" s="8" t="s">
        <v>438</v>
      </c>
      <c r="C84" s="9" t="s">
        <v>376</v>
      </c>
      <c r="D84" s="9" t="s">
        <v>467</v>
      </c>
      <c r="E84" s="9" t="s">
        <v>442</v>
      </c>
      <c r="F84" s="9" t="s">
        <v>391</v>
      </c>
      <c r="G84" s="11">
        <v>2</v>
      </c>
      <c r="H84" s="11"/>
      <c r="I84" s="13">
        <v>6</v>
      </c>
      <c r="J84" s="13">
        <v>3</v>
      </c>
      <c r="K84" s="13">
        <v>2</v>
      </c>
      <c r="L84" s="13">
        <v>6</v>
      </c>
      <c r="M84" s="13">
        <v>6</v>
      </c>
      <c r="N84" s="13">
        <v>3</v>
      </c>
      <c r="O84" s="13"/>
      <c r="P84" s="13"/>
      <c r="Q84" s="13"/>
      <c r="R84" s="13"/>
      <c r="S84" s="9" t="s">
        <v>390</v>
      </c>
      <c r="T84" s="9" t="s">
        <v>467</v>
      </c>
      <c r="U84" s="9" t="s">
        <v>442</v>
      </c>
      <c r="V84" s="11">
        <v>1</v>
      </c>
      <c r="W84" s="32" t="s">
        <v>589</v>
      </c>
    </row>
    <row r="85" spans="1:23">
      <c r="A85" s="27" t="s">
        <v>212</v>
      </c>
      <c r="B85" s="8" t="s">
        <v>305</v>
      </c>
      <c r="C85" s="8" t="s">
        <v>210</v>
      </c>
      <c r="D85" s="8" t="s">
        <v>467</v>
      </c>
      <c r="E85" s="15" t="s">
        <v>442</v>
      </c>
      <c r="F85" s="8" t="s">
        <v>213</v>
      </c>
      <c r="G85" s="13">
        <v>1</v>
      </c>
      <c r="H85" s="13"/>
      <c r="I85" s="13">
        <v>6</v>
      </c>
      <c r="J85" s="13">
        <v>3</v>
      </c>
      <c r="K85" s="13">
        <v>6</v>
      </c>
      <c r="L85" s="13">
        <v>3</v>
      </c>
      <c r="M85" s="13">
        <v>6</v>
      </c>
      <c r="N85" s="13">
        <v>2</v>
      </c>
      <c r="O85" s="13"/>
      <c r="P85" s="13"/>
      <c r="Q85" s="13"/>
      <c r="R85" s="13"/>
      <c r="S85" s="8" t="s">
        <v>211</v>
      </c>
      <c r="T85" s="8" t="s">
        <v>467</v>
      </c>
      <c r="U85" s="8" t="s">
        <v>442</v>
      </c>
      <c r="V85" s="13">
        <v>2</v>
      </c>
      <c r="W85" s="32" t="s">
        <v>589</v>
      </c>
    </row>
    <row r="86" spans="1:23">
      <c r="A86" s="27" t="s">
        <v>209</v>
      </c>
      <c r="B86" s="8" t="s">
        <v>438</v>
      </c>
      <c r="C86" s="8" t="s">
        <v>390</v>
      </c>
      <c r="D86" s="8" t="s">
        <v>467</v>
      </c>
      <c r="E86" s="15" t="s">
        <v>442</v>
      </c>
      <c r="F86" s="8" t="s">
        <v>534</v>
      </c>
      <c r="G86" s="13">
        <v>3</v>
      </c>
      <c r="H86" s="13"/>
      <c r="I86" s="11">
        <v>6</v>
      </c>
      <c r="J86" s="11">
        <v>7</v>
      </c>
      <c r="K86" s="11">
        <v>6</v>
      </c>
      <c r="L86" s="11">
        <v>4</v>
      </c>
      <c r="M86" s="11">
        <v>7</v>
      </c>
      <c r="N86" s="11">
        <v>5</v>
      </c>
      <c r="O86" s="11"/>
      <c r="P86" s="11"/>
      <c r="Q86" s="11"/>
      <c r="R86" s="11"/>
      <c r="S86" s="8" t="s">
        <v>376</v>
      </c>
      <c r="T86" s="8" t="s">
        <v>467</v>
      </c>
      <c r="U86" s="8" t="s">
        <v>442</v>
      </c>
      <c r="V86" s="13">
        <v>1</v>
      </c>
      <c r="W86" s="32" t="s">
        <v>589</v>
      </c>
    </row>
    <row r="87" spans="1:23">
      <c r="A87" s="26" t="s">
        <v>209</v>
      </c>
      <c r="B87" s="8" t="s">
        <v>305</v>
      </c>
      <c r="C87" s="9" t="s">
        <v>210</v>
      </c>
      <c r="D87" s="9" t="s">
        <v>478</v>
      </c>
      <c r="E87" s="9" t="s">
        <v>446</v>
      </c>
      <c r="F87" s="9" t="s">
        <v>512</v>
      </c>
      <c r="G87" s="11">
        <v>4</v>
      </c>
      <c r="H87" s="11"/>
      <c r="I87" s="11">
        <v>6</v>
      </c>
      <c r="J87" s="11">
        <v>2</v>
      </c>
      <c r="K87" s="11">
        <v>7</v>
      </c>
      <c r="L87" s="11">
        <v>6</v>
      </c>
      <c r="M87" s="11">
        <v>6</v>
      </c>
      <c r="N87" s="11">
        <v>7</v>
      </c>
      <c r="O87" s="11">
        <v>6</v>
      </c>
      <c r="P87" s="11">
        <v>4</v>
      </c>
      <c r="Q87" s="11"/>
      <c r="R87" s="11"/>
      <c r="S87" s="9" t="s">
        <v>211</v>
      </c>
      <c r="T87" s="9" t="s">
        <v>467</v>
      </c>
      <c r="U87" s="9" t="s">
        <v>442</v>
      </c>
      <c r="V87" s="11" t="s">
        <v>564</v>
      </c>
      <c r="W87" s="32" t="s">
        <v>589</v>
      </c>
    </row>
    <row r="88" spans="1:23">
      <c r="A88" s="26" t="s">
        <v>206</v>
      </c>
      <c r="B88" s="8" t="s">
        <v>438</v>
      </c>
      <c r="C88" s="9" t="s">
        <v>387</v>
      </c>
      <c r="D88" s="9" t="s">
        <v>560</v>
      </c>
      <c r="E88" s="9" t="s">
        <v>455</v>
      </c>
      <c r="F88" s="9" t="s">
        <v>389</v>
      </c>
      <c r="G88" s="11">
        <v>3</v>
      </c>
      <c r="H88" s="11"/>
      <c r="I88" s="13">
        <v>6</v>
      </c>
      <c r="J88" s="13">
        <v>0</v>
      </c>
      <c r="K88" s="13">
        <v>7</v>
      </c>
      <c r="L88" s="13">
        <v>5</v>
      </c>
      <c r="M88" s="13"/>
      <c r="N88" s="13"/>
      <c r="O88" s="13"/>
      <c r="P88" s="13"/>
      <c r="Q88" s="13"/>
      <c r="R88" s="13"/>
      <c r="S88" s="9" t="s">
        <v>388</v>
      </c>
      <c r="T88" s="9" t="s">
        <v>464</v>
      </c>
      <c r="U88" s="9" t="s">
        <v>460</v>
      </c>
      <c r="V88" s="11">
        <v>4</v>
      </c>
      <c r="W88" s="32" t="s">
        <v>589</v>
      </c>
    </row>
    <row r="89" spans="1:23">
      <c r="A89" s="27" t="s">
        <v>206</v>
      </c>
      <c r="B89" s="8" t="s">
        <v>305</v>
      </c>
      <c r="C89" s="8" t="s">
        <v>207</v>
      </c>
      <c r="D89" s="8" t="s">
        <v>467</v>
      </c>
      <c r="E89" s="15" t="s">
        <v>442</v>
      </c>
      <c r="F89" s="8" t="s">
        <v>511</v>
      </c>
      <c r="G89" s="13">
        <v>8</v>
      </c>
      <c r="H89" s="13"/>
      <c r="I89" s="13">
        <v>7</v>
      </c>
      <c r="J89" s="13">
        <v>5</v>
      </c>
      <c r="K89" s="13">
        <v>7</v>
      </c>
      <c r="L89" s="13">
        <v>6</v>
      </c>
      <c r="M89" s="13">
        <v>6</v>
      </c>
      <c r="N89" s="13">
        <v>2</v>
      </c>
      <c r="O89" s="13"/>
      <c r="P89" s="13"/>
      <c r="Q89" s="13"/>
      <c r="R89" s="13"/>
      <c r="S89" s="8" t="s">
        <v>208</v>
      </c>
      <c r="T89" s="8" t="s">
        <v>464</v>
      </c>
      <c r="U89" s="8" t="s">
        <v>460</v>
      </c>
      <c r="V89" s="13">
        <v>14</v>
      </c>
      <c r="W89" s="32" t="s">
        <v>589</v>
      </c>
    </row>
    <row r="90" spans="1:23">
      <c r="A90" s="27" t="s">
        <v>204</v>
      </c>
      <c r="B90" s="8" t="s">
        <v>438</v>
      </c>
      <c r="C90" s="8" t="s">
        <v>384</v>
      </c>
      <c r="D90" s="8" t="s">
        <v>467</v>
      </c>
      <c r="E90" s="15" t="s">
        <v>442</v>
      </c>
      <c r="F90" s="8" t="s">
        <v>386</v>
      </c>
      <c r="G90" s="13">
        <v>5</v>
      </c>
      <c r="H90" s="13"/>
      <c r="I90" s="11">
        <v>6</v>
      </c>
      <c r="J90" s="11">
        <v>3</v>
      </c>
      <c r="K90" s="11">
        <v>6</v>
      </c>
      <c r="L90" s="11">
        <v>3</v>
      </c>
      <c r="M90" s="11"/>
      <c r="N90" s="11"/>
      <c r="O90" s="11"/>
      <c r="P90" s="11"/>
      <c r="Q90" s="11"/>
      <c r="R90" s="11"/>
      <c r="S90" s="8" t="s">
        <v>385</v>
      </c>
      <c r="T90" s="8" t="s">
        <v>467</v>
      </c>
      <c r="U90" s="8" t="s">
        <v>442</v>
      </c>
      <c r="V90" s="13">
        <v>4</v>
      </c>
      <c r="W90" s="32" t="s">
        <v>589</v>
      </c>
    </row>
    <row r="91" spans="1:23">
      <c r="A91" s="26" t="s">
        <v>204</v>
      </c>
      <c r="B91" s="8" t="s">
        <v>305</v>
      </c>
      <c r="C91" s="9" t="s">
        <v>197</v>
      </c>
      <c r="D91" s="9" t="s">
        <v>479</v>
      </c>
      <c r="E91" s="9" t="s">
        <v>461</v>
      </c>
      <c r="F91" s="9" t="s">
        <v>510</v>
      </c>
      <c r="G91" s="11">
        <v>1</v>
      </c>
      <c r="H91" s="11"/>
      <c r="I91" s="11">
        <v>7</v>
      </c>
      <c r="J91" s="11">
        <v>6</v>
      </c>
      <c r="K91" s="11">
        <v>6</v>
      </c>
      <c r="L91" s="11">
        <v>3</v>
      </c>
      <c r="M91" s="11">
        <v>6</v>
      </c>
      <c r="N91" s="11">
        <v>2</v>
      </c>
      <c r="O91" s="11"/>
      <c r="P91" s="11"/>
      <c r="Q91" s="11"/>
      <c r="R91" s="11"/>
      <c r="S91" s="9" t="s">
        <v>205</v>
      </c>
      <c r="T91" s="9" t="s">
        <v>467</v>
      </c>
      <c r="U91" s="9" t="s">
        <v>442</v>
      </c>
      <c r="V91" s="11">
        <v>6</v>
      </c>
      <c r="W91" s="32" t="s">
        <v>589</v>
      </c>
    </row>
    <row r="92" spans="1:23">
      <c r="A92" s="26" t="s">
        <v>201</v>
      </c>
      <c r="B92" s="8" t="s">
        <v>438</v>
      </c>
      <c r="C92" s="9" t="s">
        <v>382</v>
      </c>
      <c r="D92" s="9" t="s">
        <v>464</v>
      </c>
      <c r="E92" s="9" t="s">
        <v>460</v>
      </c>
      <c r="F92" s="9" t="s">
        <v>533</v>
      </c>
      <c r="G92" s="11" t="s">
        <v>564</v>
      </c>
      <c r="H92" s="11"/>
      <c r="I92" s="13">
        <v>6</v>
      </c>
      <c r="J92" s="13">
        <v>3</v>
      </c>
      <c r="K92" s="13">
        <v>7</v>
      </c>
      <c r="L92" s="13">
        <v>6</v>
      </c>
      <c r="M92" s="13"/>
      <c r="N92" s="13"/>
      <c r="O92" s="13"/>
      <c r="P92" s="13"/>
      <c r="Q92" s="13"/>
      <c r="R92" s="13"/>
      <c r="S92" s="9" t="s">
        <v>383</v>
      </c>
      <c r="T92" s="9" t="s">
        <v>467</v>
      </c>
      <c r="U92" s="9" t="s">
        <v>442</v>
      </c>
      <c r="V92" s="11">
        <v>8</v>
      </c>
      <c r="W92" s="32" t="s">
        <v>589</v>
      </c>
    </row>
    <row r="93" spans="1:23">
      <c r="A93" s="27" t="s">
        <v>201</v>
      </c>
      <c r="B93" s="8" t="s">
        <v>305</v>
      </c>
      <c r="C93" s="8" t="s">
        <v>197</v>
      </c>
      <c r="D93" s="8" t="s">
        <v>479</v>
      </c>
      <c r="E93" s="8" t="s">
        <v>461</v>
      </c>
      <c r="F93" s="8" t="s">
        <v>203</v>
      </c>
      <c r="G93" s="13">
        <v>1</v>
      </c>
      <c r="H93" s="13"/>
      <c r="I93" s="13">
        <v>6</v>
      </c>
      <c r="J93" s="13">
        <v>4</v>
      </c>
      <c r="K93" s="13">
        <v>6</v>
      </c>
      <c r="L93" s="13">
        <v>4</v>
      </c>
      <c r="M93" s="13">
        <v>3</v>
      </c>
      <c r="N93" s="13">
        <v>6</v>
      </c>
      <c r="O93" s="13">
        <v>6</v>
      </c>
      <c r="P93" s="13">
        <v>3</v>
      </c>
      <c r="Q93" s="13"/>
      <c r="R93" s="13"/>
      <c r="S93" s="8" t="s">
        <v>202</v>
      </c>
      <c r="T93" s="8" t="s">
        <v>464</v>
      </c>
      <c r="U93" s="8" t="s">
        <v>460</v>
      </c>
      <c r="V93" s="13" t="s">
        <v>564</v>
      </c>
      <c r="W93" s="32" t="s">
        <v>589</v>
      </c>
    </row>
    <row r="94" spans="1:23">
      <c r="A94" s="27" t="s">
        <v>439</v>
      </c>
      <c r="B94" s="8" t="s">
        <v>438</v>
      </c>
      <c r="C94" s="8" t="s">
        <v>373</v>
      </c>
      <c r="D94" s="8" t="s">
        <v>464</v>
      </c>
      <c r="E94" s="8" t="s">
        <v>460</v>
      </c>
      <c r="F94" s="8" t="s">
        <v>381</v>
      </c>
      <c r="G94" s="13">
        <v>1</v>
      </c>
      <c r="H94" s="13"/>
      <c r="I94" s="11">
        <v>6</v>
      </c>
      <c r="J94" s="11">
        <v>3</v>
      </c>
      <c r="K94" s="11">
        <v>6</v>
      </c>
      <c r="L94" s="11">
        <v>0</v>
      </c>
      <c r="M94" s="11"/>
      <c r="N94" s="11"/>
      <c r="O94" s="11"/>
      <c r="P94" s="11"/>
      <c r="Q94" s="11"/>
      <c r="R94" s="11"/>
      <c r="S94" s="8" t="s">
        <v>380</v>
      </c>
      <c r="T94" s="8" t="s">
        <v>464</v>
      </c>
      <c r="U94" s="8" t="s">
        <v>460</v>
      </c>
      <c r="V94" s="13">
        <v>5</v>
      </c>
      <c r="W94" s="32" t="s">
        <v>590</v>
      </c>
    </row>
    <row r="95" spans="1:23">
      <c r="A95" s="26" t="s">
        <v>439</v>
      </c>
      <c r="B95" s="8" t="s">
        <v>305</v>
      </c>
      <c r="C95" s="9" t="s">
        <v>199</v>
      </c>
      <c r="D95" s="9" t="s">
        <v>467</v>
      </c>
      <c r="E95" s="9" t="s">
        <v>442</v>
      </c>
      <c r="F95" s="9" t="s">
        <v>509</v>
      </c>
      <c r="G95" s="11">
        <v>1</v>
      </c>
      <c r="H95" s="11"/>
      <c r="I95" s="11">
        <v>6</v>
      </c>
      <c r="J95" s="11">
        <v>3</v>
      </c>
      <c r="K95" s="11">
        <v>7</v>
      </c>
      <c r="L95" s="11">
        <v>6</v>
      </c>
      <c r="M95" s="11">
        <v>5</v>
      </c>
      <c r="N95" s="11">
        <v>7</v>
      </c>
      <c r="O95" s="11">
        <v>3</v>
      </c>
      <c r="P95" s="11">
        <v>6</v>
      </c>
      <c r="Q95" s="11">
        <v>6</v>
      </c>
      <c r="R95" s="11">
        <v>2</v>
      </c>
      <c r="S95" s="9" t="s">
        <v>200</v>
      </c>
      <c r="T95" s="9" t="s">
        <v>457</v>
      </c>
      <c r="U95" s="9" t="s">
        <v>450</v>
      </c>
      <c r="V95" s="11" t="s">
        <v>564</v>
      </c>
      <c r="W95" s="32" t="s">
        <v>590</v>
      </c>
    </row>
    <row r="96" spans="1:23">
      <c r="A96" s="26" t="s">
        <v>440</v>
      </c>
      <c r="B96" s="8" t="s">
        <v>438</v>
      </c>
      <c r="C96" s="9" t="s">
        <v>378</v>
      </c>
      <c r="D96" s="9" t="s">
        <v>464</v>
      </c>
      <c r="E96" s="9" t="s">
        <v>460</v>
      </c>
      <c r="F96" s="9" t="s">
        <v>316</v>
      </c>
      <c r="G96" s="11">
        <v>2</v>
      </c>
      <c r="H96" s="11"/>
      <c r="I96" s="13">
        <v>7</v>
      </c>
      <c r="J96" s="13">
        <v>5</v>
      </c>
      <c r="K96" s="13">
        <v>6</v>
      </c>
      <c r="L96" s="13">
        <v>2</v>
      </c>
      <c r="M96" s="13"/>
      <c r="N96" s="13"/>
      <c r="O96" s="13"/>
      <c r="P96" s="13"/>
      <c r="Q96" s="13"/>
      <c r="R96" s="13"/>
      <c r="S96" s="9" t="s">
        <v>379</v>
      </c>
      <c r="T96" s="9" t="s">
        <v>464</v>
      </c>
      <c r="U96" s="9" t="s">
        <v>460</v>
      </c>
      <c r="V96" s="11">
        <v>1</v>
      </c>
      <c r="W96" s="32" t="s">
        <v>590</v>
      </c>
    </row>
    <row r="97" spans="1:23">
      <c r="A97" s="27" t="s">
        <v>440</v>
      </c>
      <c r="B97" s="8" t="s">
        <v>305</v>
      </c>
      <c r="C97" s="8" t="s">
        <v>196</v>
      </c>
      <c r="D97" s="8" t="s">
        <v>467</v>
      </c>
      <c r="E97" s="15" t="s">
        <v>442</v>
      </c>
      <c r="F97" s="8" t="s">
        <v>198</v>
      </c>
      <c r="G97" s="13">
        <v>2</v>
      </c>
      <c r="H97" s="13"/>
      <c r="I97" s="13">
        <v>6</v>
      </c>
      <c r="J97" s="13">
        <v>3</v>
      </c>
      <c r="K97" s="13">
        <v>6</v>
      </c>
      <c r="L97" s="13">
        <v>3</v>
      </c>
      <c r="M97" s="13">
        <v>6</v>
      </c>
      <c r="N97" s="13">
        <v>3</v>
      </c>
      <c r="O97" s="13"/>
      <c r="P97" s="13"/>
      <c r="Q97" s="13"/>
      <c r="R97" s="13"/>
      <c r="S97" s="8" t="s">
        <v>197</v>
      </c>
      <c r="T97" s="8" t="s">
        <v>479</v>
      </c>
      <c r="U97" s="8" t="s">
        <v>461</v>
      </c>
      <c r="V97" s="13">
        <v>1</v>
      </c>
      <c r="W97" s="32" t="s">
        <v>590</v>
      </c>
    </row>
    <row r="98" spans="1:23">
      <c r="A98" s="27" t="s">
        <v>193</v>
      </c>
      <c r="B98" s="8" t="s">
        <v>438</v>
      </c>
      <c r="C98" s="8" t="s">
        <v>373</v>
      </c>
      <c r="D98" s="8" t="s">
        <v>464</v>
      </c>
      <c r="E98" s="8" t="s">
        <v>460</v>
      </c>
      <c r="F98" s="8" t="s">
        <v>364</v>
      </c>
      <c r="G98" s="13">
        <v>1</v>
      </c>
      <c r="H98" s="13"/>
      <c r="I98" s="11">
        <v>6</v>
      </c>
      <c r="J98" s="11">
        <v>2</v>
      </c>
      <c r="K98" s="11">
        <v>6</v>
      </c>
      <c r="L98" s="11">
        <v>2</v>
      </c>
      <c r="M98" s="11"/>
      <c r="N98" s="11"/>
      <c r="O98" s="11"/>
      <c r="P98" s="11"/>
      <c r="Q98" s="11"/>
      <c r="R98" s="11"/>
      <c r="S98" s="8" t="s">
        <v>377</v>
      </c>
      <c r="T98" s="8" t="s">
        <v>560</v>
      </c>
      <c r="U98" s="8" t="s">
        <v>455</v>
      </c>
      <c r="V98" s="13">
        <v>5</v>
      </c>
      <c r="W98" s="32" t="s">
        <v>589</v>
      </c>
    </row>
    <row r="99" spans="1:23">
      <c r="A99" s="26" t="s">
        <v>193</v>
      </c>
      <c r="B99" s="8" t="s">
        <v>305</v>
      </c>
      <c r="C99" s="9" t="s">
        <v>194</v>
      </c>
      <c r="D99" s="9" t="s">
        <v>464</v>
      </c>
      <c r="E99" s="9" t="s">
        <v>460</v>
      </c>
      <c r="F99" s="9" t="s">
        <v>195</v>
      </c>
      <c r="G99" s="11" t="s">
        <v>564</v>
      </c>
      <c r="H99" s="11"/>
      <c r="I99" s="11">
        <v>6</v>
      </c>
      <c r="J99" s="11">
        <v>7</v>
      </c>
      <c r="K99" s="11">
        <v>6</v>
      </c>
      <c r="L99" s="11">
        <v>3</v>
      </c>
      <c r="M99" s="11">
        <v>7</v>
      </c>
      <c r="N99" s="11">
        <v>6</v>
      </c>
      <c r="O99" s="11">
        <v>6</v>
      </c>
      <c r="P99" s="11">
        <v>1</v>
      </c>
      <c r="Q99" s="11"/>
      <c r="R99" s="11"/>
      <c r="S99" s="9" t="s">
        <v>186</v>
      </c>
      <c r="T99" s="9" t="s">
        <v>464</v>
      </c>
      <c r="U99" s="9" t="s">
        <v>460</v>
      </c>
      <c r="V99" s="11">
        <v>2</v>
      </c>
      <c r="W99" s="32" t="s">
        <v>589</v>
      </c>
    </row>
    <row r="100" spans="1:23">
      <c r="A100" s="26" t="s">
        <v>192</v>
      </c>
      <c r="B100" s="8" t="s">
        <v>438</v>
      </c>
      <c r="C100" s="9" t="s">
        <v>373</v>
      </c>
      <c r="D100" s="9" t="s">
        <v>464</v>
      </c>
      <c r="E100" s="9" t="s">
        <v>460</v>
      </c>
      <c r="F100" s="9" t="s">
        <v>337</v>
      </c>
      <c r="G100" s="11">
        <v>3</v>
      </c>
      <c r="H100" s="11"/>
      <c r="I100" s="13">
        <v>6</v>
      </c>
      <c r="J100" s="13">
        <v>3</v>
      </c>
      <c r="K100" s="13">
        <v>6</v>
      </c>
      <c r="L100" s="13">
        <v>2</v>
      </c>
      <c r="M100" s="13"/>
      <c r="N100" s="13"/>
      <c r="O100" s="13"/>
      <c r="P100" s="13"/>
      <c r="Q100" s="13"/>
      <c r="R100" s="13"/>
      <c r="S100" s="9" t="s">
        <v>390</v>
      </c>
      <c r="T100" s="9" t="s">
        <v>560</v>
      </c>
      <c r="U100" s="9" t="s">
        <v>455</v>
      </c>
      <c r="V100" s="11">
        <v>8</v>
      </c>
      <c r="W100" s="32" t="s">
        <v>589</v>
      </c>
    </row>
    <row r="101" spans="1:23">
      <c r="A101" s="27" t="s">
        <v>192</v>
      </c>
      <c r="B101" s="8" t="s">
        <v>305</v>
      </c>
      <c r="C101" s="8" t="s">
        <v>186</v>
      </c>
      <c r="D101" s="8" t="s">
        <v>464</v>
      </c>
      <c r="E101" s="8" t="s">
        <v>460</v>
      </c>
      <c r="F101" s="8" t="s">
        <v>508</v>
      </c>
      <c r="G101" s="13">
        <v>2</v>
      </c>
      <c r="H101" s="13"/>
      <c r="I101" s="13">
        <v>7</v>
      </c>
      <c r="J101" s="13">
        <v>5</v>
      </c>
      <c r="K101" s="13">
        <v>3</v>
      </c>
      <c r="L101" s="13">
        <v>6</v>
      </c>
      <c r="M101" s="13">
        <v>6</v>
      </c>
      <c r="N101" s="13">
        <v>4</v>
      </c>
      <c r="O101" s="13">
        <v>7</v>
      </c>
      <c r="P101" s="13">
        <v>6</v>
      </c>
      <c r="Q101" s="13"/>
      <c r="R101" s="13"/>
      <c r="S101" s="8" t="s">
        <v>190</v>
      </c>
      <c r="T101" s="8" t="s">
        <v>467</v>
      </c>
      <c r="U101" s="8" t="s">
        <v>442</v>
      </c>
      <c r="V101" s="13">
        <v>1</v>
      </c>
      <c r="W101" s="32" t="s">
        <v>589</v>
      </c>
    </row>
    <row r="102" spans="1:23">
      <c r="A102" s="27" t="s">
        <v>189</v>
      </c>
      <c r="B102" s="8" t="s">
        <v>438</v>
      </c>
      <c r="C102" s="8" t="s">
        <v>373</v>
      </c>
      <c r="D102" s="8" t="s">
        <v>464</v>
      </c>
      <c r="E102" s="8" t="s">
        <v>460</v>
      </c>
      <c r="F102" s="8" t="s">
        <v>532</v>
      </c>
      <c r="G102" s="13">
        <v>2</v>
      </c>
      <c r="H102" s="13"/>
      <c r="I102" s="11">
        <v>7</v>
      </c>
      <c r="J102" s="11">
        <v>6</v>
      </c>
      <c r="K102" s="11">
        <v>4</v>
      </c>
      <c r="L102" s="11">
        <v>6</v>
      </c>
      <c r="M102" s="11">
        <v>6</v>
      </c>
      <c r="N102" s="11">
        <v>0</v>
      </c>
      <c r="O102" s="11"/>
      <c r="P102" s="11"/>
      <c r="Q102" s="11"/>
      <c r="R102" s="11"/>
      <c r="S102" s="8" t="s">
        <v>376</v>
      </c>
      <c r="T102" s="8" t="s">
        <v>467</v>
      </c>
      <c r="U102" s="8" t="s">
        <v>442</v>
      </c>
      <c r="V102" s="13">
        <v>1</v>
      </c>
      <c r="W102" s="32" t="s">
        <v>589</v>
      </c>
    </row>
    <row r="103" spans="1:23">
      <c r="A103" s="26" t="s">
        <v>189</v>
      </c>
      <c r="B103" s="8" t="s">
        <v>305</v>
      </c>
      <c r="C103" s="9" t="s">
        <v>190</v>
      </c>
      <c r="D103" s="9" t="s">
        <v>467</v>
      </c>
      <c r="E103" s="9" t="s">
        <v>442</v>
      </c>
      <c r="F103" s="9" t="s">
        <v>507</v>
      </c>
      <c r="G103" s="11">
        <v>2</v>
      </c>
      <c r="H103" s="11"/>
      <c r="I103" s="11">
        <v>7</v>
      </c>
      <c r="J103" s="11">
        <v>6</v>
      </c>
      <c r="K103" s="11">
        <v>6</v>
      </c>
      <c r="L103" s="11">
        <v>4</v>
      </c>
      <c r="M103" s="11">
        <v>4</v>
      </c>
      <c r="N103" s="11">
        <v>6</v>
      </c>
      <c r="O103" s="11">
        <v>6</v>
      </c>
      <c r="P103" s="11">
        <v>3</v>
      </c>
      <c r="Q103" s="11"/>
      <c r="R103" s="11"/>
      <c r="S103" s="9" t="s">
        <v>191</v>
      </c>
      <c r="T103" s="9" t="s">
        <v>464</v>
      </c>
      <c r="U103" s="9" t="s">
        <v>460</v>
      </c>
      <c r="V103" s="11">
        <v>9</v>
      </c>
      <c r="W103" s="32" t="s">
        <v>589</v>
      </c>
    </row>
    <row r="104" spans="1:23">
      <c r="A104" s="26" t="s">
        <v>185</v>
      </c>
      <c r="B104" s="8" t="s">
        <v>438</v>
      </c>
      <c r="C104" s="9" t="s">
        <v>371</v>
      </c>
      <c r="D104" s="9" t="s">
        <v>464</v>
      </c>
      <c r="E104" s="9" t="s">
        <v>460</v>
      </c>
      <c r="F104" s="9" t="s">
        <v>375</v>
      </c>
      <c r="G104" s="11">
        <v>1</v>
      </c>
      <c r="H104" s="11"/>
      <c r="I104" s="13">
        <v>6</v>
      </c>
      <c r="J104" s="13">
        <v>4</v>
      </c>
      <c r="K104" s="13">
        <v>7</v>
      </c>
      <c r="L104" s="13">
        <v>5</v>
      </c>
      <c r="M104" s="13"/>
      <c r="N104" s="13"/>
      <c r="O104" s="13"/>
      <c r="P104" s="13"/>
      <c r="Q104" s="13"/>
      <c r="R104" s="13"/>
      <c r="S104" s="9" t="s">
        <v>373</v>
      </c>
      <c r="T104" s="9" t="s">
        <v>464</v>
      </c>
      <c r="U104" s="9" t="s">
        <v>460</v>
      </c>
      <c r="V104" s="11">
        <v>2</v>
      </c>
      <c r="W104" s="32" t="s">
        <v>589</v>
      </c>
    </row>
    <row r="105" spans="1:23">
      <c r="A105" s="27" t="s">
        <v>185</v>
      </c>
      <c r="B105" s="8" t="s">
        <v>305</v>
      </c>
      <c r="C105" s="8" t="s">
        <v>186</v>
      </c>
      <c r="D105" s="8" t="s">
        <v>464</v>
      </c>
      <c r="E105" s="8" t="s">
        <v>460</v>
      </c>
      <c r="F105" s="8" t="s">
        <v>188</v>
      </c>
      <c r="G105" s="13">
        <v>2</v>
      </c>
      <c r="H105" s="13"/>
      <c r="I105" s="13">
        <v>6</v>
      </c>
      <c r="J105" s="13">
        <v>3</v>
      </c>
      <c r="K105" s="13">
        <v>6</v>
      </c>
      <c r="L105" s="13">
        <v>7</v>
      </c>
      <c r="M105" s="13">
        <v>7</v>
      </c>
      <c r="N105" s="13">
        <v>5</v>
      </c>
      <c r="O105" s="13">
        <v>6</v>
      </c>
      <c r="P105" s="13">
        <v>1</v>
      </c>
      <c r="Q105" s="13"/>
      <c r="R105" s="13"/>
      <c r="S105" s="8" t="s">
        <v>187</v>
      </c>
      <c r="T105" s="8" t="s">
        <v>480</v>
      </c>
      <c r="U105" s="8" t="s">
        <v>447</v>
      </c>
      <c r="V105" s="13">
        <v>12</v>
      </c>
      <c r="W105" s="32" t="s">
        <v>589</v>
      </c>
    </row>
    <row r="106" spans="1:23">
      <c r="A106" s="27" t="s">
        <v>184</v>
      </c>
      <c r="B106" s="8" t="s">
        <v>438</v>
      </c>
      <c r="C106" s="8" t="s">
        <v>374</v>
      </c>
      <c r="D106" s="8" t="s">
        <v>457</v>
      </c>
      <c r="E106" s="8" t="s">
        <v>450</v>
      </c>
      <c r="F106" s="8" t="s">
        <v>332</v>
      </c>
      <c r="G106" s="13">
        <v>2</v>
      </c>
      <c r="H106" s="13"/>
      <c r="I106" s="11">
        <v>6</v>
      </c>
      <c r="J106" s="11">
        <v>4</v>
      </c>
      <c r="K106" s="11">
        <v>6</v>
      </c>
      <c r="L106" s="11">
        <v>4</v>
      </c>
      <c r="M106" s="11"/>
      <c r="N106" s="11"/>
      <c r="O106" s="11"/>
      <c r="P106" s="11"/>
      <c r="Q106" s="11"/>
      <c r="R106" s="11"/>
      <c r="S106" s="8" t="s">
        <v>373</v>
      </c>
      <c r="T106" s="8" t="s">
        <v>464</v>
      </c>
      <c r="U106" s="8" t="s">
        <v>460</v>
      </c>
      <c r="V106" s="13">
        <v>1</v>
      </c>
      <c r="W106" s="32" t="s">
        <v>589</v>
      </c>
    </row>
    <row r="107" spans="1:23">
      <c r="A107" s="26" t="s">
        <v>184</v>
      </c>
      <c r="B107" s="8" t="s">
        <v>305</v>
      </c>
      <c r="C107" s="9" t="s">
        <v>132</v>
      </c>
      <c r="D107" s="9" t="s">
        <v>464</v>
      </c>
      <c r="E107" s="9" t="s">
        <v>460</v>
      </c>
      <c r="F107" s="9" t="s">
        <v>506</v>
      </c>
      <c r="G107" s="11">
        <v>2</v>
      </c>
      <c r="H107" s="11"/>
      <c r="I107" s="11">
        <v>7</v>
      </c>
      <c r="J107" s="11">
        <v>6</v>
      </c>
      <c r="K107" s="11">
        <v>6</v>
      </c>
      <c r="L107" s="11">
        <v>3</v>
      </c>
      <c r="M107" s="11">
        <v>7</v>
      </c>
      <c r="N107" s="11">
        <v>5</v>
      </c>
      <c r="O107" s="11"/>
      <c r="P107" s="11"/>
      <c r="Q107" s="11"/>
      <c r="R107" s="11"/>
      <c r="S107" s="9" t="s">
        <v>148</v>
      </c>
      <c r="T107" s="9" t="s">
        <v>464</v>
      </c>
      <c r="U107" s="9" t="s">
        <v>460</v>
      </c>
      <c r="V107" s="11">
        <v>8</v>
      </c>
      <c r="W107" s="32" t="s">
        <v>589</v>
      </c>
    </row>
    <row r="108" spans="1:23">
      <c r="A108" s="26" t="s">
        <v>182</v>
      </c>
      <c r="B108" s="8" t="s">
        <v>438</v>
      </c>
      <c r="C108" s="9" t="s">
        <v>371</v>
      </c>
      <c r="D108" s="9" t="s">
        <v>464</v>
      </c>
      <c r="E108" s="9" t="s">
        <v>460</v>
      </c>
      <c r="F108" s="9" t="s">
        <v>531</v>
      </c>
      <c r="G108" s="11">
        <v>1</v>
      </c>
      <c r="H108" s="11"/>
      <c r="I108" s="13">
        <v>2</v>
      </c>
      <c r="J108" s="13">
        <v>6</v>
      </c>
      <c r="K108" s="13">
        <v>7</v>
      </c>
      <c r="L108" s="13">
        <v>6</v>
      </c>
      <c r="M108" s="13">
        <v>7</v>
      </c>
      <c r="N108" s="13">
        <v>5</v>
      </c>
      <c r="O108" s="13"/>
      <c r="P108" s="13"/>
      <c r="Q108" s="13"/>
      <c r="R108" s="13"/>
      <c r="S108" s="9" t="s">
        <v>373</v>
      </c>
      <c r="T108" s="9" t="s">
        <v>464</v>
      </c>
      <c r="U108" s="9" t="s">
        <v>460</v>
      </c>
      <c r="V108" s="11">
        <v>2</v>
      </c>
      <c r="W108" s="32" t="s">
        <v>589</v>
      </c>
    </row>
    <row r="109" spans="1:23">
      <c r="A109" s="27" t="s">
        <v>182</v>
      </c>
      <c r="B109" s="8" t="s">
        <v>305</v>
      </c>
      <c r="C109" s="8" t="s">
        <v>132</v>
      </c>
      <c r="D109" s="8" t="s">
        <v>464</v>
      </c>
      <c r="E109" s="8" t="s">
        <v>460</v>
      </c>
      <c r="F109" s="8" t="s">
        <v>183</v>
      </c>
      <c r="G109" s="13">
        <v>2</v>
      </c>
      <c r="H109" s="13"/>
      <c r="I109" s="13">
        <v>6</v>
      </c>
      <c r="J109" s="13">
        <v>1</v>
      </c>
      <c r="K109" s="13">
        <v>7</v>
      </c>
      <c r="L109" s="13">
        <v>5</v>
      </c>
      <c r="M109" s="13">
        <v>6</v>
      </c>
      <c r="N109" s="13">
        <v>3</v>
      </c>
      <c r="O109" s="13"/>
      <c r="P109" s="13"/>
      <c r="Q109" s="13"/>
      <c r="R109" s="13"/>
      <c r="S109" s="8" t="s">
        <v>169</v>
      </c>
      <c r="T109" s="8" t="s">
        <v>467</v>
      </c>
      <c r="U109" s="8" t="s">
        <v>442</v>
      </c>
      <c r="V109" s="13">
        <v>3</v>
      </c>
      <c r="W109" s="32" t="s">
        <v>589</v>
      </c>
    </row>
    <row r="110" spans="1:23">
      <c r="A110" s="27" t="s">
        <v>179</v>
      </c>
      <c r="B110" s="8" t="s">
        <v>438</v>
      </c>
      <c r="C110" s="8" t="s">
        <v>371</v>
      </c>
      <c r="D110" s="8" t="s">
        <v>464</v>
      </c>
      <c r="E110" s="8" t="s">
        <v>460</v>
      </c>
      <c r="F110" s="8" t="s">
        <v>314</v>
      </c>
      <c r="G110" s="13">
        <v>1</v>
      </c>
      <c r="H110" s="13"/>
      <c r="I110" s="11">
        <v>6</v>
      </c>
      <c r="J110" s="11">
        <v>1</v>
      </c>
      <c r="K110" s="11">
        <v>6</v>
      </c>
      <c r="L110" s="11">
        <v>3</v>
      </c>
      <c r="M110" s="11"/>
      <c r="N110" s="11"/>
      <c r="O110" s="11"/>
      <c r="P110" s="11"/>
      <c r="Q110" s="11"/>
      <c r="R110" s="11"/>
      <c r="S110" s="8" t="s">
        <v>378</v>
      </c>
      <c r="T110" s="8" t="s">
        <v>464</v>
      </c>
      <c r="U110" s="8" t="s">
        <v>460</v>
      </c>
      <c r="V110" s="13">
        <v>2</v>
      </c>
      <c r="W110" s="32" t="s">
        <v>589</v>
      </c>
    </row>
    <row r="111" spans="1:23">
      <c r="A111" s="26" t="s">
        <v>179</v>
      </c>
      <c r="B111" s="8" t="s">
        <v>305</v>
      </c>
      <c r="C111" s="9" t="s">
        <v>169</v>
      </c>
      <c r="D111" s="9" t="s">
        <v>467</v>
      </c>
      <c r="E111" s="9" t="s">
        <v>442</v>
      </c>
      <c r="F111" s="9" t="s">
        <v>181</v>
      </c>
      <c r="G111" s="11">
        <v>4</v>
      </c>
      <c r="H111" s="11"/>
      <c r="I111" s="11">
        <v>6</v>
      </c>
      <c r="J111" s="11">
        <v>4</v>
      </c>
      <c r="K111" s="11">
        <v>9</v>
      </c>
      <c r="L111" s="11">
        <v>7</v>
      </c>
      <c r="M111" s="11">
        <v>6</v>
      </c>
      <c r="N111" s="11">
        <v>2</v>
      </c>
      <c r="O111" s="11"/>
      <c r="P111" s="11"/>
      <c r="Q111" s="11"/>
      <c r="R111" s="11"/>
      <c r="S111" s="9" t="s">
        <v>180</v>
      </c>
      <c r="T111" s="9" t="s">
        <v>464</v>
      </c>
      <c r="U111" s="9" t="s">
        <v>460</v>
      </c>
      <c r="V111" s="11">
        <v>12</v>
      </c>
      <c r="W111" s="32" t="s">
        <v>589</v>
      </c>
    </row>
    <row r="112" spans="1:23">
      <c r="A112" s="26" t="s">
        <v>176</v>
      </c>
      <c r="B112" s="8" t="s">
        <v>438</v>
      </c>
      <c r="C112" s="9" t="s">
        <v>371</v>
      </c>
      <c r="D112" s="9" t="s">
        <v>464</v>
      </c>
      <c r="E112" s="9" t="s">
        <v>460</v>
      </c>
      <c r="F112" s="9" t="s">
        <v>372</v>
      </c>
      <c r="G112" s="11">
        <v>2</v>
      </c>
      <c r="H112" s="11"/>
      <c r="I112" s="13">
        <v>6</v>
      </c>
      <c r="J112" s="13">
        <v>4</v>
      </c>
      <c r="K112" s="13">
        <v>6</v>
      </c>
      <c r="L112" s="13">
        <v>1</v>
      </c>
      <c r="M112" s="13"/>
      <c r="N112" s="13"/>
      <c r="O112" s="13"/>
      <c r="P112" s="13"/>
      <c r="Q112" s="13"/>
      <c r="R112" s="13"/>
      <c r="S112" s="9" t="s">
        <v>370</v>
      </c>
      <c r="T112" s="9" t="s">
        <v>467</v>
      </c>
      <c r="U112" s="9" t="s">
        <v>442</v>
      </c>
      <c r="V112" s="11">
        <v>1</v>
      </c>
      <c r="W112" s="32" t="s">
        <v>589</v>
      </c>
    </row>
    <row r="113" spans="1:23">
      <c r="A113" s="27" t="s">
        <v>176</v>
      </c>
      <c r="B113" s="8" t="s">
        <v>305</v>
      </c>
      <c r="C113" s="8" t="s">
        <v>153</v>
      </c>
      <c r="D113" s="8" t="s">
        <v>464</v>
      </c>
      <c r="E113" s="8" t="s">
        <v>460</v>
      </c>
      <c r="F113" s="8" t="s">
        <v>178</v>
      </c>
      <c r="G113" s="13">
        <v>1</v>
      </c>
      <c r="H113" s="13"/>
      <c r="I113" s="13">
        <v>6</v>
      </c>
      <c r="J113" s="13">
        <v>3</v>
      </c>
      <c r="K113" s="13">
        <v>6</v>
      </c>
      <c r="L113" s="13">
        <v>4</v>
      </c>
      <c r="M113" s="13">
        <v>7</v>
      </c>
      <c r="N113" s="13">
        <v>5</v>
      </c>
      <c r="O113" s="13"/>
      <c r="P113" s="13"/>
      <c r="Q113" s="13"/>
      <c r="R113" s="13"/>
      <c r="S113" s="8" t="s">
        <v>177</v>
      </c>
      <c r="T113" s="8" t="s">
        <v>463</v>
      </c>
      <c r="U113" s="8" t="s">
        <v>453</v>
      </c>
      <c r="V113" s="13">
        <v>9</v>
      </c>
      <c r="W113" s="32" t="s">
        <v>589</v>
      </c>
    </row>
    <row r="114" spans="1:23">
      <c r="A114" s="27" t="s">
        <v>173</v>
      </c>
      <c r="B114" s="8" t="s">
        <v>438</v>
      </c>
      <c r="C114" s="8" t="s">
        <v>370</v>
      </c>
      <c r="D114" s="8" t="s">
        <v>467</v>
      </c>
      <c r="E114" s="15" t="s">
        <v>442</v>
      </c>
      <c r="F114" s="8" t="s">
        <v>339</v>
      </c>
      <c r="G114" s="13">
        <v>1</v>
      </c>
      <c r="H114" s="13"/>
      <c r="I114" s="11">
        <v>6</v>
      </c>
      <c r="J114" s="11">
        <v>1</v>
      </c>
      <c r="K114" s="11">
        <v>6</v>
      </c>
      <c r="L114" s="11">
        <v>2</v>
      </c>
      <c r="M114" s="11"/>
      <c r="N114" s="11"/>
      <c r="O114" s="11"/>
      <c r="P114" s="11"/>
      <c r="Q114" s="11"/>
      <c r="R114" s="11"/>
      <c r="S114" s="8" t="s">
        <v>371</v>
      </c>
      <c r="T114" s="8" t="s">
        <v>464</v>
      </c>
      <c r="U114" s="8" t="s">
        <v>460</v>
      </c>
      <c r="V114" s="13">
        <v>7</v>
      </c>
      <c r="W114" s="32" t="s">
        <v>589</v>
      </c>
    </row>
    <row r="115" spans="1:23">
      <c r="A115" s="26" t="s">
        <v>173</v>
      </c>
      <c r="B115" s="8" t="s">
        <v>305</v>
      </c>
      <c r="C115" s="9" t="s">
        <v>565</v>
      </c>
      <c r="D115" s="9" t="s">
        <v>464</v>
      </c>
      <c r="E115" s="9" t="s">
        <v>460</v>
      </c>
      <c r="F115" s="9" t="s">
        <v>175</v>
      </c>
      <c r="G115" s="11">
        <v>1</v>
      </c>
      <c r="H115" s="11"/>
      <c r="I115" s="11">
        <v>7</v>
      </c>
      <c r="J115" s="11">
        <v>5</v>
      </c>
      <c r="K115" s="11">
        <v>2</v>
      </c>
      <c r="L115" s="11">
        <v>6</v>
      </c>
      <c r="M115" s="11">
        <v>9</v>
      </c>
      <c r="N115" s="11">
        <v>7</v>
      </c>
      <c r="O115" s="11">
        <v>6</v>
      </c>
      <c r="P115" s="11">
        <v>4</v>
      </c>
      <c r="Q115" s="11"/>
      <c r="R115" s="11"/>
      <c r="S115" s="9" t="s">
        <v>174</v>
      </c>
      <c r="T115" s="9" t="s">
        <v>463</v>
      </c>
      <c r="U115" s="9" t="s">
        <v>453</v>
      </c>
      <c r="V115" s="11">
        <v>2</v>
      </c>
      <c r="W115" s="32" t="s">
        <v>589</v>
      </c>
    </row>
    <row r="116" spans="1:23">
      <c r="A116" s="26" t="s">
        <v>171</v>
      </c>
      <c r="B116" s="8" t="s">
        <v>438</v>
      </c>
      <c r="C116" s="9" t="s">
        <v>368</v>
      </c>
      <c r="D116" s="9" t="s">
        <v>467</v>
      </c>
      <c r="E116" s="9" t="s">
        <v>442</v>
      </c>
      <c r="F116" s="9" t="s">
        <v>327</v>
      </c>
      <c r="G116" s="11">
        <v>1</v>
      </c>
      <c r="H116" s="11"/>
      <c r="I116" s="13">
        <v>6</v>
      </c>
      <c r="J116" s="13">
        <v>1</v>
      </c>
      <c r="K116" s="13">
        <v>6</v>
      </c>
      <c r="L116" s="13">
        <v>4</v>
      </c>
      <c r="M116" s="13"/>
      <c r="N116" s="13"/>
      <c r="O116" s="13"/>
      <c r="P116" s="13"/>
      <c r="Q116" s="13"/>
      <c r="R116" s="13"/>
      <c r="S116" s="9" t="s">
        <v>365</v>
      </c>
      <c r="T116" s="9" t="s">
        <v>464</v>
      </c>
      <c r="U116" s="9" t="s">
        <v>460</v>
      </c>
      <c r="V116" s="11">
        <v>2</v>
      </c>
      <c r="W116" s="32" t="s">
        <v>589</v>
      </c>
    </row>
    <row r="117" spans="1:23">
      <c r="A117" s="27" t="s">
        <v>171</v>
      </c>
      <c r="B117" s="8" t="s">
        <v>305</v>
      </c>
      <c r="C117" s="8" t="s">
        <v>156</v>
      </c>
      <c r="D117" s="8" t="s">
        <v>464</v>
      </c>
      <c r="E117" s="8" t="s">
        <v>460</v>
      </c>
      <c r="F117" s="8" t="s">
        <v>172</v>
      </c>
      <c r="G117" s="13">
        <v>1</v>
      </c>
      <c r="H117" s="13"/>
      <c r="I117" s="13">
        <v>6</v>
      </c>
      <c r="J117" s="13">
        <v>4</v>
      </c>
      <c r="K117" s="13">
        <v>6</v>
      </c>
      <c r="L117" s="13">
        <v>1</v>
      </c>
      <c r="M117" s="13">
        <v>6</v>
      </c>
      <c r="N117" s="13">
        <v>4</v>
      </c>
      <c r="O117" s="13"/>
      <c r="P117" s="13"/>
      <c r="Q117" s="13"/>
      <c r="R117" s="13"/>
      <c r="S117" s="8" t="s">
        <v>169</v>
      </c>
      <c r="T117" s="8" t="s">
        <v>467</v>
      </c>
      <c r="U117" s="8" t="s">
        <v>442</v>
      </c>
      <c r="V117" s="13">
        <v>2</v>
      </c>
      <c r="W117" s="32" t="s">
        <v>589</v>
      </c>
    </row>
    <row r="118" spans="1:23">
      <c r="A118" s="27" t="s">
        <v>168</v>
      </c>
      <c r="B118" s="8" t="s">
        <v>438</v>
      </c>
      <c r="C118" s="8" t="s">
        <v>371</v>
      </c>
      <c r="D118" s="8" t="s">
        <v>464</v>
      </c>
      <c r="E118" s="8" t="s">
        <v>460</v>
      </c>
      <c r="F118" s="8" t="s">
        <v>369</v>
      </c>
      <c r="G118" s="13">
        <v>1</v>
      </c>
      <c r="H118" s="13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8" t="s">
        <v>368</v>
      </c>
      <c r="T118" s="8" t="s">
        <v>467</v>
      </c>
      <c r="U118" s="8" t="s">
        <v>442</v>
      </c>
      <c r="V118" s="13">
        <v>2</v>
      </c>
      <c r="W118" s="32" t="s">
        <v>589</v>
      </c>
    </row>
    <row r="119" spans="1:23">
      <c r="A119" s="26" t="s">
        <v>168</v>
      </c>
      <c r="B119" s="8" t="s">
        <v>305</v>
      </c>
      <c r="C119" s="9" t="s">
        <v>156</v>
      </c>
      <c r="D119" s="9" t="s">
        <v>464</v>
      </c>
      <c r="E119" s="9" t="s">
        <v>460</v>
      </c>
      <c r="F119" s="9" t="s">
        <v>170</v>
      </c>
      <c r="G119" s="11">
        <v>1</v>
      </c>
      <c r="H119" s="11"/>
      <c r="I119" s="11">
        <v>6</v>
      </c>
      <c r="J119" s="11">
        <v>4</v>
      </c>
      <c r="K119" s="11">
        <v>6</v>
      </c>
      <c r="L119" s="11">
        <v>8</v>
      </c>
      <c r="M119" s="11">
        <v>6</v>
      </c>
      <c r="N119" s="11">
        <v>2</v>
      </c>
      <c r="O119" s="11">
        <v>6</v>
      </c>
      <c r="P119" s="11">
        <v>3</v>
      </c>
      <c r="Q119" s="11"/>
      <c r="R119" s="11"/>
      <c r="S119" s="9" t="s">
        <v>169</v>
      </c>
      <c r="T119" s="9" t="s">
        <v>467</v>
      </c>
      <c r="U119" s="9" t="s">
        <v>442</v>
      </c>
      <c r="V119" s="11">
        <v>2</v>
      </c>
      <c r="W119" s="32" t="s">
        <v>589</v>
      </c>
    </row>
    <row r="120" spans="1:23">
      <c r="A120" s="26" t="s">
        <v>166</v>
      </c>
      <c r="B120" s="8" t="s">
        <v>438</v>
      </c>
      <c r="C120" s="9" t="s">
        <v>371</v>
      </c>
      <c r="D120" s="9" t="s">
        <v>464</v>
      </c>
      <c r="E120" s="9" t="s">
        <v>460</v>
      </c>
      <c r="F120" s="9" t="s">
        <v>367</v>
      </c>
      <c r="G120" s="11">
        <v>1</v>
      </c>
      <c r="H120" s="11"/>
      <c r="I120" s="13">
        <v>5</v>
      </c>
      <c r="J120" s="13">
        <v>7</v>
      </c>
      <c r="K120" s="13">
        <v>6</v>
      </c>
      <c r="L120" s="13">
        <v>4</v>
      </c>
      <c r="M120" s="13">
        <v>5</v>
      </c>
      <c r="N120" s="13">
        <v>2</v>
      </c>
      <c r="O120" s="13"/>
      <c r="P120" s="13"/>
      <c r="Q120" s="13"/>
      <c r="R120" s="13"/>
      <c r="S120" s="9" t="s">
        <v>366</v>
      </c>
      <c r="T120" s="9" t="s">
        <v>487</v>
      </c>
      <c r="U120" s="9" t="s">
        <v>493</v>
      </c>
      <c r="V120" s="11">
        <v>2</v>
      </c>
      <c r="W120" s="32" t="s">
        <v>589</v>
      </c>
    </row>
    <row r="121" spans="1:23">
      <c r="A121" s="27" t="s">
        <v>166</v>
      </c>
      <c r="B121" s="8" t="s">
        <v>305</v>
      </c>
      <c r="C121" s="8" t="s">
        <v>156</v>
      </c>
      <c r="D121" s="8" t="s">
        <v>464</v>
      </c>
      <c r="E121" s="8" t="s">
        <v>460</v>
      </c>
      <c r="F121" s="8" t="s">
        <v>167</v>
      </c>
      <c r="G121" s="13">
        <v>1</v>
      </c>
      <c r="H121" s="13"/>
      <c r="I121" s="13">
        <v>7</v>
      </c>
      <c r="J121" s="13">
        <v>9</v>
      </c>
      <c r="K121" s="13">
        <v>2</v>
      </c>
      <c r="L121" s="13">
        <v>6</v>
      </c>
      <c r="M121" s="13">
        <v>6</v>
      </c>
      <c r="N121" s="13">
        <v>4</v>
      </c>
      <c r="O121" s="13">
        <v>7</v>
      </c>
      <c r="P121" s="13">
        <v>5</v>
      </c>
      <c r="Q121" s="13">
        <v>6</v>
      </c>
      <c r="R121" s="13">
        <v>1</v>
      </c>
      <c r="S121" s="8" t="s">
        <v>164</v>
      </c>
      <c r="T121" s="8" t="s">
        <v>464</v>
      </c>
      <c r="U121" s="8" t="s">
        <v>460</v>
      </c>
      <c r="V121" s="13">
        <v>2</v>
      </c>
      <c r="W121" s="32" t="s">
        <v>589</v>
      </c>
    </row>
    <row r="122" spans="1:23">
      <c r="A122" s="27" t="s">
        <v>163</v>
      </c>
      <c r="B122" s="8" t="s">
        <v>438</v>
      </c>
      <c r="C122" s="8" t="s">
        <v>371</v>
      </c>
      <c r="D122" s="8" t="s">
        <v>464</v>
      </c>
      <c r="E122" s="8" t="s">
        <v>460</v>
      </c>
      <c r="F122" s="8" t="s">
        <v>337</v>
      </c>
      <c r="G122" s="13">
        <v>1</v>
      </c>
      <c r="H122" s="13"/>
      <c r="I122" s="11">
        <v>6</v>
      </c>
      <c r="J122" s="11">
        <v>3</v>
      </c>
      <c r="K122" s="11">
        <v>6</v>
      </c>
      <c r="L122" s="11">
        <v>2</v>
      </c>
      <c r="M122" s="11"/>
      <c r="N122" s="11"/>
      <c r="O122" s="11"/>
      <c r="P122" s="11"/>
      <c r="Q122" s="11"/>
      <c r="R122" s="11"/>
      <c r="S122" s="8" t="s">
        <v>365</v>
      </c>
      <c r="T122" s="8" t="s">
        <v>464</v>
      </c>
      <c r="U122" s="8" t="s">
        <v>460</v>
      </c>
      <c r="V122" s="13">
        <v>2</v>
      </c>
      <c r="W122" s="32" t="s">
        <v>589</v>
      </c>
    </row>
    <row r="123" spans="1:23">
      <c r="A123" s="26" t="s">
        <v>163</v>
      </c>
      <c r="B123" s="8" t="s">
        <v>305</v>
      </c>
      <c r="C123" s="9" t="s">
        <v>156</v>
      </c>
      <c r="D123" s="9" t="s">
        <v>464</v>
      </c>
      <c r="E123" s="9" t="s">
        <v>460</v>
      </c>
      <c r="F123" s="9" t="s">
        <v>165</v>
      </c>
      <c r="G123" s="11">
        <v>1</v>
      </c>
      <c r="H123" s="11"/>
      <c r="I123" s="11">
        <v>6</v>
      </c>
      <c r="J123" s="11">
        <v>3</v>
      </c>
      <c r="K123" s="11">
        <v>6</v>
      </c>
      <c r="L123" s="11">
        <v>4</v>
      </c>
      <c r="M123" s="11">
        <v>6</v>
      </c>
      <c r="N123" s="11">
        <v>2</v>
      </c>
      <c r="O123" s="11"/>
      <c r="P123" s="11"/>
      <c r="Q123" s="11"/>
      <c r="R123" s="11"/>
      <c r="S123" s="9" t="s">
        <v>164</v>
      </c>
      <c r="T123" s="9" t="s">
        <v>464</v>
      </c>
      <c r="U123" s="9" t="s">
        <v>460</v>
      </c>
      <c r="V123" s="11">
        <v>2</v>
      </c>
      <c r="W123" s="32" t="s">
        <v>589</v>
      </c>
    </row>
    <row r="124" spans="1:23">
      <c r="A124" s="26" t="s">
        <v>160</v>
      </c>
      <c r="B124" s="8" t="s">
        <v>438</v>
      </c>
      <c r="C124" s="9" t="s">
        <v>371</v>
      </c>
      <c r="D124" s="9" t="s">
        <v>464</v>
      </c>
      <c r="E124" s="9" t="s">
        <v>460</v>
      </c>
      <c r="F124" s="9" t="s">
        <v>364</v>
      </c>
      <c r="G124" s="11">
        <v>1</v>
      </c>
      <c r="H124" s="11"/>
      <c r="I124" s="13">
        <v>6</v>
      </c>
      <c r="J124" s="13">
        <v>2</v>
      </c>
      <c r="K124" s="13">
        <v>6</v>
      </c>
      <c r="L124" s="13">
        <v>2</v>
      </c>
      <c r="M124" s="13"/>
      <c r="N124" s="13"/>
      <c r="O124" s="13"/>
      <c r="P124" s="13"/>
      <c r="Q124" s="13"/>
      <c r="R124" s="13"/>
      <c r="S124" s="9" t="s">
        <v>362</v>
      </c>
      <c r="T124" s="9" t="s">
        <v>464</v>
      </c>
      <c r="U124" s="9" t="s">
        <v>460</v>
      </c>
      <c r="V124" s="11">
        <v>3</v>
      </c>
      <c r="W124" s="32" t="s">
        <v>589</v>
      </c>
    </row>
    <row r="125" spans="1:23">
      <c r="A125" s="27" t="s">
        <v>160</v>
      </c>
      <c r="B125" s="8" t="s">
        <v>305</v>
      </c>
      <c r="C125" s="8" t="s">
        <v>156</v>
      </c>
      <c r="D125" s="8" t="s">
        <v>464</v>
      </c>
      <c r="E125" s="8" t="s">
        <v>460</v>
      </c>
      <c r="F125" s="8" t="s">
        <v>162</v>
      </c>
      <c r="G125" s="13">
        <v>1</v>
      </c>
      <c r="H125" s="13"/>
      <c r="I125" s="13">
        <v>6</v>
      </c>
      <c r="J125" s="13">
        <v>3</v>
      </c>
      <c r="K125" s="13">
        <v>6</v>
      </c>
      <c r="L125" s="13">
        <v>3</v>
      </c>
      <c r="M125" s="13">
        <v>6</v>
      </c>
      <c r="N125" s="13">
        <v>1</v>
      </c>
      <c r="O125" s="13"/>
      <c r="P125" s="13"/>
      <c r="Q125" s="13"/>
      <c r="R125" s="13"/>
      <c r="S125" s="8" t="s">
        <v>161</v>
      </c>
      <c r="T125" s="8" t="s">
        <v>464</v>
      </c>
      <c r="U125" s="8" t="s">
        <v>460</v>
      </c>
      <c r="V125" s="13">
        <v>2</v>
      </c>
      <c r="W125" s="32" t="s">
        <v>589</v>
      </c>
    </row>
    <row r="126" spans="1:23">
      <c r="A126" s="27" t="s">
        <v>158</v>
      </c>
      <c r="B126" s="8" t="s">
        <v>438</v>
      </c>
      <c r="C126" s="8" t="s">
        <v>371</v>
      </c>
      <c r="D126" s="8" t="s">
        <v>464</v>
      </c>
      <c r="E126" s="8" t="s">
        <v>460</v>
      </c>
      <c r="F126" s="8" t="s">
        <v>363</v>
      </c>
      <c r="G126" s="13">
        <v>1</v>
      </c>
      <c r="H126" s="13"/>
      <c r="I126" s="11">
        <v>6</v>
      </c>
      <c r="J126" s="11">
        <v>0</v>
      </c>
      <c r="K126" s="11">
        <v>6</v>
      </c>
      <c r="L126" s="11">
        <v>2</v>
      </c>
      <c r="M126" s="11"/>
      <c r="N126" s="11"/>
      <c r="O126" s="11"/>
      <c r="P126" s="11"/>
      <c r="Q126" s="11"/>
      <c r="R126" s="11"/>
      <c r="S126" s="8" t="s">
        <v>362</v>
      </c>
      <c r="T126" s="8" t="s">
        <v>464</v>
      </c>
      <c r="U126" s="8" t="s">
        <v>460</v>
      </c>
      <c r="V126" s="13">
        <v>5</v>
      </c>
      <c r="W126" s="32" t="s">
        <v>589</v>
      </c>
    </row>
    <row r="127" spans="1:23">
      <c r="A127" s="26" t="s">
        <v>158</v>
      </c>
      <c r="B127" s="8" t="s">
        <v>305</v>
      </c>
      <c r="C127" s="9" t="s">
        <v>153</v>
      </c>
      <c r="D127" s="9" t="s">
        <v>464</v>
      </c>
      <c r="E127" s="9" t="s">
        <v>460</v>
      </c>
      <c r="F127" s="9" t="s">
        <v>159</v>
      </c>
      <c r="G127" s="11">
        <v>1</v>
      </c>
      <c r="H127" s="11"/>
      <c r="I127" s="11">
        <v>8</v>
      </c>
      <c r="J127" s="11">
        <v>6</v>
      </c>
      <c r="K127" s="11">
        <v>0</v>
      </c>
      <c r="L127" s="11">
        <v>6</v>
      </c>
      <c r="M127" s="11">
        <v>6</v>
      </c>
      <c r="N127" s="11">
        <v>4</v>
      </c>
      <c r="O127" s="11">
        <v>6</v>
      </c>
      <c r="P127" s="11">
        <v>4</v>
      </c>
      <c r="Q127" s="11"/>
      <c r="R127" s="11"/>
      <c r="S127" s="9" t="s">
        <v>156</v>
      </c>
      <c r="T127" s="9" t="s">
        <v>464</v>
      </c>
      <c r="U127" s="9" t="s">
        <v>460</v>
      </c>
      <c r="V127" s="11">
        <v>2</v>
      </c>
      <c r="W127" s="32" t="s">
        <v>589</v>
      </c>
    </row>
    <row r="128" spans="1:23">
      <c r="A128" s="26" t="s">
        <v>155</v>
      </c>
      <c r="B128" s="8" t="s">
        <v>438</v>
      </c>
      <c r="C128" s="9" t="s">
        <v>371</v>
      </c>
      <c r="D128" s="9" t="s">
        <v>464</v>
      </c>
      <c r="E128" s="9" t="s">
        <v>460</v>
      </c>
      <c r="F128" s="9" t="s">
        <v>327</v>
      </c>
      <c r="G128" s="11">
        <v>1</v>
      </c>
      <c r="H128" s="11"/>
      <c r="I128" s="13">
        <v>6</v>
      </c>
      <c r="J128" s="13">
        <v>1</v>
      </c>
      <c r="K128" s="13">
        <v>6</v>
      </c>
      <c r="L128" s="13">
        <v>4</v>
      </c>
      <c r="M128" s="13"/>
      <c r="N128" s="13"/>
      <c r="O128" s="13"/>
      <c r="P128" s="13"/>
      <c r="Q128" s="13"/>
      <c r="R128" s="13"/>
      <c r="S128" s="9" t="s">
        <v>362</v>
      </c>
      <c r="T128" s="9" t="s">
        <v>464</v>
      </c>
      <c r="U128" s="9" t="s">
        <v>460</v>
      </c>
      <c r="V128" s="11">
        <v>2</v>
      </c>
      <c r="W128" s="32" t="s">
        <v>589</v>
      </c>
    </row>
    <row r="129" spans="1:23">
      <c r="A129" s="27" t="s">
        <v>155</v>
      </c>
      <c r="B129" s="8" t="s">
        <v>305</v>
      </c>
      <c r="C129" s="8" t="s">
        <v>156</v>
      </c>
      <c r="D129" s="8" t="s">
        <v>464</v>
      </c>
      <c r="E129" s="8" t="s">
        <v>460</v>
      </c>
      <c r="F129" s="8" t="s">
        <v>157</v>
      </c>
      <c r="G129" s="13">
        <v>2</v>
      </c>
      <c r="H129" s="13"/>
      <c r="I129" s="13">
        <v>1</v>
      </c>
      <c r="J129" s="13">
        <v>6</v>
      </c>
      <c r="K129" s="13">
        <v>6</v>
      </c>
      <c r="L129" s="13">
        <v>3</v>
      </c>
      <c r="M129" s="13">
        <v>7</v>
      </c>
      <c r="N129" s="13">
        <v>5</v>
      </c>
      <c r="O129" s="13">
        <v>6</v>
      </c>
      <c r="P129" s="13">
        <v>4</v>
      </c>
      <c r="Q129" s="13"/>
      <c r="R129" s="13"/>
      <c r="S129" s="8" t="s">
        <v>153</v>
      </c>
      <c r="T129" s="8" t="s">
        <v>464</v>
      </c>
      <c r="U129" s="8" t="s">
        <v>460</v>
      </c>
      <c r="V129" s="13">
        <v>1</v>
      </c>
      <c r="W129" s="32" t="s">
        <v>589</v>
      </c>
    </row>
    <row r="130" spans="1:23">
      <c r="A130" s="27" t="s">
        <v>152</v>
      </c>
      <c r="B130" s="8" t="s">
        <v>438</v>
      </c>
      <c r="C130" s="8" t="s">
        <v>371</v>
      </c>
      <c r="D130" s="8" t="s">
        <v>464</v>
      </c>
      <c r="E130" s="8" t="s">
        <v>460</v>
      </c>
      <c r="F130" s="8" t="s">
        <v>316</v>
      </c>
      <c r="G130" s="13">
        <v>7</v>
      </c>
      <c r="H130" s="13"/>
      <c r="I130" s="11">
        <v>7</v>
      </c>
      <c r="J130" s="11">
        <v>5</v>
      </c>
      <c r="K130" s="11">
        <v>6</v>
      </c>
      <c r="L130" s="11">
        <v>2</v>
      </c>
      <c r="M130" s="11"/>
      <c r="N130" s="11"/>
      <c r="O130" s="11"/>
      <c r="P130" s="11"/>
      <c r="Q130" s="11"/>
      <c r="R130" s="11"/>
      <c r="S130" s="8" t="s">
        <v>362</v>
      </c>
      <c r="T130" s="8" t="s">
        <v>464</v>
      </c>
      <c r="U130" s="8" t="s">
        <v>460</v>
      </c>
      <c r="V130" s="13">
        <v>3</v>
      </c>
      <c r="W130" s="32" t="s">
        <v>589</v>
      </c>
    </row>
    <row r="131" spans="1:23">
      <c r="A131" s="26" t="s">
        <v>152</v>
      </c>
      <c r="B131" s="8" t="s">
        <v>305</v>
      </c>
      <c r="C131" s="9" t="s">
        <v>153</v>
      </c>
      <c r="D131" s="9" t="s">
        <v>464</v>
      </c>
      <c r="E131" s="9" t="s">
        <v>460</v>
      </c>
      <c r="F131" s="9" t="s">
        <v>154</v>
      </c>
      <c r="G131" s="11">
        <v>3</v>
      </c>
      <c r="H131" s="11"/>
      <c r="I131" s="11">
        <v>5</v>
      </c>
      <c r="J131" s="11">
        <v>7</v>
      </c>
      <c r="K131" s="11">
        <v>3</v>
      </c>
      <c r="L131" s="11">
        <v>6</v>
      </c>
      <c r="M131" s="11">
        <v>6</v>
      </c>
      <c r="N131" s="11">
        <v>3</v>
      </c>
      <c r="O131" s="11">
        <v>8</v>
      </c>
      <c r="P131" s="11">
        <v>6</v>
      </c>
      <c r="Q131" s="11">
        <v>8</v>
      </c>
      <c r="R131" s="11">
        <v>6</v>
      </c>
      <c r="S131" s="9" t="s">
        <v>145</v>
      </c>
      <c r="T131" s="9" t="s">
        <v>464</v>
      </c>
      <c r="U131" s="9" t="s">
        <v>460</v>
      </c>
      <c r="V131" s="11">
        <v>1</v>
      </c>
      <c r="W131" s="32" t="s">
        <v>589</v>
      </c>
    </row>
    <row r="132" spans="1:23">
      <c r="A132" s="26" t="s">
        <v>150</v>
      </c>
      <c r="B132" s="8" t="s">
        <v>438</v>
      </c>
      <c r="C132" s="9" t="s">
        <v>355</v>
      </c>
      <c r="D132" s="9" t="s">
        <v>464</v>
      </c>
      <c r="E132" s="9" t="s">
        <v>460</v>
      </c>
      <c r="F132" s="9" t="s">
        <v>350</v>
      </c>
      <c r="G132" s="11">
        <v>4</v>
      </c>
      <c r="H132" s="11"/>
      <c r="I132" s="13">
        <v>6</v>
      </c>
      <c r="J132" s="13">
        <v>2</v>
      </c>
      <c r="K132" s="13">
        <v>6</v>
      </c>
      <c r="L132" s="13">
        <v>3</v>
      </c>
      <c r="M132" s="13"/>
      <c r="N132" s="13"/>
      <c r="O132" s="13"/>
      <c r="P132" s="13"/>
      <c r="Q132" s="13"/>
      <c r="R132" s="13"/>
      <c r="S132" s="9" t="s">
        <v>361</v>
      </c>
      <c r="T132" s="9" t="s">
        <v>478</v>
      </c>
      <c r="U132" s="9" t="s">
        <v>446</v>
      </c>
      <c r="V132" s="11">
        <v>2</v>
      </c>
      <c r="W132" s="32" t="s">
        <v>589</v>
      </c>
    </row>
    <row r="133" spans="1:23">
      <c r="A133" s="27" t="s">
        <v>150</v>
      </c>
      <c r="B133" s="8" t="s">
        <v>305</v>
      </c>
      <c r="C133" s="8" t="s">
        <v>495</v>
      </c>
      <c r="D133" s="8" t="s">
        <v>467</v>
      </c>
      <c r="E133" s="15" t="s">
        <v>442</v>
      </c>
      <c r="F133" s="8" t="s">
        <v>151</v>
      </c>
      <c r="G133" s="13">
        <v>2</v>
      </c>
      <c r="H133" s="13"/>
      <c r="I133" s="13">
        <v>6</v>
      </c>
      <c r="J133" s="13">
        <v>1</v>
      </c>
      <c r="K133" s="13">
        <v>6</v>
      </c>
      <c r="L133" s="13">
        <v>2</v>
      </c>
      <c r="M133" s="13">
        <v>3</v>
      </c>
      <c r="N133" s="13">
        <v>6</v>
      </c>
      <c r="O133" s="13">
        <v>6</v>
      </c>
      <c r="P133" s="13">
        <v>3</v>
      </c>
      <c r="Q133" s="13"/>
      <c r="R133" s="13"/>
      <c r="S133" s="8" t="s">
        <v>145</v>
      </c>
      <c r="T133" s="8" t="s">
        <v>464</v>
      </c>
      <c r="U133" s="8" t="s">
        <v>460</v>
      </c>
      <c r="V133" s="13">
        <v>1</v>
      </c>
      <c r="W133" s="32" t="s">
        <v>589</v>
      </c>
    </row>
    <row r="134" spans="1:23">
      <c r="A134" s="27" t="s">
        <v>147</v>
      </c>
      <c r="B134" s="8" t="s">
        <v>438</v>
      </c>
      <c r="C134" s="8" t="s">
        <v>359</v>
      </c>
      <c r="D134" s="8" t="s">
        <v>457</v>
      </c>
      <c r="E134" s="8" t="s">
        <v>450</v>
      </c>
      <c r="F134" s="8" t="s">
        <v>346</v>
      </c>
      <c r="G134" s="13">
        <v>1</v>
      </c>
      <c r="H134" s="13"/>
      <c r="I134" s="11">
        <v>6</v>
      </c>
      <c r="J134" s="11">
        <v>3</v>
      </c>
      <c r="K134" s="11">
        <v>6</v>
      </c>
      <c r="L134" s="11">
        <v>4</v>
      </c>
      <c r="M134" s="11"/>
      <c r="N134" s="11"/>
      <c r="O134" s="11"/>
      <c r="P134" s="11"/>
      <c r="Q134" s="11"/>
      <c r="R134" s="11"/>
      <c r="S134" s="8" t="s">
        <v>360</v>
      </c>
      <c r="T134" s="8" t="s">
        <v>464</v>
      </c>
      <c r="U134" s="8" t="s">
        <v>460</v>
      </c>
      <c r="V134" s="13">
        <v>2</v>
      </c>
      <c r="W134" s="32" t="s">
        <v>589</v>
      </c>
    </row>
    <row r="135" spans="1:23">
      <c r="A135" s="26" t="s">
        <v>147</v>
      </c>
      <c r="B135" s="8" t="s">
        <v>305</v>
      </c>
      <c r="C135" s="9" t="s">
        <v>144</v>
      </c>
      <c r="D135" s="9" t="s">
        <v>464</v>
      </c>
      <c r="E135" s="9" t="s">
        <v>460</v>
      </c>
      <c r="F135" s="9" t="s">
        <v>149</v>
      </c>
      <c r="G135" s="11">
        <v>3</v>
      </c>
      <c r="H135" s="11"/>
      <c r="I135" s="11">
        <v>7</v>
      </c>
      <c r="J135" s="11">
        <v>5</v>
      </c>
      <c r="K135" s="11">
        <v>6</v>
      </c>
      <c r="L135" s="11">
        <v>3</v>
      </c>
      <c r="M135" s="11">
        <v>6</v>
      </c>
      <c r="N135" s="11">
        <v>4</v>
      </c>
      <c r="O135" s="11"/>
      <c r="P135" s="11"/>
      <c r="Q135" s="11"/>
      <c r="R135" s="11"/>
      <c r="S135" s="9" t="s">
        <v>148</v>
      </c>
      <c r="T135" s="9" t="s">
        <v>464</v>
      </c>
      <c r="U135" s="9" t="s">
        <v>460</v>
      </c>
      <c r="V135" s="11">
        <v>1</v>
      </c>
      <c r="W135" s="32" t="s">
        <v>589</v>
      </c>
    </row>
    <row r="136" spans="1:23">
      <c r="A136" s="26" t="s">
        <v>143</v>
      </c>
      <c r="B136" s="8" t="s">
        <v>438</v>
      </c>
      <c r="C136" s="9" t="s">
        <v>357</v>
      </c>
      <c r="D136" s="9" t="s">
        <v>467</v>
      </c>
      <c r="E136" s="9" t="s">
        <v>442</v>
      </c>
      <c r="F136" s="9" t="s">
        <v>346</v>
      </c>
      <c r="G136" s="11">
        <v>1</v>
      </c>
      <c r="H136" s="11"/>
      <c r="I136" s="13">
        <v>6</v>
      </c>
      <c r="J136" s="13">
        <v>3</v>
      </c>
      <c r="K136" s="13">
        <v>6</v>
      </c>
      <c r="L136" s="13">
        <v>4</v>
      </c>
      <c r="M136" s="13"/>
      <c r="N136" s="13"/>
      <c r="O136" s="13"/>
      <c r="P136" s="13"/>
      <c r="Q136" s="13"/>
      <c r="R136" s="13"/>
      <c r="S136" s="9" t="s">
        <v>358</v>
      </c>
      <c r="T136" s="9" t="s">
        <v>467</v>
      </c>
      <c r="U136" s="9" t="s">
        <v>442</v>
      </c>
      <c r="V136" s="11">
        <v>2</v>
      </c>
      <c r="W136" s="32" t="s">
        <v>589</v>
      </c>
    </row>
    <row r="137" spans="1:23">
      <c r="A137" s="27" t="s">
        <v>143</v>
      </c>
      <c r="B137" s="8" t="s">
        <v>305</v>
      </c>
      <c r="C137" s="8" t="s">
        <v>144</v>
      </c>
      <c r="D137" s="8" t="s">
        <v>464</v>
      </c>
      <c r="E137" s="8" t="s">
        <v>460</v>
      </c>
      <c r="F137" s="8" t="s">
        <v>146</v>
      </c>
      <c r="G137" s="13">
        <v>2</v>
      </c>
      <c r="H137" s="13"/>
      <c r="I137" s="13">
        <v>6</v>
      </c>
      <c r="J137" s="13">
        <v>3</v>
      </c>
      <c r="K137" s="13">
        <v>9</v>
      </c>
      <c r="L137" s="13">
        <v>11</v>
      </c>
      <c r="M137" s="13">
        <v>6</v>
      </c>
      <c r="N137" s="13">
        <v>4</v>
      </c>
      <c r="O137" s="13">
        <v>6</v>
      </c>
      <c r="P137" s="13">
        <v>2</v>
      </c>
      <c r="Q137" s="13"/>
      <c r="R137" s="13"/>
      <c r="S137" s="8" t="s">
        <v>145</v>
      </c>
      <c r="T137" s="8" t="s">
        <v>464</v>
      </c>
      <c r="U137" s="8" t="s">
        <v>460</v>
      </c>
      <c r="V137" s="13">
        <v>3</v>
      </c>
      <c r="W137" s="32" t="s">
        <v>589</v>
      </c>
    </row>
    <row r="138" spans="1:23">
      <c r="A138" s="27" t="s">
        <v>141</v>
      </c>
      <c r="B138" s="8" t="s">
        <v>438</v>
      </c>
      <c r="C138" s="8" t="s">
        <v>355</v>
      </c>
      <c r="D138" s="8" t="s">
        <v>464</v>
      </c>
      <c r="E138" s="8" t="s">
        <v>460</v>
      </c>
      <c r="F138" s="8" t="s">
        <v>356</v>
      </c>
      <c r="G138" s="13">
        <v>2</v>
      </c>
      <c r="H138" s="13"/>
      <c r="I138" s="11">
        <v>3</v>
      </c>
      <c r="J138" s="11">
        <v>6</v>
      </c>
      <c r="K138" s="11">
        <v>6</v>
      </c>
      <c r="L138" s="11">
        <v>2</v>
      </c>
      <c r="M138" s="11">
        <v>9</v>
      </c>
      <c r="N138" s="11">
        <v>7</v>
      </c>
      <c r="O138" s="11"/>
      <c r="P138" s="11"/>
      <c r="Q138" s="11"/>
      <c r="R138" s="11"/>
      <c r="S138" s="8" t="s">
        <v>340</v>
      </c>
      <c r="T138" s="8" t="s">
        <v>464</v>
      </c>
      <c r="U138" s="8" t="s">
        <v>460</v>
      </c>
      <c r="V138" s="13">
        <v>5</v>
      </c>
      <c r="W138" s="32" t="s">
        <v>589</v>
      </c>
    </row>
    <row r="139" spans="1:23">
      <c r="A139" s="26" t="s">
        <v>141</v>
      </c>
      <c r="B139" s="8" t="s">
        <v>305</v>
      </c>
      <c r="C139" s="9" t="s">
        <v>139</v>
      </c>
      <c r="D139" s="9" t="s">
        <v>464</v>
      </c>
      <c r="E139" s="9" t="s">
        <v>460</v>
      </c>
      <c r="F139" s="9" t="s">
        <v>142</v>
      </c>
      <c r="G139" s="11">
        <v>1</v>
      </c>
      <c r="H139" s="11"/>
      <c r="I139" s="11">
        <v>6</v>
      </c>
      <c r="J139" s="11">
        <v>4</v>
      </c>
      <c r="K139" s="11">
        <v>3</v>
      </c>
      <c r="L139" s="11">
        <v>6</v>
      </c>
      <c r="M139" s="11">
        <v>6</v>
      </c>
      <c r="N139" s="11">
        <v>4</v>
      </c>
      <c r="O139" s="11">
        <v>7</v>
      </c>
      <c r="P139" s="11">
        <v>5</v>
      </c>
      <c r="Q139" s="11"/>
      <c r="R139" s="11"/>
      <c r="S139" s="9" t="s">
        <v>132</v>
      </c>
      <c r="T139" s="9" t="s">
        <v>464</v>
      </c>
      <c r="U139" s="9" t="s">
        <v>460</v>
      </c>
      <c r="V139" s="11">
        <v>2</v>
      </c>
      <c r="W139" s="32" t="s">
        <v>589</v>
      </c>
    </row>
    <row r="140" spans="1:23">
      <c r="A140" s="26" t="s">
        <v>138</v>
      </c>
      <c r="B140" s="8" t="s">
        <v>438</v>
      </c>
      <c r="C140" s="9" t="s">
        <v>354</v>
      </c>
      <c r="D140" s="9" t="s">
        <v>464</v>
      </c>
      <c r="E140" s="9" t="s">
        <v>460</v>
      </c>
      <c r="F140" s="9" t="s">
        <v>326</v>
      </c>
      <c r="G140" s="11">
        <v>2</v>
      </c>
      <c r="H140" s="11"/>
      <c r="I140" s="13">
        <v>6</v>
      </c>
      <c r="J140" s="13">
        <v>4</v>
      </c>
      <c r="K140" s="13">
        <v>6</v>
      </c>
      <c r="L140" s="13">
        <v>3</v>
      </c>
      <c r="M140" s="13"/>
      <c r="N140" s="13"/>
      <c r="O140" s="13"/>
      <c r="P140" s="13"/>
      <c r="Q140" s="13"/>
      <c r="R140" s="13"/>
      <c r="S140" s="9" t="s">
        <v>340</v>
      </c>
      <c r="T140" s="9" t="s">
        <v>464</v>
      </c>
      <c r="U140" s="9" t="s">
        <v>460</v>
      </c>
      <c r="V140" s="11">
        <v>1</v>
      </c>
      <c r="W140" s="32" t="s">
        <v>589</v>
      </c>
    </row>
    <row r="141" spans="1:23">
      <c r="A141" s="27" t="s">
        <v>138</v>
      </c>
      <c r="B141" s="8" t="s">
        <v>305</v>
      </c>
      <c r="C141" s="8" t="s">
        <v>132</v>
      </c>
      <c r="D141" s="8" t="s">
        <v>464</v>
      </c>
      <c r="E141" s="8" t="s">
        <v>460</v>
      </c>
      <c r="F141" s="8" t="s">
        <v>140</v>
      </c>
      <c r="G141" s="13">
        <v>1</v>
      </c>
      <c r="H141" s="13"/>
      <c r="I141" s="13">
        <v>9</v>
      </c>
      <c r="J141" s="13">
        <v>7</v>
      </c>
      <c r="K141" s="13">
        <v>6</v>
      </c>
      <c r="L141" s="13">
        <v>4</v>
      </c>
      <c r="M141" s="13">
        <v>6</v>
      </c>
      <c r="N141" s="13">
        <v>4</v>
      </c>
      <c r="O141" s="13"/>
      <c r="P141" s="13"/>
      <c r="Q141" s="13"/>
      <c r="R141" s="13"/>
      <c r="S141" s="8" t="s">
        <v>139</v>
      </c>
      <c r="T141" s="8" t="s">
        <v>464</v>
      </c>
      <c r="U141" s="8" t="s">
        <v>460</v>
      </c>
      <c r="V141" s="13">
        <v>5</v>
      </c>
      <c r="W141" s="32" t="s">
        <v>589</v>
      </c>
    </row>
    <row r="142" spans="1:23">
      <c r="A142" s="27" t="s">
        <v>135</v>
      </c>
      <c r="B142" s="8" t="s">
        <v>438</v>
      </c>
      <c r="C142" s="8" t="s">
        <v>340</v>
      </c>
      <c r="D142" s="8" t="s">
        <v>464</v>
      </c>
      <c r="E142" s="8" t="s">
        <v>460</v>
      </c>
      <c r="F142" s="8" t="s">
        <v>346</v>
      </c>
      <c r="G142" s="13">
        <v>1</v>
      </c>
      <c r="H142" s="13"/>
      <c r="I142" s="11">
        <v>6</v>
      </c>
      <c r="J142" s="11">
        <v>3</v>
      </c>
      <c r="K142" s="11">
        <v>6</v>
      </c>
      <c r="L142" s="11">
        <v>4</v>
      </c>
      <c r="M142" s="11"/>
      <c r="N142" s="11"/>
      <c r="O142" s="11"/>
      <c r="P142" s="11"/>
      <c r="Q142" s="11"/>
      <c r="R142" s="11"/>
      <c r="S142" s="8" t="s">
        <v>353</v>
      </c>
      <c r="T142" s="8" t="s">
        <v>464</v>
      </c>
      <c r="U142" s="8" t="s">
        <v>460</v>
      </c>
      <c r="V142" s="13">
        <v>3</v>
      </c>
      <c r="W142" s="32" t="s">
        <v>589</v>
      </c>
    </row>
    <row r="143" spans="1:23">
      <c r="A143" s="26" t="s">
        <v>135</v>
      </c>
      <c r="B143" s="8" t="s">
        <v>305</v>
      </c>
      <c r="C143" s="9" t="s">
        <v>133</v>
      </c>
      <c r="D143" s="9" t="s">
        <v>464</v>
      </c>
      <c r="E143" s="9" t="s">
        <v>460</v>
      </c>
      <c r="F143" s="9" t="s">
        <v>137</v>
      </c>
      <c r="G143" s="11">
        <v>5</v>
      </c>
      <c r="H143" s="11"/>
      <c r="I143" s="11">
        <v>6</v>
      </c>
      <c r="J143" s="11">
        <v>2</v>
      </c>
      <c r="K143" s="11">
        <v>0</v>
      </c>
      <c r="L143" s="11">
        <v>6</v>
      </c>
      <c r="M143" s="11">
        <v>6</v>
      </c>
      <c r="N143" s="11">
        <v>4</v>
      </c>
      <c r="O143" s="11">
        <v>6</v>
      </c>
      <c r="P143" s="11">
        <v>2</v>
      </c>
      <c r="Q143" s="11"/>
      <c r="R143" s="11"/>
      <c r="S143" s="9" t="s">
        <v>136</v>
      </c>
      <c r="T143" s="9" t="s">
        <v>464</v>
      </c>
      <c r="U143" s="9" t="s">
        <v>460</v>
      </c>
      <c r="V143" s="11">
        <v>3</v>
      </c>
      <c r="W143" s="32" t="s">
        <v>589</v>
      </c>
    </row>
    <row r="144" spans="1:23">
      <c r="A144" s="26" t="s">
        <v>131</v>
      </c>
      <c r="B144" s="8" t="s">
        <v>438</v>
      </c>
      <c r="C144" s="9" t="s">
        <v>351</v>
      </c>
      <c r="D144" s="9" t="s">
        <v>467</v>
      </c>
      <c r="E144" s="9" t="s">
        <v>442</v>
      </c>
      <c r="F144" s="9" t="s">
        <v>337</v>
      </c>
      <c r="G144" s="11">
        <v>1</v>
      </c>
      <c r="H144" s="11"/>
      <c r="I144" s="13">
        <v>6</v>
      </c>
      <c r="J144" s="13">
        <v>3</v>
      </c>
      <c r="K144" s="13">
        <v>6</v>
      </c>
      <c r="L144" s="13">
        <v>2</v>
      </c>
      <c r="M144" s="13"/>
      <c r="N144" s="13"/>
      <c r="O144" s="13"/>
      <c r="P144" s="13"/>
      <c r="Q144" s="13"/>
      <c r="R144" s="13"/>
      <c r="S144" s="9" t="s">
        <v>352</v>
      </c>
      <c r="T144" s="9" t="s">
        <v>467</v>
      </c>
      <c r="U144" s="9" t="s">
        <v>442</v>
      </c>
      <c r="V144" s="11">
        <v>2</v>
      </c>
      <c r="W144" s="32" t="s">
        <v>589</v>
      </c>
    </row>
    <row r="145" spans="1:23">
      <c r="A145" s="27" t="s">
        <v>131</v>
      </c>
      <c r="B145" s="8" t="s">
        <v>305</v>
      </c>
      <c r="C145" s="8" t="s">
        <v>132</v>
      </c>
      <c r="D145" s="8" t="s">
        <v>464</v>
      </c>
      <c r="E145" s="8" t="s">
        <v>460</v>
      </c>
      <c r="F145" s="8" t="s">
        <v>134</v>
      </c>
      <c r="G145" s="13">
        <v>3</v>
      </c>
      <c r="H145" s="13"/>
      <c r="I145" s="13">
        <v>6</v>
      </c>
      <c r="J145" s="13">
        <v>0</v>
      </c>
      <c r="K145" s="13">
        <v>6</v>
      </c>
      <c r="L145" s="13">
        <v>3</v>
      </c>
      <c r="M145" s="13">
        <v>6</v>
      </c>
      <c r="N145" s="13">
        <v>4</v>
      </c>
      <c r="O145" s="13"/>
      <c r="P145" s="13"/>
      <c r="Q145" s="13"/>
      <c r="R145" s="13"/>
      <c r="S145" s="8" t="s">
        <v>133</v>
      </c>
      <c r="T145" s="8" t="s">
        <v>464</v>
      </c>
      <c r="U145" s="8" t="s">
        <v>460</v>
      </c>
      <c r="V145" s="13">
        <v>1</v>
      </c>
      <c r="W145" s="32" t="s">
        <v>589</v>
      </c>
    </row>
    <row r="146" spans="1:23">
      <c r="A146" s="27" t="s">
        <v>129</v>
      </c>
      <c r="B146" s="8" t="s">
        <v>438</v>
      </c>
      <c r="C146" s="8" t="s">
        <v>340</v>
      </c>
      <c r="D146" s="8" t="s">
        <v>464</v>
      </c>
      <c r="E146" s="8" t="s">
        <v>460</v>
      </c>
      <c r="F146" s="8" t="s">
        <v>350</v>
      </c>
      <c r="G146" s="13">
        <v>2</v>
      </c>
      <c r="H146" s="13"/>
      <c r="I146" s="11">
        <v>6</v>
      </c>
      <c r="J146" s="11">
        <v>2</v>
      </c>
      <c r="K146" s="11">
        <v>6</v>
      </c>
      <c r="L146" s="11">
        <v>3</v>
      </c>
      <c r="M146" s="11"/>
      <c r="N146" s="11"/>
      <c r="O146" s="11"/>
      <c r="P146" s="11"/>
      <c r="Q146" s="11"/>
      <c r="R146" s="11"/>
      <c r="S146" s="8" t="s">
        <v>349</v>
      </c>
      <c r="T146" s="8" t="s">
        <v>464</v>
      </c>
      <c r="U146" s="8" t="s">
        <v>460</v>
      </c>
      <c r="V146" s="13">
        <v>8</v>
      </c>
      <c r="W146" s="32" t="s">
        <v>589</v>
      </c>
    </row>
    <row r="147" spans="1:23">
      <c r="A147" s="26" t="s">
        <v>129</v>
      </c>
      <c r="B147" s="8" t="s">
        <v>305</v>
      </c>
      <c r="C147" s="9" t="s">
        <v>124</v>
      </c>
      <c r="D147" s="9" t="s">
        <v>464</v>
      </c>
      <c r="E147" s="9" t="s">
        <v>460</v>
      </c>
      <c r="F147" s="9" t="s">
        <v>130</v>
      </c>
      <c r="G147" s="11">
        <v>4</v>
      </c>
      <c r="H147" s="11"/>
      <c r="I147" s="11">
        <v>7</v>
      </c>
      <c r="J147" s="11">
        <v>5</v>
      </c>
      <c r="K147" s="11">
        <v>12</v>
      </c>
      <c r="L147" s="11">
        <v>10</v>
      </c>
      <c r="M147" s="11">
        <v>2</v>
      </c>
      <c r="N147" s="11">
        <v>6</v>
      </c>
      <c r="O147" s="11">
        <v>6</v>
      </c>
      <c r="P147" s="11">
        <v>2</v>
      </c>
      <c r="Q147" s="11"/>
      <c r="R147" s="11"/>
      <c r="S147" s="9" t="s">
        <v>121</v>
      </c>
      <c r="T147" s="9" t="s">
        <v>464</v>
      </c>
      <c r="U147" s="9" t="s">
        <v>460</v>
      </c>
      <c r="V147" s="11">
        <v>1</v>
      </c>
      <c r="W147" s="32" t="s">
        <v>589</v>
      </c>
    </row>
    <row r="148" spans="1:23">
      <c r="A148" s="26" t="s">
        <v>126</v>
      </c>
      <c r="B148" s="8" t="s">
        <v>438</v>
      </c>
      <c r="C148" s="9" t="s">
        <v>331</v>
      </c>
      <c r="D148" s="9" t="s">
        <v>464</v>
      </c>
      <c r="E148" s="9" t="s">
        <v>460</v>
      </c>
      <c r="F148" s="9" t="s">
        <v>309</v>
      </c>
      <c r="G148" s="11">
        <v>1</v>
      </c>
      <c r="H148" s="11"/>
      <c r="I148" s="13">
        <v>6</v>
      </c>
      <c r="J148" s="13">
        <v>1</v>
      </c>
      <c r="K148" s="13">
        <v>7</v>
      </c>
      <c r="L148" s="13">
        <v>5</v>
      </c>
      <c r="M148" s="13"/>
      <c r="N148" s="13"/>
      <c r="O148" s="13"/>
      <c r="P148" s="13"/>
      <c r="Q148" s="13"/>
      <c r="R148" s="13"/>
      <c r="S148" s="9" t="s">
        <v>340</v>
      </c>
      <c r="T148" s="9" t="s">
        <v>464</v>
      </c>
      <c r="U148" s="9" t="s">
        <v>460</v>
      </c>
      <c r="V148" s="11">
        <v>3</v>
      </c>
      <c r="W148" s="32" t="s">
        <v>589</v>
      </c>
    </row>
    <row r="149" spans="1:23">
      <c r="A149" s="27" t="s">
        <v>126</v>
      </c>
      <c r="B149" s="8" t="s">
        <v>305</v>
      </c>
      <c r="C149" s="8" t="s">
        <v>127</v>
      </c>
      <c r="D149" s="8" t="s">
        <v>467</v>
      </c>
      <c r="E149" s="15" t="s">
        <v>442</v>
      </c>
      <c r="F149" s="8" t="s">
        <v>128</v>
      </c>
      <c r="G149" s="13">
        <v>4</v>
      </c>
      <c r="H149" s="13"/>
      <c r="I149" s="13">
        <v>6</v>
      </c>
      <c r="J149" s="13">
        <v>3</v>
      </c>
      <c r="K149" s="13">
        <v>2</v>
      </c>
      <c r="L149" s="13">
        <v>6</v>
      </c>
      <c r="M149" s="13">
        <v>6</v>
      </c>
      <c r="N149" s="13">
        <v>3</v>
      </c>
      <c r="O149" s="13">
        <v>6</v>
      </c>
      <c r="P149" s="13">
        <v>1</v>
      </c>
      <c r="Q149" s="13"/>
      <c r="R149" s="13"/>
      <c r="S149" s="8" t="s">
        <v>124</v>
      </c>
      <c r="T149" s="8" t="s">
        <v>464</v>
      </c>
      <c r="U149" s="8" t="s">
        <v>460</v>
      </c>
      <c r="V149" s="13">
        <v>3</v>
      </c>
      <c r="W149" s="32" t="s">
        <v>589</v>
      </c>
    </row>
    <row r="150" spans="1:23">
      <c r="A150" s="27" t="s">
        <v>123</v>
      </c>
      <c r="B150" s="8" t="s">
        <v>438</v>
      </c>
      <c r="C150" s="8" t="s">
        <v>347</v>
      </c>
      <c r="D150" s="8" t="s">
        <v>467</v>
      </c>
      <c r="E150" s="15" t="s">
        <v>442</v>
      </c>
      <c r="F150" s="8" t="s">
        <v>348</v>
      </c>
      <c r="G150" s="13">
        <v>1</v>
      </c>
      <c r="H150" s="13"/>
      <c r="I150" s="11">
        <v>6</v>
      </c>
      <c r="J150" s="11">
        <v>4</v>
      </c>
      <c r="K150" s="11">
        <v>3</v>
      </c>
      <c r="L150" s="11">
        <v>6</v>
      </c>
      <c r="M150" s="11">
        <v>6</v>
      </c>
      <c r="N150" s="11">
        <v>4</v>
      </c>
      <c r="O150" s="11"/>
      <c r="P150" s="11"/>
      <c r="Q150" s="11"/>
      <c r="R150" s="11"/>
      <c r="S150" s="8" t="s">
        <v>345</v>
      </c>
      <c r="T150" s="8" t="s">
        <v>467</v>
      </c>
      <c r="U150" s="8" t="s">
        <v>442</v>
      </c>
      <c r="V150" s="13">
        <v>2</v>
      </c>
      <c r="W150" s="32" t="s">
        <v>589</v>
      </c>
    </row>
    <row r="151" spans="1:23">
      <c r="A151" s="26" t="s">
        <v>123</v>
      </c>
      <c r="B151" s="8" t="s">
        <v>305</v>
      </c>
      <c r="C151" s="9" t="s">
        <v>121</v>
      </c>
      <c r="D151" s="9" t="s">
        <v>464</v>
      </c>
      <c r="E151" s="9" t="s">
        <v>460</v>
      </c>
      <c r="F151" s="9" t="s">
        <v>125</v>
      </c>
      <c r="G151" s="11">
        <v>5</v>
      </c>
      <c r="H151" s="11"/>
      <c r="I151" s="11">
        <v>6</v>
      </c>
      <c r="J151" s="11">
        <v>3</v>
      </c>
      <c r="K151" s="11">
        <v>6</v>
      </c>
      <c r="L151" s="11">
        <v>4</v>
      </c>
      <c r="M151" s="11">
        <v>4</v>
      </c>
      <c r="N151" s="11">
        <v>6</v>
      </c>
      <c r="O151" s="11">
        <v>6</v>
      </c>
      <c r="P151" s="11">
        <v>1</v>
      </c>
      <c r="Q151" s="11"/>
      <c r="R151" s="11"/>
      <c r="S151" s="9" t="s">
        <v>124</v>
      </c>
      <c r="T151" s="9" t="s">
        <v>464</v>
      </c>
      <c r="U151" s="9" t="s">
        <v>460</v>
      </c>
      <c r="V151" s="11" t="s">
        <v>564</v>
      </c>
      <c r="W151" s="32" t="s">
        <v>589</v>
      </c>
    </row>
    <row r="152" spans="1:23">
      <c r="A152" s="26" t="s">
        <v>120</v>
      </c>
      <c r="B152" s="8" t="s">
        <v>438</v>
      </c>
      <c r="C152" s="9" t="s">
        <v>345</v>
      </c>
      <c r="D152" s="9" t="s">
        <v>467</v>
      </c>
      <c r="E152" s="9" t="s">
        <v>442</v>
      </c>
      <c r="F152" s="9" t="s">
        <v>346</v>
      </c>
      <c r="G152" s="11">
        <v>1</v>
      </c>
      <c r="H152" s="11"/>
      <c r="I152" s="13">
        <v>6</v>
      </c>
      <c r="J152" s="13">
        <v>3</v>
      </c>
      <c r="K152" s="13">
        <v>6</v>
      </c>
      <c r="L152" s="13">
        <v>4</v>
      </c>
      <c r="M152" s="13"/>
      <c r="N152" s="13"/>
      <c r="O152" s="13"/>
      <c r="P152" s="13"/>
      <c r="Q152" s="13"/>
      <c r="R152" s="13"/>
      <c r="S152" s="9" t="s">
        <v>331</v>
      </c>
      <c r="T152" s="9" t="s">
        <v>464</v>
      </c>
      <c r="U152" s="9" t="s">
        <v>460</v>
      </c>
      <c r="V152" s="11">
        <v>2</v>
      </c>
      <c r="W152" s="32" t="s">
        <v>589</v>
      </c>
    </row>
    <row r="153" spans="1:23">
      <c r="A153" s="27" t="s">
        <v>120</v>
      </c>
      <c r="B153" s="8" t="s">
        <v>305</v>
      </c>
      <c r="C153" s="8" t="s">
        <v>121</v>
      </c>
      <c r="D153" s="8" t="s">
        <v>464</v>
      </c>
      <c r="E153" s="8" t="s">
        <v>460</v>
      </c>
      <c r="F153" s="8" t="s">
        <v>122</v>
      </c>
      <c r="G153" s="13">
        <v>4</v>
      </c>
      <c r="H153" s="13"/>
      <c r="I153" s="13">
        <v>6</v>
      </c>
      <c r="J153" s="13">
        <v>3</v>
      </c>
      <c r="K153" s="13">
        <v>6</v>
      </c>
      <c r="L153" s="13">
        <v>2</v>
      </c>
      <c r="M153" s="13">
        <v>6</v>
      </c>
      <c r="N153" s="13">
        <v>2</v>
      </c>
      <c r="O153" s="13"/>
      <c r="P153" s="13"/>
      <c r="Q153" s="13"/>
      <c r="R153" s="13"/>
      <c r="S153" s="8" t="s">
        <v>104</v>
      </c>
      <c r="T153" s="8" t="s">
        <v>464</v>
      </c>
      <c r="U153" s="8" t="s">
        <v>460</v>
      </c>
      <c r="V153" s="13">
        <v>1</v>
      </c>
      <c r="W153" s="32" t="s">
        <v>589</v>
      </c>
    </row>
    <row r="154" spans="1:23">
      <c r="A154" s="27" t="s">
        <v>118</v>
      </c>
      <c r="B154" s="8" t="s">
        <v>438</v>
      </c>
      <c r="C154" s="8" t="s">
        <v>331</v>
      </c>
      <c r="D154" s="8" t="s">
        <v>464</v>
      </c>
      <c r="E154" s="8" t="s">
        <v>460</v>
      </c>
      <c r="F154" s="8" t="s">
        <v>344</v>
      </c>
      <c r="G154" s="13">
        <v>1</v>
      </c>
      <c r="H154" s="13"/>
      <c r="I154" s="11">
        <v>6</v>
      </c>
      <c r="J154" s="11">
        <v>3</v>
      </c>
      <c r="K154" s="11">
        <v>6</v>
      </c>
      <c r="L154" s="11">
        <v>1</v>
      </c>
      <c r="M154" s="11"/>
      <c r="N154" s="11"/>
      <c r="O154" s="11"/>
      <c r="P154" s="11"/>
      <c r="Q154" s="11"/>
      <c r="R154" s="11"/>
      <c r="S154" s="8" t="s">
        <v>343</v>
      </c>
      <c r="T154" s="8" t="s">
        <v>464</v>
      </c>
      <c r="U154" s="8" t="s">
        <v>460</v>
      </c>
      <c r="V154" s="13">
        <v>4</v>
      </c>
      <c r="W154" s="32" t="s">
        <v>589</v>
      </c>
    </row>
    <row r="155" spans="1:23">
      <c r="A155" s="26" t="s">
        <v>118</v>
      </c>
      <c r="B155" s="8" t="s">
        <v>305</v>
      </c>
      <c r="C155" s="9" t="s">
        <v>100</v>
      </c>
      <c r="D155" s="9" t="s">
        <v>464</v>
      </c>
      <c r="E155" s="9" t="s">
        <v>460</v>
      </c>
      <c r="F155" s="9" t="s">
        <v>119</v>
      </c>
      <c r="G155" s="11">
        <v>2</v>
      </c>
      <c r="H155" s="11"/>
      <c r="I155" s="11">
        <v>6</v>
      </c>
      <c r="J155" s="11">
        <v>4</v>
      </c>
      <c r="K155" s="11">
        <v>3</v>
      </c>
      <c r="L155" s="11">
        <v>6</v>
      </c>
      <c r="M155" s="11">
        <v>6</v>
      </c>
      <c r="N155" s="11">
        <v>3</v>
      </c>
      <c r="O155" s="11">
        <v>2</v>
      </c>
      <c r="P155" s="11">
        <v>6</v>
      </c>
      <c r="Q155" s="11">
        <v>6</v>
      </c>
      <c r="R155" s="11">
        <v>3</v>
      </c>
      <c r="S155" s="9" t="s">
        <v>104</v>
      </c>
      <c r="T155" s="9" t="s">
        <v>464</v>
      </c>
      <c r="U155" s="9" t="s">
        <v>460</v>
      </c>
      <c r="V155" s="11">
        <v>1</v>
      </c>
      <c r="W155" s="32" t="s">
        <v>589</v>
      </c>
    </row>
    <row r="156" spans="1:23">
      <c r="A156" s="26" t="s">
        <v>116</v>
      </c>
      <c r="B156" s="8" t="s">
        <v>438</v>
      </c>
      <c r="C156" s="9" t="s">
        <v>331</v>
      </c>
      <c r="D156" s="9" t="s">
        <v>464</v>
      </c>
      <c r="E156" s="9" t="s">
        <v>460</v>
      </c>
      <c r="F156" s="9" t="s">
        <v>337</v>
      </c>
      <c r="G156" s="11">
        <v>1</v>
      </c>
      <c r="H156" s="11"/>
      <c r="I156" s="13">
        <v>6</v>
      </c>
      <c r="J156" s="13">
        <v>3</v>
      </c>
      <c r="K156" s="13">
        <v>6</v>
      </c>
      <c r="L156" s="13">
        <v>2</v>
      </c>
      <c r="M156" s="13"/>
      <c r="N156" s="13"/>
      <c r="O156" s="13"/>
      <c r="P156" s="13"/>
      <c r="Q156" s="13"/>
      <c r="R156" s="13"/>
      <c r="S156" s="9" t="s">
        <v>338</v>
      </c>
      <c r="T156" s="9" t="s">
        <v>464</v>
      </c>
      <c r="U156" s="9" t="s">
        <v>460</v>
      </c>
      <c r="V156" s="11">
        <v>6</v>
      </c>
      <c r="W156" s="32" t="s">
        <v>589</v>
      </c>
    </row>
    <row r="157" spans="1:23">
      <c r="A157" s="27" t="s">
        <v>116</v>
      </c>
      <c r="B157" s="8" t="s">
        <v>305</v>
      </c>
      <c r="C157" s="8" t="s">
        <v>114</v>
      </c>
      <c r="D157" s="8" t="s">
        <v>464</v>
      </c>
      <c r="E157" s="8" t="s">
        <v>460</v>
      </c>
      <c r="F157" s="8" t="s">
        <v>117</v>
      </c>
      <c r="G157" s="13">
        <v>2</v>
      </c>
      <c r="H157" s="13"/>
      <c r="I157" s="13">
        <v>4</v>
      </c>
      <c r="J157" s="13">
        <v>6</v>
      </c>
      <c r="K157" s="13">
        <v>6</v>
      </c>
      <c r="L157" s="13">
        <v>4</v>
      </c>
      <c r="M157" s="13">
        <v>3</v>
      </c>
      <c r="N157" s="13">
        <v>6</v>
      </c>
      <c r="O157" s="13">
        <v>7</v>
      </c>
      <c r="P157" s="13">
        <v>5</v>
      </c>
      <c r="Q157" s="13">
        <v>8</v>
      </c>
      <c r="R157" s="13">
        <v>6</v>
      </c>
      <c r="S157" s="8" t="s">
        <v>104</v>
      </c>
      <c r="T157" s="8" t="s">
        <v>464</v>
      </c>
      <c r="U157" s="8" t="s">
        <v>460</v>
      </c>
      <c r="V157" s="13">
        <v>1</v>
      </c>
      <c r="W157" s="32" t="s">
        <v>589</v>
      </c>
    </row>
    <row r="158" spans="1:23">
      <c r="A158" s="27" t="s">
        <v>113</v>
      </c>
      <c r="B158" s="8" t="s">
        <v>438</v>
      </c>
      <c r="C158" s="8" t="s">
        <v>331</v>
      </c>
      <c r="D158" s="8" t="s">
        <v>464</v>
      </c>
      <c r="E158" s="8" t="s">
        <v>460</v>
      </c>
      <c r="F158" s="8" t="s">
        <v>332</v>
      </c>
      <c r="G158" s="13">
        <v>1</v>
      </c>
      <c r="H158" s="13"/>
      <c r="I158" s="11">
        <v>6</v>
      </c>
      <c r="J158" s="11">
        <v>4</v>
      </c>
      <c r="K158" s="11">
        <v>6</v>
      </c>
      <c r="L158" s="11">
        <v>4</v>
      </c>
      <c r="M158" s="11"/>
      <c r="N158" s="11"/>
      <c r="O158" s="11"/>
      <c r="P158" s="11"/>
      <c r="Q158" s="11"/>
      <c r="R158" s="11"/>
      <c r="S158" s="8" t="s">
        <v>342</v>
      </c>
      <c r="T158" s="8" t="s">
        <v>464</v>
      </c>
      <c r="U158" s="8" t="s">
        <v>460</v>
      </c>
      <c r="V158" s="13">
        <v>8</v>
      </c>
      <c r="W158" s="32" t="s">
        <v>589</v>
      </c>
    </row>
    <row r="159" spans="1:23">
      <c r="A159" s="26" t="s">
        <v>113</v>
      </c>
      <c r="B159" s="8" t="s">
        <v>305</v>
      </c>
      <c r="C159" s="9" t="s">
        <v>104</v>
      </c>
      <c r="D159" s="9" t="s">
        <v>464</v>
      </c>
      <c r="E159" s="9" t="s">
        <v>460</v>
      </c>
      <c r="F159" s="9" t="s">
        <v>115</v>
      </c>
      <c r="G159" s="11">
        <v>1</v>
      </c>
      <c r="H159" s="11"/>
      <c r="I159" s="11">
        <v>5</v>
      </c>
      <c r="J159" s="11">
        <v>7</v>
      </c>
      <c r="K159" s="11">
        <v>6</v>
      </c>
      <c r="L159" s="11">
        <v>3</v>
      </c>
      <c r="M159" s="11">
        <v>7</v>
      </c>
      <c r="N159" s="11">
        <v>5</v>
      </c>
      <c r="O159" s="11">
        <v>3</v>
      </c>
      <c r="P159" s="11">
        <v>6</v>
      </c>
      <c r="Q159" s="11">
        <v>6</v>
      </c>
      <c r="R159" s="11">
        <v>2</v>
      </c>
      <c r="S159" s="9" t="s">
        <v>114</v>
      </c>
      <c r="T159" s="9" t="s">
        <v>464</v>
      </c>
      <c r="U159" s="9" t="s">
        <v>460</v>
      </c>
      <c r="V159" s="11">
        <v>3</v>
      </c>
      <c r="W159" s="32" t="s">
        <v>589</v>
      </c>
    </row>
    <row r="160" spans="1:23">
      <c r="A160" s="27" t="s">
        <v>111</v>
      </c>
      <c r="B160" s="8" t="s">
        <v>438</v>
      </c>
      <c r="C160" s="8" t="s">
        <v>331</v>
      </c>
      <c r="D160" s="8" t="s">
        <v>464</v>
      </c>
      <c r="E160" s="8" t="s">
        <v>460</v>
      </c>
      <c r="F160" s="8" t="s">
        <v>341</v>
      </c>
      <c r="G160" s="13">
        <v>1</v>
      </c>
      <c r="H160" s="13"/>
      <c r="I160" s="13">
        <v>5</v>
      </c>
      <c r="J160" s="13">
        <v>7</v>
      </c>
      <c r="K160" s="13">
        <v>6</v>
      </c>
      <c r="L160" s="13">
        <v>4</v>
      </c>
      <c r="M160" s="13">
        <v>6</v>
      </c>
      <c r="N160" s="13">
        <v>0</v>
      </c>
      <c r="O160" s="13"/>
      <c r="P160" s="13"/>
      <c r="Q160" s="13"/>
      <c r="R160" s="13"/>
      <c r="S160" s="8" t="s">
        <v>340</v>
      </c>
      <c r="T160" s="8" t="s">
        <v>464</v>
      </c>
      <c r="U160" s="8" t="s">
        <v>460</v>
      </c>
      <c r="V160" s="13">
        <v>2</v>
      </c>
      <c r="W160" s="32" t="s">
        <v>589</v>
      </c>
    </row>
    <row r="161" spans="1:23">
      <c r="A161" s="27" t="s">
        <v>111</v>
      </c>
      <c r="B161" s="8" t="s">
        <v>305</v>
      </c>
      <c r="C161" s="8" t="s">
        <v>100</v>
      </c>
      <c r="D161" s="8" t="s">
        <v>464</v>
      </c>
      <c r="E161" s="8" t="s">
        <v>460</v>
      </c>
      <c r="F161" s="8" t="s">
        <v>112</v>
      </c>
      <c r="G161" s="13">
        <v>2</v>
      </c>
      <c r="H161" s="13"/>
      <c r="I161" s="13">
        <v>6</v>
      </c>
      <c r="J161" s="13">
        <v>3</v>
      </c>
      <c r="K161" s="13">
        <v>6</v>
      </c>
      <c r="L161" s="13">
        <v>1</v>
      </c>
      <c r="M161" s="13">
        <v>6</v>
      </c>
      <c r="N161" s="13">
        <v>2</v>
      </c>
      <c r="O161" s="13"/>
      <c r="P161" s="13"/>
      <c r="Q161" s="13"/>
      <c r="R161" s="13"/>
      <c r="S161" s="8" t="s">
        <v>87</v>
      </c>
      <c r="T161" s="8" t="s">
        <v>464</v>
      </c>
      <c r="U161" s="8" t="s">
        <v>460</v>
      </c>
      <c r="V161" s="13">
        <v>4</v>
      </c>
      <c r="W161" s="32" t="s">
        <v>589</v>
      </c>
    </row>
    <row r="162" spans="1:23">
      <c r="A162" s="26" t="s">
        <v>109</v>
      </c>
      <c r="B162" s="8" t="s">
        <v>438</v>
      </c>
      <c r="C162" s="9" t="s">
        <v>333</v>
      </c>
      <c r="D162" s="9" t="s">
        <v>464</v>
      </c>
      <c r="E162" s="9" t="s">
        <v>460</v>
      </c>
      <c r="F162" s="9" t="s">
        <v>339</v>
      </c>
      <c r="G162" s="11">
        <v>6</v>
      </c>
      <c r="H162" s="11"/>
      <c r="I162" s="11">
        <v>6</v>
      </c>
      <c r="J162" s="11">
        <v>1</v>
      </c>
      <c r="K162" s="11">
        <v>6</v>
      </c>
      <c r="L162" s="11">
        <v>2</v>
      </c>
      <c r="M162" s="11"/>
      <c r="N162" s="11"/>
      <c r="O162" s="11"/>
      <c r="P162" s="11"/>
      <c r="Q162" s="11"/>
      <c r="R162" s="11"/>
      <c r="S162" s="9" t="s">
        <v>338</v>
      </c>
      <c r="T162" s="9" t="s">
        <v>464</v>
      </c>
      <c r="U162" s="9" t="s">
        <v>460</v>
      </c>
      <c r="V162" s="11">
        <v>3</v>
      </c>
      <c r="W162" s="32" t="s">
        <v>589</v>
      </c>
    </row>
    <row r="163" spans="1:23">
      <c r="A163" s="26" t="s">
        <v>109</v>
      </c>
      <c r="B163" s="8" t="s">
        <v>305</v>
      </c>
      <c r="C163" s="9" t="s">
        <v>104</v>
      </c>
      <c r="D163" s="9" t="s">
        <v>464</v>
      </c>
      <c r="E163" s="9" t="s">
        <v>460</v>
      </c>
      <c r="F163" s="9" t="s">
        <v>110</v>
      </c>
      <c r="G163" s="11">
        <v>1</v>
      </c>
      <c r="H163" s="11"/>
      <c r="I163" s="11">
        <v>6</v>
      </c>
      <c r="J163" s="11">
        <v>4</v>
      </c>
      <c r="K163" s="11">
        <v>6</v>
      </c>
      <c r="L163" s="11">
        <v>1</v>
      </c>
      <c r="M163" s="11">
        <v>6</v>
      </c>
      <c r="N163" s="11">
        <v>3</v>
      </c>
      <c r="O163" s="11"/>
      <c r="P163" s="11"/>
      <c r="Q163" s="11"/>
      <c r="R163" s="11"/>
      <c r="S163" s="9" t="s">
        <v>100</v>
      </c>
      <c r="T163" s="9" t="s">
        <v>464</v>
      </c>
      <c r="U163" s="9" t="s">
        <v>460</v>
      </c>
      <c r="V163" s="11">
        <v>2</v>
      </c>
      <c r="W163" s="32" t="s">
        <v>589</v>
      </c>
    </row>
    <row r="164" spans="1:23">
      <c r="A164" s="27" t="s">
        <v>106</v>
      </c>
      <c r="B164" s="8" t="s">
        <v>438</v>
      </c>
      <c r="C164" s="8" t="s">
        <v>335</v>
      </c>
      <c r="D164" s="8" t="s">
        <v>467</v>
      </c>
      <c r="E164" s="15" t="s">
        <v>442</v>
      </c>
      <c r="F164" s="8" t="s">
        <v>337</v>
      </c>
      <c r="G164" s="13">
        <v>1</v>
      </c>
      <c r="H164" s="13"/>
      <c r="I164" s="13">
        <v>6</v>
      </c>
      <c r="J164" s="13">
        <v>3</v>
      </c>
      <c r="K164" s="13">
        <v>6</v>
      </c>
      <c r="L164" s="13">
        <v>2</v>
      </c>
      <c r="M164" s="13"/>
      <c r="N164" s="13"/>
      <c r="O164" s="13"/>
      <c r="P164" s="13"/>
      <c r="Q164" s="13"/>
      <c r="R164" s="13"/>
      <c r="S164" s="8" t="s">
        <v>336</v>
      </c>
      <c r="T164" s="8" t="s">
        <v>464</v>
      </c>
      <c r="U164" s="8" t="s">
        <v>460</v>
      </c>
      <c r="V164" s="13">
        <v>7</v>
      </c>
      <c r="W164" s="32" t="s">
        <v>589</v>
      </c>
    </row>
    <row r="165" spans="1:23">
      <c r="A165" s="27" t="s">
        <v>106</v>
      </c>
      <c r="B165" s="8" t="s">
        <v>305</v>
      </c>
      <c r="C165" s="8" t="s">
        <v>107</v>
      </c>
      <c r="D165" s="8" t="s">
        <v>467</v>
      </c>
      <c r="E165" s="15" t="s">
        <v>442</v>
      </c>
      <c r="F165" s="8" t="s">
        <v>108</v>
      </c>
      <c r="G165" s="13">
        <v>1</v>
      </c>
      <c r="H165" s="13"/>
      <c r="I165" s="13">
        <v>6</v>
      </c>
      <c r="J165" s="13">
        <v>4</v>
      </c>
      <c r="K165" s="13">
        <v>6</v>
      </c>
      <c r="L165" s="13">
        <v>2</v>
      </c>
      <c r="M165" s="13">
        <v>6</v>
      </c>
      <c r="N165" s="13">
        <v>1</v>
      </c>
      <c r="O165" s="13"/>
      <c r="P165" s="13"/>
      <c r="Q165" s="13"/>
      <c r="R165" s="13"/>
      <c r="S165" s="8" t="s">
        <v>104</v>
      </c>
      <c r="T165" s="8" t="s">
        <v>464</v>
      </c>
      <c r="U165" s="8" t="s">
        <v>460</v>
      </c>
      <c r="V165" s="13">
        <v>4</v>
      </c>
      <c r="W165" s="32" t="s">
        <v>589</v>
      </c>
    </row>
    <row r="166" spans="1:23">
      <c r="A166" s="26" t="s">
        <v>102</v>
      </c>
      <c r="B166" s="8" t="s">
        <v>438</v>
      </c>
      <c r="C166" s="9" t="s">
        <v>331</v>
      </c>
      <c r="D166" s="9" t="s">
        <v>464</v>
      </c>
      <c r="E166" s="9" t="s">
        <v>460</v>
      </c>
      <c r="F166" s="9" t="s">
        <v>334</v>
      </c>
      <c r="G166" s="11">
        <v>2</v>
      </c>
      <c r="H166" s="11"/>
      <c r="I166" s="11">
        <v>6</v>
      </c>
      <c r="J166" s="11">
        <v>3</v>
      </c>
      <c r="K166" s="11">
        <v>5</v>
      </c>
      <c r="L166" s="11">
        <v>7</v>
      </c>
      <c r="M166" s="11">
        <v>6</v>
      </c>
      <c r="N166" s="11">
        <v>4</v>
      </c>
      <c r="O166" s="11"/>
      <c r="P166" s="11"/>
      <c r="Q166" s="11"/>
      <c r="R166" s="11"/>
      <c r="S166" s="9" t="s">
        <v>333</v>
      </c>
      <c r="T166" s="9" t="s">
        <v>464</v>
      </c>
      <c r="U166" s="9" t="s">
        <v>460</v>
      </c>
      <c r="V166" s="11">
        <v>7</v>
      </c>
      <c r="W166" s="32" t="s">
        <v>589</v>
      </c>
    </row>
    <row r="167" spans="1:23">
      <c r="A167" s="26" t="s">
        <v>102</v>
      </c>
      <c r="B167" s="8" t="s">
        <v>305</v>
      </c>
      <c r="C167" s="9" t="s">
        <v>103</v>
      </c>
      <c r="D167" s="9" t="s">
        <v>464</v>
      </c>
      <c r="E167" s="9" t="s">
        <v>460</v>
      </c>
      <c r="F167" s="9" t="s">
        <v>105</v>
      </c>
      <c r="G167" s="11">
        <v>3</v>
      </c>
      <c r="H167" s="11"/>
      <c r="I167" s="11">
        <v>6</v>
      </c>
      <c r="J167" s="11">
        <v>3</v>
      </c>
      <c r="K167" s="11">
        <v>1</v>
      </c>
      <c r="L167" s="11">
        <v>6</v>
      </c>
      <c r="M167" s="11">
        <v>6</v>
      </c>
      <c r="N167" s="11">
        <v>0</v>
      </c>
      <c r="O167" s="11">
        <v>2</v>
      </c>
      <c r="P167" s="11">
        <v>6</v>
      </c>
      <c r="Q167" s="11">
        <v>6</v>
      </c>
      <c r="R167" s="11">
        <v>1</v>
      </c>
      <c r="S167" s="9" t="s">
        <v>104</v>
      </c>
      <c r="T167" s="9" t="s">
        <v>464</v>
      </c>
      <c r="U167" s="9" t="s">
        <v>460</v>
      </c>
      <c r="V167" s="11">
        <v>4</v>
      </c>
      <c r="W167" s="32" t="s">
        <v>589</v>
      </c>
    </row>
    <row r="168" spans="1:23">
      <c r="A168" s="27" t="s">
        <v>99</v>
      </c>
      <c r="B168" s="8" t="s">
        <v>438</v>
      </c>
      <c r="C168" s="8" t="s">
        <v>325</v>
      </c>
      <c r="D168" s="8" t="s">
        <v>464</v>
      </c>
      <c r="E168" s="8" t="s">
        <v>460</v>
      </c>
      <c r="F168" s="8" t="s">
        <v>332</v>
      </c>
      <c r="G168" s="13">
        <v>2</v>
      </c>
      <c r="H168" s="13"/>
      <c r="I168" s="13">
        <v>6</v>
      </c>
      <c r="J168" s="13">
        <v>4</v>
      </c>
      <c r="K168" s="13">
        <v>6</v>
      </c>
      <c r="L168" s="13">
        <v>4</v>
      </c>
      <c r="M168" s="13"/>
      <c r="N168" s="13"/>
      <c r="O168" s="13"/>
      <c r="P168" s="13"/>
      <c r="Q168" s="13"/>
      <c r="R168" s="13"/>
      <c r="S168" s="8" t="s">
        <v>331</v>
      </c>
      <c r="T168" s="8" t="s">
        <v>464</v>
      </c>
      <c r="U168" s="8" t="s">
        <v>460</v>
      </c>
      <c r="V168" s="13">
        <v>6</v>
      </c>
      <c r="W168" s="32" t="s">
        <v>589</v>
      </c>
    </row>
    <row r="169" spans="1:23">
      <c r="A169" s="27" t="s">
        <v>99</v>
      </c>
      <c r="B169" s="8" t="s">
        <v>305</v>
      </c>
      <c r="C169" s="8" t="s">
        <v>100</v>
      </c>
      <c r="D169" s="8" t="s">
        <v>464</v>
      </c>
      <c r="E169" s="8" t="s">
        <v>460</v>
      </c>
      <c r="F169" s="8" t="s">
        <v>101</v>
      </c>
      <c r="G169" s="13">
        <v>2</v>
      </c>
      <c r="H169" s="13"/>
      <c r="I169" s="13">
        <v>6</v>
      </c>
      <c r="J169" s="13">
        <v>2</v>
      </c>
      <c r="K169" s="13">
        <v>6</v>
      </c>
      <c r="L169" s="13">
        <v>3</v>
      </c>
      <c r="M169" s="13">
        <v>4</v>
      </c>
      <c r="N169" s="13">
        <v>6</v>
      </c>
      <c r="O169" s="13">
        <v>3</v>
      </c>
      <c r="P169" s="13">
        <v>6</v>
      </c>
      <c r="Q169" s="13">
        <v>9</v>
      </c>
      <c r="R169" s="13">
        <v>7</v>
      </c>
      <c r="S169" s="8" t="s">
        <v>87</v>
      </c>
      <c r="T169" s="8" t="s">
        <v>464</v>
      </c>
      <c r="U169" s="8" t="s">
        <v>460</v>
      </c>
      <c r="V169" s="13">
        <v>1</v>
      </c>
      <c r="W169" s="32" t="s">
        <v>589</v>
      </c>
    </row>
    <row r="170" spans="1:23">
      <c r="A170" s="26" t="s">
        <v>97</v>
      </c>
      <c r="B170" s="8" t="s">
        <v>438</v>
      </c>
      <c r="C170" s="9" t="s">
        <v>328</v>
      </c>
      <c r="D170" s="9" t="s">
        <v>457</v>
      </c>
      <c r="E170" s="9" t="s">
        <v>450</v>
      </c>
      <c r="F170" s="9" t="s">
        <v>330</v>
      </c>
      <c r="G170" s="11">
        <v>1</v>
      </c>
      <c r="H170" s="11"/>
      <c r="I170" s="11">
        <v>1</v>
      </c>
      <c r="J170" s="11">
        <v>6</v>
      </c>
      <c r="K170" s="11">
        <v>6</v>
      </c>
      <c r="L170" s="11">
        <v>1</v>
      </c>
      <c r="M170" s="11">
        <v>6</v>
      </c>
      <c r="N170" s="11">
        <v>3</v>
      </c>
      <c r="O170" s="11"/>
      <c r="P170" s="11"/>
      <c r="Q170" s="11"/>
      <c r="R170" s="11"/>
      <c r="S170" s="9" t="s">
        <v>329</v>
      </c>
      <c r="T170" s="9" t="s">
        <v>457</v>
      </c>
      <c r="U170" s="9" t="s">
        <v>450</v>
      </c>
      <c r="V170" s="11">
        <v>4</v>
      </c>
      <c r="W170" s="32" t="s">
        <v>589</v>
      </c>
    </row>
    <row r="171" spans="1:23">
      <c r="A171" s="26" t="s">
        <v>97</v>
      </c>
      <c r="B171" s="8" t="s">
        <v>305</v>
      </c>
      <c r="C171" s="9" t="s">
        <v>87</v>
      </c>
      <c r="D171" s="9" t="s">
        <v>464</v>
      </c>
      <c r="E171" s="9" t="s">
        <v>460</v>
      </c>
      <c r="F171" s="9" t="s">
        <v>98</v>
      </c>
      <c r="G171" s="11">
        <v>2</v>
      </c>
      <c r="H171" s="11"/>
      <c r="I171" s="11">
        <v>2</v>
      </c>
      <c r="J171" s="11">
        <v>6</v>
      </c>
      <c r="K171" s="11">
        <v>6</v>
      </c>
      <c r="L171" s="11">
        <v>4</v>
      </c>
      <c r="M171" s="11">
        <v>6</v>
      </c>
      <c r="N171" s="11">
        <v>4</v>
      </c>
      <c r="O171" s="11">
        <v>6</v>
      </c>
      <c r="P171" s="11">
        <v>4</v>
      </c>
      <c r="Q171" s="11"/>
      <c r="R171" s="11"/>
      <c r="S171" s="9" t="s">
        <v>95</v>
      </c>
      <c r="T171" s="9" t="s">
        <v>457</v>
      </c>
      <c r="U171" s="9" t="s">
        <v>450</v>
      </c>
      <c r="V171" s="11">
        <v>1</v>
      </c>
      <c r="W171" s="32" t="s">
        <v>589</v>
      </c>
    </row>
    <row r="172" spans="1:23">
      <c r="A172" s="27" t="s">
        <v>94</v>
      </c>
      <c r="B172" s="8" t="s">
        <v>438</v>
      </c>
      <c r="C172" s="8" t="s">
        <v>325</v>
      </c>
      <c r="D172" s="8" t="s">
        <v>464</v>
      </c>
      <c r="E172" s="8" t="s">
        <v>460</v>
      </c>
      <c r="F172" s="8" t="s">
        <v>327</v>
      </c>
      <c r="G172" s="13">
        <v>1</v>
      </c>
      <c r="H172" s="13"/>
      <c r="I172" s="13">
        <v>6</v>
      </c>
      <c r="J172" s="13">
        <v>1</v>
      </c>
      <c r="K172" s="13">
        <v>6</v>
      </c>
      <c r="L172" s="13">
        <v>4</v>
      </c>
      <c r="M172" s="13"/>
      <c r="N172" s="13"/>
      <c r="O172" s="13"/>
      <c r="P172" s="13"/>
      <c r="Q172" s="13"/>
      <c r="R172" s="13"/>
      <c r="S172" s="8" t="s">
        <v>306</v>
      </c>
      <c r="T172" s="8" t="s">
        <v>464</v>
      </c>
      <c r="U172" s="8" t="s">
        <v>460</v>
      </c>
      <c r="V172" s="13">
        <v>2</v>
      </c>
      <c r="W172" s="32" t="s">
        <v>589</v>
      </c>
    </row>
    <row r="173" spans="1:23">
      <c r="A173" s="27" t="s">
        <v>94</v>
      </c>
      <c r="B173" s="8" t="s">
        <v>305</v>
      </c>
      <c r="C173" s="8" t="s">
        <v>95</v>
      </c>
      <c r="D173" s="8" t="s">
        <v>457</v>
      </c>
      <c r="E173" s="8" t="s">
        <v>450</v>
      </c>
      <c r="F173" s="8" t="s">
        <v>96</v>
      </c>
      <c r="G173" s="13">
        <v>2</v>
      </c>
      <c r="H173" s="13"/>
      <c r="I173" s="13">
        <v>6</v>
      </c>
      <c r="J173" s="13">
        <v>3</v>
      </c>
      <c r="K173" s="13">
        <v>7</v>
      </c>
      <c r="L173" s="13">
        <v>5</v>
      </c>
      <c r="M173" s="13">
        <v>6</v>
      </c>
      <c r="N173" s="13">
        <v>1</v>
      </c>
      <c r="O173" s="13"/>
      <c r="P173" s="13"/>
      <c r="Q173" s="13"/>
      <c r="R173" s="13"/>
      <c r="S173" s="8" t="s">
        <v>87</v>
      </c>
      <c r="T173" s="8" t="s">
        <v>464</v>
      </c>
      <c r="U173" s="8" t="s">
        <v>460</v>
      </c>
      <c r="V173" s="13">
        <v>1</v>
      </c>
      <c r="W173" s="32" t="s">
        <v>589</v>
      </c>
    </row>
    <row r="174" spans="1:23">
      <c r="A174" s="26" t="s">
        <v>91</v>
      </c>
      <c r="B174" s="8" t="s">
        <v>438</v>
      </c>
      <c r="C174" s="9" t="s">
        <v>325</v>
      </c>
      <c r="D174" s="9" t="s">
        <v>464</v>
      </c>
      <c r="E174" s="9" t="s">
        <v>460</v>
      </c>
      <c r="F174" s="9" t="s">
        <v>326</v>
      </c>
      <c r="G174" s="11">
        <v>1</v>
      </c>
      <c r="H174" s="11"/>
      <c r="I174" s="11">
        <v>6</v>
      </c>
      <c r="J174" s="11">
        <v>4</v>
      </c>
      <c r="K174" s="11">
        <v>6</v>
      </c>
      <c r="L174" s="11">
        <v>3</v>
      </c>
      <c r="M174" s="11"/>
      <c r="N174" s="11"/>
      <c r="O174" s="11"/>
      <c r="P174" s="11"/>
      <c r="Q174" s="11"/>
      <c r="R174" s="11"/>
      <c r="S174" s="9" t="s">
        <v>320</v>
      </c>
      <c r="T174" s="9" t="s">
        <v>464</v>
      </c>
      <c r="U174" s="9" t="s">
        <v>460</v>
      </c>
      <c r="V174" s="11">
        <v>2</v>
      </c>
      <c r="W174" s="32" t="s">
        <v>589</v>
      </c>
    </row>
    <row r="175" spans="1:23">
      <c r="A175" s="26" t="s">
        <v>91</v>
      </c>
      <c r="B175" s="8" t="s">
        <v>305</v>
      </c>
      <c r="C175" s="9" t="s">
        <v>87</v>
      </c>
      <c r="D175" s="9" t="s">
        <v>464</v>
      </c>
      <c r="E175" s="9" t="s">
        <v>460</v>
      </c>
      <c r="F175" s="9" t="s">
        <v>93</v>
      </c>
      <c r="G175" s="11">
        <v>2</v>
      </c>
      <c r="H175" s="11"/>
      <c r="I175" s="11">
        <v>2</v>
      </c>
      <c r="J175" s="11">
        <v>6</v>
      </c>
      <c r="K175" s="11">
        <v>7</v>
      </c>
      <c r="L175" s="11">
        <v>5</v>
      </c>
      <c r="M175" s="11">
        <v>6</v>
      </c>
      <c r="N175" s="11">
        <v>3</v>
      </c>
      <c r="O175" s="11">
        <v>6</v>
      </c>
      <c r="P175" s="11">
        <v>2</v>
      </c>
      <c r="Q175" s="11"/>
      <c r="R175" s="11"/>
      <c r="S175" s="9" t="s">
        <v>92</v>
      </c>
      <c r="T175" s="9" t="s">
        <v>467</v>
      </c>
      <c r="U175" s="9" t="s">
        <v>442</v>
      </c>
      <c r="V175" s="11">
        <v>7</v>
      </c>
      <c r="W175" s="32" t="s">
        <v>589</v>
      </c>
    </row>
    <row r="176" spans="1:23">
      <c r="A176" s="27" t="s">
        <v>89</v>
      </c>
      <c r="B176" s="8" t="s">
        <v>438</v>
      </c>
      <c r="C176" s="8" t="s">
        <v>320</v>
      </c>
      <c r="D176" s="8" t="s">
        <v>464</v>
      </c>
      <c r="E176" s="8" t="s">
        <v>460</v>
      </c>
      <c r="F176" s="8" t="s">
        <v>324</v>
      </c>
      <c r="G176" s="13">
        <v>3</v>
      </c>
      <c r="H176" s="13"/>
      <c r="I176" s="13">
        <v>9</v>
      </c>
      <c r="J176" s="13">
        <v>7</v>
      </c>
      <c r="K176" s="13">
        <v>6</v>
      </c>
      <c r="L176" s="13">
        <v>4</v>
      </c>
      <c r="M176" s="13"/>
      <c r="N176" s="13"/>
      <c r="O176" s="13"/>
      <c r="P176" s="13"/>
      <c r="Q176" s="13"/>
      <c r="R176" s="13"/>
      <c r="S176" s="8" t="s">
        <v>323</v>
      </c>
      <c r="T176" s="8" t="s">
        <v>464</v>
      </c>
      <c r="U176" s="8" t="s">
        <v>460</v>
      </c>
      <c r="V176" s="13" t="s">
        <v>564</v>
      </c>
      <c r="W176" s="32" t="s">
        <v>589</v>
      </c>
    </row>
    <row r="177" spans="1:23">
      <c r="A177" s="27" t="s">
        <v>89</v>
      </c>
      <c r="B177" s="8" t="s">
        <v>305</v>
      </c>
      <c r="C177" s="8" t="s">
        <v>87</v>
      </c>
      <c r="D177" s="8" t="s">
        <v>464</v>
      </c>
      <c r="E177" s="8" t="s">
        <v>460</v>
      </c>
      <c r="F177" s="8" t="s">
        <v>90</v>
      </c>
      <c r="G177" s="13">
        <v>1</v>
      </c>
      <c r="H177" s="13"/>
      <c r="I177" s="13">
        <v>4</v>
      </c>
      <c r="J177" s="13">
        <v>6</v>
      </c>
      <c r="K177" s="13">
        <v>6</v>
      </c>
      <c r="L177" s="13">
        <v>3</v>
      </c>
      <c r="M177" s="13">
        <v>3</v>
      </c>
      <c r="N177" s="13">
        <v>6</v>
      </c>
      <c r="O177" s="13">
        <v>6</v>
      </c>
      <c r="P177" s="13">
        <v>3</v>
      </c>
      <c r="Q177" s="13">
        <v>6</v>
      </c>
      <c r="R177" s="13">
        <v>1</v>
      </c>
      <c r="S177" s="8" t="s">
        <v>84</v>
      </c>
      <c r="T177" s="8" t="s">
        <v>464</v>
      </c>
      <c r="U177" s="8" t="s">
        <v>460</v>
      </c>
      <c r="V177" s="13">
        <v>4</v>
      </c>
      <c r="W177" s="32" t="s">
        <v>589</v>
      </c>
    </row>
    <row r="178" spans="1:23">
      <c r="A178" s="26" t="s">
        <v>86</v>
      </c>
      <c r="B178" s="8" t="s">
        <v>438</v>
      </c>
      <c r="C178" s="9" t="s">
        <v>320</v>
      </c>
      <c r="D178" s="9" t="s">
        <v>464</v>
      </c>
      <c r="E178" s="9" t="s">
        <v>460</v>
      </c>
      <c r="F178" s="9" t="s">
        <v>322</v>
      </c>
      <c r="G178" s="11">
        <v>4</v>
      </c>
      <c r="H178" s="11"/>
      <c r="I178" s="11">
        <v>1</v>
      </c>
      <c r="J178" s="11">
        <v>6</v>
      </c>
      <c r="K178" s="11">
        <v>6</v>
      </c>
      <c r="L178" s="11">
        <v>3</v>
      </c>
      <c r="M178" s="11">
        <v>6</v>
      </c>
      <c r="N178" s="11">
        <v>4</v>
      </c>
      <c r="O178" s="11"/>
      <c r="P178" s="11"/>
      <c r="Q178" s="11"/>
      <c r="R178" s="11"/>
      <c r="S178" s="9" t="s">
        <v>321</v>
      </c>
      <c r="T178" s="9" t="s">
        <v>464</v>
      </c>
      <c r="U178" s="9" t="s">
        <v>460</v>
      </c>
      <c r="V178" s="11">
        <v>1</v>
      </c>
      <c r="W178" s="32" t="s">
        <v>589</v>
      </c>
    </row>
    <row r="179" spans="1:23">
      <c r="A179" s="26" t="s">
        <v>86</v>
      </c>
      <c r="B179" s="8" t="s">
        <v>305</v>
      </c>
      <c r="C179" s="9" t="s">
        <v>87</v>
      </c>
      <c r="D179" s="9" t="s">
        <v>464</v>
      </c>
      <c r="E179" s="9" t="s">
        <v>460</v>
      </c>
      <c r="F179" s="9" t="s">
        <v>88</v>
      </c>
      <c r="G179" s="11">
        <v>1</v>
      </c>
      <c r="H179" s="11"/>
      <c r="I179" s="11">
        <v>6</v>
      </c>
      <c r="J179" s="11">
        <v>4</v>
      </c>
      <c r="K179" s="11">
        <v>6</v>
      </c>
      <c r="L179" s="11">
        <v>2</v>
      </c>
      <c r="M179" s="11">
        <v>2</v>
      </c>
      <c r="N179" s="11">
        <v>6</v>
      </c>
      <c r="O179" s="11">
        <v>6</v>
      </c>
      <c r="P179" s="11">
        <v>1</v>
      </c>
      <c r="Q179" s="11"/>
      <c r="R179" s="11"/>
      <c r="S179" s="9" t="s">
        <v>84</v>
      </c>
      <c r="T179" s="9" t="s">
        <v>464</v>
      </c>
      <c r="U179" s="9" t="s">
        <v>460</v>
      </c>
      <c r="V179" s="11">
        <v>2</v>
      </c>
      <c r="W179" s="32" t="s">
        <v>589</v>
      </c>
    </row>
    <row r="180" spans="1:23">
      <c r="A180" s="27" t="s">
        <v>82</v>
      </c>
      <c r="B180" s="8" t="s">
        <v>438</v>
      </c>
      <c r="C180" s="8" t="s">
        <v>312</v>
      </c>
      <c r="D180" s="8" t="s">
        <v>464</v>
      </c>
      <c r="E180" s="8" t="s">
        <v>460</v>
      </c>
      <c r="F180" s="8" t="s">
        <v>319</v>
      </c>
      <c r="G180" s="13">
        <v>1</v>
      </c>
      <c r="H180" s="13"/>
      <c r="I180" s="13">
        <v>10</v>
      </c>
      <c r="J180" s="13">
        <v>8</v>
      </c>
      <c r="K180" s="13">
        <v>2</v>
      </c>
      <c r="L180" s="13">
        <v>6</v>
      </c>
      <c r="M180" s="13">
        <v>7</v>
      </c>
      <c r="N180" s="13">
        <v>5</v>
      </c>
      <c r="O180" s="13"/>
      <c r="P180" s="13"/>
      <c r="Q180" s="13"/>
      <c r="R180" s="13"/>
      <c r="S180" s="8" t="s">
        <v>310</v>
      </c>
      <c r="T180" s="8" t="s">
        <v>464</v>
      </c>
      <c r="U180" s="8" t="s">
        <v>460</v>
      </c>
      <c r="V180" s="13">
        <v>4</v>
      </c>
      <c r="W180" s="32" t="s">
        <v>589</v>
      </c>
    </row>
    <row r="181" spans="1:23">
      <c r="A181" s="27" t="s">
        <v>82</v>
      </c>
      <c r="B181" s="8" t="s">
        <v>305</v>
      </c>
      <c r="C181" s="8" t="s">
        <v>83</v>
      </c>
      <c r="D181" s="8" t="s">
        <v>464</v>
      </c>
      <c r="E181" s="8" t="s">
        <v>460</v>
      </c>
      <c r="F181" s="8" t="s">
        <v>85</v>
      </c>
      <c r="G181" s="13">
        <v>3</v>
      </c>
      <c r="H181" s="13"/>
      <c r="I181" s="13">
        <v>6</v>
      </c>
      <c r="J181" s="13">
        <v>3</v>
      </c>
      <c r="K181" s="13">
        <v>6</v>
      </c>
      <c r="L181" s="13">
        <v>1</v>
      </c>
      <c r="M181" s="13">
        <v>6</v>
      </c>
      <c r="N181" s="13">
        <v>3</v>
      </c>
      <c r="O181" s="13"/>
      <c r="P181" s="13"/>
      <c r="Q181" s="13"/>
      <c r="R181" s="13"/>
      <c r="S181" s="8" t="s">
        <v>84</v>
      </c>
      <c r="T181" s="8" t="s">
        <v>464</v>
      </c>
      <c r="U181" s="8" t="s">
        <v>460</v>
      </c>
      <c r="V181" s="13">
        <v>2</v>
      </c>
      <c r="W181" s="32" t="s">
        <v>589</v>
      </c>
    </row>
    <row r="182" spans="1:23">
      <c r="A182" s="26" t="s">
        <v>79</v>
      </c>
      <c r="B182" s="8" t="s">
        <v>438</v>
      </c>
      <c r="C182" s="9" t="s">
        <v>312</v>
      </c>
      <c r="D182" s="9" t="s">
        <v>464</v>
      </c>
      <c r="E182" s="9" t="s">
        <v>460</v>
      </c>
      <c r="F182" s="9" t="s">
        <v>318</v>
      </c>
      <c r="G182" s="11">
        <v>1</v>
      </c>
      <c r="H182" s="11"/>
      <c r="I182" s="11">
        <v>6</v>
      </c>
      <c r="J182" s="11">
        <v>1</v>
      </c>
      <c r="K182" s="11">
        <v>5</v>
      </c>
      <c r="L182" s="11">
        <v>7</v>
      </c>
      <c r="M182" s="11">
        <v>6</v>
      </c>
      <c r="N182" s="11">
        <v>2</v>
      </c>
      <c r="O182" s="11"/>
      <c r="P182" s="11"/>
      <c r="Q182" s="11"/>
      <c r="R182" s="11"/>
      <c r="S182" s="9" t="s">
        <v>317</v>
      </c>
      <c r="T182" s="9" t="s">
        <v>464</v>
      </c>
      <c r="U182" s="9" t="s">
        <v>460</v>
      </c>
      <c r="V182" s="11">
        <v>2</v>
      </c>
      <c r="W182" s="32" t="s">
        <v>589</v>
      </c>
    </row>
    <row r="183" spans="1:23">
      <c r="A183" s="26" t="s">
        <v>79</v>
      </c>
      <c r="B183" s="8" t="s">
        <v>305</v>
      </c>
      <c r="C183" s="9" t="s">
        <v>80</v>
      </c>
      <c r="D183" s="9" t="s">
        <v>457</v>
      </c>
      <c r="E183" s="9" t="s">
        <v>450</v>
      </c>
      <c r="F183" s="9" t="s">
        <v>81</v>
      </c>
      <c r="G183" s="11">
        <v>4</v>
      </c>
      <c r="H183" s="11"/>
      <c r="I183" s="11">
        <v>6</v>
      </c>
      <c r="J183" s="11">
        <v>2</v>
      </c>
      <c r="K183" s="11">
        <v>6</v>
      </c>
      <c r="L183" s="11">
        <v>2</v>
      </c>
      <c r="M183" s="11">
        <v>5</v>
      </c>
      <c r="N183" s="11">
        <v>7</v>
      </c>
      <c r="O183" s="11">
        <v>7</v>
      </c>
      <c r="P183" s="11">
        <v>5</v>
      </c>
      <c r="Q183" s="11"/>
      <c r="R183" s="11"/>
      <c r="S183" s="9" t="s">
        <v>65</v>
      </c>
      <c r="T183" s="9" t="s">
        <v>464</v>
      </c>
      <c r="U183" s="9" t="s">
        <v>460</v>
      </c>
      <c r="V183" s="11">
        <v>5</v>
      </c>
      <c r="W183" s="32" t="s">
        <v>589</v>
      </c>
    </row>
    <row r="184" spans="1:23">
      <c r="A184" s="27" t="s">
        <v>75</v>
      </c>
      <c r="B184" s="8" t="s">
        <v>438</v>
      </c>
      <c r="C184" s="8" t="s">
        <v>312</v>
      </c>
      <c r="D184" s="8" t="s">
        <v>464</v>
      </c>
      <c r="E184" s="8" t="s">
        <v>460</v>
      </c>
      <c r="F184" s="8" t="s">
        <v>316</v>
      </c>
      <c r="G184" s="13">
        <v>2</v>
      </c>
      <c r="H184" s="13"/>
      <c r="I184" s="13">
        <v>7</v>
      </c>
      <c r="J184" s="13">
        <v>5</v>
      </c>
      <c r="K184" s="13">
        <v>6</v>
      </c>
      <c r="L184" s="13">
        <v>2</v>
      </c>
      <c r="M184" s="13"/>
      <c r="N184" s="13"/>
      <c r="O184" s="13"/>
      <c r="P184" s="13"/>
      <c r="Q184" s="13"/>
      <c r="R184" s="13"/>
      <c r="S184" s="8" t="s">
        <v>307</v>
      </c>
      <c r="T184" s="8" t="s">
        <v>464</v>
      </c>
      <c r="U184" s="8" t="s">
        <v>460</v>
      </c>
      <c r="V184" s="13">
        <v>1</v>
      </c>
      <c r="W184" s="32" t="s">
        <v>589</v>
      </c>
    </row>
    <row r="185" spans="1:23">
      <c r="A185" s="27" t="s">
        <v>75</v>
      </c>
      <c r="B185" s="8" t="s">
        <v>305</v>
      </c>
      <c r="C185" s="8" t="s">
        <v>76</v>
      </c>
      <c r="D185" s="8" t="s">
        <v>474</v>
      </c>
      <c r="E185" s="8" t="s">
        <v>452</v>
      </c>
      <c r="F185" s="8" t="s">
        <v>78</v>
      </c>
      <c r="G185" s="13">
        <v>1</v>
      </c>
      <c r="H185" s="13"/>
      <c r="I185" s="13">
        <v>6</v>
      </c>
      <c r="J185" s="13">
        <v>4</v>
      </c>
      <c r="K185" s="13">
        <v>6</v>
      </c>
      <c r="L185" s="13">
        <v>1</v>
      </c>
      <c r="M185" s="13">
        <v>4</v>
      </c>
      <c r="N185" s="13">
        <v>6</v>
      </c>
      <c r="O185" s="13">
        <v>5</v>
      </c>
      <c r="P185" s="13">
        <v>7</v>
      </c>
      <c r="Q185" s="13">
        <v>6</v>
      </c>
      <c r="R185" s="13">
        <v>3</v>
      </c>
      <c r="S185" s="8" t="s">
        <v>77</v>
      </c>
      <c r="T185" s="8" t="s">
        <v>464</v>
      </c>
      <c r="U185" s="8" t="s">
        <v>460</v>
      </c>
      <c r="V185" s="13" t="s">
        <v>564</v>
      </c>
      <c r="W185" s="32" t="s">
        <v>589</v>
      </c>
    </row>
    <row r="186" spans="1:23">
      <c r="A186" s="26" t="s">
        <v>73</v>
      </c>
      <c r="B186" s="8" t="s">
        <v>438</v>
      </c>
      <c r="C186" s="9" t="s">
        <v>307</v>
      </c>
      <c r="D186" s="9" t="s">
        <v>464</v>
      </c>
      <c r="E186" s="9" t="s">
        <v>460</v>
      </c>
      <c r="F186" s="9" t="s">
        <v>315</v>
      </c>
      <c r="G186" s="11">
        <v>1</v>
      </c>
      <c r="H186" s="11"/>
      <c r="I186" s="11">
        <v>5</v>
      </c>
      <c r="J186" s="11">
        <v>7</v>
      </c>
      <c r="K186" s="11">
        <v>6</v>
      </c>
      <c r="L186" s="11">
        <v>1</v>
      </c>
      <c r="M186" s="11">
        <v>6</v>
      </c>
      <c r="N186" s="11">
        <v>2</v>
      </c>
      <c r="O186" s="11"/>
      <c r="P186" s="11"/>
      <c r="Q186" s="11"/>
      <c r="R186" s="11"/>
      <c r="S186" s="9" t="s">
        <v>310</v>
      </c>
      <c r="T186" s="9" t="s">
        <v>464</v>
      </c>
      <c r="U186" s="9" t="s">
        <v>460</v>
      </c>
      <c r="V186" s="11">
        <v>3</v>
      </c>
      <c r="W186" s="32" t="s">
        <v>589</v>
      </c>
    </row>
    <row r="187" spans="1:23">
      <c r="A187" s="26" t="s">
        <v>73</v>
      </c>
      <c r="B187" s="8" t="s">
        <v>305</v>
      </c>
      <c r="C187" s="9" t="s">
        <v>41</v>
      </c>
      <c r="D187" s="9" t="s">
        <v>464</v>
      </c>
      <c r="E187" s="9" t="s">
        <v>460</v>
      </c>
      <c r="F187" s="9" t="s">
        <v>74</v>
      </c>
      <c r="G187" s="11">
        <v>1</v>
      </c>
      <c r="H187" s="11"/>
      <c r="I187" s="11">
        <v>3</v>
      </c>
      <c r="J187" s="11">
        <v>6</v>
      </c>
      <c r="K187" s="11">
        <v>6</v>
      </c>
      <c r="L187" s="11">
        <v>4</v>
      </c>
      <c r="M187" s="11">
        <v>3</v>
      </c>
      <c r="N187" s="11">
        <v>6</v>
      </c>
      <c r="O187" s="11">
        <v>18</v>
      </c>
      <c r="P187" s="11">
        <v>16</v>
      </c>
      <c r="Q187" s="11">
        <v>6</v>
      </c>
      <c r="R187" s="11">
        <v>3</v>
      </c>
      <c r="S187" s="9" t="s">
        <v>70</v>
      </c>
      <c r="T187" s="9" t="s">
        <v>464</v>
      </c>
      <c r="U187" s="9" t="s">
        <v>460</v>
      </c>
      <c r="V187" s="11">
        <v>3</v>
      </c>
      <c r="W187" s="32" t="s">
        <v>589</v>
      </c>
    </row>
    <row r="188" spans="1:23">
      <c r="A188" s="27" t="s">
        <v>69</v>
      </c>
      <c r="B188" s="8" t="s">
        <v>438</v>
      </c>
      <c r="C188" s="8" t="s">
        <v>312</v>
      </c>
      <c r="D188" s="8" t="s">
        <v>464</v>
      </c>
      <c r="E188" s="8" t="s">
        <v>460</v>
      </c>
      <c r="F188" s="8" t="s">
        <v>314</v>
      </c>
      <c r="G188" s="13">
        <v>1</v>
      </c>
      <c r="H188" s="13"/>
      <c r="I188" s="13">
        <v>6</v>
      </c>
      <c r="J188" s="13">
        <v>1</v>
      </c>
      <c r="K188" s="13">
        <v>6</v>
      </c>
      <c r="L188" s="13">
        <v>3</v>
      </c>
      <c r="M188" s="13"/>
      <c r="N188" s="13"/>
      <c r="O188" s="13"/>
      <c r="P188" s="13"/>
      <c r="Q188" s="13"/>
      <c r="R188" s="13"/>
      <c r="S188" s="8" t="s">
        <v>307</v>
      </c>
      <c r="T188" s="8" t="s">
        <v>464</v>
      </c>
      <c r="U188" s="8" t="s">
        <v>460</v>
      </c>
      <c r="V188" s="13">
        <v>2</v>
      </c>
      <c r="W188" s="32" t="s">
        <v>589</v>
      </c>
    </row>
    <row r="189" spans="1:23">
      <c r="A189" s="27" t="s">
        <v>69</v>
      </c>
      <c r="B189" s="8" t="s">
        <v>305</v>
      </c>
      <c r="C189" s="8" t="s">
        <v>70</v>
      </c>
      <c r="D189" s="8" t="s">
        <v>464</v>
      </c>
      <c r="E189" s="8" t="s">
        <v>460</v>
      </c>
      <c r="F189" s="8" t="s">
        <v>72</v>
      </c>
      <c r="G189" s="13">
        <v>4</v>
      </c>
      <c r="H189" s="13"/>
      <c r="I189" s="13">
        <v>6</v>
      </c>
      <c r="J189" s="13">
        <v>1</v>
      </c>
      <c r="K189" s="13">
        <v>6</v>
      </c>
      <c r="L189" s="13">
        <v>3</v>
      </c>
      <c r="M189" s="13">
        <v>6</v>
      </c>
      <c r="N189" s="13">
        <v>1</v>
      </c>
      <c r="O189" s="13"/>
      <c r="P189" s="13"/>
      <c r="Q189" s="13"/>
      <c r="R189" s="13"/>
      <c r="S189" s="8" t="s">
        <v>71</v>
      </c>
      <c r="T189" s="8" t="s">
        <v>464</v>
      </c>
      <c r="U189" s="8" t="s">
        <v>460</v>
      </c>
      <c r="V189" s="13">
        <v>8</v>
      </c>
      <c r="W189" s="32" t="s">
        <v>589</v>
      </c>
    </row>
    <row r="190" spans="1:23">
      <c r="A190" s="26" t="s">
        <v>67</v>
      </c>
      <c r="B190" s="8" t="s">
        <v>438</v>
      </c>
      <c r="C190" s="9" t="s">
        <v>312</v>
      </c>
      <c r="D190" s="9" t="s">
        <v>464</v>
      </c>
      <c r="E190" s="9" t="s">
        <v>460</v>
      </c>
      <c r="F190" s="9" t="s">
        <v>313</v>
      </c>
      <c r="G190" s="11">
        <v>2</v>
      </c>
      <c r="H190" s="11"/>
      <c r="I190" s="11">
        <v>1</v>
      </c>
      <c r="J190" s="11">
        <v>6</v>
      </c>
      <c r="K190" s="11">
        <v>8</v>
      </c>
      <c r="L190" s="11">
        <v>6</v>
      </c>
      <c r="M190" s="11">
        <v>6</v>
      </c>
      <c r="N190" s="11">
        <v>4</v>
      </c>
      <c r="O190" s="11"/>
      <c r="P190" s="11"/>
      <c r="Q190" s="11"/>
      <c r="R190" s="11"/>
      <c r="S190" s="9" t="s">
        <v>307</v>
      </c>
      <c r="T190" s="9" t="s">
        <v>464</v>
      </c>
      <c r="U190" s="9" t="s">
        <v>460</v>
      </c>
      <c r="V190" s="11">
        <v>3</v>
      </c>
      <c r="W190" s="32" t="s">
        <v>589</v>
      </c>
    </row>
    <row r="191" spans="1:23">
      <c r="A191" s="26" t="s">
        <v>67</v>
      </c>
      <c r="B191" s="8" t="s">
        <v>305</v>
      </c>
      <c r="C191" s="9" t="s">
        <v>59</v>
      </c>
      <c r="D191" s="9" t="s">
        <v>464</v>
      </c>
      <c r="E191" s="9" t="s">
        <v>460</v>
      </c>
      <c r="F191" s="9" t="s">
        <v>68</v>
      </c>
      <c r="G191" s="11">
        <v>1</v>
      </c>
      <c r="H191" s="11"/>
      <c r="I191" s="11">
        <v>11</v>
      </c>
      <c r="J191" s="11">
        <v>9</v>
      </c>
      <c r="K191" s="11">
        <v>2</v>
      </c>
      <c r="L191" s="11">
        <v>6</v>
      </c>
      <c r="M191" s="11">
        <v>6</v>
      </c>
      <c r="N191" s="11">
        <v>2</v>
      </c>
      <c r="O191" s="11">
        <v>6</v>
      </c>
      <c r="P191" s="11">
        <v>3</v>
      </c>
      <c r="Q191" s="11"/>
      <c r="R191" s="11"/>
      <c r="S191" s="9" t="s">
        <v>41</v>
      </c>
      <c r="T191" s="9" t="s">
        <v>464</v>
      </c>
      <c r="U191" s="9" t="s">
        <v>460</v>
      </c>
      <c r="V191" s="11">
        <v>2</v>
      </c>
      <c r="W191" s="32" t="s">
        <v>589</v>
      </c>
    </row>
    <row r="192" spans="1:23">
      <c r="A192" s="27" t="s">
        <v>64</v>
      </c>
      <c r="B192" s="8" t="s">
        <v>438</v>
      </c>
      <c r="C192" s="8" t="s">
        <v>310</v>
      </c>
      <c r="D192" s="8" t="s">
        <v>464</v>
      </c>
      <c r="E192" s="8" t="s">
        <v>460</v>
      </c>
      <c r="F192" s="8" t="s">
        <v>311</v>
      </c>
      <c r="G192" s="13">
        <v>3</v>
      </c>
      <c r="H192" s="13"/>
      <c r="I192" s="13">
        <v>6</v>
      </c>
      <c r="J192" s="13">
        <v>3</v>
      </c>
      <c r="K192" s="13">
        <v>3</v>
      </c>
      <c r="L192" s="13">
        <v>6</v>
      </c>
      <c r="M192" s="13">
        <v>8</v>
      </c>
      <c r="N192" s="13">
        <v>6</v>
      </c>
      <c r="O192" s="13"/>
      <c r="P192" s="13"/>
      <c r="Q192" s="13"/>
      <c r="R192" s="13"/>
      <c r="S192" s="8" t="s">
        <v>307</v>
      </c>
      <c r="T192" s="8" t="s">
        <v>464</v>
      </c>
      <c r="U192" s="8" t="s">
        <v>460</v>
      </c>
      <c r="V192" s="13">
        <v>2</v>
      </c>
      <c r="W192" s="32" t="s">
        <v>589</v>
      </c>
    </row>
    <row r="193" spans="1:23">
      <c r="A193" s="27" t="s">
        <v>64</v>
      </c>
      <c r="B193" s="8" t="s">
        <v>305</v>
      </c>
      <c r="C193" s="8" t="s">
        <v>59</v>
      </c>
      <c r="D193" s="8" t="s">
        <v>464</v>
      </c>
      <c r="E193" s="8" t="s">
        <v>460</v>
      </c>
      <c r="F193" s="8" t="s">
        <v>66</v>
      </c>
      <c r="G193" s="13">
        <v>1</v>
      </c>
      <c r="H193" s="13"/>
      <c r="I193" s="13">
        <v>6</v>
      </c>
      <c r="J193" s="13">
        <v>3</v>
      </c>
      <c r="K193" s="13">
        <v>6</v>
      </c>
      <c r="L193" s="13">
        <v>4</v>
      </c>
      <c r="M193" s="13">
        <v>3</v>
      </c>
      <c r="N193" s="13">
        <v>6</v>
      </c>
      <c r="O193" s="13">
        <v>5</v>
      </c>
      <c r="P193" s="13">
        <v>7</v>
      </c>
      <c r="Q193" s="13">
        <v>6</v>
      </c>
      <c r="R193" s="13">
        <v>3</v>
      </c>
      <c r="S193" s="8" t="s">
        <v>65</v>
      </c>
      <c r="T193" s="8" t="s">
        <v>464</v>
      </c>
      <c r="U193" s="8" t="s">
        <v>460</v>
      </c>
      <c r="V193" s="13">
        <v>4</v>
      </c>
      <c r="W193" s="32" t="s">
        <v>589</v>
      </c>
    </row>
    <row r="194" spans="1:23">
      <c r="A194" s="26" t="s">
        <v>61</v>
      </c>
      <c r="B194" s="8" t="s">
        <v>438</v>
      </c>
      <c r="C194" s="9" t="s">
        <v>306</v>
      </c>
      <c r="D194" s="9" t="s">
        <v>464</v>
      </c>
      <c r="E194" s="9" t="s">
        <v>460</v>
      </c>
      <c r="F194" s="9" t="s">
        <v>309</v>
      </c>
      <c r="G194" s="11"/>
      <c r="H194" s="11"/>
      <c r="I194" s="11">
        <v>6</v>
      </c>
      <c r="J194" s="11">
        <v>1</v>
      </c>
      <c r="K194" s="11">
        <v>7</v>
      </c>
      <c r="L194" s="11">
        <v>5</v>
      </c>
      <c r="M194" s="11"/>
      <c r="N194" s="11"/>
      <c r="O194" s="11"/>
      <c r="P194" s="11"/>
      <c r="Q194" s="11"/>
      <c r="R194" s="11"/>
      <c r="S194" s="9" t="s">
        <v>307</v>
      </c>
      <c r="T194" s="9" t="s">
        <v>464</v>
      </c>
      <c r="U194" s="9" t="s">
        <v>460</v>
      </c>
      <c r="V194" s="11"/>
      <c r="W194" s="32" t="s">
        <v>589</v>
      </c>
    </row>
    <row r="195" spans="1:23">
      <c r="A195" s="26" t="s">
        <v>61</v>
      </c>
      <c r="B195" s="8" t="s">
        <v>305</v>
      </c>
      <c r="C195" s="9" t="s">
        <v>51</v>
      </c>
      <c r="D195" s="9" t="s">
        <v>464</v>
      </c>
      <c r="E195" s="9" t="s">
        <v>460</v>
      </c>
      <c r="F195" s="9" t="s">
        <v>63</v>
      </c>
      <c r="G195" s="11"/>
      <c r="H195" s="11"/>
      <c r="I195" s="11">
        <v>6</v>
      </c>
      <c r="J195" s="11">
        <v>1</v>
      </c>
      <c r="K195" s="11">
        <v>6</v>
      </c>
      <c r="L195" s="11">
        <v>1</v>
      </c>
      <c r="M195" s="11">
        <v>6</v>
      </c>
      <c r="N195" s="11">
        <v>3</v>
      </c>
      <c r="O195" s="11"/>
      <c r="P195" s="11"/>
      <c r="Q195" s="11"/>
      <c r="R195" s="11"/>
      <c r="S195" s="9" t="s">
        <v>62</v>
      </c>
      <c r="T195" s="9" t="s">
        <v>464</v>
      </c>
      <c r="U195" s="9" t="s">
        <v>460</v>
      </c>
      <c r="V195" s="11"/>
      <c r="W195" s="32" t="s">
        <v>589</v>
      </c>
    </row>
    <row r="196" spans="1:23">
      <c r="A196" s="27" t="s">
        <v>58</v>
      </c>
      <c r="B196" s="8" t="s">
        <v>438</v>
      </c>
      <c r="C196" s="8" t="s">
        <v>306</v>
      </c>
      <c r="D196" s="8" t="s">
        <v>464</v>
      </c>
      <c r="E196" s="8" t="s">
        <v>460</v>
      </c>
      <c r="F196" s="8" t="s">
        <v>308</v>
      </c>
      <c r="G196" s="13"/>
      <c r="H196" s="13"/>
      <c r="I196" s="13">
        <v>6</v>
      </c>
      <c r="J196" s="13">
        <v>3</v>
      </c>
      <c r="K196" s="13">
        <v>10</v>
      </c>
      <c r="L196" s="13">
        <v>8</v>
      </c>
      <c r="M196" s="13"/>
      <c r="N196" s="13"/>
      <c r="O196" s="13"/>
      <c r="P196" s="13"/>
      <c r="Q196" s="13"/>
      <c r="R196" s="13"/>
      <c r="S196" s="8" t="s">
        <v>307</v>
      </c>
      <c r="T196" s="8" t="s">
        <v>464</v>
      </c>
      <c r="U196" s="8" t="s">
        <v>460</v>
      </c>
      <c r="V196" s="13"/>
      <c r="W196" s="32" t="s">
        <v>589</v>
      </c>
    </row>
    <row r="197" spans="1:23">
      <c r="A197" s="27" t="s">
        <v>58</v>
      </c>
      <c r="B197" s="8" t="s">
        <v>305</v>
      </c>
      <c r="C197" s="8" t="s">
        <v>59</v>
      </c>
      <c r="D197" s="8" t="s">
        <v>464</v>
      </c>
      <c r="E197" s="8" t="s">
        <v>460</v>
      </c>
      <c r="F197" s="8" t="s">
        <v>60</v>
      </c>
      <c r="G197" s="13"/>
      <c r="H197" s="13"/>
      <c r="I197" s="13">
        <v>6</v>
      </c>
      <c r="J197" s="13">
        <v>0</v>
      </c>
      <c r="K197" s="13">
        <v>3</v>
      </c>
      <c r="L197" s="13">
        <v>6</v>
      </c>
      <c r="M197" s="13">
        <v>3</v>
      </c>
      <c r="N197" s="13">
        <v>6</v>
      </c>
      <c r="O197" s="13">
        <v>6</v>
      </c>
      <c r="P197" s="13">
        <v>3</v>
      </c>
      <c r="Q197" s="13">
        <v>6</v>
      </c>
      <c r="R197" s="13">
        <v>2</v>
      </c>
      <c r="S197" s="8" t="s">
        <v>41</v>
      </c>
      <c r="T197" s="8" t="s">
        <v>464</v>
      </c>
      <c r="U197" s="8" t="s">
        <v>460</v>
      </c>
      <c r="V197" s="13"/>
      <c r="W197" s="32" t="s">
        <v>589</v>
      </c>
    </row>
    <row r="198" spans="1:23">
      <c r="A198" s="26" t="s">
        <v>54</v>
      </c>
      <c r="B198" s="8" t="s">
        <v>305</v>
      </c>
      <c r="C198" s="9" t="s">
        <v>55</v>
      </c>
      <c r="D198" s="9" t="s">
        <v>464</v>
      </c>
      <c r="E198" s="9" t="s">
        <v>460</v>
      </c>
      <c r="F198" s="9" t="s">
        <v>57</v>
      </c>
      <c r="G198" s="11"/>
      <c r="H198" s="11"/>
      <c r="I198" s="11">
        <v>7</v>
      </c>
      <c r="J198" s="11">
        <v>5</v>
      </c>
      <c r="K198" s="11">
        <v>6</v>
      </c>
      <c r="L198" s="11">
        <v>1</v>
      </c>
      <c r="M198" s="11">
        <v>6</v>
      </c>
      <c r="N198" s="11">
        <v>4</v>
      </c>
      <c r="O198" s="11"/>
      <c r="P198" s="11"/>
      <c r="Q198" s="11"/>
      <c r="R198" s="11"/>
      <c r="S198" s="9" t="s">
        <v>56</v>
      </c>
      <c r="T198" s="9" t="s">
        <v>464</v>
      </c>
      <c r="U198" s="9" t="s">
        <v>460</v>
      </c>
      <c r="V198" s="11"/>
      <c r="W198" s="32" t="s">
        <v>589</v>
      </c>
    </row>
    <row r="199" spans="1:23">
      <c r="A199" s="27" t="s">
        <v>50</v>
      </c>
      <c r="B199" s="8" t="s">
        <v>305</v>
      </c>
      <c r="C199" s="8" t="s">
        <v>51</v>
      </c>
      <c r="D199" s="8" t="s">
        <v>464</v>
      </c>
      <c r="E199" s="8" t="s">
        <v>460</v>
      </c>
      <c r="F199" s="8" t="s">
        <v>53</v>
      </c>
      <c r="G199" s="13"/>
      <c r="H199" s="13"/>
      <c r="I199" s="13">
        <v>6</v>
      </c>
      <c r="J199" s="13">
        <v>3</v>
      </c>
      <c r="K199" s="13">
        <v>4</v>
      </c>
      <c r="L199" s="13">
        <v>6</v>
      </c>
      <c r="M199" s="13">
        <v>6</v>
      </c>
      <c r="N199" s="13">
        <v>8</v>
      </c>
      <c r="O199" s="13">
        <v>6</v>
      </c>
      <c r="P199" s="13">
        <v>1</v>
      </c>
      <c r="Q199" s="13">
        <v>6</v>
      </c>
      <c r="R199" s="13">
        <v>3</v>
      </c>
      <c r="S199" s="8" t="s">
        <v>52</v>
      </c>
      <c r="T199" s="8" t="s">
        <v>464</v>
      </c>
      <c r="U199" s="8" t="s">
        <v>460</v>
      </c>
      <c r="V199" s="13"/>
      <c r="W199" s="32" t="s">
        <v>589</v>
      </c>
    </row>
    <row r="200" spans="1:23">
      <c r="A200" s="26" t="s">
        <v>46</v>
      </c>
      <c r="B200" s="8" t="s">
        <v>305</v>
      </c>
      <c r="C200" s="9" t="s">
        <v>47</v>
      </c>
      <c r="D200" s="9" t="s">
        <v>457</v>
      </c>
      <c r="E200" s="9" t="s">
        <v>450</v>
      </c>
      <c r="F200" s="9" t="s">
        <v>49</v>
      </c>
      <c r="G200" s="11"/>
      <c r="H200" s="11"/>
      <c r="I200" s="11">
        <v>6</v>
      </c>
      <c r="J200" s="11">
        <v>4</v>
      </c>
      <c r="K200" s="11">
        <v>6</v>
      </c>
      <c r="L200" s="11">
        <v>0</v>
      </c>
      <c r="M200" s="11">
        <v>6</v>
      </c>
      <c r="N200" s="11">
        <v>3</v>
      </c>
      <c r="O200" s="11"/>
      <c r="P200" s="11"/>
      <c r="Q200" s="11"/>
      <c r="R200" s="11"/>
      <c r="S200" s="9" t="s">
        <v>48</v>
      </c>
      <c r="T200" s="9" t="s">
        <v>464</v>
      </c>
      <c r="U200" s="9" t="s">
        <v>460</v>
      </c>
      <c r="V200" s="11"/>
      <c r="W200" s="32" t="s">
        <v>589</v>
      </c>
    </row>
    <row r="201" spans="1:23">
      <c r="A201" s="27" t="s">
        <v>43</v>
      </c>
      <c r="B201" s="8" t="s">
        <v>305</v>
      </c>
      <c r="C201" s="8" t="s">
        <v>44</v>
      </c>
      <c r="D201" s="8" t="s">
        <v>457</v>
      </c>
      <c r="E201" s="8" t="s">
        <v>450</v>
      </c>
      <c r="F201" s="8" t="s">
        <v>45</v>
      </c>
      <c r="G201" s="13"/>
      <c r="H201" s="13"/>
      <c r="I201" s="13">
        <v>4</v>
      </c>
      <c r="J201" s="13">
        <v>6</v>
      </c>
      <c r="K201" s="13">
        <v>6</v>
      </c>
      <c r="L201" s="13">
        <v>1</v>
      </c>
      <c r="M201" s="13">
        <v>6</v>
      </c>
      <c r="N201" s="13">
        <v>1</v>
      </c>
      <c r="O201" s="13">
        <v>6</v>
      </c>
      <c r="P201" s="13">
        <v>4</v>
      </c>
      <c r="Q201" s="13"/>
      <c r="R201" s="13"/>
      <c r="S201" s="8" t="s">
        <v>18</v>
      </c>
      <c r="T201" s="8" t="s">
        <v>464</v>
      </c>
      <c r="U201" s="8" t="s">
        <v>460</v>
      </c>
      <c r="V201" s="13"/>
      <c r="W201" s="32" t="s">
        <v>589</v>
      </c>
    </row>
    <row r="202" spans="1:23">
      <c r="A202" s="26" t="s">
        <v>39</v>
      </c>
      <c r="B202" s="8" t="s">
        <v>305</v>
      </c>
      <c r="C202" s="9" t="s">
        <v>40</v>
      </c>
      <c r="D202" s="9" t="s">
        <v>464</v>
      </c>
      <c r="E202" s="9" t="s">
        <v>460</v>
      </c>
      <c r="F202" s="9" t="s">
        <v>42</v>
      </c>
      <c r="G202" s="11"/>
      <c r="H202" s="11"/>
      <c r="I202" s="11">
        <v>6</v>
      </c>
      <c r="J202" s="11">
        <v>4</v>
      </c>
      <c r="K202" s="11">
        <v>6</v>
      </c>
      <c r="L202" s="11">
        <v>3</v>
      </c>
      <c r="M202" s="11">
        <v>5</v>
      </c>
      <c r="N202" s="11">
        <v>7</v>
      </c>
      <c r="O202" s="11">
        <v>6</v>
      </c>
      <c r="P202" s="11">
        <v>1</v>
      </c>
      <c r="Q202" s="11"/>
      <c r="R202" s="11"/>
      <c r="S202" s="9" t="s">
        <v>41</v>
      </c>
      <c r="T202" s="9" t="s">
        <v>464</v>
      </c>
      <c r="U202" s="9" t="s">
        <v>460</v>
      </c>
      <c r="V202" s="11"/>
      <c r="W202" s="32" t="s">
        <v>589</v>
      </c>
    </row>
    <row r="203" spans="1:23">
      <c r="A203" s="27" t="s">
        <v>37</v>
      </c>
      <c r="B203" s="8" t="s">
        <v>305</v>
      </c>
      <c r="C203" s="8" t="s">
        <v>26</v>
      </c>
      <c r="D203" s="8" t="s">
        <v>464</v>
      </c>
      <c r="E203" s="8" t="s">
        <v>460</v>
      </c>
      <c r="F203" s="8" t="s">
        <v>38</v>
      </c>
      <c r="G203" s="13"/>
      <c r="H203" s="13"/>
      <c r="I203" s="13">
        <v>2</v>
      </c>
      <c r="J203" s="13">
        <v>6</v>
      </c>
      <c r="K203" s="13">
        <v>6</v>
      </c>
      <c r="L203" s="13">
        <v>1</v>
      </c>
      <c r="M203" s="13">
        <v>6</v>
      </c>
      <c r="N203" s="13">
        <v>3</v>
      </c>
      <c r="O203" s="13">
        <v>6</v>
      </c>
      <c r="P203" s="13">
        <v>2</v>
      </c>
      <c r="Q203" s="13"/>
      <c r="R203" s="13"/>
      <c r="S203" s="8" t="s">
        <v>19</v>
      </c>
      <c r="T203" s="8" t="s">
        <v>480</v>
      </c>
      <c r="U203" s="8" t="s">
        <v>447</v>
      </c>
      <c r="V203" s="13"/>
      <c r="W203" s="32" t="s">
        <v>589</v>
      </c>
    </row>
    <row r="204" spans="1:23">
      <c r="A204" s="26" t="s">
        <v>33</v>
      </c>
      <c r="B204" s="8" t="s">
        <v>305</v>
      </c>
      <c r="C204" s="9" t="s">
        <v>34</v>
      </c>
      <c r="D204" s="9" t="s">
        <v>457</v>
      </c>
      <c r="E204" s="9" t="s">
        <v>450</v>
      </c>
      <c r="F204" s="9" t="s">
        <v>36</v>
      </c>
      <c r="G204" s="11"/>
      <c r="H204" s="11"/>
      <c r="I204" s="11">
        <v>3</v>
      </c>
      <c r="J204" s="11">
        <v>6</v>
      </c>
      <c r="K204" s="11">
        <v>6</v>
      </c>
      <c r="L204" s="11">
        <v>3</v>
      </c>
      <c r="M204" s="11">
        <v>1</v>
      </c>
      <c r="N204" s="11">
        <v>6</v>
      </c>
      <c r="O204" s="11">
        <v>6</v>
      </c>
      <c r="P204" s="11">
        <v>1</v>
      </c>
      <c r="Q204" s="11">
        <v>7</v>
      </c>
      <c r="R204" s="11">
        <v>5</v>
      </c>
      <c r="S204" s="9" t="s">
        <v>35</v>
      </c>
      <c r="T204" s="9" t="s">
        <v>457</v>
      </c>
      <c r="U204" s="9" t="s">
        <v>450</v>
      </c>
      <c r="V204" s="11"/>
      <c r="W204" s="32" t="s">
        <v>589</v>
      </c>
    </row>
    <row r="205" spans="1:23">
      <c r="A205" s="27" t="s">
        <v>30</v>
      </c>
      <c r="B205" s="8" t="s">
        <v>305</v>
      </c>
      <c r="C205" s="8" t="s">
        <v>31</v>
      </c>
      <c r="D205" s="8" t="s">
        <v>464</v>
      </c>
      <c r="E205" s="8" t="s">
        <v>460</v>
      </c>
      <c r="F205" s="8" t="s">
        <v>32</v>
      </c>
      <c r="G205" s="13"/>
      <c r="H205" s="13"/>
      <c r="I205" s="13">
        <v>6</v>
      </c>
      <c r="J205" s="13">
        <v>1</v>
      </c>
      <c r="K205" s="13">
        <v>6</v>
      </c>
      <c r="L205" s="13">
        <v>2</v>
      </c>
      <c r="M205" s="13">
        <v>6</v>
      </c>
      <c r="N205" s="13">
        <v>3</v>
      </c>
      <c r="O205" s="13"/>
      <c r="P205" s="13"/>
      <c r="Q205" s="13"/>
      <c r="R205" s="13"/>
      <c r="S205" s="8" t="s">
        <v>18</v>
      </c>
      <c r="T205" s="8" t="s">
        <v>464</v>
      </c>
      <c r="U205" s="8" t="s">
        <v>460</v>
      </c>
      <c r="V205" s="13"/>
      <c r="W205" s="32" t="s">
        <v>589</v>
      </c>
    </row>
    <row r="206" spans="1:23">
      <c r="A206" s="26" t="s">
        <v>28</v>
      </c>
      <c r="B206" s="8" t="s">
        <v>305</v>
      </c>
      <c r="C206" s="9" t="s">
        <v>10</v>
      </c>
      <c r="D206" s="9" t="s">
        <v>464</v>
      </c>
      <c r="E206" s="9" t="s">
        <v>460</v>
      </c>
      <c r="F206" s="9" t="s">
        <v>29</v>
      </c>
      <c r="G206" s="11"/>
      <c r="H206" s="11"/>
      <c r="I206" s="11">
        <v>6</v>
      </c>
      <c r="J206" s="11">
        <v>4</v>
      </c>
      <c r="K206" s="11">
        <v>6</v>
      </c>
      <c r="L206" s="11">
        <v>3</v>
      </c>
      <c r="M206" s="11">
        <v>6</v>
      </c>
      <c r="N206" s="11">
        <v>2</v>
      </c>
      <c r="O206" s="11"/>
      <c r="P206" s="11"/>
      <c r="Q206" s="11"/>
      <c r="R206" s="11"/>
      <c r="S206" s="9" t="s">
        <v>18</v>
      </c>
      <c r="T206" s="9" t="s">
        <v>464</v>
      </c>
      <c r="U206" s="9" t="s">
        <v>460</v>
      </c>
      <c r="V206" s="11"/>
      <c r="W206" s="32" t="s">
        <v>589</v>
      </c>
    </row>
    <row r="207" spans="1:23">
      <c r="A207" s="27" t="s">
        <v>25</v>
      </c>
      <c r="B207" s="8" t="s">
        <v>305</v>
      </c>
      <c r="C207" s="8" t="s">
        <v>14</v>
      </c>
      <c r="D207" s="8" t="s">
        <v>480</v>
      </c>
      <c r="E207" s="8" t="s">
        <v>447</v>
      </c>
      <c r="F207" s="8" t="s">
        <v>27</v>
      </c>
      <c r="G207" s="13"/>
      <c r="H207" s="13"/>
      <c r="I207" s="13">
        <v>6</v>
      </c>
      <c r="J207" s="13">
        <v>1</v>
      </c>
      <c r="K207" s="13">
        <v>7</v>
      </c>
      <c r="L207" s="13">
        <v>5</v>
      </c>
      <c r="M207" s="13">
        <v>6</v>
      </c>
      <c r="N207" s="13">
        <v>2</v>
      </c>
      <c r="O207" s="13"/>
      <c r="P207" s="13"/>
      <c r="Q207" s="13"/>
      <c r="R207" s="13"/>
      <c r="S207" s="8" t="s">
        <v>26</v>
      </c>
      <c r="T207" s="8" t="s">
        <v>464</v>
      </c>
      <c r="U207" s="8" t="s">
        <v>460</v>
      </c>
      <c r="V207" s="13"/>
      <c r="W207" s="32" t="s">
        <v>589</v>
      </c>
    </row>
    <row r="208" spans="1:23">
      <c r="A208" s="26" t="s">
        <v>21</v>
      </c>
      <c r="B208" s="8" t="s">
        <v>305</v>
      </c>
      <c r="C208" s="9" t="s">
        <v>22</v>
      </c>
      <c r="D208" s="9" t="s">
        <v>467</v>
      </c>
      <c r="E208" s="9" t="s">
        <v>442</v>
      </c>
      <c r="F208" s="9" t="s">
        <v>24</v>
      </c>
      <c r="G208" s="11"/>
      <c r="H208" s="11"/>
      <c r="I208" s="11">
        <v>3</v>
      </c>
      <c r="J208" s="11">
        <v>6</v>
      </c>
      <c r="K208" s="11">
        <v>3</v>
      </c>
      <c r="L208" s="11">
        <v>6</v>
      </c>
      <c r="M208" s="11">
        <v>6</v>
      </c>
      <c r="N208" s="11">
        <v>0</v>
      </c>
      <c r="O208" s="11">
        <v>6</v>
      </c>
      <c r="P208" s="11">
        <v>2</v>
      </c>
      <c r="Q208" s="11">
        <v>6</v>
      </c>
      <c r="R208" s="11">
        <v>3</v>
      </c>
      <c r="S208" s="9" t="s">
        <v>23</v>
      </c>
      <c r="T208" s="9" t="s">
        <v>464</v>
      </c>
      <c r="U208" s="9" t="s">
        <v>460</v>
      </c>
      <c r="V208" s="11"/>
      <c r="W208" s="32" t="s">
        <v>589</v>
      </c>
    </row>
    <row r="209" spans="1:23">
      <c r="A209" s="27" t="s">
        <v>17</v>
      </c>
      <c r="B209" s="8" t="s">
        <v>305</v>
      </c>
      <c r="C209" s="8" t="s">
        <v>18</v>
      </c>
      <c r="D209" s="8" t="s">
        <v>464</v>
      </c>
      <c r="E209" s="8" t="s">
        <v>460</v>
      </c>
      <c r="F209" s="8" t="s">
        <v>20</v>
      </c>
      <c r="G209" s="13"/>
      <c r="H209" s="13"/>
      <c r="I209" s="13">
        <v>6</v>
      </c>
      <c r="J209" s="13">
        <v>3</v>
      </c>
      <c r="K209" s="13">
        <v>6</v>
      </c>
      <c r="L209" s="13">
        <v>4</v>
      </c>
      <c r="M209" s="13">
        <v>6</v>
      </c>
      <c r="N209" s="13">
        <v>4</v>
      </c>
      <c r="O209" s="13"/>
      <c r="P209" s="13"/>
      <c r="Q209" s="13"/>
      <c r="R209" s="13"/>
      <c r="S209" s="8" t="s">
        <v>19</v>
      </c>
      <c r="T209" s="8" t="s">
        <v>480</v>
      </c>
      <c r="U209" s="8" t="s">
        <v>447</v>
      </c>
      <c r="V209" s="13"/>
      <c r="W209" s="32" t="s">
        <v>589</v>
      </c>
    </row>
    <row r="210" spans="1:23">
      <c r="A210" s="26" t="s">
        <v>13</v>
      </c>
      <c r="B210" s="8" t="s">
        <v>305</v>
      </c>
      <c r="C210" s="9" t="s">
        <v>14</v>
      </c>
      <c r="D210" s="9" t="s">
        <v>480</v>
      </c>
      <c r="E210" s="9" t="s">
        <v>447</v>
      </c>
      <c r="F210" s="9" t="s">
        <v>16</v>
      </c>
      <c r="G210" s="11"/>
      <c r="H210" s="11"/>
      <c r="I210" s="11">
        <v>6</v>
      </c>
      <c r="J210" s="11">
        <v>0</v>
      </c>
      <c r="K210" s="11">
        <v>6</v>
      </c>
      <c r="L210" s="11">
        <v>4</v>
      </c>
      <c r="M210" s="11">
        <v>6</v>
      </c>
      <c r="N210" s="11">
        <v>4</v>
      </c>
      <c r="O210" s="11"/>
      <c r="P210" s="11"/>
      <c r="Q210" s="11"/>
      <c r="R210" s="11"/>
      <c r="S210" s="9" t="s">
        <v>15</v>
      </c>
      <c r="T210" s="9" t="s">
        <v>480</v>
      </c>
      <c r="U210" s="9" t="s">
        <v>447</v>
      </c>
      <c r="V210" s="11"/>
      <c r="W210" s="32" t="s">
        <v>589</v>
      </c>
    </row>
    <row r="211" spans="1:23">
      <c r="A211" s="27" t="s">
        <v>9</v>
      </c>
      <c r="B211" s="8" t="s">
        <v>305</v>
      </c>
      <c r="C211" s="8" t="s">
        <v>10</v>
      </c>
      <c r="D211" s="8" t="s">
        <v>464</v>
      </c>
      <c r="E211" s="8" t="s">
        <v>460</v>
      </c>
      <c r="F211" s="8" t="s">
        <v>12</v>
      </c>
      <c r="G211" s="13"/>
      <c r="H211" s="13"/>
      <c r="I211" s="13">
        <v>4</v>
      </c>
      <c r="J211" s="13">
        <v>6</v>
      </c>
      <c r="K211" s="13">
        <v>6</v>
      </c>
      <c r="L211" s="13">
        <v>3</v>
      </c>
      <c r="M211" s="13">
        <v>6</v>
      </c>
      <c r="N211" s="13">
        <v>4</v>
      </c>
      <c r="O211" s="13">
        <v>6</v>
      </c>
      <c r="P211" s="13">
        <v>4</v>
      </c>
      <c r="Q211" s="13"/>
      <c r="R211" s="13"/>
      <c r="S211" s="8" t="s">
        <v>11</v>
      </c>
      <c r="T211" s="8" t="s">
        <v>464</v>
      </c>
      <c r="U211" s="8" t="s">
        <v>460</v>
      </c>
      <c r="V211" s="13"/>
      <c r="W211" s="32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1"/>
  <sheetViews>
    <sheetView zoomScale="78" zoomScaleNormal="102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N39" sqref="N39"/>
    </sheetView>
  </sheetViews>
  <sheetFormatPr defaultRowHeight="14.5"/>
  <cols>
    <col min="1" max="1" width="8.1796875" style="31" bestFit="1" customWidth="1"/>
    <col min="2" max="2" width="9.26953125" bestFit="1" customWidth="1"/>
    <col min="3" max="3" width="20.81640625" bestFit="1" customWidth="1"/>
    <col min="4" max="4" width="20.54296875" bestFit="1" customWidth="1"/>
    <col min="5" max="5" width="17.7265625" bestFit="1" customWidth="1"/>
    <col min="6" max="6" width="26.7265625" customWidth="1"/>
    <col min="7" max="8" width="15" style="3" customWidth="1"/>
    <col min="9" max="9" width="8.81640625" customWidth="1"/>
    <col min="10" max="10" width="8.1796875" bestFit="1" customWidth="1"/>
    <col min="11" max="11" width="7.7265625" bestFit="1" customWidth="1"/>
    <col min="12" max="12" width="8.81640625" bestFit="1" customWidth="1"/>
    <col min="13" max="14" width="8.453125" bestFit="1" customWidth="1"/>
    <col min="15" max="15" width="8" bestFit="1" customWidth="1"/>
    <col min="16" max="16" width="8.453125" bestFit="1" customWidth="1"/>
    <col min="17" max="17" width="8" bestFit="1" customWidth="1"/>
    <col min="18" max="18" width="8.453125" bestFit="1" customWidth="1"/>
    <col min="19" max="19" width="18.1796875" bestFit="1" customWidth="1"/>
    <col min="20" max="20" width="15.453125" bestFit="1" customWidth="1"/>
    <col min="21" max="21" width="19.1796875" customWidth="1"/>
    <col min="22" max="22" width="19.1796875" style="3" customWidth="1"/>
    <col min="27" max="27" width="8.7265625" customWidth="1"/>
  </cols>
  <sheetData>
    <row r="1" spans="1:22" s="1" customFormat="1">
      <c r="A1" s="28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17" t="s">
        <v>561</v>
      </c>
      <c r="H1" s="17" t="s">
        <v>562</v>
      </c>
      <c r="I1" s="7" t="s">
        <v>496</v>
      </c>
      <c r="J1" s="7" t="s">
        <v>497</v>
      </c>
      <c r="K1" s="7" t="s">
        <v>498</v>
      </c>
      <c r="L1" s="7" t="s">
        <v>499</v>
      </c>
      <c r="M1" s="7" t="s">
        <v>500</v>
      </c>
      <c r="N1" s="7" t="s">
        <v>501</v>
      </c>
      <c r="O1" s="7" t="s">
        <v>502</v>
      </c>
      <c r="P1" s="7" t="s">
        <v>503</v>
      </c>
      <c r="Q1" s="7" t="s">
        <v>504</v>
      </c>
      <c r="R1" s="7" t="s">
        <v>505</v>
      </c>
      <c r="S1" s="4" t="s">
        <v>6</v>
      </c>
      <c r="T1" s="4" t="s">
        <v>7</v>
      </c>
      <c r="U1" s="5" t="s">
        <v>8</v>
      </c>
      <c r="V1" s="17" t="s">
        <v>563</v>
      </c>
    </row>
    <row r="2" spans="1:22">
      <c r="A2" s="29">
        <v>2024</v>
      </c>
      <c r="B2" s="8" t="s">
        <v>438</v>
      </c>
      <c r="C2" s="9" t="s">
        <v>547</v>
      </c>
      <c r="D2" s="9" t="s">
        <v>471</v>
      </c>
      <c r="E2" s="9" t="s">
        <v>458</v>
      </c>
      <c r="F2" s="10" t="s">
        <v>555</v>
      </c>
      <c r="G2" s="11">
        <v>2</v>
      </c>
      <c r="H2" s="11">
        <v>76</v>
      </c>
      <c r="I2" s="11">
        <v>6</v>
      </c>
      <c r="J2" s="11">
        <v>3</v>
      </c>
      <c r="K2" s="11">
        <v>6</v>
      </c>
      <c r="L2" s="11">
        <v>2</v>
      </c>
      <c r="M2" s="11"/>
      <c r="N2" s="11"/>
      <c r="O2" s="11"/>
      <c r="P2" s="11"/>
      <c r="Q2" s="9"/>
      <c r="R2" s="9"/>
      <c r="S2" s="9" t="s">
        <v>556</v>
      </c>
      <c r="T2" s="9" t="s">
        <v>470</v>
      </c>
      <c r="U2" s="9" t="s">
        <v>456</v>
      </c>
      <c r="V2" s="11">
        <v>2</v>
      </c>
    </row>
    <row r="3" spans="1:22">
      <c r="A3" s="29">
        <v>2024</v>
      </c>
      <c r="B3" s="8" t="s">
        <v>305</v>
      </c>
      <c r="C3" s="9" t="s">
        <v>566</v>
      </c>
      <c r="D3" s="9" t="s">
        <v>557</v>
      </c>
      <c r="E3" s="9" t="s">
        <v>558</v>
      </c>
      <c r="F3" s="10" t="s">
        <v>559</v>
      </c>
      <c r="G3" s="11">
        <v>4</v>
      </c>
      <c r="H3" s="11">
        <v>224</v>
      </c>
      <c r="I3" s="11">
        <v>3</v>
      </c>
      <c r="J3" s="11">
        <v>6</v>
      </c>
      <c r="K3" s="11">
        <v>3</v>
      </c>
      <c r="L3" s="11">
        <v>6</v>
      </c>
      <c r="M3" s="11">
        <v>6</v>
      </c>
      <c r="N3" s="11">
        <v>4</v>
      </c>
      <c r="O3" s="11">
        <v>6</v>
      </c>
      <c r="P3" s="11">
        <v>4</v>
      </c>
      <c r="Q3" s="9">
        <v>6</v>
      </c>
      <c r="R3" s="9">
        <v>3</v>
      </c>
      <c r="S3" s="9" t="s">
        <v>302</v>
      </c>
      <c r="T3" s="9" t="s">
        <v>473</v>
      </c>
      <c r="U3" s="9" t="s">
        <v>445</v>
      </c>
      <c r="V3" s="11">
        <v>3</v>
      </c>
    </row>
    <row r="4" spans="1:22" s="2" customFormat="1">
      <c r="A4" s="30">
        <v>2023</v>
      </c>
      <c r="B4" s="8" t="s">
        <v>438</v>
      </c>
      <c r="C4" s="12" t="s">
        <v>547</v>
      </c>
      <c r="D4" s="12" t="s">
        <v>471</v>
      </c>
      <c r="E4" s="12" t="s">
        <v>458</v>
      </c>
      <c r="F4" s="12" t="s">
        <v>554</v>
      </c>
      <c r="G4" s="13">
        <v>5</v>
      </c>
      <c r="H4" s="13"/>
      <c r="I4" s="13">
        <v>4</v>
      </c>
      <c r="J4" s="13">
        <v>6</v>
      </c>
      <c r="K4" s="13">
        <v>6</v>
      </c>
      <c r="L4" s="13">
        <v>3</v>
      </c>
      <c r="M4" s="13">
        <v>6</v>
      </c>
      <c r="N4" s="13">
        <v>4</v>
      </c>
      <c r="O4" s="13"/>
      <c r="P4" s="13"/>
      <c r="Q4" s="13"/>
      <c r="R4" s="13"/>
      <c r="S4" s="12" t="s">
        <v>548</v>
      </c>
      <c r="T4" s="12" t="s">
        <v>549</v>
      </c>
      <c r="U4" s="12" t="s">
        <v>553</v>
      </c>
      <c r="V4" s="13">
        <v>22</v>
      </c>
    </row>
    <row r="5" spans="1:22" s="2" customFormat="1">
      <c r="A5" s="30">
        <v>2023</v>
      </c>
      <c r="B5" s="8" t="s">
        <v>305</v>
      </c>
      <c r="C5" s="8" t="s">
        <v>277</v>
      </c>
      <c r="D5" s="8" t="s">
        <v>465</v>
      </c>
      <c r="E5" s="8" t="s">
        <v>444</v>
      </c>
      <c r="F5" s="12" t="s">
        <v>546</v>
      </c>
      <c r="G5" s="13">
        <v>4</v>
      </c>
      <c r="H5" s="13"/>
      <c r="I5" s="13">
        <v>6</v>
      </c>
      <c r="J5" s="13">
        <v>3</v>
      </c>
      <c r="K5" s="13">
        <v>7</v>
      </c>
      <c r="L5" s="13">
        <v>6</v>
      </c>
      <c r="M5" s="13">
        <v>7</v>
      </c>
      <c r="N5" s="13">
        <v>6</v>
      </c>
      <c r="O5" s="13"/>
      <c r="P5" s="13"/>
      <c r="Q5" s="13"/>
      <c r="R5" s="13"/>
      <c r="S5" s="12" t="s">
        <v>550</v>
      </c>
      <c r="T5" s="12" t="s">
        <v>551</v>
      </c>
      <c r="U5" s="12" t="s">
        <v>552</v>
      </c>
      <c r="V5" s="13">
        <v>3</v>
      </c>
    </row>
    <row r="6" spans="1:22">
      <c r="A6" s="29">
        <v>2022</v>
      </c>
      <c r="B6" s="8" t="s">
        <v>438</v>
      </c>
      <c r="C6" s="9" t="s">
        <v>436</v>
      </c>
      <c r="D6" s="9" t="s">
        <v>464</v>
      </c>
      <c r="E6" s="9" t="s">
        <v>460</v>
      </c>
      <c r="F6" s="10" t="s">
        <v>545</v>
      </c>
      <c r="G6" s="11">
        <v>1</v>
      </c>
      <c r="H6" s="11"/>
      <c r="I6" s="11">
        <v>6</v>
      </c>
      <c r="J6" s="11">
        <v>3</v>
      </c>
      <c r="K6" s="11">
        <v>7</v>
      </c>
      <c r="L6" s="11">
        <v>6</v>
      </c>
      <c r="M6" s="11"/>
      <c r="N6" s="11"/>
      <c r="O6" s="11"/>
      <c r="P6" s="11"/>
      <c r="Q6" s="11"/>
      <c r="R6" s="11"/>
      <c r="S6" s="9" t="s">
        <v>437</v>
      </c>
      <c r="T6" s="9" t="s">
        <v>467</v>
      </c>
      <c r="U6" s="9" t="s">
        <v>442</v>
      </c>
      <c r="V6" s="11">
        <v>27</v>
      </c>
    </row>
    <row r="7" spans="1:22">
      <c r="A7" s="9">
        <v>2022</v>
      </c>
      <c r="B7" s="8" t="s">
        <v>305</v>
      </c>
      <c r="C7" s="9" t="s">
        <v>280</v>
      </c>
      <c r="D7" s="9" t="s">
        <v>463</v>
      </c>
      <c r="E7" s="9" t="s">
        <v>453</v>
      </c>
      <c r="F7" s="9" t="s">
        <v>530</v>
      </c>
      <c r="G7" s="11">
        <v>2</v>
      </c>
      <c r="H7" s="11"/>
      <c r="I7" s="11">
        <v>2</v>
      </c>
      <c r="J7" s="11">
        <v>6</v>
      </c>
      <c r="K7" s="11">
        <v>6</v>
      </c>
      <c r="L7" s="11">
        <v>7</v>
      </c>
      <c r="M7" s="11">
        <v>6</v>
      </c>
      <c r="N7" s="11">
        <v>4</v>
      </c>
      <c r="O7" s="11">
        <v>6</v>
      </c>
      <c r="P7" s="11">
        <v>4</v>
      </c>
      <c r="Q7" s="11">
        <v>7</v>
      </c>
      <c r="R7" s="11">
        <v>5</v>
      </c>
      <c r="S7" s="9" t="s">
        <v>302</v>
      </c>
      <c r="T7" s="9" t="s">
        <v>473</v>
      </c>
      <c r="U7" s="9" t="s">
        <v>445</v>
      </c>
      <c r="V7" s="11">
        <v>6</v>
      </c>
    </row>
    <row r="8" spans="1:22">
      <c r="A8" s="8">
        <v>2021</v>
      </c>
      <c r="B8" s="8" t="s">
        <v>438</v>
      </c>
      <c r="C8" s="8" t="s">
        <v>430</v>
      </c>
      <c r="D8" s="8" t="s">
        <v>466</v>
      </c>
      <c r="E8" s="8" t="s">
        <v>448</v>
      </c>
      <c r="F8" s="8" t="s">
        <v>326</v>
      </c>
      <c r="G8" s="13">
        <v>3</v>
      </c>
      <c r="H8" s="13"/>
      <c r="I8" s="13">
        <v>6</v>
      </c>
      <c r="J8" s="13">
        <v>4</v>
      </c>
      <c r="K8" s="13">
        <v>6</v>
      </c>
      <c r="L8" s="13">
        <v>3</v>
      </c>
      <c r="M8" s="13"/>
      <c r="N8" s="13"/>
      <c r="O8" s="13"/>
      <c r="P8" s="13"/>
      <c r="Q8" s="13"/>
      <c r="R8" s="13"/>
      <c r="S8" s="8" t="s">
        <v>435</v>
      </c>
      <c r="T8" s="8" t="s">
        <v>467</v>
      </c>
      <c r="U8" s="8" t="s">
        <v>442</v>
      </c>
      <c r="V8" s="13">
        <v>22</v>
      </c>
    </row>
    <row r="9" spans="1:22">
      <c r="A9" s="8">
        <v>2021</v>
      </c>
      <c r="B9" s="8" t="s">
        <v>305</v>
      </c>
      <c r="C9" s="8" t="s">
        <v>277</v>
      </c>
      <c r="D9" s="8" t="s">
        <v>465</v>
      </c>
      <c r="E9" s="8" t="s">
        <v>444</v>
      </c>
      <c r="F9" s="8" t="s">
        <v>303</v>
      </c>
      <c r="G9" s="13">
        <v>1</v>
      </c>
      <c r="H9" s="13"/>
      <c r="I9" s="13">
        <v>7</v>
      </c>
      <c r="J9" s="13">
        <v>5</v>
      </c>
      <c r="K9" s="13">
        <v>6</v>
      </c>
      <c r="L9" s="13">
        <v>2</v>
      </c>
      <c r="M9" s="13">
        <v>6</v>
      </c>
      <c r="N9" s="13">
        <v>2</v>
      </c>
      <c r="O9" s="13"/>
      <c r="P9" s="13"/>
      <c r="Q9" s="13"/>
      <c r="R9" s="13"/>
      <c r="S9" s="8" t="s">
        <v>302</v>
      </c>
      <c r="T9" s="8" t="s">
        <v>473</v>
      </c>
      <c r="U9" s="8" t="s">
        <v>445</v>
      </c>
      <c r="V9" s="13">
        <v>4</v>
      </c>
    </row>
    <row r="10" spans="1:22">
      <c r="A10" s="9">
        <v>2020</v>
      </c>
      <c r="B10" s="8" t="s">
        <v>438</v>
      </c>
      <c r="C10" s="9" t="s">
        <v>432</v>
      </c>
      <c r="D10" s="9" t="s">
        <v>467</v>
      </c>
      <c r="E10" s="9" t="s">
        <v>442</v>
      </c>
      <c r="F10" s="9" t="s">
        <v>434</v>
      </c>
      <c r="G10" s="11">
        <v>14</v>
      </c>
      <c r="H10" s="11"/>
      <c r="I10" s="11">
        <v>4</v>
      </c>
      <c r="J10" s="11">
        <v>6</v>
      </c>
      <c r="K10" s="11">
        <v>6</v>
      </c>
      <c r="L10" s="11">
        <v>2</v>
      </c>
      <c r="M10" s="11">
        <v>6</v>
      </c>
      <c r="N10" s="11">
        <v>2</v>
      </c>
      <c r="O10" s="11"/>
      <c r="P10" s="11"/>
      <c r="Q10" s="11"/>
      <c r="R10" s="11"/>
      <c r="S10" s="9" t="s">
        <v>433</v>
      </c>
      <c r="T10" s="9" t="s">
        <v>463</v>
      </c>
      <c r="U10" s="9" t="s">
        <v>453</v>
      </c>
      <c r="V10" s="11" t="s">
        <v>564</v>
      </c>
    </row>
    <row r="11" spans="1:22">
      <c r="A11" s="9">
        <v>2020</v>
      </c>
      <c r="B11" s="8" t="s">
        <v>305</v>
      </c>
      <c r="C11" s="9" t="s">
        <v>277</v>
      </c>
      <c r="D11" s="9" t="s">
        <v>465</v>
      </c>
      <c r="E11" s="14" t="s">
        <v>444</v>
      </c>
      <c r="F11" s="9" t="s">
        <v>300</v>
      </c>
      <c r="G11" s="11">
        <v>2</v>
      </c>
      <c r="H11" s="11"/>
      <c r="I11" s="11">
        <v>6</v>
      </c>
      <c r="J11" s="11">
        <v>4</v>
      </c>
      <c r="K11" s="11">
        <v>4</v>
      </c>
      <c r="L11" s="11">
        <v>6</v>
      </c>
      <c r="M11" s="11">
        <v>2</v>
      </c>
      <c r="N11" s="11">
        <v>6</v>
      </c>
      <c r="O11" s="11">
        <v>6</v>
      </c>
      <c r="P11" s="11">
        <v>3</v>
      </c>
      <c r="Q11" s="11">
        <v>6</v>
      </c>
      <c r="R11" s="11">
        <v>4</v>
      </c>
      <c r="S11" s="9" t="s">
        <v>299</v>
      </c>
      <c r="T11" s="9" t="s">
        <v>481</v>
      </c>
      <c r="U11" s="9" t="s">
        <v>494</v>
      </c>
      <c r="V11" s="11">
        <v>5</v>
      </c>
    </row>
    <row r="12" spans="1:22">
      <c r="A12" s="8">
        <v>2019</v>
      </c>
      <c r="B12" s="8" t="s">
        <v>438</v>
      </c>
      <c r="C12" s="8" t="s">
        <v>430</v>
      </c>
      <c r="D12" s="8" t="s">
        <v>466</v>
      </c>
      <c r="E12" s="8" t="s">
        <v>448</v>
      </c>
      <c r="F12" s="8" t="s">
        <v>544</v>
      </c>
      <c r="G12" s="13">
        <v>4</v>
      </c>
      <c r="H12" s="13"/>
      <c r="I12" s="13">
        <v>7</v>
      </c>
      <c r="J12" s="13">
        <v>6</v>
      </c>
      <c r="K12" s="13">
        <v>5</v>
      </c>
      <c r="L12" s="13">
        <v>7</v>
      </c>
      <c r="M12" s="13">
        <v>6</v>
      </c>
      <c r="N12" s="13">
        <v>4</v>
      </c>
      <c r="O12" s="13"/>
      <c r="P12" s="13"/>
      <c r="Q12" s="13"/>
      <c r="R12" s="13"/>
      <c r="S12" s="8" t="s">
        <v>431</v>
      </c>
      <c r="T12" s="8" t="s">
        <v>476</v>
      </c>
      <c r="U12" s="8" t="s">
        <v>455</v>
      </c>
      <c r="V12" s="13">
        <v>8</v>
      </c>
    </row>
    <row r="13" spans="1:22">
      <c r="A13" s="8">
        <v>2019</v>
      </c>
      <c r="B13" s="8" t="s">
        <v>305</v>
      </c>
      <c r="C13" s="8" t="s">
        <v>277</v>
      </c>
      <c r="D13" s="8" t="s">
        <v>465</v>
      </c>
      <c r="E13" s="8" t="s">
        <v>444</v>
      </c>
      <c r="F13" s="8" t="s">
        <v>297</v>
      </c>
      <c r="G13" s="13">
        <v>1</v>
      </c>
      <c r="H13" s="13"/>
      <c r="I13" s="13">
        <v>6</v>
      </c>
      <c r="J13" s="13">
        <v>3</v>
      </c>
      <c r="K13" s="13">
        <v>6</v>
      </c>
      <c r="L13" s="13">
        <v>2</v>
      </c>
      <c r="M13" s="13">
        <v>6</v>
      </c>
      <c r="N13" s="13">
        <v>3</v>
      </c>
      <c r="O13" s="13"/>
      <c r="P13" s="13"/>
      <c r="Q13" s="13"/>
      <c r="R13" s="13"/>
      <c r="S13" s="8" t="s">
        <v>280</v>
      </c>
      <c r="T13" s="8" t="s">
        <v>463</v>
      </c>
      <c r="U13" s="8" t="s">
        <v>453</v>
      </c>
      <c r="V13" s="13">
        <v>2</v>
      </c>
    </row>
    <row r="14" spans="1:22">
      <c r="A14" s="9">
        <v>2018</v>
      </c>
      <c r="B14" s="8" t="s">
        <v>438</v>
      </c>
      <c r="C14" s="9" t="s">
        <v>428</v>
      </c>
      <c r="D14" s="9" t="s">
        <v>468</v>
      </c>
      <c r="E14" s="9" t="s">
        <v>454</v>
      </c>
      <c r="F14" s="9" t="s">
        <v>543</v>
      </c>
      <c r="G14" s="11">
        <v>2</v>
      </c>
      <c r="H14" s="11"/>
      <c r="I14" s="11">
        <v>7</v>
      </c>
      <c r="J14" s="11">
        <v>6</v>
      </c>
      <c r="K14" s="11">
        <v>3</v>
      </c>
      <c r="L14" s="11">
        <v>6</v>
      </c>
      <c r="M14" s="11">
        <v>6</v>
      </c>
      <c r="N14" s="11">
        <v>4</v>
      </c>
      <c r="O14" s="11"/>
      <c r="P14" s="11"/>
      <c r="Q14" s="11"/>
      <c r="R14" s="11"/>
      <c r="S14" s="9" t="s">
        <v>429</v>
      </c>
      <c r="T14" s="9" t="s">
        <v>482</v>
      </c>
      <c r="U14" s="9" t="s">
        <v>489</v>
      </c>
      <c r="V14" s="11">
        <v>1</v>
      </c>
    </row>
    <row r="15" spans="1:22">
      <c r="A15" s="9">
        <v>2018</v>
      </c>
      <c r="B15" s="8" t="s">
        <v>305</v>
      </c>
      <c r="C15" s="9" t="s">
        <v>267</v>
      </c>
      <c r="D15" s="9" t="s">
        <v>469</v>
      </c>
      <c r="E15" s="9" t="s">
        <v>462</v>
      </c>
      <c r="F15" s="9" t="s">
        <v>529</v>
      </c>
      <c r="G15" s="11">
        <v>2</v>
      </c>
      <c r="H15" s="11"/>
      <c r="I15" s="11">
        <v>6</v>
      </c>
      <c r="J15" s="11">
        <v>2</v>
      </c>
      <c r="K15" s="11">
        <v>6</v>
      </c>
      <c r="L15" s="11">
        <v>7</v>
      </c>
      <c r="M15" s="11">
        <v>6</v>
      </c>
      <c r="N15" s="11">
        <v>3</v>
      </c>
      <c r="O15" s="11">
        <v>3</v>
      </c>
      <c r="P15" s="11">
        <v>6</v>
      </c>
      <c r="Q15" s="11">
        <v>6</v>
      </c>
      <c r="R15" s="11">
        <v>1</v>
      </c>
      <c r="S15" s="9" t="s">
        <v>295</v>
      </c>
      <c r="T15" s="9" t="s">
        <v>483</v>
      </c>
      <c r="U15" s="9" t="s">
        <v>490</v>
      </c>
      <c r="V15" s="11">
        <v>6</v>
      </c>
    </row>
    <row r="16" spans="1:22">
      <c r="A16" s="8">
        <v>2017</v>
      </c>
      <c r="B16" s="8" t="s">
        <v>438</v>
      </c>
      <c r="C16" s="8" t="s">
        <v>409</v>
      </c>
      <c r="D16" s="8" t="s">
        <v>467</v>
      </c>
      <c r="E16" s="15" t="s">
        <v>442</v>
      </c>
      <c r="F16" s="8" t="s">
        <v>332</v>
      </c>
      <c r="G16" s="13">
        <v>2</v>
      </c>
      <c r="H16" s="13"/>
      <c r="I16" s="13">
        <v>6</v>
      </c>
      <c r="J16" s="13">
        <v>4</v>
      </c>
      <c r="K16" s="13">
        <v>6</v>
      </c>
      <c r="L16" s="13">
        <v>4</v>
      </c>
      <c r="M16" s="13"/>
      <c r="N16" s="13"/>
      <c r="O16" s="13"/>
      <c r="P16" s="13"/>
      <c r="Q16" s="13"/>
      <c r="R16" s="13"/>
      <c r="S16" s="8" t="s">
        <v>410</v>
      </c>
      <c r="T16" s="8" t="s">
        <v>467</v>
      </c>
      <c r="U16" s="8" t="s">
        <v>442</v>
      </c>
      <c r="V16" s="13">
        <v>13</v>
      </c>
    </row>
    <row r="17" spans="1:22">
      <c r="A17" s="8">
        <v>2017</v>
      </c>
      <c r="B17" s="8" t="s">
        <v>305</v>
      </c>
      <c r="C17" s="8" t="s">
        <v>267</v>
      </c>
      <c r="D17" s="8" t="s">
        <v>469</v>
      </c>
      <c r="E17" s="8" t="s">
        <v>462</v>
      </c>
      <c r="F17" s="8" t="s">
        <v>293</v>
      </c>
      <c r="G17" s="13">
        <v>17</v>
      </c>
      <c r="H17" s="13"/>
      <c r="I17" s="13">
        <v>6</v>
      </c>
      <c r="J17" s="13">
        <v>4</v>
      </c>
      <c r="K17" s="13">
        <v>3</v>
      </c>
      <c r="L17" s="13">
        <v>6</v>
      </c>
      <c r="M17" s="13">
        <v>6</v>
      </c>
      <c r="N17" s="13">
        <v>1</v>
      </c>
      <c r="O17" s="13">
        <v>3</v>
      </c>
      <c r="P17" s="13">
        <v>6</v>
      </c>
      <c r="Q17" s="13">
        <v>6</v>
      </c>
      <c r="R17" s="13">
        <v>3</v>
      </c>
      <c r="S17" s="8" t="s">
        <v>280</v>
      </c>
      <c r="T17" s="8" t="s">
        <v>463</v>
      </c>
      <c r="U17" s="8" t="s">
        <v>453</v>
      </c>
      <c r="V17" s="13">
        <v>9</v>
      </c>
    </row>
    <row r="18" spans="1:22">
      <c r="A18" s="9">
        <v>2016</v>
      </c>
      <c r="B18" s="8" t="s">
        <v>438</v>
      </c>
      <c r="C18" s="9" t="s">
        <v>427</v>
      </c>
      <c r="D18" s="9" t="s">
        <v>451</v>
      </c>
      <c r="E18" s="9" t="s">
        <v>449</v>
      </c>
      <c r="F18" s="9" t="s">
        <v>348</v>
      </c>
      <c r="G18" s="11">
        <v>7</v>
      </c>
      <c r="H18" s="11"/>
      <c r="I18" s="11">
        <v>6</v>
      </c>
      <c r="J18" s="11">
        <v>4</v>
      </c>
      <c r="K18" s="11">
        <v>3</v>
      </c>
      <c r="L18" s="11">
        <v>6</v>
      </c>
      <c r="M18" s="11">
        <v>6</v>
      </c>
      <c r="N18" s="11">
        <v>4</v>
      </c>
      <c r="O18" s="11"/>
      <c r="P18" s="11"/>
      <c r="Q18" s="11"/>
      <c r="R18" s="11"/>
      <c r="S18" s="9" t="s">
        <v>409</v>
      </c>
      <c r="T18" s="9" t="s">
        <v>467</v>
      </c>
      <c r="U18" s="9" t="s">
        <v>442</v>
      </c>
      <c r="V18" s="11">
        <v>1</v>
      </c>
    </row>
    <row r="19" spans="1:22">
      <c r="A19" s="9">
        <v>2016</v>
      </c>
      <c r="B19" s="8" t="s">
        <v>305</v>
      </c>
      <c r="C19" s="9" t="s">
        <v>277</v>
      </c>
      <c r="D19" s="9" t="s">
        <v>465</v>
      </c>
      <c r="E19" s="14" t="s">
        <v>444</v>
      </c>
      <c r="F19" s="9" t="s">
        <v>528</v>
      </c>
      <c r="G19" s="11">
        <v>1</v>
      </c>
      <c r="H19" s="11"/>
      <c r="I19" s="11">
        <v>6</v>
      </c>
      <c r="J19" s="11">
        <v>1</v>
      </c>
      <c r="K19" s="11">
        <v>7</v>
      </c>
      <c r="L19" s="11">
        <v>5</v>
      </c>
      <c r="M19" s="11">
        <v>7</v>
      </c>
      <c r="N19" s="11">
        <v>6</v>
      </c>
      <c r="O19" s="11"/>
      <c r="P19" s="11"/>
      <c r="Q19" s="11"/>
      <c r="R19" s="11"/>
      <c r="S19" s="9" t="s">
        <v>282</v>
      </c>
      <c r="T19" s="9" t="s">
        <v>457</v>
      </c>
      <c r="U19" s="9" t="s">
        <v>450</v>
      </c>
      <c r="V19" s="11">
        <v>2</v>
      </c>
    </row>
    <row r="20" spans="1:22">
      <c r="A20" s="8">
        <v>2015</v>
      </c>
      <c r="B20" s="8" t="s">
        <v>438</v>
      </c>
      <c r="C20" s="8" t="s">
        <v>409</v>
      </c>
      <c r="D20" s="8" t="s">
        <v>467</v>
      </c>
      <c r="E20" s="15" t="s">
        <v>442</v>
      </c>
      <c r="F20" s="8" t="s">
        <v>542</v>
      </c>
      <c r="G20" s="13">
        <v>1</v>
      </c>
      <c r="H20" s="13"/>
      <c r="I20" s="13">
        <v>6</v>
      </c>
      <c r="J20" s="13">
        <v>3</v>
      </c>
      <c r="K20" s="13">
        <v>7</v>
      </c>
      <c r="L20" s="13">
        <v>6</v>
      </c>
      <c r="M20" s="13"/>
      <c r="N20" s="13"/>
      <c r="O20" s="13"/>
      <c r="P20" s="13"/>
      <c r="Q20" s="13"/>
      <c r="R20" s="13"/>
      <c r="S20" s="8" t="s">
        <v>416</v>
      </c>
      <c r="T20" s="8" t="s">
        <v>473</v>
      </c>
      <c r="U20" s="8" t="s">
        <v>445</v>
      </c>
      <c r="V20" s="13">
        <v>2</v>
      </c>
    </row>
    <row r="21" spans="1:22">
      <c r="A21" s="8">
        <v>2015</v>
      </c>
      <c r="B21" s="8" t="s">
        <v>305</v>
      </c>
      <c r="C21" s="8" t="s">
        <v>277</v>
      </c>
      <c r="D21" s="8" t="s">
        <v>465</v>
      </c>
      <c r="E21" s="8" t="s">
        <v>444</v>
      </c>
      <c r="F21" s="8" t="s">
        <v>527</v>
      </c>
      <c r="G21" s="13">
        <v>1</v>
      </c>
      <c r="H21" s="13"/>
      <c r="I21" s="13">
        <v>7</v>
      </c>
      <c r="J21" s="13">
        <v>6</v>
      </c>
      <c r="K21" s="13">
        <v>6</v>
      </c>
      <c r="L21" s="13">
        <v>7</v>
      </c>
      <c r="M21" s="13">
        <v>6</v>
      </c>
      <c r="N21" s="13">
        <v>3</v>
      </c>
      <c r="O21" s="13">
        <v>6</v>
      </c>
      <c r="P21" s="13">
        <v>0</v>
      </c>
      <c r="Q21" s="13"/>
      <c r="R21" s="13"/>
      <c r="S21" s="8" t="s">
        <v>282</v>
      </c>
      <c r="T21" s="8" t="s">
        <v>457</v>
      </c>
      <c r="U21" s="8" t="s">
        <v>450</v>
      </c>
      <c r="V21" s="13">
        <v>6</v>
      </c>
    </row>
    <row r="22" spans="1:22">
      <c r="A22" s="9">
        <v>2014</v>
      </c>
      <c r="B22" s="8" t="s">
        <v>438</v>
      </c>
      <c r="C22" s="9" t="s">
        <v>422</v>
      </c>
      <c r="D22" s="9" t="s">
        <v>470</v>
      </c>
      <c r="E22" s="9" t="s">
        <v>456</v>
      </c>
      <c r="F22" s="9" t="s">
        <v>541</v>
      </c>
      <c r="G22" s="11">
        <v>4</v>
      </c>
      <c r="H22" s="11"/>
      <c r="I22" s="11">
        <v>7</v>
      </c>
      <c r="J22" s="11">
        <v>6</v>
      </c>
      <c r="K22" s="11">
        <v>6</v>
      </c>
      <c r="L22" s="11">
        <v>0</v>
      </c>
      <c r="M22" s="11"/>
      <c r="N22" s="11"/>
      <c r="O22" s="11"/>
      <c r="P22" s="11"/>
      <c r="Q22" s="11"/>
      <c r="R22" s="11"/>
      <c r="S22" s="9" t="s">
        <v>426</v>
      </c>
      <c r="T22" s="9" t="s">
        <v>484</v>
      </c>
      <c r="U22" s="9" t="s">
        <v>488</v>
      </c>
      <c r="V22" s="11">
        <v>20</v>
      </c>
    </row>
    <row r="23" spans="1:22">
      <c r="A23" s="9">
        <v>2014</v>
      </c>
      <c r="B23" s="8" t="s">
        <v>305</v>
      </c>
      <c r="C23" s="9" t="s">
        <v>288</v>
      </c>
      <c r="D23" s="9" t="s">
        <v>469</v>
      </c>
      <c r="E23" s="9" t="s">
        <v>462</v>
      </c>
      <c r="F23" s="9" t="s">
        <v>289</v>
      </c>
      <c r="G23" s="11">
        <v>8</v>
      </c>
      <c r="H23" s="11"/>
      <c r="I23" s="11">
        <v>6</v>
      </c>
      <c r="J23" s="11">
        <v>3</v>
      </c>
      <c r="K23" s="11">
        <v>6</v>
      </c>
      <c r="L23" s="11">
        <v>2</v>
      </c>
      <c r="M23" s="11">
        <v>3</v>
      </c>
      <c r="N23" s="11">
        <v>6</v>
      </c>
      <c r="O23" s="11">
        <v>6</v>
      </c>
      <c r="P23" s="11">
        <v>3</v>
      </c>
      <c r="Q23" s="11"/>
      <c r="R23" s="11"/>
      <c r="S23" s="9" t="s">
        <v>280</v>
      </c>
      <c r="T23" s="9" t="s">
        <v>463</v>
      </c>
      <c r="U23" s="9" t="s">
        <v>453</v>
      </c>
      <c r="V23" s="11">
        <v>1</v>
      </c>
    </row>
    <row r="24" spans="1:22">
      <c r="A24" s="8">
        <v>2013</v>
      </c>
      <c r="B24" s="8" t="s">
        <v>438</v>
      </c>
      <c r="C24" s="8" t="s">
        <v>424</v>
      </c>
      <c r="D24" s="8" t="s">
        <v>471</v>
      </c>
      <c r="E24" s="8" t="s">
        <v>458</v>
      </c>
      <c r="F24" s="8" t="s">
        <v>425</v>
      </c>
      <c r="G24" s="13">
        <v>1</v>
      </c>
      <c r="H24" s="13"/>
      <c r="I24" s="13">
        <v>4</v>
      </c>
      <c r="J24" s="13">
        <v>6</v>
      </c>
      <c r="K24" s="13">
        <v>6</v>
      </c>
      <c r="L24" s="13">
        <v>4</v>
      </c>
      <c r="M24" s="13">
        <v>6</v>
      </c>
      <c r="N24" s="13">
        <v>3</v>
      </c>
      <c r="O24" s="13"/>
      <c r="P24" s="13"/>
      <c r="Q24" s="13"/>
      <c r="R24" s="13"/>
      <c r="S24" s="8" t="s">
        <v>422</v>
      </c>
      <c r="T24" s="8" t="s">
        <v>470</v>
      </c>
      <c r="U24" s="8" t="s">
        <v>456</v>
      </c>
      <c r="V24" s="13">
        <v>6</v>
      </c>
    </row>
    <row r="25" spans="1:22">
      <c r="A25" s="8">
        <v>2013</v>
      </c>
      <c r="B25" s="8" t="s">
        <v>305</v>
      </c>
      <c r="C25" s="8" t="s">
        <v>277</v>
      </c>
      <c r="D25" s="8" t="s">
        <v>465</v>
      </c>
      <c r="E25" s="8" t="s">
        <v>444</v>
      </c>
      <c r="F25" s="8" t="s">
        <v>526</v>
      </c>
      <c r="G25" s="13">
        <v>1</v>
      </c>
      <c r="H25" s="13"/>
      <c r="I25" s="13">
        <v>6</v>
      </c>
      <c r="J25" s="13">
        <v>7</v>
      </c>
      <c r="K25" s="13">
        <v>7</v>
      </c>
      <c r="L25" s="13">
        <v>6</v>
      </c>
      <c r="M25" s="13">
        <v>6</v>
      </c>
      <c r="N25" s="13">
        <v>3</v>
      </c>
      <c r="O25" s="13">
        <v>6</v>
      </c>
      <c r="P25" s="13">
        <v>2</v>
      </c>
      <c r="Q25" s="13"/>
      <c r="R25" s="13"/>
      <c r="S25" s="8" t="s">
        <v>282</v>
      </c>
      <c r="T25" s="8" t="s">
        <v>457</v>
      </c>
      <c r="U25" s="8" t="s">
        <v>450</v>
      </c>
      <c r="V25" s="13">
        <v>3</v>
      </c>
    </row>
    <row r="26" spans="1:22">
      <c r="A26" s="9">
        <v>2012</v>
      </c>
      <c r="B26" s="8" t="s">
        <v>438</v>
      </c>
      <c r="C26" s="9" t="s">
        <v>424</v>
      </c>
      <c r="D26" s="9" t="s">
        <v>471</v>
      </c>
      <c r="E26" s="16" t="s">
        <v>458</v>
      </c>
      <c r="F26" s="9" t="s">
        <v>381</v>
      </c>
      <c r="G26" s="11">
        <v>3</v>
      </c>
      <c r="H26" s="11"/>
      <c r="I26" s="11">
        <v>6</v>
      </c>
      <c r="J26" s="11">
        <v>3</v>
      </c>
      <c r="K26" s="11">
        <v>6</v>
      </c>
      <c r="L26" s="11">
        <v>0</v>
      </c>
      <c r="M26" s="11"/>
      <c r="N26" s="11"/>
      <c r="O26" s="11"/>
      <c r="P26" s="11"/>
      <c r="Q26" s="11"/>
      <c r="R26" s="11"/>
      <c r="S26" s="9" t="s">
        <v>416</v>
      </c>
      <c r="T26" s="9" t="s">
        <v>473</v>
      </c>
      <c r="U26" s="9" t="s">
        <v>445</v>
      </c>
      <c r="V26" s="11">
        <v>4</v>
      </c>
    </row>
    <row r="27" spans="1:22">
      <c r="A27" s="9">
        <v>2012</v>
      </c>
      <c r="B27" s="8" t="s">
        <v>305</v>
      </c>
      <c r="C27" s="9" t="s">
        <v>277</v>
      </c>
      <c r="D27" s="9" t="s">
        <v>465</v>
      </c>
      <c r="E27" s="14" t="s">
        <v>444</v>
      </c>
      <c r="F27" s="9" t="s">
        <v>525</v>
      </c>
      <c r="G27" s="11">
        <v>1</v>
      </c>
      <c r="H27" s="11"/>
      <c r="I27" s="11">
        <v>5</v>
      </c>
      <c r="J27" s="11">
        <v>7</v>
      </c>
      <c r="K27" s="11">
        <v>6</v>
      </c>
      <c r="L27" s="11">
        <v>4</v>
      </c>
      <c r="M27" s="11">
        <v>6</v>
      </c>
      <c r="N27" s="11">
        <v>2</v>
      </c>
      <c r="O27" s="11">
        <v>6</v>
      </c>
      <c r="P27" s="11">
        <v>7</v>
      </c>
      <c r="Q27" s="11">
        <v>7</v>
      </c>
      <c r="R27" s="11">
        <v>5</v>
      </c>
      <c r="S27" s="9" t="s">
        <v>280</v>
      </c>
      <c r="T27" s="9" t="s">
        <v>463</v>
      </c>
      <c r="U27" s="9" t="s">
        <v>453</v>
      </c>
      <c r="V27" s="11">
        <v>2</v>
      </c>
    </row>
    <row r="28" spans="1:22">
      <c r="A28" s="8">
        <v>2011</v>
      </c>
      <c r="B28" s="8" t="s">
        <v>438</v>
      </c>
      <c r="C28" s="8" t="s">
        <v>412</v>
      </c>
      <c r="D28" s="8" t="s">
        <v>472</v>
      </c>
      <c r="E28" s="8" t="s">
        <v>459</v>
      </c>
      <c r="F28" s="8" t="s">
        <v>423</v>
      </c>
      <c r="G28" s="13">
        <v>3</v>
      </c>
      <c r="H28" s="13"/>
      <c r="I28" s="13">
        <v>3</v>
      </c>
      <c r="J28" s="13">
        <v>6</v>
      </c>
      <c r="K28" s="13">
        <v>6</v>
      </c>
      <c r="L28" s="13">
        <v>3</v>
      </c>
      <c r="M28" s="13">
        <v>6</v>
      </c>
      <c r="N28" s="13">
        <v>3</v>
      </c>
      <c r="O28" s="13"/>
      <c r="P28" s="13"/>
      <c r="Q28" s="13"/>
      <c r="R28" s="13"/>
      <c r="S28" s="8" t="s">
        <v>422</v>
      </c>
      <c r="T28" s="8" t="s">
        <v>470</v>
      </c>
      <c r="U28" s="8" t="s">
        <v>456</v>
      </c>
      <c r="V28" s="13">
        <v>9</v>
      </c>
    </row>
    <row r="29" spans="1:22">
      <c r="A29" s="8">
        <v>2011</v>
      </c>
      <c r="B29" s="8" t="s">
        <v>305</v>
      </c>
      <c r="C29" s="8" t="s">
        <v>277</v>
      </c>
      <c r="D29" s="8" t="s">
        <v>465</v>
      </c>
      <c r="E29" s="8" t="s">
        <v>444</v>
      </c>
      <c r="F29" s="8" t="s">
        <v>284</v>
      </c>
      <c r="G29" s="13">
        <v>3</v>
      </c>
      <c r="H29" s="13"/>
      <c r="I29" s="13">
        <v>6</v>
      </c>
      <c r="J29" s="13">
        <v>4</v>
      </c>
      <c r="K29" s="13">
        <v>6</v>
      </c>
      <c r="L29" s="13">
        <v>2</v>
      </c>
      <c r="M29" s="13">
        <v>6</v>
      </c>
      <c r="N29" s="13">
        <v>3</v>
      </c>
      <c r="O29" s="13"/>
      <c r="P29" s="13"/>
      <c r="Q29" s="13"/>
      <c r="R29" s="13"/>
      <c r="S29" s="8" t="s">
        <v>282</v>
      </c>
      <c r="T29" s="8" t="s">
        <v>457</v>
      </c>
      <c r="U29" s="8" t="s">
        <v>450</v>
      </c>
      <c r="V29" s="13">
        <v>5</v>
      </c>
    </row>
    <row r="30" spans="1:22">
      <c r="A30" s="9">
        <v>2010</v>
      </c>
      <c r="B30" s="8" t="s">
        <v>438</v>
      </c>
      <c r="C30" s="9" t="s">
        <v>409</v>
      </c>
      <c r="D30" s="9" t="s">
        <v>467</v>
      </c>
      <c r="E30" s="9" t="s">
        <v>442</v>
      </c>
      <c r="F30" s="9" t="s">
        <v>421</v>
      </c>
      <c r="G30" s="11">
        <v>1</v>
      </c>
      <c r="H30" s="11"/>
      <c r="I30" s="11">
        <v>6</v>
      </c>
      <c r="J30" s="11">
        <v>4</v>
      </c>
      <c r="K30" s="11">
        <v>3</v>
      </c>
      <c r="L30" s="11">
        <v>6</v>
      </c>
      <c r="M30" s="11">
        <v>6</v>
      </c>
      <c r="N30" s="11">
        <v>2</v>
      </c>
      <c r="O30" s="11"/>
      <c r="P30" s="11"/>
      <c r="Q30" s="11"/>
      <c r="R30" s="11"/>
      <c r="S30" s="9" t="s">
        <v>411</v>
      </c>
      <c r="T30" s="9" t="s">
        <v>472</v>
      </c>
      <c r="U30" s="9" t="s">
        <v>459</v>
      </c>
      <c r="V30" s="11" t="s">
        <v>564</v>
      </c>
    </row>
    <row r="31" spans="1:22">
      <c r="A31" s="9">
        <v>2010</v>
      </c>
      <c r="B31" s="8" t="s">
        <v>305</v>
      </c>
      <c r="C31" s="9" t="s">
        <v>267</v>
      </c>
      <c r="D31" s="9" t="s">
        <v>469</v>
      </c>
      <c r="E31" s="9" t="s">
        <v>462</v>
      </c>
      <c r="F31" s="9" t="s">
        <v>524</v>
      </c>
      <c r="G31" s="11">
        <v>1</v>
      </c>
      <c r="H31" s="11"/>
      <c r="I31" s="11">
        <v>6</v>
      </c>
      <c r="J31" s="11">
        <v>3</v>
      </c>
      <c r="K31" s="11">
        <v>6</v>
      </c>
      <c r="L31" s="11">
        <v>4</v>
      </c>
      <c r="M31" s="11">
        <v>7</v>
      </c>
      <c r="N31" s="11">
        <v>6</v>
      </c>
      <c r="O31" s="11"/>
      <c r="P31" s="11"/>
      <c r="Q31" s="11"/>
      <c r="R31" s="11"/>
      <c r="S31" s="9" t="s">
        <v>282</v>
      </c>
      <c r="T31" s="9" t="s">
        <v>457</v>
      </c>
      <c r="U31" s="9" t="s">
        <v>450</v>
      </c>
      <c r="V31" s="11">
        <v>5</v>
      </c>
    </row>
    <row r="32" spans="1:22">
      <c r="A32" s="8">
        <v>2009</v>
      </c>
      <c r="B32" s="8" t="s">
        <v>438</v>
      </c>
      <c r="C32" s="8" t="s">
        <v>409</v>
      </c>
      <c r="D32" s="8" t="s">
        <v>467</v>
      </c>
      <c r="E32" s="15" t="s">
        <v>442</v>
      </c>
      <c r="F32" s="8" t="s">
        <v>420</v>
      </c>
      <c r="G32" s="13">
        <v>2</v>
      </c>
      <c r="H32" s="13"/>
      <c r="I32" s="13">
        <v>6</v>
      </c>
      <c r="J32" s="13">
        <v>0</v>
      </c>
      <c r="K32" s="13">
        <v>6</v>
      </c>
      <c r="L32" s="13">
        <v>3</v>
      </c>
      <c r="M32" s="13"/>
      <c r="N32" s="13"/>
      <c r="O32" s="13"/>
      <c r="P32" s="13"/>
      <c r="Q32" s="13"/>
      <c r="R32" s="13"/>
      <c r="S32" s="8" t="s">
        <v>419</v>
      </c>
      <c r="T32" s="8" t="s">
        <v>473</v>
      </c>
      <c r="U32" s="8" t="s">
        <v>445</v>
      </c>
      <c r="V32" s="13">
        <v>3</v>
      </c>
    </row>
    <row r="33" spans="1:22">
      <c r="A33" s="8">
        <v>2009</v>
      </c>
      <c r="B33" s="8" t="s">
        <v>305</v>
      </c>
      <c r="C33" s="8" t="s">
        <v>280</v>
      </c>
      <c r="D33" s="8" t="s">
        <v>463</v>
      </c>
      <c r="E33" s="8" t="s">
        <v>453</v>
      </c>
      <c r="F33" s="8" t="s">
        <v>523</v>
      </c>
      <c r="G33" s="13">
        <v>1</v>
      </c>
      <c r="H33" s="13"/>
      <c r="I33" s="13">
        <v>7</v>
      </c>
      <c r="J33" s="13">
        <v>5</v>
      </c>
      <c r="K33" s="13">
        <v>3</v>
      </c>
      <c r="L33" s="13">
        <v>6</v>
      </c>
      <c r="M33" s="13">
        <v>7</v>
      </c>
      <c r="N33" s="13">
        <v>6</v>
      </c>
      <c r="O33" s="13">
        <v>3</v>
      </c>
      <c r="P33" s="13">
        <v>6</v>
      </c>
      <c r="Q33" s="13">
        <v>6</v>
      </c>
      <c r="R33" s="13">
        <v>2</v>
      </c>
      <c r="S33" s="8" t="s">
        <v>267</v>
      </c>
      <c r="T33" s="8" t="s">
        <v>469</v>
      </c>
      <c r="U33" s="8" t="s">
        <v>462</v>
      </c>
      <c r="V33" s="13">
        <v>2</v>
      </c>
    </row>
    <row r="34" spans="1:22">
      <c r="A34" s="9">
        <v>2008</v>
      </c>
      <c r="B34" s="8" t="s">
        <v>438</v>
      </c>
      <c r="C34" s="9" t="s">
        <v>416</v>
      </c>
      <c r="D34" s="9" t="s">
        <v>473</v>
      </c>
      <c r="E34" s="9" t="s">
        <v>445</v>
      </c>
      <c r="F34" s="9" t="s">
        <v>418</v>
      </c>
      <c r="G34" s="11">
        <v>5</v>
      </c>
      <c r="H34" s="11"/>
      <c r="I34" s="11">
        <v>7</v>
      </c>
      <c r="J34" s="11">
        <v>5</v>
      </c>
      <c r="K34" s="11">
        <v>6</v>
      </c>
      <c r="L34" s="11">
        <v>3</v>
      </c>
      <c r="M34" s="11"/>
      <c r="N34" s="11"/>
      <c r="O34" s="11"/>
      <c r="P34" s="11"/>
      <c r="Q34" s="11"/>
      <c r="R34" s="11"/>
      <c r="S34" s="9" t="s">
        <v>417</v>
      </c>
      <c r="T34" s="9" t="s">
        <v>465</v>
      </c>
      <c r="U34" s="9" t="s">
        <v>444</v>
      </c>
      <c r="V34" s="11">
        <v>4</v>
      </c>
    </row>
    <row r="35" spans="1:22">
      <c r="A35" s="9">
        <v>2008</v>
      </c>
      <c r="B35" s="8" t="s">
        <v>305</v>
      </c>
      <c r="C35" s="9" t="s">
        <v>277</v>
      </c>
      <c r="D35" s="9" t="s">
        <v>465</v>
      </c>
      <c r="E35" s="14" t="s">
        <v>444</v>
      </c>
      <c r="F35" s="9" t="s">
        <v>522</v>
      </c>
      <c r="G35" s="11">
        <v>3</v>
      </c>
      <c r="H35" s="11"/>
      <c r="I35" s="11">
        <v>4</v>
      </c>
      <c r="J35" s="11">
        <v>6</v>
      </c>
      <c r="K35" s="11">
        <v>6</v>
      </c>
      <c r="L35" s="11">
        <v>4</v>
      </c>
      <c r="M35" s="11">
        <v>6</v>
      </c>
      <c r="N35" s="11">
        <v>3</v>
      </c>
      <c r="O35" s="11">
        <v>7</v>
      </c>
      <c r="P35" s="11">
        <v>6</v>
      </c>
      <c r="Q35" s="11"/>
      <c r="R35" s="11"/>
      <c r="S35" s="9" t="s">
        <v>278</v>
      </c>
      <c r="T35" s="9" t="s">
        <v>474</v>
      </c>
      <c r="U35" s="9" t="s">
        <v>452</v>
      </c>
      <c r="V35" s="11" t="s">
        <v>564</v>
      </c>
    </row>
    <row r="36" spans="1:22">
      <c r="A36" s="8">
        <v>2007</v>
      </c>
      <c r="B36" s="8" t="s">
        <v>438</v>
      </c>
      <c r="C36" s="8" t="s">
        <v>409</v>
      </c>
      <c r="D36" s="8" t="s">
        <v>467</v>
      </c>
      <c r="E36" s="15" t="s">
        <v>442</v>
      </c>
      <c r="F36" s="8" t="s">
        <v>339</v>
      </c>
      <c r="G36" s="13" t="s">
        <v>564</v>
      </c>
      <c r="H36" s="13"/>
      <c r="I36" s="13">
        <v>6</v>
      </c>
      <c r="J36" s="13">
        <v>1</v>
      </c>
      <c r="K36" s="13">
        <v>6</v>
      </c>
      <c r="L36" s="13">
        <v>2</v>
      </c>
      <c r="M36" s="13"/>
      <c r="N36" s="13"/>
      <c r="O36" s="13"/>
      <c r="P36" s="13"/>
      <c r="Q36" s="13"/>
      <c r="R36" s="13"/>
      <c r="S36" s="8" t="s">
        <v>416</v>
      </c>
      <c r="T36" s="8" t="s">
        <v>473</v>
      </c>
      <c r="U36" s="8" t="s">
        <v>445</v>
      </c>
      <c r="V36" s="13">
        <v>1</v>
      </c>
    </row>
    <row r="37" spans="1:22">
      <c r="A37" s="8">
        <v>2007</v>
      </c>
      <c r="B37" s="8" t="s">
        <v>305</v>
      </c>
      <c r="C37" s="8" t="s">
        <v>267</v>
      </c>
      <c r="D37" s="8" t="s">
        <v>469</v>
      </c>
      <c r="E37" s="8" t="s">
        <v>462</v>
      </c>
      <c r="F37" s="8" t="s">
        <v>521</v>
      </c>
      <c r="G37" s="13">
        <v>1</v>
      </c>
      <c r="H37" s="13"/>
      <c r="I37" s="13">
        <v>7</v>
      </c>
      <c r="J37" s="13">
        <v>6</v>
      </c>
      <c r="K37" s="13">
        <v>6</v>
      </c>
      <c r="L37" s="13">
        <v>4</v>
      </c>
      <c r="M37" s="13">
        <v>6</v>
      </c>
      <c r="N37" s="13">
        <v>4</v>
      </c>
      <c r="O37" s="13"/>
      <c r="P37" s="13"/>
      <c r="Q37" s="13"/>
      <c r="R37" s="13"/>
      <c r="S37" s="8" t="s">
        <v>275</v>
      </c>
      <c r="T37" s="8" t="s">
        <v>485</v>
      </c>
      <c r="U37" s="8" t="s">
        <v>492</v>
      </c>
      <c r="V37" s="13">
        <v>10</v>
      </c>
    </row>
    <row r="38" spans="1:22">
      <c r="A38" s="9">
        <v>2006</v>
      </c>
      <c r="B38" s="8" t="s">
        <v>438</v>
      </c>
      <c r="C38" s="9" t="s">
        <v>406</v>
      </c>
      <c r="D38" s="9" t="s">
        <v>474</v>
      </c>
      <c r="E38" s="9" t="s">
        <v>452</v>
      </c>
      <c r="F38" s="9" t="s">
        <v>415</v>
      </c>
      <c r="G38" s="11">
        <v>3</v>
      </c>
      <c r="H38" s="11"/>
      <c r="I38" s="11">
        <v>6</v>
      </c>
      <c r="J38" s="11">
        <v>1</v>
      </c>
      <c r="K38" s="11">
        <v>2</v>
      </c>
      <c r="L38" s="11">
        <v>0</v>
      </c>
      <c r="M38" s="11"/>
      <c r="N38" s="11"/>
      <c r="O38" s="11"/>
      <c r="P38" s="11"/>
      <c r="Q38" s="11"/>
      <c r="R38" s="11"/>
      <c r="S38" s="9" t="s">
        <v>411</v>
      </c>
      <c r="T38" s="9" t="s">
        <v>472</v>
      </c>
      <c r="U38" s="9" t="s">
        <v>459</v>
      </c>
      <c r="V38" s="11">
        <v>8</v>
      </c>
    </row>
    <row r="39" spans="1:22">
      <c r="A39" s="9">
        <v>2006</v>
      </c>
      <c r="B39" s="8" t="s">
        <v>305</v>
      </c>
      <c r="C39" s="9" t="s">
        <v>267</v>
      </c>
      <c r="D39" s="9" t="s">
        <v>469</v>
      </c>
      <c r="E39" s="9" t="s">
        <v>462</v>
      </c>
      <c r="F39" s="9" t="s">
        <v>273</v>
      </c>
      <c r="G39" s="11">
        <v>1</v>
      </c>
      <c r="H39" s="11"/>
      <c r="I39" s="11">
        <v>5</v>
      </c>
      <c r="J39" s="11">
        <v>7</v>
      </c>
      <c r="K39" s="11">
        <v>7</v>
      </c>
      <c r="L39" s="11">
        <v>5</v>
      </c>
      <c r="M39" s="11">
        <v>6</v>
      </c>
      <c r="N39" s="11">
        <v>0</v>
      </c>
      <c r="O39" s="11">
        <v>6</v>
      </c>
      <c r="P39" s="11">
        <v>2</v>
      </c>
      <c r="Q39" s="11"/>
      <c r="R39" s="11"/>
      <c r="S39" s="9" t="s">
        <v>272</v>
      </c>
      <c r="T39" s="9" t="s">
        <v>486</v>
      </c>
      <c r="U39" s="9" t="s">
        <v>491</v>
      </c>
      <c r="V39" s="11" t="s">
        <v>564</v>
      </c>
    </row>
    <row r="40" spans="1:22">
      <c r="A40" s="8">
        <v>2005</v>
      </c>
      <c r="B40" s="8" t="s">
        <v>438</v>
      </c>
      <c r="C40" s="8" t="s">
        <v>409</v>
      </c>
      <c r="D40" s="8" t="s">
        <v>467</v>
      </c>
      <c r="E40" s="15" t="s">
        <v>442</v>
      </c>
      <c r="F40" s="8" t="s">
        <v>414</v>
      </c>
      <c r="G40" s="13">
        <v>7</v>
      </c>
      <c r="H40" s="13"/>
      <c r="I40" s="13">
        <v>2</v>
      </c>
      <c r="J40" s="13">
        <v>6</v>
      </c>
      <c r="K40" s="13">
        <v>6</v>
      </c>
      <c r="L40" s="13">
        <v>3</v>
      </c>
      <c r="M40" s="13">
        <v>6</v>
      </c>
      <c r="N40" s="13">
        <v>0</v>
      </c>
      <c r="O40" s="13"/>
      <c r="P40" s="13"/>
      <c r="Q40" s="13"/>
      <c r="R40" s="13"/>
      <c r="S40" s="8" t="s">
        <v>407</v>
      </c>
      <c r="T40" s="8" t="s">
        <v>467</v>
      </c>
      <c r="U40" s="8" t="s">
        <v>442</v>
      </c>
      <c r="V40" s="13">
        <v>1</v>
      </c>
    </row>
    <row r="41" spans="1:22">
      <c r="A41" s="8">
        <v>2005</v>
      </c>
      <c r="B41" s="8" t="s">
        <v>305</v>
      </c>
      <c r="C41" s="8" t="s">
        <v>262</v>
      </c>
      <c r="D41" s="8" t="s">
        <v>473</v>
      </c>
      <c r="E41" s="8" t="s">
        <v>445</v>
      </c>
      <c r="F41" s="8" t="s">
        <v>270</v>
      </c>
      <c r="G41" s="13">
        <v>4</v>
      </c>
      <c r="H41" s="13"/>
      <c r="I41" s="13">
        <v>1</v>
      </c>
      <c r="J41" s="13">
        <v>6</v>
      </c>
      <c r="K41" s="13">
        <v>6</v>
      </c>
      <c r="L41" s="13">
        <v>3</v>
      </c>
      <c r="M41" s="13">
        <v>6</v>
      </c>
      <c r="N41" s="13">
        <v>4</v>
      </c>
      <c r="O41" s="13">
        <v>6</v>
      </c>
      <c r="P41" s="13">
        <v>4</v>
      </c>
      <c r="Q41" s="13"/>
      <c r="R41" s="13"/>
      <c r="S41" s="8" t="s">
        <v>269</v>
      </c>
      <c r="T41" s="8" t="s">
        <v>464</v>
      </c>
      <c r="U41" s="8" t="s">
        <v>460</v>
      </c>
      <c r="V41" s="13">
        <v>3</v>
      </c>
    </row>
    <row r="42" spans="1:22">
      <c r="A42" s="9">
        <v>2004</v>
      </c>
      <c r="B42" s="8" t="s">
        <v>438</v>
      </c>
      <c r="C42" s="9" t="s">
        <v>411</v>
      </c>
      <c r="D42" s="9" t="s">
        <v>472</v>
      </c>
      <c r="E42" s="9" t="s">
        <v>459</v>
      </c>
      <c r="F42" s="9" t="s">
        <v>413</v>
      </c>
      <c r="G42" s="11">
        <v>1</v>
      </c>
      <c r="H42" s="11"/>
      <c r="I42" s="11">
        <v>6</v>
      </c>
      <c r="J42" s="11">
        <v>3</v>
      </c>
      <c r="K42" s="11">
        <v>4</v>
      </c>
      <c r="L42" s="11">
        <v>6</v>
      </c>
      <c r="M42" s="11">
        <v>6</v>
      </c>
      <c r="N42" s="11">
        <v>3</v>
      </c>
      <c r="O42" s="11"/>
      <c r="P42" s="11"/>
      <c r="Q42" s="11"/>
      <c r="R42" s="11"/>
      <c r="S42" s="9" t="s">
        <v>412</v>
      </c>
      <c r="T42" s="9" t="s">
        <v>472</v>
      </c>
      <c r="U42" s="9" t="s">
        <v>459</v>
      </c>
      <c r="V42" s="11">
        <v>2</v>
      </c>
    </row>
    <row r="43" spans="1:22">
      <c r="A43" s="9">
        <v>2004</v>
      </c>
      <c r="B43" s="8" t="s">
        <v>305</v>
      </c>
      <c r="C43" s="9" t="s">
        <v>267</v>
      </c>
      <c r="D43" s="9" t="s">
        <v>469</v>
      </c>
      <c r="E43" s="9" t="s">
        <v>462</v>
      </c>
      <c r="F43" s="9" t="s">
        <v>520</v>
      </c>
      <c r="G43" s="11">
        <v>2</v>
      </c>
      <c r="H43" s="11"/>
      <c r="I43" s="11">
        <v>7</v>
      </c>
      <c r="J43" s="11">
        <v>6</v>
      </c>
      <c r="K43" s="11">
        <v>6</v>
      </c>
      <c r="L43" s="11">
        <v>4</v>
      </c>
      <c r="M43" s="11">
        <v>6</v>
      </c>
      <c r="N43" s="11">
        <v>2</v>
      </c>
      <c r="O43" s="11"/>
      <c r="P43" s="11"/>
      <c r="Q43" s="11"/>
      <c r="R43" s="11"/>
      <c r="S43" s="9" t="s">
        <v>262</v>
      </c>
      <c r="T43" s="9" t="s">
        <v>473</v>
      </c>
      <c r="U43" s="9" t="s">
        <v>445</v>
      </c>
      <c r="V43" s="11" t="s">
        <v>564</v>
      </c>
    </row>
    <row r="44" spans="1:22">
      <c r="A44" s="8">
        <v>2003</v>
      </c>
      <c r="B44" s="8" t="s">
        <v>438</v>
      </c>
      <c r="C44" s="8" t="s">
        <v>409</v>
      </c>
      <c r="D44" s="8" t="s">
        <v>467</v>
      </c>
      <c r="E44" s="15" t="s">
        <v>442</v>
      </c>
      <c r="F44" s="8" t="s">
        <v>540</v>
      </c>
      <c r="G44" s="13">
        <v>1</v>
      </c>
      <c r="H44" s="13"/>
      <c r="I44" s="13">
        <v>7</v>
      </c>
      <c r="J44" s="13">
        <v>6</v>
      </c>
      <c r="K44" s="13">
        <v>3</v>
      </c>
      <c r="L44" s="13">
        <v>6</v>
      </c>
      <c r="M44" s="13">
        <v>6</v>
      </c>
      <c r="N44" s="13">
        <v>4</v>
      </c>
      <c r="O44" s="13"/>
      <c r="P44" s="13"/>
      <c r="Q44" s="13"/>
      <c r="R44" s="13"/>
      <c r="S44" s="8" t="s">
        <v>410</v>
      </c>
      <c r="T44" s="8" t="s">
        <v>467</v>
      </c>
      <c r="U44" s="8" t="s">
        <v>442</v>
      </c>
      <c r="V44" s="13">
        <v>2</v>
      </c>
    </row>
    <row r="45" spans="1:22">
      <c r="A45" s="8">
        <v>2003</v>
      </c>
      <c r="B45" s="8" t="s">
        <v>305</v>
      </c>
      <c r="C45" s="8" t="s">
        <v>242</v>
      </c>
      <c r="D45" s="8" t="s">
        <v>467</v>
      </c>
      <c r="E45" s="15" t="s">
        <v>442</v>
      </c>
      <c r="F45" s="8" t="s">
        <v>265</v>
      </c>
      <c r="G45" s="13">
        <v>2</v>
      </c>
      <c r="H45" s="13"/>
      <c r="I45" s="13">
        <v>6</v>
      </c>
      <c r="J45" s="13">
        <v>2</v>
      </c>
      <c r="K45" s="13">
        <v>6</v>
      </c>
      <c r="L45" s="13">
        <v>2</v>
      </c>
      <c r="M45" s="13">
        <v>6</v>
      </c>
      <c r="N45" s="13">
        <v>1</v>
      </c>
      <c r="O45" s="13"/>
      <c r="P45" s="13"/>
      <c r="Q45" s="13"/>
      <c r="R45" s="13"/>
      <c r="S45" s="8" t="s">
        <v>264</v>
      </c>
      <c r="T45" s="8" t="s">
        <v>451</v>
      </c>
      <c r="U45" s="8" t="s">
        <v>449</v>
      </c>
      <c r="V45" s="13">
        <v>31</v>
      </c>
    </row>
    <row r="46" spans="1:22">
      <c r="A46" s="9">
        <v>2002</v>
      </c>
      <c r="B46" s="8" t="s">
        <v>438</v>
      </c>
      <c r="C46" s="9" t="s">
        <v>408</v>
      </c>
      <c r="D46" s="9" t="s">
        <v>467</v>
      </c>
      <c r="E46" s="9" t="s">
        <v>442</v>
      </c>
      <c r="F46" s="9" t="s">
        <v>539</v>
      </c>
      <c r="G46" s="11">
        <v>1</v>
      </c>
      <c r="H46" s="11"/>
      <c r="I46" s="11">
        <v>4</v>
      </c>
      <c r="J46" s="11">
        <v>6</v>
      </c>
      <c r="K46" s="11">
        <v>7</v>
      </c>
      <c r="L46" s="11">
        <v>6</v>
      </c>
      <c r="M46" s="11">
        <v>6</v>
      </c>
      <c r="N46" s="11">
        <v>2</v>
      </c>
      <c r="O46" s="11"/>
      <c r="P46" s="11"/>
      <c r="Q46" s="11"/>
      <c r="R46" s="11"/>
      <c r="S46" s="9" t="s">
        <v>404</v>
      </c>
      <c r="T46" s="9" t="s">
        <v>469</v>
      </c>
      <c r="U46" s="9" t="s">
        <v>462</v>
      </c>
      <c r="V46" s="11">
        <v>3</v>
      </c>
    </row>
    <row r="47" spans="1:22">
      <c r="A47" s="9">
        <v>2002</v>
      </c>
      <c r="B47" s="8" t="s">
        <v>305</v>
      </c>
      <c r="C47" s="9" t="s">
        <v>261</v>
      </c>
      <c r="D47" s="9" t="s">
        <v>475</v>
      </c>
      <c r="E47" s="9" t="s">
        <v>443</v>
      </c>
      <c r="F47" s="9" t="s">
        <v>519</v>
      </c>
      <c r="G47" s="11">
        <v>16</v>
      </c>
      <c r="H47" s="11"/>
      <c r="I47" s="11">
        <v>3</v>
      </c>
      <c r="J47" s="11">
        <v>6</v>
      </c>
      <c r="K47" s="11">
        <v>6</v>
      </c>
      <c r="L47" s="11">
        <v>4</v>
      </c>
      <c r="M47" s="11">
        <v>6</v>
      </c>
      <c r="N47" s="11">
        <v>4</v>
      </c>
      <c r="O47" s="11">
        <v>7</v>
      </c>
      <c r="P47" s="11">
        <v>6</v>
      </c>
      <c r="Q47" s="11"/>
      <c r="R47" s="11"/>
      <c r="S47" s="9" t="s">
        <v>262</v>
      </c>
      <c r="T47" s="9" t="s">
        <v>473</v>
      </c>
      <c r="U47" s="9" t="s">
        <v>445</v>
      </c>
      <c r="V47" s="11">
        <v>9</v>
      </c>
    </row>
    <row r="48" spans="1:22">
      <c r="A48" s="8">
        <v>2001</v>
      </c>
      <c r="B48" s="8" t="s">
        <v>438</v>
      </c>
      <c r="C48" s="8" t="s">
        <v>408</v>
      </c>
      <c r="D48" s="8" t="s">
        <v>467</v>
      </c>
      <c r="E48" s="15" t="s">
        <v>442</v>
      </c>
      <c r="F48" s="8" t="s">
        <v>326</v>
      </c>
      <c r="G48" s="13">
        <v>12</v>
      </c>
      <c r="H48" s="13"/>
      <c r="I48" s="13">
        <v>6</v>
      </c>
      <c r="J48" s="13">
        <v>4</v>
      </c>
      <c r="K48" s="13">
        <v>6</v>
      </c>
      <c r="L48" s="13">
        <v>3</v>
      </c>
      <c r="M48" s="13"/>
      <c r="N48" s="13"/>
      <c r="O48" s="13"/>
      <c r="P48" s="13"/>
      <c r="Q48" s="13"/>
      <c r="R48" s="13"/>
      <c r="S48" s="8" t="s">
        <v>404</v>
      </c>
      <c r="T48" s="8" t="s">
        <v>469</v>
      </c>
      <c r="U48" s="8" t="s">
        <v>462</v>
      </c>
      <c r="V48" s="13">
        <v>1</v>
      </c>
    </row>
    <row r="49" spans="1:22">
      <c r="A49" s="8">
        <v>2001</v>
      </c>
      <c r="B49" s="8" t="s">
        <v>305</v>
      </c>
      <c r="C49" s="8" t="s">
        <v>242</v>
      </c>
      <c r="D49" s="8" t="s">
        <v>467</v>
      </c>
      <c r="E49" s="15" t="s">
        <v>442</v>
      </c>
      <c r="F49" s="8" t="s">
        <v>259</v>
      </c>
      <c r="G49" s="13">
        <v>6</v>
      </c>
      <c r="H49" s="13"/>
      <c r="I49" s="13">
        <v>6</v>
      </c>
      <c r="J49" s="13">
        <v>4</v>
      </c>
      <c r="K49" s="13">
        <v>6</v>
      </c>
      <c r="L49" s="13">
        <v>2</v>
      </c>
      <c r="M49" s="13">
        <v>6</v>
      </c>
      <c r="N49" s="13">
        <v>2</v>
      </c>
      <c r="O49" s="13"/>
      <c r="P49" s="13"/>
      <c r="Q49" s="13"/>
      <c r="R49" s="13"/>
      <c r="S49" s="8" t="s">
        <v>258</v>
      </c>
      <c r="T49" s="8" t="s">
        <v>474</v>
      </c>
      <c r="U49" s="8" t="s">
        <v>452</v>
      </c>
      <c r="V49" s="13">
        <v>15</v>
      </c>
    </row>
    <row r="50" spans="1:22">
      <c r="A50" s="9">
        <v>2000</v>
      </c>
      <c r="B50" s="8" t="s">
        <v>438</v>
      </c>
      <c r="C50" s="9" t="s">
        <v>407</v>
      </c>
      <c r="D50" s="9" t="s">
        <v>467</v>
      </c>
      <c r="E50" s="9" t="s">
        <v>442</v>
      </c>
      <c r="F50" s="9" t="s">
        <v>309</v>
      </c>
      <c r="G50" s="11">
        <v>2</v>
      </c>
      <c r="H50" s="11"/>
      <c r="I50" s="11">
        <v>6</v>
      </c>
      <c r="J50" s="11">
        <v>1</v>
      </c>
      <c r="K50" s="11">
        <v>7</v>
      </c>
      <c r="L50" s="11">
        <v>5</v>
      </c>
      <c r="M50" s="11"/>
      <c r="N50" s="11"/>
      <c r="O50" s="11"/>
      <c r="P50" s="11"/>
      <c r="Q50" s="11"/>
      <c r="R50" s="11"/>
      <c r="S50" s="9" t="s">
        <v>404</v>
      </c>
      <c r="T50" s="9" t="s">
        <v>469</v>
      </c>
      <c r="U50" s="9" t="s">
        <v>462</v>
      </c>
      <c r="V50" s="11">
        <v>1</v>
      </c>
    </row>
    <row r="51" spans="1:22">
      <c r="A51" s="9">
        <v>2000</v>
      </c>
      <c r="B51" s="8" t="s">
        <v>305</v>
      </c>
      <c r="C51" s="9" t="s">
        <v>242</v>
      </c>
      <c r="D51" s="9" t="s">
        <v>467</v>
      </c>
      <c r="E51" s="9" t="s">
        <v>442</v>
      </c>
      <c r="F51" s="9" t="s">
        <v>256</v>
      </c>
      <c r="G51" s="11">
        <v>1</v>
      </c>
      <c r="H51" s="11"/>
      <c r="I51" s="11">
        <v>3</v>
      </c>
      <c r="J51" s="11">
        <v>6</v>
      </c>
      <c r="K51" s="11">
        <v>6</v>
      </c>
      <c r="L51" s="11">
        <v>3</v>
      </c>
      <c r="M51" s="11">
        <v>6</v>
      </c>
      <c r="N51" s="11">
        <v>2</v>
      </c>
      <c r="O51" s="11">
        <v>6</v>
      </c>
      <c r="P51" s="11">
        <v>4</v>
      </c>
      <c r="Q51" s="11"/>
      <c r="R51" s="11"/>
      <c r="S51" s="9" t="s">
        <v>253</v>
      </c>
      <c r="T51" s="9" t="s">
        <v>473</v>
      </c>
      <c r="U51" s="9" t="s">
        <v>445</v>
      </c>
      <c r="V51" s="11">
        <v>2</v>
      </c>
    </row>
    <row r="52" spans="1:22">
      <c r="A52" s="8">
        <v>1999</v>
      </c>
      <c r="B52" s="8" t="s">
        <v>438</v>
      </c>
      <c r="C52" s="8" t="s">
        <v>404</v>
      </c>
      <c r="D52" s="8" t="s">
        <v>469</v>
      </c>
      <c r="E52" s="8" t="s">
        <v>462</v>
      </c>
      <c r="F52" s="8" t="s">
        <v>350</v>
      </c>
      <c r="G52" s="13">
        <v>2</v>
      </c>
      <c r="H52" s="13"/>
      <c r="I52" s="13">
        <v>6</v>
      </c>
      <c r="J52" s="13">
        <v>2</v>
      </c>
      <c r="K52" s="13">
        <v>6</v>
      </c>
      <c r="L52" s="13">
        <v>3</v>
      </c>
      <c r="M52" s="13"/>
      <c r="N52" s="13"/>
      <c r="O52" s="13"/>
      <c r="P52" s="13"/>
      <c r="Q52" s="13"/>
      <c r="R52" s="13"/>
      <c r="S52" s="8" t="s">
        <v>406</v>
      </c>
      <c r="T52" s="8" t="s">
        <v>474</v>
      </c>
      <c r="U52" s="8" t="s">
        <v>452</v>
      </c>
      <c r="V52" s="13" t="s">
        <v>564</v>
      </c>
    </row>
    <row r="53" spans="1:22">
      <c r="A53" s="8">
        <v>1999</v>
      </c>
      <c r="B53" s="8" t="s">
        <v>305</v>
      </c>
      <c r="C53" s="8" t="s">
        <v>253</v>
      </c>
      <c r="D53" s="8" t="s">
        <v>473</v>
      </c>
      <c r="E53" s="8" t="s">
        <v>445</v>
      </c>
      <c r="F53" s="8" t="s">
        <v>518</v>
      </c>
      <c r="G53" s="13">
        <v>10</v>
      </c>
      <c r="H53" s="13"/>
      <c r="I53" s="13">
        <v>4</v>
      </c>
      <c r="J53" s="13">
        <v>6</v>
      </c>
      <c r="K53" s="13">
        <v>6</v>
      </c>
      <c r="L53" s="13">
        <v>0</v>
      </c>
      <c r="M53" s="13">
        <v>6</v>
      </c>
      <c r="N53" s="13">
        <v>3</v>
      </c>
      <c r="O53" s="13">
        <v>7</v>
      </c>
      <c r="P53" s="13">
        <v>6</v>
      </c>
      <c r="Q53" s="13"/>
      <c r="R53" s="13"/>
      <c r="S53" s="8" t="s">
        <v>254</v>
      </c>
      <c r="T53" s="8" t="s">
        <v>475</v>
      </c>
      <c r="U53" s="8" t="s">
        <v>443</v>
      </c>
      <c r="V53" s="13" t="s">
        <v>564</v>
      </c>
    </row>
    <row r="54" spans="1:22">
      <c r="A54" s="9">
        <v>1998</v>
      </c>
      <c r="B54" s="8" t="s">
        <v>438</v>
      </c>
      <c r="C54" s="9" t="s">
        <v>404</v>
      </c>
      <c r="D54" s="9" t="s">
        <v>469</v>
      </c>
      <c r="E54" s="9" t="s">
        <v>462</v>
      </c>
      <c r="F54" s="9" t="s">
        <v>386</v>
      </c>
      <c r="G54" s="11">
        <v>1</v>
      </c>
      <c r="H54" s="11"/>
      <c r="I54" s="11">
        <v>6</v>
      </c>
      <c r="J54" s="11">
        <v>3</v>
      </c>
      <c r="K54" s="11">
        <v>6</v>
      </c>
      <c r="L54" s="11">
        <v>3</v>
      </c>
      <c r="M54" s="11"/>
      <c r="N54" s="11"/>
      <c r="O54" s="11"/>
      <c r="P54" s="11"/>
      <c r="Q54" s="11"/>
      <c r="R54" s="11"/>
      <c r="S54" s="9" t="s">
        <v>405</v>
      </c>
      <c r="T54" s="9" t="s">
        <v>463</v>
      </c>
      <c r="U54" s="9" t="s">
        <v>453</v>
      </c>
      <c r="V54" s="11">
        <v>8</v>
      </c>
    </row>
    <row r="55" spans="1:22">
      <c r="A55" s="9">
        <v>1998</v>
      </c>
      <c r="B55" s="8" t="s">
        <v>305</v>
      </c>
      <c r="C55" s="9" t="s">
        <v>250</v>
      </c>
      <c r="D55" s="9" t="s">
        <v>476</v>
      </c>
      <c r="E55" s="9" t="s">
        <v>455</v>
      </c>
      <c r="F55" s="9" t="s">
        <v>228</v>
      </c>
      <c r="G55" s="11">
        <v>6</v>
      </c>
      <c r="H55" s="11"/>
      <c r="I55" s="11">
        <v>6</v>
      </c>
      <c r="J55" s="11">
        <v>2</v>
      </c>
      <c r="K55" s="11">
        <v>6</v>
      </c>
      <c r="L55" s="11">
        <v>2</v>
      </c>
      <c r="M55" s="11">
        <v>6</v>
      </c>
      <c r="N55" s="11">
        <v>2</v>
      </c>
      <c r="O55" s="11"/>
      <c r="P55" s="11"/>
      <c r="Q55" s="11"/>
      <c r="R55" s="11"/>
      <c r="S55" s="9" t="s">
        <v>251</v>
      </c>
      <c r="T55" s="9" t="s">
        <v>485</v>
      </c>
      <c r="U55" s="9" t="s">
        <v>492</v>
      </c>
      <c r="V55" s="11">
        <v>9</v>
      </c>
    </row>
    <row r="56" spans="1:22">
      <c r="A56" s="8">
        <v>1997</v>
      </c>
      <c r="B56" s="8" t="s">
        <v>438</v>
      </c>
      <c r="C56" s="8" t="s">
        <v>404</v>
      </c>
      <c r="D56" s="8" t="s">
        <v>469</v>
      </c>
      <c r="E56" s="8" t="s">
        <v>462</v>
      </c>
      <c r="F56" s="8" t="s">
        <v>364</v>
      </c>
      <c r="G56" s="13">
        <v>4</v>
      </c>
      <c r="H56" s="13"/>
      <c r="I56" s="13">
        <v>6</v>
      </c>
      <c r="J56" s="13">
        <v>2</v>
      </c>
      <c r="K56" s="13">
        <v>6</v>
      </c>
      <c r="L56" s="13">
        <v>2</v>
      </c>
      <c r="M56" s="13"/>
      <c r="N56" s="13"/>
      <c r="O56" s="13"/>
      <c r="P56" s="13"/>
      <c r="Q56" s="13"/>
      <c r="R56" s="13"/>
      <c r="S56" s="8" t="s">
        <v>402</v>
      </c>
      <c r="T56" s="8" t="s">
        <v>474</v>
      </c>
      <c r="U56" s="8" t="s">
        <v>452</v>
      </c>
      <c r="V56" s="13" t="s">
        <v>564</v>
      </c>
    </row>
    <row r="57" spans="1:22">
      <c r="A57" s="8">
        <v>1997</v>
      </c>
      <c r="B57" s="8" t="s">
        <v>305</v>
      </c>
      <c r="C57" s="8" t="s">
        <v>239</v>
      </c>
      <c r="D57" s="8" t="s">
        <v>467</v>
      </c>
      <c r="E57" s="15" t="s">
        <v>442</v>
      </c>
      <c r="F57" s="8" t="s">
        <v>248</v>
      </c>
      <c r="G57" s="13">
        <v>1</v>
      </c>
      <c r="H57" s="13"/>
      <c r="I57" s="13">
        <v>6</v>
      </c>
      <c r="J57" s="13">
        <v>2</v>
      </c>
      <c r="K57" s="13">
        <v>6</v>
      </c>
      <c r="L57" s="13">
        <v>3</v>
      </c>
      <c r="M57" s="13">
        <v>6</v>
      </c>
      <c r="N57" s="13">
        <v>3</v>
      </c>
      <c r="O57" s="13"/>
      <c r="P57" s="13"/>
      <c r="Q57" s="13"/>
      <c r="R57" s="13"/>
      <c r="S57" s="8" t="s">
        <v>247</v>
      </c>
      <c r="T57" s="8" t="s">
        <v>463</v>
      </c>
      <c r="U57" s="8" t="s">
        <v>453</v>
      </c>
      <c r="V57" s="13" t="s">
        <v>564</v>
      </c>
    </row>
    <row r="58" spans="1:22">
      <c r="A58" s="9">
        <v>1996</v>
      </c>
      <c r="B58" s="8" t="s">
        <v>438</v>
      </c>
      <c r="C58" s="9" t="s">
        <v>397</v>
      </c>
      <c r="D58" s="9" t="s">
        <v>467</v>
      </c>
      <c r="E58" s="9" t="s">
        <v>442</v>
      </c>
      <c r="F58" s="9" t="s">
        <v>372</v>
      </c>
      <c r="G58" s="11">
        <v>1</v>
      </c>
      <c r="H58" s="11"/>
      <c r="I58" s="11">
        <v>6</v>
      </c>
      <c r="J58" s="11">
        <v>4</v>
      </c>
      <c r="K58" s="11">
        <v>6</v>
      </c>
      <c r="L58" s="11">
        <v>1</v>
      </c>
      <c r="M58" s="11"/>
      <c r="N58" s="11"/>
      <c r="O58" s="11"/>
      <c r="P58" s="11"/>
      <c r="Q58" s="11"/>
      <c r="R58" s="11"/>
      <c r="S58" s="9" t="s">
        <v>403</v>
      </c>
      <c r="T58" s="9" t="s">
        <v>451</v>
      </c>
      <c r="U58" s="9" t="s">
        <v>449</v>
      </c>
      <c r="V58" s="11">
        <v>8</v>
      </c>
    </row>
    <row r="59" spans="1:22">
      <c r="A59" s="9">
        <v>1996</v>
      </c>
      <c r="B59" s="8" t="s">
        <v>305</v>
      </c>
      <c r="C59" s="9" t="s">
        <v>231</v>
      </c>
      <c r="D59" s="9" t="s">
        <v>451</v>
      </c>
      <c r="E59" s="9" t="s">
        <v>449</v>
      </c>
      <c r="F59" s="9" t="s">
        <v>245</v>
      </c>
      <c r="G59" s="11">
        <v>4</v>
      </c>
      <c r="H59" s="11"/>
      <c r="I59" s="11">
        <v>6</v>
      </c>
      <c r="J59" s="11">
        <v>2</v>
      </c>
      <c r="K59" s="11">
        <v>6</v>
      </c>
      <c r="L59" s="11">
        <v>4</v>
      </c>
      <c r="M59" s="11">
        <v>2</v>
      </c>
      <c r="N59" s="11">
        <v>6</v>
      </c>
      <c r="O59" s="11">
        <v>6</v>
      </c>
      <c r="P59" s="11">
        <v>2</v>
      </c>
      <c r="Q59" s="11"/>
      <c r="R59" s="11"/>
      <c r="S59" s="9" t="s">
        <v>244</v>
      </c>
      <c r="T59" s="9" t="s">
        <v>467</v>
      </c>
      <c r="U59" s="9" t="s">
        <v>442</v>
      </c>
      <c r="V59" s="11">
        <v>5</v>
      </c>
    </row>
    <row r="60" spans="1:22">
      <c r="A60" s="8">
        <v>1995</v>
      </c>
      <c r="B60" s="8" t="s">
        <v>438</v>
      </c>
      <c r="C60" s="8" t="s">
        <v>402</v>
      </c>
      <c r="D60" s="8" t="s">
        <v>474</v>
      </c>
      <c r="E60" s="8" t="s">
        <v>452</v>
      </c>
      <c r="F60" s="8" t="s">
        <v>337</v>
      </c>
      <c r="G60" s="13">
        <v>4</v>
      </c>
      <c r="H60" s="13"/>
      <c r="I60" s="13">
        <v>6</v>
      </c>
      <c r="J60" s="13">
        <v>3</v>
      </c>
      <c r="K60" s="13">
        <v>6</v>
      </c>
      <c r="L60" s="13">
        <v>2</v>
      </c>
      <c r="M60" s="13"/>
      <c r="N60" s="13"/>
      <c r="O60" s="13"/>
      <c r="P60" s="13"/>
      <c r="Q60" s="13"/>
      <c r="R60" s="13"/>
      <c r="S60" s="8" t="s">
        <v>401</v>
      </c>
      <c r="T60" s="8" t="s">
        <v>463</v>
      </c>
      <c r="U60" s="8" t="s">
        <v>453</v>
      </c>
      <c r="V60" s="13">
        <v>1</v>
      </c>
    </row>
    <row r="61" spans="1:22">
      <c r="A61" s="8">
        <v>1995</v>
      </c>
      <c r="B61" s="8" t="s">
        <v>305</v>
      </c>
      <c r="C61" s="8" t="s">
        <v>242</v>
      </c>
      <c r="D61" s="8" t="s">
        <v>467</v>
      </c>
      <c r="E61" s="15" t="s">
        <v>442</v>
      </c>
      <c r="F61" s="8" t="s">
        <v>517</v>
      </c>
      <c r="G61" s="13">
        <v>2</v>
      </c>
      <c r="H61" s="13"/>
      <c r="I61" s="13">
        <v>4</v>
      </c>
      <c r="J61" s="13">
        <v>6</v>
      </c>
      <c r="K61" s="13">
        <v>6</v>
      </c>
      <c r="L61" s="13">
        <v>1</v>
      </c>
      <c r="M61" s="13">
        <v>7</v>
      </c>
      <c r="N61" s="13">
        <v>6</v>
      </c>
      <c r="O61" s="13">
        <v>6</v>
      </c>
      <c r="P61" s="13">
        <v>4</v>
      </c>
      <c r="Q61" s="13"/>
      <c r="R61" s="13"/>
      <c r="S61" s="8" t="s">
        <v>239</v>
      </c>
      <c r="T61" s="8" t="s">
        <v>467</v>
      </c>
      <c r="U61" s="8" t="s">
        <v>442</v>
      </c>
      <c r="V61" s="13">
        <v>1</v>
      </c>
    </row>
    <row r="62" spans="1:22">
      <c r="A62" s="9">
        <v>1994</v>
      </c>
      <c r="B62" s="8" t="s">
        <v>438</v>
      </c>
      <c r="C62" s="9" t="s">
        <v>395</v>
      </c>
      <c r="D62" s="9" t="s">
        <v>451</v>
      </c>
      <c r="E62" s="9" t="s">
        <v>449</v>
      </c>
      <c r="F62" s="9" t="s">
        <v>363</v>
      </c>
      <c r="G62" s="11">
        <v>1</v>
      </c>
      <c r="H62" s="11"/>
      <c r="I62" s="11">
        <v>6</v>
      </c>
      <c r="J62" s="11">
        <v>0</v>
      </c>
      <c r="K62" s="11">
        <v>6</v>
      </c>
      <c r="L62" s="11">
        <v>2</v>
      </c>
      <c r="M62" s="11"/>
      <c r="N62" s="11"/>
      <c r="O62" s="11"/>
      <c r="P62" s="11"/>
      <c r="Q62" s="11"/>
      <c r="R62" s="11"/>
      <c r="S62" s="9" t="s">
        <v>401</v>
      </c>
      <c r="T62" s="9" t="s">
        <v>463</v>
      </c>
      <c r="U62" s="9" t="s">
        <v>453</v>
      </c>
      <c r="V62" s="11">
        <v>2</v>
      </c>
    </row>
    <row r="63" spans="1:22">
      <c r="A63" s="9">
        <v>1994</v>
      </c>
      <c r="B63" s="8" t="s">
        <v>305</v>
      </c>
      <c r="C63" s="9" t="s">
        <v>239</v>
      </c>
      <c r="D63" s="9" t="s">
        <v>467</v>
      </c>
      <c r="E63" s="9" t="s">
        <v>442</v>
      </c>
      <c r="F63" s="9" t="s">
        <v>516</v>
      </c>
      <c r="G63" s="11">
        <v>1</v>
      </c>
      <c r="H63" s="11"/>
      <c r="I63" s="11">
        <v>7</v>
      </c>
      <c r="J63" s="11">
        <v>6</v>
      </c>
      <c r="K63" s="11">
        <v>6</v>
      </c>
      <c r="L63" s="11">
        <v>4</v>
      </c>
      <c r="M63" s="11">
        <v>6</v>
      </c>
      <c r="N63" s="11">
        <v>4</v>
      </c>
      <c r="O63" s="11"/>
      <c r="P63" s="11"/>
      <c r="Q63" s="11"/>
      <c r="R63" s="11"/>
      <c r="S63" s="9" t="s">
        <v>240</v>
      </c>
      <c r="T63" s="9" t="s">
        <v>467</v>
      </c>
      <c r="U63" s="9" t="s">
        <v>442</v>
      </c>
      <c r="V63" s="11">
        <v>9</v>
      </c>
    </row>
    <row r="64" spans="1:22">
      <c r="A64" s="8">
        <v>1993</v>
      </c>
      <c r="B64" s="8" t="s">
        <v>438</v>
      </c>
      <c r="C64" s="8" t="s">
        <v>397</v>
      </c>
      <c r="D64" s="8" t="s">
        <v>477</v>
      </c>
      <c r="E64" s="8" t="s">
        <v>444</v>
      </c>
      <c r="F64" s="8" t="s">
        <v>400</v>
      </c>
      <c r="G64" s="13">
        <v>1</v>
      </c>
      <c r="H64" s="13"/>
      <c r="I64" s="13">
        <v>4</v>
      </c>
      <c r="J64" s="13">
        <v>6</v>
      </c>
      <c r="K64" s="13">
        <v>6</v>
      </c>
      <c r="L64" s="13">
        <v>3</v>
      </c>
      <c r="M64" s="13">
        <v>6</v>
      </c>
      <c r="N64" s="13">
        <v>2</v>
      </c>
      <c r="O64" s="13"/>
      <c r="P64" s="13"/>
      <c r="Q64" s="13"/>
      <c r="R64" s="13"/>
      <c r="S64" s="8" t="s">
        <v>395</v>
      </c>
      <c r="T64" s="8" t="s">
        <v>451</v>
      </c>
      <c r="U64" s="8" t="s">
        <v>449</v>
      </c>
      <c r="V64" s="13">
        <v>2</v>
      </c>
    </row>
    <row r="65" spans="1:22">
      <c r="A65" s="8">
        <v>1993</v>
      </c>
      <c r="B65" s="8" t="s">
        <v>305</v>
      </c>
      <c r="C65" s="8" t="s">
        <v>234</v>
      </c>
      <c r="D65" s="8" t="s">
        <v>467</v>
      </c>
      <c r="E65" s="15" t="s">
        <v>442</v>
      </c>
      <c r="F65" s="8" t="s">
        <v>237</v>
      </c>
      <c r="G65" s="13">
        <v>1</v>
      </c>
      <c r="H65" s="13"/>
      <c r="I65" s="13">
        <v>6</v>
      </c>
      <c r="J65" s="13">
        <v>2</v>
      </c>
      <c r="K65" s="13">
        <v>6</v>
      </c>
      <c r="L65" s="13">
        <v>1</v>
      </c>
      <c r="M65" s="13">
        <v>2</v>
      </c>
      <c r="N65" s="13">
        <v>6</v>
      </c>
      <c r="O65" s="13">
        <v>7</v>
      </c>
      <c r="P65" s="13">
        <v>5</v>
      </c>
      <c r="Q65" s="13"/>
      <c r="R65" s="13"/>
      <c r="S65" s="8" t="s">
        <v>221</v>
      </c>
      <c r="T65" s="8" t="s">
        <v>475</v>
      </c>
      <c r="U65" s="8" t="s">
        <v>443</v>
      </c>
      <c r="V65" s="13">
        <v>2</v>
      </c>
    </row>
    <row r="66" spans="1:22">
      <c r="A66" s="9">
        <v>1992</v>
      </c>
      <c r="B66" s="8" t="s">
        <v>438</v>
      </c>
      <c r="C66" s="9" t="s">
        <v>397</v>
      </c>
      <c r="D66" s="9" t="s">
        <v>477</v>
      </c>
      <c r="E66" s="14" t="s">
        <v>444</v>
      </c>
      <c r="F66" s="9" t="s">
        <v>350</v>
      </c>
      <c r="G66" s="11">
        <v>1</v>
      </c>
      <c r="H66" s="11"/>
      <c r="I66" s="11">
        <v>6</v>
      </c>
      <c r="J66" s="11">
        <v>2</v>
      </c>
      <c r="K66" s="11">
        <v>6</v>
      </c>
      <c r="L66" s="11">
        <v>3</v>
      </c>
      <c r="M66" s="11"/>
      <c r="N66" s="11"/>
      <c r="O66" s="11"/>
      <c r="P66" s="11"/>
      <c r="Q66" s="11"/>
      <c r="R66" s="11"/>
      <c r="S66" s="9" t="s">
        <v>396</v>
      </c>
      <c r="T66" s="9" t="s">
        <v>467</v>
      </c>
      <c r="U66" s="9" t="s">
        <v>442</v>
      </c>
      <c r="V66" s="11">
        <v>7</v>
      </c>
    </row>
    <row r="67" spans="1:22">
      <c r="A67" s="9">
        <v>1992</v>
      </c>
      <c r="B67" s="8" t="s">
        <v>305</v>
      </c>
      <c r="C67" s="9" t="s">
        <v>234</v>
      </c>
      <c r="D67" s="9" t="s">
        <v>467</v>
      </c>
      <c r="E67" s="9" t="s">
        <v>442</v>
      </c>
      <c r="F67" s="9" t="s">
        <v>235</v>
      </c>
      <c r="G67" s="11">
        <v>2</v>
      </c>
      <c r="H67" s="11"/>
      <c r="I67" s="11">
        <v>6</v>
      </c>
      <c r="J67" s="11">
        <v>3</v>
      </c>
      <c r="K67" s="11">
        <v>3</v>
      </c>
      <c r="L67" s="11">
        <v>6</v>
      </c>
      <c r="M67" s="11">
        <v>6</v>
      </c>
      <c r="N67" s="11">
        <v>4</v>
      </c>
      <c r="O67" s="11">
        <v>6</v>
      </c>
      <c r="P67" s="11">
        <v>2</v>
      </c>
      <c r="Q67" s="11"/>
      <c r="R67" s="11"/>
      <c r="S67" s="9" t="s">
        <v>221</v>
      </c>
      <c r="T67" s="9" t="s">
        <v>475</v>
      </c>
      <c r="U67" s="9" t="s">
        <v>443</v>
      </c>
      <c r="V67" s="11">
        <v>1</v>
      </c>
    </row>
    <row r="68" spans="1:22">
      <c r="A68" s="8">
        <v>1991</v>
      </c>
      <c r="B68" s="8" t="s">
        <v>438</v>
      </c>
      <c r="C68" s="8" t="s">
        <v>397</v>
      </c>
      <c r="D68" s="8" t="s">
        <v>477</v>
      </c>
      <c r="E68" s="8" t="s">
        <v>444</v>
      </c>
      <c r="F68" s="8" t="s">
        <v>399</v>
      </c>
      <c r="G68" s="13">
        <v>2</v>
      </c>
      <c r="H68" s="13"/>
      <c r="I68" s="13">
        <v>5</v>
      </c>
      <c r="J68" s="13">
        <v>7</v>
      </c>
      <c r="K68" s="13">
        <v>6</v>
      </c>
      <c r="L68" s="13">
        <v>3</v>
      </c>
      <c r="M68" s="13">
        <v>6</v>
      </c>
      <c r="N68" s="13">
        <v>1</v>
      </c>
      <c r="O68" s="13"/>
      <c r="P68" s="13"/>
      <c r="Q68" s="13"/>
      <c r="R68" s="13"/>
      <c r="S68" s="8" t="s">
        <v>398</v>
      </c>
      <c r="T68" s="8" t="s">
        <v>560</v>
      </c>
      <c r="U68" s="8" t="s">
        <v>455</v>
      </c>
      <c r="V68" s="13">
        <v>10</v>
      </c>
    </row>
    <row r="69" spans="1:22">
      <c r="A69" s="8">
        <v>1991</v>
      </c>
      <c r="B69" s="8" t="s">
        <v>305</v>
      </c>
      <c r="C69" s="8" t="s">
        <v>231</v>
      </c>
      <c r="D69" s="8" t="s">
        <v>451</v>
      </c>
      <c r="E69" s="8" t="s">
        <v>449</v>
      </c>
      <c r="F69" s="8" t="s">
        <v>232</v>
      </c>
      <c r="G69" s="13">
        <v>2</v>
      </c>
      <c r="H69" s="13"/>
      <c r="I69" s="13">
        <v>1</v>
      </c>
      <c r="J69" s="13">
        <v>6</v>
      </c>
      <c r="K69" s="13">
        <v>6</v>
      </c>
      <c r="L69" s="13">
        <v>4</v>
      </c>
      <c r="M69" s="13">
        <v>6</v>
      </c>
      <c r="N69" s="13">
        <v>4</v>
      </c>
      <c r="O69" s="13">
        <v>6</v>
      </c>
      <c r="P69" s="13">
        <v>4</v>
      </c>
      <c r="Q69" s="13"/>
      <c r="R69" s="13"/>
      <c r="S69" s="8" t="s">
        <v>216</v>
      </c>
      <c r="T69" s="8" t="s">
        <v>560</v>
      </c>
      <c r="U69" s="8" t="s">
        <v>455</v>
      </c>
      <c r="V69" s="13">
        <v>3</v>
      </c>
    </row>
    <row r="70" spans="1:22">
      <c r="A70" s="9">
        <v>1990</v>
      </c>
      <c r="B70" s="8" t="s">
        <v>438</v>
      </c>
      <c r="C70" s="9" t="s">
        <v>395</v>
      </c>
      <c r="D70" s="9" t="s">
        <v>451</v>
      </c>
      <c r="E70" s="9" t="s">
        <v>449</v>
      </c>
      <c r="F70" s="9" t="s">
        <v>346</v>
      </c>
      <c r="G70" s="11">
        <v>1</v>
      </c>
      <c r="H70" s="11"/>
      <c r="I70" s="11">
        <v>6</v>
      </c>
      <c r="J70" s="11">
        <v>3</v>
      </c>
      <c r="K70" s="11">
        <v>6</v>
      </c>
      <c r="L70" s="11">
        <v>4</v>
      </c>
      <c r="M70" s="11"/>
      <c r="N70" s="11"/>
      <c r="O70" s="11"/>
      <c r="P70" s="11"/>
      <c r="Q70" s="11"/>
      <c r="R70" s="11"/>
      <c r="S70" s="9" t="s">
        <v>396</v>
      </c>
      <c r="T70" s="9" t="s">
        <v>467</v>
      </c>
      <c r="U70" s="9" t="s">
        <v>442</v>
      </c>
      <c r="V70" s="11">
        <v>6</v>
      </c>
    </row>
    <row r="71" spans="1:22">
      <c r="A71" s="9">
        <v>1990</v>
      </c>
      <c r="B71" s="8" t="s">
        <v>305</v>
      </c>
      <c r="C71" s="9" t="s">
        <v>216</v>
      </c>
      <c r="D71" s="9" t="s">
        <v>560</v>
      </c>
      <c r="E71" s="9" t="s">
        <v>455</v>
      </c>
      <c r="F71" s="9" t="s">
        <v>515</v>
      </c>
      <c r="G71" s="11">
        <v>1</v>
      </c>
      <c r="H71" s="11"/>
      <c r="I71" s="11">
        <v>4</v>
      </c>
      <c r="J71" s="11">
        <v>6</v>
      </c>
      <c r="K71" s="11">
        <v>7</v>
      </c>
      <c r="L71" s="11">
        <v>6</v>
      </c>
      <c r="M71" s="11">
        <v>5</v>
      </c>
      <c r="N71" s="11">
        <v>2</v>
      </c>
      <c r="O71" s="11"/>
      <c r="P71" s="11"/>
      <c r="Q71" s="11"/>
      <c r="R71" s="11"/>
      <c r="S71" s="9" t="s">
        <v>221</v>
      </c>
      <c r="T71" s="9" t="s">
        <v>475</v>
      </c>
      <c r="U71" s="9" t="s">
        <v>443</v>
      </c>
      <c r="V71" s="11">
        <v>3</v>
      </c>
    </row>
    <row r="72" spans="1:22">
      <c r="A72" s="8">
        <v>1989</v>
      </c>
      <c r="B72" s="8" t="s">
        <v>438</v>
      </c>
      <c r="C72" s="8" t="s">
        <v>395</v>
      </c>
      <c r="D72" s="8" t="s">
        <v>451</v>
      </c>
      <c r="E72" s="8" t="s">
        <v>449</v>
      </c>
      <c r="F72" s="8" t="s">
        <v>332</v>
      </c>
      <c r="G72" s="13">
        <v>1</v>
      </c>
      <c r="H72" s="13"/>
      <c r="I72" s="13">
        <v>6</v>
      </c>
      <c r="J72" s="13">
        <v>4</v>
      </c>
      <c r="K72" s="13">
        <v>6</v>
      </c>
      <c r="L72" s="13">
        <v>4</v>
      </c>
      <c r="M72" s="13"/>
      <c r="N72" s="13"/>
      <c r="O72" s="13"/>
      <c r="P72" s="13"/>
      <c r="Q72" s="13"/>
      <c r="R72" s="13"/>
      <c r="S72" s="8" t="s">
        <v>393</v>
      </c>
      <c r="T72" s="8" t="s">
        <v>560</v>
      </c>
      <c r="U72" s="8" t="s">
        <v>455</v>
      </c>
      <c r="V72" s="13">
        <v>5</v>
      </c>
    </row>
    <row r="73" spans="1:22">
      <c r="A73" s="8">
        <v>1989</v>
      </c>
      <c r="B73" s="8" t="s">
        <v>305</v>
      </c>
      <c r="C73" s="8" t="s">
        <v>216</v>
      </c>
      <c r="D73" s="8" t="s">
        <v>560</v>
      </c>
      <c r="E73" s="15" t="s">
        <v>455</v>
      </c>
      <c r="F73" s="8" t="s">
        <v>228</v>
      </c>
      <c r="G73" s="13">
        <v>2</v>
      </c>
      <c r="H73" s="13"/>
      <c r="I73" s="13">
        <v>6</v>
      </c>
      <c r="J73" s="13">
        <v>2</v>
      </c>
      <c r="K73" s="13">
        <v>6</v>
      </c>
      <c r="L73" s="13">
        <v>2</v>
      </c>
      <c r="M73" s="13">
        <v>6</v>
      </c>
      <c r="N73" s="13">
        <v>2</v>
      </c>
      <c r="O73" s="13"/>
      <c r="P73" s="13"/>
      <c r="Q73" s="13"/>
      <c r="R73" s="13"/>
      <c r="S73" s="8" t="s">
        <v>227</v>
      </c>
      <c r="T73" s="8" t="s">
        <v>560</v>
      </c>
      <c r="U73" s="8" t="s">
        <v>455</v>
      </c>
      <c r="V73" s="13">
        <v>9</v>
      </c>
    </row>
    <row r="74" spans="1:22">
      <c r="A74" s="9">
        <v>1988</v>
      </c>
      <c r="B74" s="8" t="s">
        <v>438</v>
      </c>
      <c r="C74" s="9" t="s">
        <v>395</v>
      </c>
      <c r="D74" s="9" t="s">
        <v>451</v>
      </c>
      <c r="E74" s="9" t="s">
        <v>449</v>
      </c>
      <c r="F74" s="9" t="s">
        <v>538</v>
      </c>
      <c r="G74" s="11">
        <v>1</v>
      </c>
      <c r="H74" s="11"/>
      <c r="I74" s="11">
        <v>6</v>
      </c>
      <c r="J74" s="11">
        <v>1</v>
      </c>
      <c r="K74" s="11">
        <v>7</v>
      </c>
      <c r="L74" s="11">
        <v>6</v>
      </c>
      <c r="M74" s="11"/>
      <c r="N74" s="11"/>
      <c r="O74" s="11"/>
      <c r="P74" s="11"/>
      <c r="Q74" s="11"/>
      <c r="R74" s="11"/>
      <c r="S74" s="9" t="s">
        <v>376</v>
      </c>
      <c r="T74" s="9" t="s">
        <v>467</v>
      </c>
      <c r="U74" s="9" t="s">
        <v>442</v>
      </c>
      <c r="V74" s="11">
        <v>3</v>
      </c>
    </row>
    <row r="75" spans="1:22">
      <c r="A75" s="9">
        <v>1988</v>
      </c>
      <c r="B75" s="8" t="s">
        <v>305</v>
      </c>
      <c r="C75" s="9" t="s">
        <v>215</v>
      </c>
      <c r="D75" s="9" t="s">
        <v>475</v>
      </c>
      <c r="E75" s="9" t="s">
        <v>443</v>
      </c>
      <c r="F75" s="9" t="s">
        <v>514</v>
      </c>
      <c r="G75" s="11">
        <v>3</v>
      </c>
      <c r="H75" s="11"/>
      <c r="I75" s="11">
        <v>6</v>
      </c>
      <c r="J75" s="11">
        <v>3</v>
      </c>
      <c r="K75" s="11">
        <v>6</v>
      </c>
      <c r="L75" s="11">
        <v>7</v>
      </c>
      <c r="M75" s="11">
        <v>3</v>
      </c>
      <c r="N75" s="11">
        <v>6</v>
      </c>
      <c r="O75" s="11">
        <v>6</v>
      </c>
      <c r="P75" s="11">
        <v>1</v>
      </c>
      <c r="Q75" s="11">
        <v>8</v>
      </c>
      <c r="R75" s="11">
        <v>6</v>
      </c>
      <c r="S75" s="9" t="s">
        <v>224</v>
      </c>
      <c r="T75" s="9" t="s">
        <v>464</v>
      </c>
      <c r="U75" s="9" t="s">
        <v>460</v>
      </c>
      <c r="V75" s="11">
        <v>4</v>
      </c>
    </row>
    <row r="76" spans="1:22">
      <c r="A76" s="8">
        <v>1987</v>
      </c>
      <c r="B76" s="8" t="s">
        <v>438</v>
      </c>
      <c r="C76" s="8" t="s">
        <v>387</v>
      </c>
      <c r="D76" s="8" t="s">
        <v>560</v>
      </c>
      <c r="E76" s="15" t="s">
        <v>455</v>
      </c>
      <c r="F76" s="8" t="s">
        <v>537</v>
      </c>
      <c r="G76" s="13">
        <v>2</v>
      </c>
      <c r="H76" s="13"/>
      <c r="I76" s="13">
        <v>7</v>
      </c>
      <c r="J76" s="13">
        <v>5</v>
      </c>
      <c r="K76" s="13">
        <v>7</v>
      </c>
      <c r="L76" s="13">
        <v>6</v>
      </c>
      <c r="M76" s="13"/>
      <c r="N76" s="13"/>
      <c r="O76" s="13"/>
      <c r="P76" s="13"/>
      <c r="Q76" s="13"/>
      <c r="R76" s="13"/>
      <c r="S76" s="8" t="s">
        <v>390</v>
      </c>
      <c r="T76" s="8" t="s">
        <v>467</v>
      </c>
      <c r="U76" s="8" t="s">
        <v>442</v>
      </c>
      <c r="V76" s="13">
        <v>1</v>
      </c>
    </row>
    <row r="77" spans="1:22">
      <c r="A77" s="8">
        <v>1987</v>
      </c>
      <c r="B77" s="8" t="s">
        <v>305</v>
      </c>
      <c r="C77" s="8" t="s">
        <v>221</v>
      </c>
      <c r="D77" s="8" t="s">
        <v>475</v>
      </c>
      <c r="E77" s="15" t="s">
        <v>443</v>
      </c>
      <c r="F77" s="8" t="s">
        <v>66</v>
      </c>
      <c r="G77" s="13">
        <v>4</v>
      </c>
      <c r="H77" s="13"/>
      <c r="I77" s="13">
        <v>6</v>
      </c>
      <c r="J77" s="13">
        <v>3</v>
      </c>
      <c r="K77" s="13">
        <v>6</v>
      </c>
      <c r="L77" s="13">
        <v>4</v>
      </c>
      <c r="M77" s="13">
        <v>3</v>
      </c>
      <c r="N77" s="13">
        <v>6</v>
      </c>
      <c r="O77" s="13">
        <v>5</v>
      </c>
      <c r="P77" s="13">
        <v>7</v>
      </c>
      <c r="Q77" s="13">
        <v>6</v>
      </c>
      <c r="R77" s="13">
        <v>3</v>
      </c>
      <c r="S77" s="8" t="s">
        <v>224</v>
      </c>
      <c r="T77" s="8" t="s">
        <v>464</v>
      </c>
      <c r="U77" s="8" t="s">
        <v>460</v>
      </c>
      <c r="V77" s="13">
        <v>11</v>
      </c>
    </row>
    <row r="78" spans="1:22">
      <c r="A78" s="8">
        <v>1985</v>
      </c>
      <c r="B78" s="8" t="s">
        <v>438</v>
      </c>
      <c r="C78" s="8" t="s">
        <v>390</v>
      </c>
      <c r="D78" s="8" t="s">
        <v>467</v>
      </c>
      <c r="E78" s="15" t="s">
        <v>442</v>
      </c>
      <c r="F78" s="8" t="s">
        <v>394</v>
      </c>
      <c r="G78" s="13">
        <v>2</v>
      </c>
      <c r="H78" s="13"/>
      <c r="I78" s="11">
        <v>6</v>
      </c>
      <c r="J78" s="11">
        <v>2</v>
      </c>
      <c r="K78" s="11">
        <v>4</v>
      </c>
      <c r="L78" s="11">
        <v>6</v>
      </c>
      <c r="M78" s="11">
        <v>6</v>
      </c>
      <c r="N78" s="11">
        <v>2</v>
      </c>
      <c r="O78" s="11"/>
      <c r="P78" s="11"/>
      <c r="Q78" s="11"/>
      <c r="R78" s="11"/>
      <c r="S78" s="8" t="s">
        <v>376</v>
      </c>
      <c r="T78" s="8" t="s">
        <v>467</v>
      </c>
      <c r="U78" s="8" t="s">
        <v>442</v>
      </c>
      <c r="V78" s="13">
        <v>1</v>
      </c>
    </row>
    <row r="79" spans="1:22">
      <c r="A79" s="9">
        <v>1985</v>
      </c>
      <c r="B79" s="8" t="s">
        <v>305</v>
      </c>
      <c r="C79" s="9" t="s">
        <v>221</v>
      </c>
      <c r="D79" s="9" t="s">
        <v>475</v>
      </c>
      <c r="E79" s="9" t="s">
        <v>443</v>
      </c>
      <c r="F79" s="9" t="s">
        <v>222</v>
      </c>
      <c r="G79" s="11">
        <v>5</v>
      </c>
      <c r="H79" s="11"/>
      <c r="I79" s="11">
        <v>6</v>
      </c>
      <c r="J79" s="11">
        <v>4</v>
      </c>
      <c r="K79" s="11">
        <v>6</v>
      </c>
      <c r="L79" s="11">
        <v>3</v>
      </c>
      <c r="M79" s="11">
        <v>6</v>
      </c>
      <c r="N79" s="11">
        <v>3</v>
      </c>
      <c r="O79" s="11"/>
      <c r="P79" s="11"/>
      <c r="Q79" s="11"/>
      <c r="R79" s="11"/>
      <c r="S79" s="9" t="s">
        <v>215</v>
      </c>
      <c r="T79" s="9" t="s">
        <v>475</v>
      </c>
      <c r="U79" s="9" t="s">
        <v>443</v>
      </c>
      <c r="V79" s="11">
        <v>3</v>
      </c>
    </row>
    <row r="80" spans="1:22">
      <c r="A80" s="9">
        <v>1984</v>
      </c>
      <c r="B80" s="8" t="s">
        <v>438</v>
      </c>
      <c r="C80" s="9" t="s">
        <v>376</v>
      </c>
      <c r="D80" s="9" t="s">
        <v>467</v>
      </c>
      <c r="E80" s="9" t="s">
        <v>442</v>
      </c>
      <c r="F80" s="9" t="s">
        <v>536</v>
      </c>
      <c r="G80" s="11">
        <v>2</v>
      </c>
      <c r="H80" s="11"/>
      <c r="I80" s="13">
        <v>6</v>
      </c>
      <c r="J80" s="13">
        <v>7</v>
      </c>
      <c r="K80" s="13">
        <v>6</v>
      </c>
      <c r="L80" s="13">
        <v>1</v>
      </c>
      <c r="M80" s="13">
        <v>6</v>
      </c>
      <c r="N80" s="13">
        <v>3</v>
      </c>
      <c r="O80" s="13"/>
      <c r="P80" s="13"/>
      <c r="Q80" s="13"/>
      <c r="R80" s="13"/>
      <c r="S80" s="9" t="s">
        <v>393</v>
      </c>
      <c r="T80" s="9" t="s">
        <v>560</v>
      </c>
      <c r="U80" s="9" t="s">
        <v>455</v>
      </c>
      <c r="V80" s="11">
        <v>9</v>
      </c>
    </row>
    <row r="81" spans="1:22">
      <c r="A81" s="8">
        <v>1984</v>
      </c>
      <c r="B81" s="8" t="s">
        <v>305</v>
      </c>
      <c r="C81" s="8" t="s">
        <v>215</v>
      </c>
      <c r="D81" s="8" t="s">
        <v>475</v>
      </c>
      <c r="E81" s="15" t="s">
        <v>443</v>
      </c>
      <c r="F81" s="8" t="s">
        <v>513</v>
      </c>
      <c r="G81" s="13">
        <v>2</v>
      </c>
      <c r="H81" s="13"/>
      <c r="I81" s="13">
        <v>6</v>
      </c>
      <c r="J81" s="13">
        <v>7</v>
      </c>
      <c r="K81" s="13">
        <v>6</v>
      </c>
      <c r="L81" s="13">
        <v>4</v>
      </c>
      <c r="M81" s="13">
        <v>7</v>
      </c>
      <c r="N81" s="13">
        <v>6</v>
      </c>
      <c r="O81" s="13">
        <v>6</v>
      </c>
      <c r="P81" s="13">
        <v>2</v>
      </c>
      <c r="Q81" s="13"/>
      <c r="R81" s="13"/>
      <c r="S81" s="8" t="s">
        <v>219</v>
      </c>
      <c r="T81" s="8" t="s">
        <v>478</v>
      </c>
      <c r="U81" s="8" t="s">
        <v>446</v>
      </c>
      <c r="V81" s="13">
        <v>9</v>
      </c>
    </row>
    <row r="82" spans="1:22">
      <c r="A82" s="8">
        <v>1983</v>
      </c>
      <c r="B82" s="8" t="s">
        <v>438</v>
      </c>
      <c r="C82" s="8" t="s">
        <v>390</v>
      </c>
      <c r="D82" s="8" t="s">
        <v>467</v>
      </c>
      <c r="E82" s="15" t="s">
        <v>442</v>
      </c>
      <c r="F82" s="8" t="s">
        <v>535</v>
      </c>
      <c r="G82" s="13">
        <v>1</v>
      </c>
      <c r="H82" s="13"/>
      <c r="I82" s="11">
        <v>6</v>
      </c>
      <c r="J82" s="11">
        <v>2</v>
      </c>
      <c r="K82" s="11">
        <v>7</v>
      </c>
      <c r="L82" s="11">
        <v>6</v>
      </c>
      <c r="M82" s="11"/>
      <c r="N82" s="11"/>
      <c r="O82" s="11"/>
      <c r="P82" s="11"/>
      <c r="Q82" s="11"/>
      <c r="R82" s="11"/>
      <c r="S82" s="8" t="s">
        <v>392</v>
      </c>
      <c r="T82" s="8" t="s">
        <v>467</v>
      </c>
      <c r="U82" s="8" t="s">
        <v>442</v>
      </c>
      <c r="V82" s="13">
        <v>9</v>
      </c>
    </row>
    <row r="83" spans="1:22">
      <c r="A83" s="9">
        <v>1983</v>
      </c>
      <c r="B83" s="8" t="s">
        <v>305</v>
      </c>
      <c r="C83" s="9" t="s">
        <v>215</v>
      </c>
      <c r="D83" s="9" t="s">
        <v>475</v>
      </c>
      <c r="E83" s="9" t="s">
        <v>443</v>
      </c>
      <c r="F83" s="9" t="s">
        <v>217</v>
      </c>
      <c r="G83" s="11">
        <v>3</v>
      </c>
      <c r="H83" s="11"/>
      <c r="I83" s="11">
        <v>6</v>
      </c>
      <c r="J83" s="11">
        <v>1</v>
      </c>
      <c r="K83" s="11">
        <v>6</v>
      </c>
      <c r="L83" s="11">
        <v>4</v>
      </c>
      <c r="M83" s="11">
        <v>6</v>
      </c>
      <c r="N83" s="11">
        <v>4</v>
      </c>
      <c r="O83" s="11"/>
      <c r="P83" s="11"/>
      <c r="Q83" s="11"/>
      <c r="R83" s="11"/>
      <c r="S83" s="9" t="s">
        <v>216</v>
      </c>
      <c r="T83" s="9" t="s">
        <v>560</v>
      </c>
      <c r="U83" s="9" t="s">
        <v>455</v>
      </c>
      <c r="V83" s="11">
        <v>1</v>
      </c>
    </row>
    <row r="84" spans="1:22">
      <c r="A84" s="9">
        <v>1982</v>
      </c>
      <c r="B84" s="8" t="s">
        <v>438</v>
      </c>
      <c r="C84" s="9" t="s">
        <v>376</v>
      </c>
      <c r="D84" s="9" t="s">
        <v>467</v>
      </c>
      <c r="E84" s="9" t="s">
        <v>442</v>
      </c>
      <c r="F84" s="9" t="s">
        <v>391</v>
      </c>
      <c r="G84" s="11">
        <v>2</v>
      </c>
      <c r="H84" s="11"/>
      <c r="I84" s="13">
        <v>6</v>
      </c>
      <c r="J84" s="13">
        <v>3</v>
      </c>
      <c r="K84" s="13">
        <v>2</v>
      </c>
      <c r="L84" s="13">
        <v>6</v>
      </c>
      <c r="M84" s="13">
        <v>6</v>
      </c>
      <c r="N84" s="13">
        <v>3</v>
      </c>
      <c r="O84" s="13"/>
      <c r="P84" s="13"/>
      <c r="Q84" s="13"/>
      <c r="R84" s="13"/>
      <c r="S84" s="9" t="s">
        <v>390</v>
      </c>
      <c r="T84" s="9" t="s">
        <v>467</v>
      </c>
      <c r="U84" s="9" t="s">
        <v>442</v>
      </c>
      <c r="V84" s="11">
        <v>1</v>
      </c>
    </row>
    <row r="85" spans="1:22">
      <c r="A85" s="8">
        <v>1982</v>
      </c>
      <c r="B85" s="8" t="s">
        <v>305</v>
      </c>
      <c r="C85" s="8" t="s">
        <v>210</v>
      </c>
      <c r="D85" s="8" t="s">
        <v>467</v>
      </c>
      <c r="E85" s="15" t="s">
        <v>442</v>
      </c>
      <c r="F85" s="8" t="s">
        <v>213</v>
      </c>
      <c r="G85" s="13">
        <v>1</v>
      </c>
      <c r="H85" s="13"/>
      <c r="I85" s="13">
        <v>6</v>
      </c>
      <c r="J85" s="13">
        <v>3</v>
      </c>
      <c r="K85" s="13">
        <v>6</v>
      </c>
      <c r="L85" s="13">
        <v>3</v>
      </c>
      <c r="M85" s="13">
        <v>6</v>
      </c>
      <c r="N85" s="13">
        <v>2</v>
      </c>
      <c r="O85" s="13"/>
      <c r="P85" s="13"/>
      <c r="Q85" s="13"/>
      <c r="R85" s="13"/>
      <c r="S85" s="8" t="s">
        <v>211</v>
      </c>
      <c r="T85" s="8" t="s">
        <v>467</v>
      </c>
      <c r="U85" s="8" t="s">
        <v>442</v>
      </c>
      <c r="V85" s="13">
        <v>2</v>
      </c>
    </row>
    <row r="86" spans="1:22">
      <c r="A86" s="8">
        <v>1981</v>
      </c>
      <c r="B86" s="8" t="s">
        <v>438</v>
      </c>
      <c r="C86" s="8" t="s">
        <v>390</v>
      </c>
      <c r="D86" s="8" t="s">
        <v>467</v>
      </c>
      <c r="E86" s="15" t="s">
        <v>442</v>
      </c>
      <c r="F86" s="8" t="s">
        <v>534</v>
      </c>
      <c r="G86" s="13">
        <v>3</v>
      </c>
      <c r="H86" s="13"/>
      <c r="I86" s="11">
        <v>6</v>
      </c>
      <c r="J86" s="11">
        <v>7</v>
      </c>
      <c r="K86" s="11">
        <v>6</v>
      </c>
      <c r="L86" s="11">
        <v>4</v>
      </c>
      <c r="M86" s="11">
        <v>7</v>
      </c>
      <c r="N86" s="11">
        <v>5</v>
      </c>
      <c r="O86" s="11"/>
      <c r="P86" s="11"/>
      <c r="Q86" s="11"/>
      <c r="R86" s="11"/>
      <c r="S86" s="8" t="s">
        <v>376</v>
      </c>
      <c r="T86" s="8" t="s">
        <v>467</v>
      </c>
      <c r="U86" s="8" t="s">
        <v>442</v>
      </c>
      <c r="V86" s="13">
        <v>1</v>
      </c>
    </row>
    <row r="87" spans="1:22">
      <c r="A87" s="9">
        <v>1981</v>
      </c>
      <c r="B87" s="8" t="s">
        <v>305</v>
      </c>
      <c r="C87" s="9" t="s">
        <v>210</v>
      </c>
      <c r="D87" s="9" t="s">
        <v>478</v>
      </c>
      <c r="E87" s="9" t="s">
        <v>446</v>
      </c>
      <c r="F87" s="9" t="s">
        <v>512</v>
      </c>
      <c r="G87" s="11">
        <v>4</v>
      </c>
      <c r="H87" s="11"/>
      <c r="I87" s="11">
        <v>6</v>
      </c>
      <c r="J87" s="11">
        <v>2</v>
      </c>
      <c r="K87" s="11">
        <v>7</v>
      </c>
      <c r="L87" s="11">
        <v>6</v>
      </c>
      <c r="M87" s="11">
        <v>6</v>
      </c>
      <c r="N87" s="11">
        <v>7</v>
      </c>
      <c r="O87" s="11">
        <v>6</v>
      </c>
      <c r="P87" s="11">
        <v>4</v>
      </c>
      <c r="Q87" s="11"/>
      <c r="R87" s="11"/>
      <c r="S87" s="9" t="s">
        <v>211</v>
      </c>
      <c r="T87" s="9" t="s">
        <v>467</v>
      </c>
      <c r="U87" s="9" t="s">
        <v>442</v>
      </c>
      <c r="V87" s="11" t="s">
        <v>564</v>
      </c>
    </row>
    <row r="88" spans="1:22">
      <c r="A88" s="9">
        <v>1980</v>
      </c>
      <c r="B88" s="8" t="s">
        <v>438</v>
      </c>
      <c r="C88" s="9" t="s">
        <v>387</v>
      </c>
      <c r="D88" s="9" t="s">
        <v>560</v>
      </c>
      <c r="E88" s="9" t="s">
        <v>455</v>
      </c>
      <c r="F88" s="9" t="s">
        <v>389</v>
      </c>
      <c r="G88" s="11">
        <v>3</v>
      </c>
      <c r="H88" s="11"/>
      <c r="I88" s="13">
        <v>6</v>
      </c>
      <c r="J88" s="13">
        <v>0</v>
      </c>
      <c r="K88" s="13">
        <v>7</v>
      </c>
      <c r="L88" s="13">
        <v>5</v>
      </c>
      <c r="M88" s="13"/>
      <c r="N88" s="13"/>
      <c r="O88" s="13"/>
      <c r="P88" s="13"/>
      <c r="Q88" s="13"/>
      <c r="R88" s="13"/>
      <c r="S88" s="9" t="s">
        <v>388</v>
      </c>
      <c r="T88" s="9" t="s">
        <v>464</v>
      </c>
      <c r="U88" s="9" t="s">
        <v>460</v>
      </c>
      <c r="V88" s="11">
        <v>4</v>
      </c>
    </row>
    <row r="89" spans="1:22">
      <c r="A89" s="8">
        <v>1980</v>
      </c>
      <c r="B89" s="8" t="s">
        <v>305</v>
      </c>
      <c r="C89" s="8" t="s">
        <v>207</v>
      </c>
      <c r="D89" s="8" t="s">
        <v>467</v>
      </c>
      <c r="E89" s="15" t="s">
        <v>442</v>
      </c>
      <c r="F89" s="8" t="s">
        <v>511</v>
      </c>
      <c r="G89" s="13">
        <v>8</v>
      </c>
      <c r="H89" s="13"/>
      <c r="I89" s="13">
        <v>7</v>
      </c>
      <c r="J89" s="13">
        <v>5</v>
      </c>
      <c r="K89" s="13">
        <v>7</v>
      </c>
      <c r="L89" s="13">
        <v>6</v>
      </c>
      <c r="M89" s="13">
        <v>6</v>
      </c>
      <c r="N89" s="13">
        <v>2</v>
      </c>
      <c r="O89" s="13"/>
      <c r="P89" s="13"/>
      <c r="Q89" s="13"/>
      <c r="R89" s="13"/>
      <c r="S89" s="8" t="s">
        <v>208</v>
      </c>
      <c r="T89" s="8" t="s">
        <v>464</v>
      </c>
      <c r="U89" s="8" t="s">
        <v>460</v>
      </c>
      <c r="V89" s="13">
        <v>14</v>
      </c>
    </row>
    <row r="90" spans="1:22">
      <c r="A90" s="8">
        <v>1979</v>
      </c>
      <c r="B90" s="8" t="s">
        <v>438</v>
      </c>
      <c r="C90" s="8" t="s">
        <v>384</v>
      </c>
      <c r="D90" s="8" t="s">
        <v>467</v>
      </c>
      <c r="E90" s="15" t="s">
        <v>442</v>
      </c>
      <c r="F90" s="8" t="s">
        <v>386</v>
      </c>
      <c r="G90" s="13">
        <v>5</v>
      </c>
      <c r="H90" s="13"/>
      <c r="I90" s="11">
        <v>6</v>
      </c>
      <c r="J90" s="11">
        <v>3</v>
      </c>
      <c r="K90" s="11">
        <v>6</v>
      </c>
      <c r="L90" s="11">
        <v>3</v>
      </c>
      <c r="M90" s="11"/>
      <c r="N90" s="11"/>
      <c r="O90" s="11"/>
      <c r="P90" s="11"/>
      <c r="Q90" s="11"/>
      <c r="R90" s="11"/>
      <c r="S90" s="8" t="s">
        <v>385</v>
      </c>
      <c r="T90" s="8" t="s">
        <v>467</v>
      </c>
      <c r="U90" s="8" t="s">
        <v>442</v>
      </c>
      <c r="V90" s="13">
        <v>4</v>
      </c>
    </row>
    <row r="91" spans="1:22">
      <c r="A91" s="9">
        <v>1979</v>
      </c>
      <c r="B91" s="8" t="s">
        <v>305</v>
      </c>
      <c r="C91" s="9" t="s">
        <v>197</v>
      </c>
      <c r="D91" s="9" t="s">
        <v>479</v>
      </c>
      <c r="E91" s="9" t="s">
        <v>461</v>
      </c>
      <c r="F91" s="9" t="s">
        <v>510</v>
      </c>
      <c r="G91" s="11">
        <v>1</v>
      </c>
      <c r="H91" s="11"/>
      <c r="I91" s="11">
        <v>7</v>
      </c>
      <c r="J91" s="11">
        <v>6</v>
      </c>
      <c r="K91" s="11">
        <v>6</v>
      </c>
      <c r="L91" s="11">
        <v>3</v>
      </c>
      <c r="M91" s="11">
        <v>6</v>
      </c>
      <c r="N91" s="11">
        <v>2</v>
      </c>
      <c r="O91" s="11"/>
      <c r="P91" s="11"/>
      <c r="Q91" s="11"/>
      <c r="R91" s="11"/>
      <c r="S91" s="9" t="s">
        <v>205</v>
      </c>
      <c r="T91" s="9" t="s">
        <v>467</v>
      </c>
      <c r="U91" s="9" t="s">
        <v>442</v>
      </c>
      <c r="V91" s="11">
        <v>6</v>
      </c>
    </row>
    <row r="92" spans="1:22">
      <c r="A92" s="9">
        <v>1978</v>
      </c>
      <c r="B92" s="8" t="s">
        <v>438</v>
      </c>
      <c r="C92" s="9" t="s">
        <v>382</v>
      </c>
      <c r="D92" s="9" t="s">
        <v>464</v>
      </c>
      <c r="E92" s="9" t="s">
        <v>460</v>
      </c>
      <c r="F92" s="9" t="s">
        <v>533</v>
      </c>
      <c r="G92" s="11" t="s">
        <v>564</v>
      </c>
      <c r="H92" s="11"/>
      <c r="I92" s="13">
        <v>6</v>
      </c>
      <c r="J92" s="13">
        <v>3</v>
      </c>
      <c r="K92" s="13">
        <v>7</v>
      </c>
      <c r="L92" s="13">
        <v>6</v>
      </c>
      <c r="M92" s="13"/>
      <c r="N92" s="13"/>
      <c r="O92" s="13"/>
      <c r="P92" s="13"/>
      <c r="Q92" s="13"/>
      <c r="R92" s="13"/>
      <c r="S92" s="9" t="s">
        <v>383</v>
      </c>
      <c r="T92" s="9" t="s">
        <v>467</v>
      </c>
      <c r="U92" s="9" t="s">
        <v>442</v>
      </c>
      <c r="V92" s="11">
        <v>8</v>
      </c>
    </row>
    <row r="93" spans="1:22">
      <c r="A93" s="8">
        <v>1978</v>
      </c>
      <c r="B93" s="8" t="s">
        <v>305</v>
      </c>
      <c r="C93" s="8" t="s">
        <v>197</v>
      </c>
      <c r="D93" s="8" t="s">
        <v>479</v>
      </c>
      <c r="E93" s="8" t="s">
        <v>461</v>
      </c>
      <c r="F93" s="8" t="s">
        <v>203</v>
      </c>
      <c r="G93" s="13">
        <v>1</v>
      </c>
      <c r="H93" s="13"/>
      <c r="I93" s="13">
        <v>6</v>
      </c>
      <c r="J93" s="13">
        <v>4</v>
      </c>
      <c r="K93" s="13">
        <v>6</v>
      </c>
      <c r="L93" s="13">
        <v>4</v>
      </c>
      <c r="M93" s="13">
        <v>3</v>
      </c>
      <c r="N93" s="13">
        <v>6</v>
      </c>
      <c r="O93" s="13">
        <v>6</v>
      </c>
      <c r="P93" s="13">
        <v>3</v>
      </c>
      <c r="Q93" s="13"/>
      <c r="R93" s="13"/>
      <c r="S93" s="8" t="s">
        <v>202</v>
      </c>
      <c r="T93" s="8" t="s">
        <v>464</v>
      </c>
      <c r="U93" s="8" t="s">
        <v>460</v>
      </c>
      <c r="V93" s="13" t="s">
        <v>564</v>
      </c>
    </row>
    <row r="94" spans="1:22">
      <c r="A94" s="8">
        <v>1977</v>
      </c>
      <c r="B94" s="8" t="s">
        <v>438</v>
      </c>
      <c r="C94" s="8" t="s">
        <v>373</v>
      </c>
      <c r="D94" s="8" t="s">
        <v>464</v>
      </c>
      <c r="E94" s="8" t="s">
        <v>460</v>
      </c>
      <c r="F94" s="8" t="s">
        <v>381</v>
      </c>
      <c r="G94" s="13">
        <v>1</v>
      </c>
      <c r="H94" s="13"/>
      <c r="I94" s="11">
        <v>6</v>
      </c>
      <c r="J94" s="11">
        <v>3</v>
      </c>
      <c r="K94" s="11">
        <v>6</v>
      </c>
      <c r="L94" s="11">
        <v>0</v>
      </c>
      <c r="M94" s="11"/>
      <c r="N94" s="11"/>
      <c r="O94" s="11"/>
      <c r="P94" s="11"/>
      <c r="Q94" s="11"/>
      <c r="R94" s="11"/>
      <c r="S94" s="8" t="s">
        <v>380</v>
      </c>
      <c r="T94" s="8" t="s">
        <v>464</v>
      </c>
      <c r="U94" s="8" t="s">
        <v>460</v>
      </c>
      <c r="V94" s="13">
        <v>5</v>
      </c>
    </row>
    <row r="95" spans="1:22">
      <c r="A95" s="9">
        <v>1977</v>
      </c>
      <c r="B95" s="8" t="s">
        <v>305</v>
      </c>
      <c r="C95" s="9" t="s">
        <v>199</v>
      </c>
      <c r="D95" s="9" t="s">
        <v>467</v>
      </c>
      <c r="E95" s="9" t="s">
        <v>442</v>
      </c>
      <c r="F95" s="9" t="s">
        <v>509</v>
      </c>
      <c r="G95" s="11">
        <v>1</v>
      </c>
      <c r="H95" s="11"/>
      <c r="I95" s="11">
        <v>6</v>
      </c>
      <c r="J95" s="11">
        <v>3</v>
      </c>
      <c r="K95" s="11">
        <v>7</v>
      </c>
      <c r="L95" s="11">
        <v>6</v>
      </c>
      <c r="M95" s="11">
        <v>5</v>
      </c>
      <c r="N95" s="11">
        <v>7</v>
      </c>
      <c r="O95" s="11">
        <v>3</v>
      </c>
      <c r="P95" s="11">
        <v>6</v>
      </c>
      <c r="Q95" s="11">
        <v>6</v>
      </c>
      <c r="R95" s="11">
        <v>2</v>
      </c>
      <c r="S95" s="9" t="s">
        <v>200</v>
      </c>
      <c r="T95" s="9" t="s">
        <v>457</v>
      </c>
      <c r="U95" s="9" t="s">
        <v>450</v>
      </c>
      <c r="V95" s="11" t="s">
        <v>564</v>
      </c>
    </row>
    <row r="96" spans="1:22">
      <c r="A96" s="9">
        <v>1977</v>
      </c>
      <c r="B96" s="8" t="s">
        <v>438</v>
      </c>
      <c r="C96" s="9" t="s">
        <v>378</v>
      </c>
      <c r="D96" s="9" t="s">
        <v>464</v>
      </c>
      <c r="E96" s="9" t="s">
        <v>460</v>
      </c>
      <c r="F96" s="9" t="s">
        <v>316</v>
      </c>
      <c r="G96" s="11">
        <v>2</v>
      </c>
      <c r="H96" s="11"/>
      <c r="I96" s="13">
        <v>7</v>
      </c>
      <c r="J96" s="13">
        <v>5</v>
      </c>
      <c r="K96" s="13">
        <v>6</v>
      </c>
      <c r="L96" s="13">
        <v>2</v>
      </c>
      <c r="M96" s="13"/>
      <c r="N96" s="13"/>
      <c r="O96" s="13"/>
      <c r="P96" s="13"/>
      <c r="Q96" s="13"/>
      <c r="R96" s="13"/>
      <c r="S96" s="9" t="s">
        <v>379</v>
      </c>
      <c r="T96" s="9" t="s">
        <v>464</v>
      </c>
      <c r="U96" s="9" t="s">
        <v>460</v>
      </c>
      <c r="V96" s="11">
        <v>1</v>
      </c>
    </row>
    <row r="97" spans="1:22">
      <c r="A97" s="8">
        <v>1977</v>
      </c>
      <c r="B97" s="8" t="s">
        <v>305</v>
      </c>
      <c r="C97" s="8" t="s">
        <v>196</v>
      </c>
      <c r="D97" s="8" t="s">
        <v>467</v>
      </c>
      <c r="E97" s="15" t="s">
        <v>442</v>
      </c>
      <c r="F97" s="8" t="s">
        <v>198</v>
      </c>
      <c r="G97" s="13">
        <v>2</v>
      </c>
      <c r="H97" s="13"/>
      <c r="I97" s="13">
        <v>6</v>
      </c>
      <c r="J97" s="13">
        <v>3</v>
      </c>
      <c r="K97" s="13">
        <v>6</v>
      </c>
      <c r="L97" s="13">
        <v>3</v>
      </c>
      <c r="M97" s="13">
        <v>6</v>
      </c>
      <c r="N97" s="13">
        <v>3</v>
      </c>
      <c r="O97" s="13"/>
      <c r="P97" s="13"/>
      <c r="Q97" s="13"/>
      <c r="R97" s="13"/>
      <c r="S97" s="8" t="s">
        <v>197</v>
      </c>
      <c r="T97" s="8" t="s">
        <v>479</v>
      </c>
      <c r="U97" s="8" t="s">
        <v>461</v>
      </c>
      <c r="V97" s="13">
        <v>1</v>
      </c>
    </row>
    <row r="98" spans="1:22">
      <c r="A98" s="8">
        <v>1976</v>
      </c>
      <c r="B98" s="8" t="s">
        <v>438</v>
      </c>
      <c r="C98" s="8" t="s">
        <v>373</v>
      </c>
      <c r="D98" s="8" t="s">
        <v>464</v>
      </c>
      <c r="E98" s="8" t="s">
        <v>460</v>
      </c>
      <c r="F98" s="8" t="s">
        <v>364</v>
      </c>
      <c r="G98" s="13">
        <v>1</v>
      </c>
      <c r="H98" s="13"/>
      <c r="I98" s="11">
        <v>6</v>
      </c>
      <c r="J98" s="11">
        <v>2</v>
      </c>
      <c r="K98" s="11">
        <v>6</v>
      </c>
      <c r="L98" s="11">
        <v>2</v>
      </c>
      <c r="M98" s="11"/>
      <c r="N98" s="11"/>
      <c r="O98" s="11"/>
      <c r="P98" s="11"/>
      <c r="Q98" s="11"/>
      <c r="R98" s="11"/>
      <c r="S98" s="8" t="s">
        <v>377</v>
      </c>
      <c r="T98" s="8" t="s">
        <v>560</v>
      </c>
      <c r="U98" s="8" t="s">
        <v>455</v>
      </c>
      <c r="V98" s="13">
        <v>5</v>
      </c>
    </row>
    <row r="99" spans="1:22">
      <c r="A99" s="9">
        <v>1976</v>
      </c>
      <c r="B99" s="8" t="s">
        <v>305</v>
      </c>
      <c r="C99" s="9" t="s">
        <v>194</v>
      </c>
      <c r="D99" s="9" t="s">
        <v>464</v>
      </c>
      <c r="E99" s="9" t="s">
        <v>460</v>
      </c>
      <c r="F99" s="9" t="s">
        <v>195</v>
      </c>
      <c r="G99" s="11" t="s">
        <v>564</v>
      </c>
      <c r="H99" s="11"/>
      <c r="I99" s="11">
        <v>6</v>
      </c>
      <c r="J99" s="11">
        <v>7</v>
      </c>
      <c r="K99" s="11">
        <v>6</v>
      </c>
      <c r="L99" s="11">
        <v>3</v>
      </c>
      <c r="M99" s="11">
        <v>7</v>
      </c>
      <c r="N99" s="11">
        <v>6</v>
      </c>
      <c r="O99" s="11">
        <v>6</v>
      </c>
      <c r="P99" s="11">
        <v>1</v>
      </c>
      <c r="Q99" s="11"/>
      <c r="R99" s="11"/>
      <c r="S99" s="9" t="s">
        <v>186</v>
      </c>
      <c r="T99" s="9" t="s">
        <v>464</v>
      </c>
      <c r="U99" s="9" t="s">
        <v>460</v>
      </c>
      <c r="V99" s="11">
        <v>2</v>
      </c>
    </row>
    <row r="100" spans="1:22">
      <c r="A100" s="9">
        <v>1975</v>
      </c>
      <c r="B100" s="8" t="s">
        <v>438</v>
      </c>
      <c r="C100" s="9" t="s">
        <v>373</v>
      </c>
      <c r="D100" s="9" t="s">
        <v>464</v>
      </c>
      <c r="E100" s="9" t="s">
        <v>460</v>
      </c>
      <c r="F100" s="9" t="s">
        <v>337</v>
      </c>
      <c r="G100" s="11">
        <v>3</v>
      </c>
      <c r="H100" s="11"/>
      <c r="I100" s="13">
        <v>6</v>
      </c>
      <c r="J100" s="13">
        <v>3</v>
      </c>
      <c r="K100" s="13">
        <v>6</v>
      </c>
      <c r="L100" s="13">
        <v>2</v>
      </c>
      <c r="M100" s="13"/>
      <c r="N100" s="13"/>
      <c r="O100" s="13"/>
      <c r="P100" s="13"/>
      <c r="Q100" s="13"/>
      <c r="R100" s="13"/>
      <c r="S100" s="9" t="s">
        <v>390</v>
      </c>
      <c r="T100" s="9" t="s">
        <v>560</v>
      </c>
      <c r="U100" s="9" t="s">
        <v>455</v>
      </c>
      <c r="V100" s="11">
        <v>8</v>
      </c>
    </row>
    <row r="101" spans="1:22">
      <c r="A101" s="8">
        <v>1975</v>
      </c>
      <c r="B101" s="8" t="s">
        <v>305</v>
      </c>
      <c r="C101" s="8" t="s">
        <v>186</v>
      </c>
      <c r="D101" s="8" t="s">
        <v>464</v>
      </c>
      <c r="E101" s="8" t="s">
        <v>460</v>
      </c>
      <c r="F101" s="8" t="s">
        <v>508</v>
      </c>
      <c r="G101" s="13">
        <v>2</v>
      </c>
      <c r="H101" s="13"/>
      <c r="I101" s="13">
        <v>7</v>
      </c>
      <c r="J101" s="13">
        <v>5</v>
      </c>
      <c r="K101" s="13">
        <v>3</v>
      </c>
      <c r="L101" s="13">
        <v>6</v>
      </c>
      <c r="M101" s="13">
        <v>6</v>
      </c>
      <c r="N101" s="13">
        <v>4</v>
      </c>
      <c r="O101" s="13">
        <v>7</v>
      </c>
      <c r="P101" s="13">
        <v>6</v>
      </c>
      <c r="Q101" s="13"/>
      <c r="R101" s="13"/>
      <c r="S101" s="8" t="s">
        <v>190</v>
      </c>
      <c r="T101" s="8" t="s">
        <v>467</v>
      </c>
      <c r="U101" s="8" t="s">
        <v>442</v>
      </c>
      <c r="V101" s="13">
        <v>1</v>
      </c>
    </row>
    <row r="102" spans="1:22">
      <c r="A102" s="8">
        <v>1974</v>
      </c>
      <c r="B102" s="8" t="s">
        <v>438</v>
      </c>
      <c r="C102" s="8" t="s">
        <v>373</v>
      </c>
      <c r="D102" s="8" t="s">
        <v>464</v>
      </c>
      <c r="E102" s="8" t="s">
        <v>460</v>
      </c>
      <c r="F102" s="8" t="s">
        <v>532</v>
      </c>
      <c r="G102" s="13">
        <v>2</v>
      </c>
      <c r="H102" s="13"/>
      <c r="I102" s="11">
        <v>7</v>
      </c>
      <c r="J102" s="11">
        <v>6</v>
      </c>
      <c r="K102" s="11">
        <v>4</v>
      </c>
      <c r="L102" s="11">
        <v>6</v>
      </c>
      <c r="M102" s="11">
        <v>6</v>
      </c>
      <c r="N102" s="11">
        <v>0</v>
      </c>
      <c r="O102" s="11"/>
      <c r="P102" s="11"/>
      <c r="Q102" s="11"/>
      <c r="R102" s="11"/>
      <c r="S102" s="8" t="s">
        <v>376</v>
      </c>
      <c r="T102" s="8" t="s">
        <v>467</v>
      </c>
      <c r="U102" s="8" t="s">
        <v>442</v>
      </c>
      <c r="V102" s="13">
        <v>1</v>
      </c>
    </row>
    <row r="103" spans="1:22">
      <c r="A103" s="9">
        <v>1974</v>
      </c>
      <c r="B103" s="8" t="s">
        <v>305</v>
      </c>
      <c r="C103" s="9" t="s">
        <v>190</v>
      </c>
      <c r="D103" s="9" t="s">
        <v>467</v>
      </c>
      <c r="E103" s="9" t="s">
        <v>442</v>
      </c>
      <c r="F103" s="9" t="s">
        <v>507</v>
      </c>
      <c r="G103" s="11">
        <v>2</v>
      </c>
      <c r="H103" s="11"/>
      <c r="I103" s="11">
        <v>7</v>
      </c>
      <c r="J103" s="11">
        <v>6</v>
      </c>
      <c r="K103" s="11">
        <v>6</v>
      </c>
      <c r="L103" s="11">
        <v>4</v>
      </c>
      <c r="M103" s="11">
        <v>4</v>
      </c>
      <c r="N103" s="11">
        <v>6</v>
      </c>
      <c r="O103" s="11">
        <v>6</v>
      </c>
      <c r="P103" s="11">
        <v>3</v>
      </c>
      <c r="Q103" s="11"/>
      <c r="R103" s="11"/>
      <c r="S103" s="9" t="s">
        <v>191</v>
      </c>
      <c r="T103" s="9" t="s">
        <v>464</v>
      </c>
      <c r="U103" s="9" t="s">
        <v>460</v>
      </c>
      <c r="V103" s="11">
        <v>9</v>
      </c>
    </row>
    <row r="104" spans="1:22">
      <c r="A104" s="9">
        <v>1973</v>
      </c>
      <c r="B104" s="8" t="s">
        <v>438</v>
      </c>
      <c r="C104" s="9" t="s">
        <v>371</v>
      </c>
      <c r="D104" s="9" t="s">
        <v>464</v>
      </c>
      <c r="E104" s="9" t="s">
        <v>460</v>
      </c>
      <c r="F104" s="9" t="s">
        <v>375</v>
      </c>
      <c r="G104" s="11">
        <v>1</v>
      </c>
      <c r="H104" s="11"/>
      <c r="I104" s="13">
        <v>6</v>
      </c>
      <c r="J104" s="13">
        <v>4</v>
      </c>
      <c r="K104" s="13">
        <v>7</v>
      </c>
      <c r="L104" s="13">
        <v>5</v>
      </c>
      <c r="M104" s="13"/>
      <c r="N104" s="13"/>
      <c r="O104" s="13"/>
      <c r="P104" s="13"/>
      <c r="Q104" s="13"/>
      <c r="R104" s="13"/>
      <c r="S104" s="9" t="s">
        <v>373</v>
      </c>
      <c r="T104" s="9" t="s">
        <v>464</v>
      </c>
      <c r="U104" s="9" t="s">
        <v>460</v>
      </c>
      <c r="V104" s="11">
        <v>2</v>
      </c>
    </row>
    <row r="105" spans="1:22">
      <c r="A105" s="8">
        <v>1973</v>
      </c>
      <c r="B105" s="8" t="s">
        <v>305</v>
      </c>
      <c r="C105" s="8" t="s">
        <v>186</v>
      </c>
      <c r="D105" s="8" t="s">
        <v>464</v>
      </c>
      <c r="E105" s="8" t="s">
        <v>460</v>
      </c>
      <c r="F105" s="8" t="s">
        <v>188</v>
      </c>
      <c r="G105" s="13">
        <v>2</v>
      </c>
      <c r="H105" s="13"/>
      <c r="I105" s="13">
        <v>6</v>
      </c>
      <c r="J105" s="13">
        <v>3</v>
      </c>
      <c r="K105" s="13">
        <v>6</v>
      </c>
      <c r="L105" s="13">
        <v>7</v>
      </c>
      <c r="M105" s="13">
        <v>7</v>
      </c>
      <c r="N105" s="13">
        <v>5</v>
      </c>
      <c r="O105" s="13">
        <v>6</v>
      </c>
      <c r="P105" s="13">
        <v>1</v>
      </c>
      <c r="Q105" s="13"/>
      <c r="R105" s="13"/>
      <c r="S105" s="8" t="s">
        <v>187</v>
      </c>
      <c r="T105" s="8" t="s">
        <v>480</v>
      </c>
      <c r="U105" s="8" t="s">
        <v>447</v>
      </c>
      <c r="V105" s="13">
        <v>12</v>
      </c>
    </row>
    <row r="106" spans="1:22">
      <c r="A106" s="8">
        <v>1972</v>
      </c>
      <c r="B106" s="8" t="s">
        <v>438</v>
      </c>
      <c r="C106" s="8" t="s">
        <v>374</v>
      </c>
      <c r="D106" s="8" t="s">
        <v>457</v>
      </c>
      <c r="E106" s="8" t="s">
        <v>450</v>
      </c>
      <c r="F106" s="8" t="s">
        <v>332</v>
      </c>
      <c r="G106" s="13">
        <v>2</v>
      </c>
      <c r="H106" s="13"/>
      <c r="I106" s="11">
        <v>6</v>
      </c>
      <c r="J106" s="11">
        <v>4</v>
      </c>
      <c r="K106" s="11">
        <v>6</v>
      </c>
      <c r="L106" s="11">
        <v>4</v>
      </c>
      <c r="M106" s="11"/>
      <c r="N106" s="11"/>
      <c r="O106" s="11"/>
      <c r="P106" s="11"/>
      <c r="Q106" s="11"/>
      <c r="R106" s="11"/>
      <c r="S106" s="8" t="s">
        <v>373</v>
      </c>
      <c r="T106" s="8" t="s">
        <v>464</v>
      </c>
      <c r="U106" s="8" t="s">
        <v>460</v>
      </c>
      <c r="V106" s="13">
        <v>1</v>
      </c>
    </row>
    <row r="107" spans="1:22">
      <c r="A107" s="9">
        <v>1972</v>
      </c>
      <c r="B107" s="8" t="s">
        <v>305</v>
      </c>
      <c r="C107" s="9" t="s">
        <v>132</v>
      </c>
      <c r="D107" s="9" t="s">
        <v>464</v>
      </c>
      <c r="E107" s="9" t="s">
        <v>460</v>
      </c>
      <c r="F107" s="9" t="s">
        <v>506</v>
      </c>
      <c r="G107" s="11">
        <v>2</v>
      </c>
      <c r="H107" s="11"/>
      <c r="I107" s="11">
        <v>7</v>
      </c>
      <c r="J107" s="11">
        <v>6</v>
      </c>
      <c r="K107" s="11">
        <v>6</v>
      </c>
      <c r="L107" s="11">
        <v>3</v>
      </c>
      <c r="M107" s="11">
        <v>7</v>
      </c>
      <c r="N107" s="11">
        <v>5</v>
      </c>
      <c r="O107" s="11"/>
      <c r="P107" s="11"/>
      <c r="Q107" s="11"/>
      <c r="R107" s="11"/>
      <c r="S107" s="9" t="s">
        <v>148</v>
      </c>
      <c r="T107" s="9" t="s">
        <v>464</v>
      </c>
      <c r="U107" s="9" t="s">
        <v>460</v>
      </c>
      <c r="V107" s="11">
        <v>8</v>
      </c>
    </row>
    <row r="108" spans="1:22">
      <c r="A108" s="9">
        <v>1971</v>
      </c>
      <c r="B108" s="8" t="s">
        <v>438</v>
      </c>
      <c r="C108" s="9" t="s">
        <v>371</v>
      </c>
      <c r="D108" s="9" t="s">
        <v>464</v>
      </c>
      <c r="E108" s="9" t="s">
        <v>460</v>
      </c>
      <c r="F108" s="9" t="s">
        <v>531</v>
      </c>
      <c r="G108" s="11">
        <v>1</v>
      </c>
      <c r="H108" s="11"/>
      <c r="I108" s="13">
        <v>2</v>
      </c>
      <c r="J108" s="13">
        <v>6</v>
      </c>
      <c r="K108" s="13">
        <v>7</v>
      </c>
      <c r="L108" s="13">
        <v>6</v>
      </c>
      <c r="M108" s="13">
        <v>7</v>
      </c>
      <c r="N108" s="13">
        <v>5</v>
      </c>
      <c r="O108" s="13"/>
      <c r="P108" s="13"/>
      <c r="Q108" s="13"/>
      <c r="R108" s="13"/>
      <c r="S108" s="9" t="s">
        <v>373</v>
      </c>
      <c r="T108" s="9" t="s">
        <v>464</v>
      </c>
      <c r="U108" s="9" t="s">
        <v>460</v>
      </c>
      <c r="V108" s="11">
        <v>2</v>
      </c>
    </row>
    <row r="109" spans="1:22">
      <c r="A109" s="8">
        <v>1971</v>
      </c>
      <c r="B109" s="8" t="s">
        <v>305</v>
      </c>
      <c r="C109" s="8" t="s">
        <v>132</v>
      </c>
      <c r="D109" s="8" t="s">
        <v>464</v>
      </c>
      <c r="E109" s="8" t="s">
        <v>460</v>
      </c>
      <c r="F109" s="8" t="s">
        <v>183</v>
      </c>
      <c r="G109" s="13">
        <v>2</v>
      </c>
      <c r="H109" s="13"/>
      <c r="I109" s="13">
        <v>6</v>
      </c>
      <c r="J109" s="13">
        <v>1</v>
      </c>
      <c r="K109" s="13">
        <v>7</v>
      </c>
      <c r="L109" s="13">
        <v>5</v>
      </c>
      <c r="M109" s="13">
        <v>6</v>
      </c>
      <c r="N109" s="13">
        <v>3</v>
      </c>
      <c r="O109" s="13"/>
      <c r="P109" s="13"/>
      <c r="Q109" s="13"/>
      <c r="R109" s="13"/>
      <c r="S109" s="8" t="s">
        <v>169</v>
      </c>
      <c r="T109" s="8" t="s">
        <v>467</v>
      </c>
      <c r="U109" s="8" t="s">
        <v>442</v>
      </c>
      <c r="V109" s="13">
        <v>3</v>
      </c>
    </row>
    <row r="110" spans="1:22">
      <c r="A110" s="8">
        <v>1970</v>
      </c>
      <c r="B110" s="8" t="s">
        <v>438</v>
      </c>
      <c r="C110" s="8" t="s">
        <v>371</v>
      </c>
      <c r="D110" s="8" t="s">
        <v>464</v>
      </c>
      <c r="E110" s="8" t="s">
        <v>460</v>
      </c>
      <c r="F110" s="8" t="s">
        <v>314</v>
      </c>
      <c r="G110" s="13">
        <v>1</v>
      </c>
      <c r="H110" s="13"/>
      <c r="I110" s="11">
        <v>6</v>
      </c>
      <c r="J110" s="11">
        <v>1</v>
      </c>
      <c r="K110" s="11">
        <v>6</v>
      </c>
      <c r="L110" s="11">
        <v>3</v>
      </c>
      <c r="M110" s="11"/>
      <c r="N110" s="11"/>
      <c r="O110" s="11"/>
      <c r="P110" s="11"/>
      <c r="Q110" s="11"/>
      <c r="R110" s="11"/>
      <c r="S110" s="8" t="s">
        <v>378</v>
      </c>
      <c r="T110" s="8" t="s">
        <v>464</v>
      </c>
      <c r="U110" s="8" t="s">
        <v>460</v>
      </c>
      <c r="V110" s="13">
        <v>2</v>
      </c>
    </row>
    <row r="111" spans="1:22">
      <c r="A111" s="9">
        <v>1970</v>
      </c>
      <c r="B111" s="8" t="s">
        <v>305</v>
      </c>
      <c r="C111" s="9" t="s">
        <v>169</v>
      </c>
      <c r="D111" s="9" t="s">
        <v>467</v>
      </c>
      <c r="E111" s="9" t="s">
        <v>442</v>
      </c>
      <c r="F111" s="9" t="s">
        <v>181</v>
      </c>
      <c r="G111" s="11">
        <v>4</v>
      </c>
      <c r="H111" s="11"/>
      <c r="I111" s="11">
        <v>6</v>
      </c>
      <c r="J111" s="11">
        <v>4</v>
      </c>
      <c r="K111" s="11">
        <v>9</v>
      </c>
      <c r="L111" s="11">
        <v>7</v>
      </c>
      <c r="M111" s="11">
        <v>6</v>
      </c>
      <c r="N111" s="11">
        <v>2</v>
      </c>
      <c r="O111" s="11"/>
      <c r="P111" s="11"/>
      <c r="Q111" s="11"/>
      <c r="R111" s="11"/>
      <c r="S111" s="9" t="s">
        <v>180</v>
      </c>
      <c r="T111" s="9" t="s">
        <v>464</v>
      </c>
      <c r="U111" s="9" t="s">
        <v>460</v>
      </c>
      <c r="V111" s="11">
        <v>12</v>
      </c>
    </row>
    <row r="112" spans="1:22">
      <c r="A112" s="9">
        <v>1969</v>
      </c>
      <c r="B112" s="8" t="s">
        <v>438</v>
      </c>
      <c r="C112" s="9" t="s">
        <v>371</v>
      </c>
      <c r="D112" s="9" t="s">
        <v>464</v>
      </c>
      <c r="E112" s="9" t="s">
        <v>460</v>
      </c>
      <c r="F112" s="9" t="s">
        <v>372</v>
      </c>
      <c r="G112" s="11">
        <v>2</v>
      </c>
      <c r="H112" s="11"/>
      <c r="I112" s="13">
        <v>6</v>
      </c>
      <c r="J112" s="13">
        <v>4</v>
      </c>
      <c r="K112" s="13">
        <v>6</v>
      </c>
      <c r="L112" s="13">
        <v>1</v>
      </c>
      <c r="M112" s="13"/>
      <c r="N112" s="13"/>
      <c r="O112" s="13"/>
      <c r="P112" s="13"/>
      <c r="Q112" s="13"/>
      <c r="R112" s="13"/>
      <c r="S112" s="9" t="s">
        <v>370</v>
      </c>
      <c r="T112" s="9" t="s">
        <v>467</v>
      </c>
      <c r="U112" s="9" t="s">
        <v>442</v>
      </c>
      <c r="V112" s="11">
        <v>1</v>
      </c>
    </row>
    <row r="113" spans="1:22">
      <c r="A113" s="8">
        <v>1969</v>
      </c>
      <c r="B113" s="8" t="s">
        <v>305</v>
      </c>
      <c r="C113" s="8" t="s">
        <v>153</v>
      </c>
      <c r="D113" s="8" t="s">
        <v>464</v>
      </c>
      <c r="E113" s="8" t="s">
        <v>460</v>
      </c>
      <c r="F113" s="8" t="s">
        <v>178</v>
      </c>
      <c r="G113" s="13">
        <v>1</v>
      </c>
      <c r="H113" s="13"/>
      <c r="I113" s="13">
        <v>6</v>
      </c>
      <c r="J113" s="13">
        <v>3</v>
      </c>
      <c r="K113" s="13">
        <v>6</v>
      </c>
      <c r="L113" s="13">
        <v>4</v>
      </c>
      <c r="M113" s="13">
        <v>7</v>
      </c>
      <c r="N113" s="13">
        <v>5</v>
      </c>
      <c r="O113" s="13"/>
      <c r="P113" s="13"/>
      <c r="Q113" s="13"/>
      <c r="R113" s="13"/>
      <c r="S113" s="8" t="s">
        <v>177</v>
      </c>
      <c r="T113" s="8" t="s">
        <v>463</v>
      </c>
      <c r="U113" s="8" t="s">
        <v>453</v>
      </c>
      <c r="V113" s="13">
        <v>9</v>
      </c>
    </row>
    <row r="114" spans="1:22">
      <c r="A114" s="8">
        <v>1968</v>
      </c>
      <c r="B114" s="8" t="s">
        <v>438</v>
      </c>
      <c r="C114" s="8" t="s">
        <v>370</v>
      </c>
      <c r="D114" s="8" t="s">
        <v>467</v>
      </c>
      <c r="E114" s="15" t="s">
        <v>442</v>
      </c>
      <c r="F114" s="8" t="s">
        <v>339</v>
      </c>
      <c r="G114" s="13">
        <v>1</v>
      </c>
      <c r="H114" s="13"/>
      <c r="I114" s="11">
        <v>6</v>
      </c>
      <c r="J114" s="11">
        <v>1</v>
      </c>
      <c r="K114" s="11">
        <v>6</v>
      </c>
      <c r="L114" s="11">
        <v>2</v>
      </c>
      <c r="M114" s="11"/>
      <c r="N114" s="11"/>
      <c r="O114" s="11"/>
      <c r="P114" s="11"/>
      <c r="Q114" s="11"/>
      <c r="R114" s="11"/>
      <c r="S114" s="8" t="s">
        <v>371</v>
      </c>
      <c r="T114" s="8" t="s">
        <v>464</v>
      </c>
      <c r="U114" s="8" t="s">
        <v>460</v>
      </c>
      <c r="V114" s="13">
        <v>7</v>
      </c>
    </row>
    <row r="115" spans="1:22">
      <c r="A115" s="9">
        <v>1968</v>
      </c>
      <c r="B115" s="8" t="s">
        <v>305</v>
      </c>
      <c r="C115" s="9" t="s">
        <v>565</v>
      </c>
      <c r="D115" s="9" t="s">
        <v>464</v>
      </c>
      <c r="E115" s="9" t="s">
        <v>460</v>
      </c>
      <c r="F115" s="9" t="s">
        <v>175</v>
      </c>
      <c r="G115" s="11">
        <v>1</v>
      </c>
      <c r="H115" s="11"/>
      <c r="I115" s="11">
        <v>7</v>
      </c>
      <c r="J115" s="11">
        <v>5</v>
      </c>
      <c r="K115" s="11">
        <v>2</v>
      </c>
      <c r="L115" s="11">
        <v>6</v>
      </c>
      <c r="M115" s="11">
        <v>9</v>
      </c>
      <c r="N115" s="11">
        <v>7</v>
      </c>
      <c r="O115" s="11">
        <v>6</v>
      </c>
      <c r="P115" s="11">
        <v>4</v>
      </c>
      <c r="Q115" s="11"/>
      <c r="R115" s="11"/>
      <c r="S115" s="9" t="s">
        <v>174</v>
      </c>
      <c r="T115" s="9" t="s">
        <v>463</v>
      </c>
      <c r="U115" s="9" t="s">
        <v>453</v>
      </c>
      <c r="V115" s="11">
        <v>2</v>
      </c>
    </row>
    <row r="116" spans="1:22">
      <c r="A116" s="9">
        <v>1967</v>
      </c>
      <c r="B116" s="8" t="s">
        <v>438</v>
      </c>
      <c r="C116" s="9" t="s">
        <v>368</v>
      </c>
      <c r="D116" s="9" t="s">
        <v>467</v>
      </c>
      <c r="E116" s="9" t="s">
        <v>442</v>
      </c>
      <c r="F116" s="9" t="s">
        <v>327</v>
      </c>
      <c r="G116" s="11">
        <v>1</v>
      </c>
      <c r="H116" s="11"/>
      <c r="I116" s="13">
        <v>6</v>
      </c>
      <c r="J116" s="13">
        <v>1</v>
      </c>
      <c r="K116" s="13">
        <v>6</v>
      </c>
      <c r="L116" s="13">
        <v>4</v>
      </c>
      <c r="M116" s="13"/>
      <c r="N116" s="13"/>
      <c r="O116" s="13"/>
      <c r="P116" s="13"/>
      <c r="Q116" s="13"/>
      <c r="R116" s="13"/>
      <c r="S116" s="9" t="s">
        <v>365</v>
      </c>
      <c r="T116" s="9" t="s">
        <v>464</v>
      </c>
      <c r="U116" s="9" t="s">
        <v>460</v>
      </c>
      <c r="V116" s="11">
        <v>2</v>
      </c>
    </row>
    <row r="117" spans="1:22">
      <c r="A117" s="8">
        <v>1967</v>
      </c>
      <c r="B117" s="8" t="s">
        <v>305</v>
      </c>
      <c r="C117" s="8" t="s">
        <v>156</v>
      </c>
      <c r="D117" s="8" t="s">
        <v>464</v>
      </c>
      <c r="E117" s="8" t="s">
        <v>460</v>
      </c>
      <c r="F117" s="8" t="s">
        <v>172</v>
      </c>
      <c r="G117" s="13">
        <v>1</v>
      </c>
      <c r="H117" s="13"/>
      <c r="I117" s="13">
        <v>6</v>
      </c>
      <c r="J117" s="13">
        <v>4</v>
      </c>
      <c r="K117" s="13">
        <v>6</v>
      </c>
      <c r="L117" s="13">
        <v>1</v>
      </c>
      <c r="M117" s="13">
        <v>6</v>
      </c>
      <c r="N117" s="13">
        <v>4</v>
      </c>
      <c r="O117" s="13"/>
      <c r="P117" s="13"/>
      <c r="Q117" s="13"/>
      <c r="R117" s="13"/>
      <c r="S117" s="8" t="s">
        <v>169</v>
      </c>
      <c r="T117" s="8" t="s">
        <v>467</v>
      </c>
      <c r="U117" s="8" t="s">
        <v>442</v>
      </c>
      <c r="V117" s="13">
        <v>2</v>
      </c>
    </row>
    <row r="118" spans="1:22">
      <c r="A118" s="8">
        <v>1966</v>
      </c>
      <c r="B118" s="8" t="s">
        <v>438</v>
      </c>
      <c r="C118" s="8" t="s">
        <v>371</v>
      </c>
      <c r="D118" s="8" t="s">
        <v>464</v>
      </c>
      <c r="E118" s="8" t="s">
        <v>460</v>
      </c>
      <c r="F118" s="8" t="s">
        <v>369</v>
      </c>
      <c r="G118" s="13">
        <v>1</v>
      </c>
      <c r="H118" s="13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8" t="s">
        <v>368</v>
      </c>
      <c r="T118" s="8" t="s">
        <v>467</v>
      </c>
      <c r="U118" s="8" t="s">
        <v>442</v>
      </c>
      <c r="V118" s="13">
        <v>2</v>
      </c>
    </row>
    <row r="119" spans="1:22">
      <c r="A119" s="9">
        <v>1966</v>
      </c>
      <c r="B119" s="8" t="s">
        <v>305</v>
      </c>
      <c r="C119" s="9" t="s">
        <v>156</v>
      </c>
      <c r="D119" s="9" t="s">
        <v>464</v>
      </c>
      <c r="E119" s="9" t="s">
        <v>460</v>
      </c>
      <c r="F119" s="9" t="s">
        <v>170</v>
      </c>
      <c r="G119" s="11">
        <v>1</v>
      </c>
      <c r="H119" s="11"/>
      <c r="I119" s="11">
        <v>6</v>
      </c>
      <c r="J119" s="11">
        <v>4</v>
      </c>
      <c r="K119" s="11">
        <v>6</v>
      </c>
      <c r="L119" s="11">
        <v>8</v>
      </c>
      <c r="M119" s="11">
        <v>6</v>
      </c>
      <c r="N119" s="11">
        <v>2</v>
      </c>
      <c r="O119" s="11">
        <v>6</v>
      </c>
      <c r="P119" s="11">
        <v>3</v>
      </c>
      <c r="Q119" s="11"/>
      <c r="R119" s="11"/>
      <c r="S119" s="9" t="s">
        <v>169</v>
      </c>
      <c r="T119" s="9" t="s">
        <v>467</v>
      </c>
      <c r="U119" s="9" t="s">
        <v>442</v>
      </c>
      <c r="V119" s="11">
        <v>2</v>
      </c>
    </row>
    <row r="120" spans="1:22">
      <c r="A120" s="9">
        <v>1965</v>
      </c>
      <c r="B120" s="8" t="s">
        <v>438</v>
      </c>
      <c r="C120" s="9" t="s">
        <v>371</v>
      </c>
      <c r="D120" s="9" t="s">
        <v>464</v>
      </c>
      <c r="E120" s="9" t="s">
        <v>460</v>
      </c>
      <c r="F120" s="9" t="s">
        <v>367</v>
      </c>
      <c r="G120" s="11">
        <v>1</v>
      </c>
      <c r="H120" s="11"/>
      <c r="I120" s="13">
        <v>5</v>
      </c>
      <c r="J120" s="13">
        <v>7</v>
      </c>
      <c r="K120" s="13">
        <v>6</v>
      </c>
      <c r="L120" s="13">
        <v>4</v>
      </c>
      <c r="M120" s="13">
        <v>5</v>
      </c>
      <c r="N120" s="13">
        <v>2</v>
      </c>
      <c r="O120" s="13"/>
      <c r="P120" s="13"/>
      <c r="Q120" s="13"/>
      <c r="R120" s="13"/>
      <c r="S120" s="9" t="s">
        <v>366</v>
      </c>
      <c r="T120" s="9" t="s">
        <v>487</v>
      </c>
      <c r="U120" s="9" t="s">
        <v>493</v>
      </c>
      <c r="V120" s="11">
        <v>2</v>
      </c>
    </row>
    <row r="121" spans="1:22">
      <c r="A121" s="8">
        <v>1965</v>
      </c>
      <c r="B121" s="8" t="s">
        <v>305</v>
      </c>
      <c r="C121" s="8" t="s">
        <v>156</v>
      </c>
      <c r="D121" s="8" t="s">
        <v>464</v>
      </c>
      <c r="E121" s="8" t="s">
        <v>460</v>
      </c>
      <c r="F121" s="8" t="s">
        <v>167</v>
      </c>
      <c r="G121" s="13">
        <v>1</v>
      </c>
      <c r="H121" s="13"/>
      <c r="I121" s="13">
        <v>7</v>
      </c>
      <c r="J121" s="13">
        <v>9</v>
      </c>
      <c r="K121" s="13">
        <v>2</v>
      </c>
      <c r="L121" s="13">
        <v>6</v>
      </c>
      <c r="M121" s="13">
        <v>6</v>
      </c>
      <c r="N121" s="13">
        <v>4</v>
      </c>
      <c r="O121" s="13">
        <v>7</v>
      </c>
      <c r="P121" s="13">
        <v>5</v>
      </c>
      <c r="Q121" s="13">
        <v>6</v>
      </c>
      <c r="R121" s="13">
        <v>1</v>
      </c>
      <c r="S121" s="8" t="s">
        <v>164</v>
      </c>
      <c r="T121" s="8" t="s">
        <v>464</v>
      </c>
      <c r="U121" s="8" t="s">
        <v>460</v>
      </c>
      <c r="V121" s="13">
        <v>2</v>
      </c>
    </row>
    <row r="122" spans="1:22">
      <c r="A122" s="8">
        <v>1964</v>
      </c>
      <c r="B122" s="8" t="s">
        <v>438</v>
      </c>
      <c r="C122" s="8" t="s">
        <v>371</v>
      </c>
      <c r="D122" s="8" t="s">
        <v>464</v>
      </c>
      <c r="E122" s="8" t="s">
        <v>460</v>
      </c>
      <c r="F122" s="8" t="s">
        <v>337</v>
      </c>
      <c r="G122" s="13">
        <v>1</v>
      </c>
      <c r="H122" s="13"/>
      <c r="I122" s="11">
        <v>6</v>
      </c>
      <c r="J122" s="11">
        <v>3</v>
      </c>
      <c r="K122" s="11">
        <v>6</v>
      </c>
      <c r="L122" s="11">
        <v>2</v>
      </c>
      <c r="M122" s="11"/>
      <c r="N122" s="11"/>
      <c r="O122" s="11"/>
      <c r="P122" s="11"/>
      <c r="Q122" s="11"/>
      <c r="R122" s="11"/>
      <c r="S122" s="8" t="s">
        <v>365</v>
      </c>
      <c r="T122" s="8" t="s">
        <v>464</v>
      </c>
      <c r="U122" s="8" t="s">
        <v>460</v>
      </c>
      <c r="V122" s="13">
        <v>2</v>
      </c>
    </row>
    <row r="123" spans="1:22">
      <c r="A123" s="9">
        <v>1964</v>
      </c>
      <c r="B123" s="8" t="s">
        <v>305</v>
      </c>
      <c r="C123" s="9" t="s">
        <v>156</v>
      </c>
      <c r="D123" s="9" t="s">
        <v>464</v>
      </c>
      <c r="E123" s="9" t="s">
        <v>460</v>
      </c>
      <c r="F123" s="9" t="s">
        <v>165</v>
      </c>
      <c r="G123" s="11">
        <v>1</v>
      </c>
      <c r="H123" s="11"/>
      <c r="I123" s="11">
        <v>6</v>
      </c>
      <c r="J123" s="11">
        <v>3</v>
      </c>
      <c r="K123" s="11">
        <v>6</v>
      </c>
      <c r="L123" s="11">
        <v>4</v>
      </c>
      <c r="M123" s="11">
        <v>6</v>
      </c>
      <c r="N123" s="11">
        <v>2</v>
      </c>
      <c r="O123" s="11"/>
      <c r="P123" s="11"/>
      <c r="Q123" s="11"/>
      <c r="R123" s="11"/>
      <c r="S123" s="9" t="s">
        <v>164</v>
      </c>
      <c r="T123" s="9" t="s">
        <v>464</v>
      </c>
      <c r="U123" s="9" t="s">
        <v>460</v>
      </c>
      <c r="V123" s="11">
        <v>2</v>
      </c>
    </row>
    <row r="124" spans="1:22">
      <c r="A124" s="9">
        <v>1963</v>
      </c>
      <c r="B124" s="8" t="s">
        <v>438</v>
      </c>
      <c r="C124" s="9" t="s">
        <v>371</v>
      </c>
      <c r="D124" s="9" t="s">
        <v>464</v>
      </c>
      <c r="E124" s="9" t="s">
        <v>460</v>
      </c>
      <c r="F124" s="9" t="s">
        <v>364</v>
      </c>
      <c r="G124" s="11">
        <v>1</v>
      </c>
      <c r="H124" s="11"/>
      <c r="I124" s="13">
        <v>6</v>
      </c>
      <c r="J124" s="13">
        <v>2</v>
      </c>
      <c r="K124" s="13">
        <v>6</v>
      </c>
      <c r="L124" s="13">
        <v>2</v>
      </c>
      <c r="M124" s="13"/>
      <c r="N124" s="13"/>
      <c r="O124" s="13"/>
      <c r="P124" s="13"/>
      <c r="Q124" s="13"/>
      <c r="R124" s="13"/>
      <c r="S124" s="9" t="s">
        <v>362</v>
      </c>
      <c r="T124" s="9" t="s">
        <v>464</v>
      </c>
      <c r="U124" s="9" t="s">
        <v>460</v>
      </c>
      <c r="V124" s="11">
        <v>3</v>
      </c>
    </row>
    <row r="125" spans="1:22">
      <c r="A125" s="8">
        <v>1963</v>
      </c>
      <c r="B125" s="8" t="s">
        <v>305</v>
      </c>
      <c r="C125" s="8" t="s">
        <v>156</v>
      </c>
      <c r="D125" s="8" t="s">
        <v>464</v>
      </c>
      <c r="E125" s="8" t="s">
        <v>460</v>
      </c>
      <c r="F125" s="8" t="s">
        <v>162</v>
      </c>
      <c r="G125" s="13">
        <v>1</v>
      </c>
      <c r="H125" s="13"/>
      <c r="I125" s="13">
        <v>6</v>
      </c>
      <c r="J125" s="13">
        <v>3</v>
      </c>
      <c r="K125" s="13">
        <v>6</v>
      </c>
      <c r="L125" s="13">
        <v>3</v>
      </c>
      <c r="M125" s="13">
        <v>6</v>
      </c>
      <c r="N125" s="13">
        <v>1</v>
      </c>
      <c r="O125" s="13"/>
      <c r="P125" s="13"/>
      <c r="Q125" s="13"/>
      <c r="R125" s="13"/>
      <c r="S125" s="8" t="s">
        <v>161</v>
      </c>
      <c r="T125" s="8" t="s">
        <v>464</v>
      </c>
      <c r="U125" s="8" t="s">
        <v>460</v>
      </c>
      <c r="V125" s="13">
        <v>2</v>
      </c>
    </row>
    <row r="126" spans="1:22">
      <c r="A126" s="8">
        <v>1962</v>
      </c>
      <c r="B126" s="8" t="s">
        <v>438</v>
      </c>
      <c r="C126" s="8" t="s">
        <v>371</v>
      </c>
      <c r="D126" s="8" t="s">
        <v>464</v>
      </c>
      <c r="E126" s="8" t="s">
        <v>460</v>
      </c>
      <c r="F126" s="8" t="s">
        <v>363</v>
      </c>
      <c r="G126" s="13">
        <v>1</v>
      </c>
      <c r="H126" s="13"/>
      <c r="I126" s="11">
        <v>6</v>
      </c>
      <c r="J126" s="11">
        <v>0</v>
      </c>
      <c r="K126" s="11">
        <v>6</v>
      </c>
      <c r="L126" s="11">
        <v>2</v>
      </c>
      <c r="M126" s="11"/>
      <c r="N126" s="11"/>
      <c r="O126" s="11"/>
      <c r="P126" s="11"/>
      <c r="Q126" s="11"/>
      <c r="R126" s="11"/>
      <c r="S126" s="8" t="s">
        <v>362</v>
      </c>
      <c r="T126" s="8" t="s">
        <v>464</v>
      </c>
      <c r="U126" s="8" t="s">
        <v>460</v>
      </c>
      <c r="V126" s="13">
        <v>5</v>
      </c>
    </row>
    <row r="127" spans="1:22">
      <c r="A127" s="9">
        <v>1962</v>
      </c>
      <c r="B127" s="8" t="s">
        <v>305</v>
      </c>
      <c r="C127" s="9" t="s">
        <v>153</v>
      </c>
      <c r="D127" s="9" t="s">
        <v>464</v>
      </c>
      <c r="E127" s="9" t="s">
        <v>460</v>
      </c>
      <c r="F127" s="9" t="s">
        <v>159</v>
      </c>
      <c r="G127" s="11">
        <v>1</v>
      </c>
      <c r="H127" s="11"/>
      <c r="I127" s="11">
        <v>8</v>
      </c>
      <c r="J127" s="11">
        <v>6</v>
      </c>
      <c r="K127" s="11">
        <v>0</v>
      </c>
      <c r="L127" s="11">
        <v>6</v>
      </c>
      <c r="M127" s="11">
        <v>6</v>
      </c>
      <c r="N127" s="11">
        <v>4</v>
      </c>
      <c r="O127" s="11">
        <v>6</v>
      </c>
      <c r="P127" s="11">
        <v>4</v>
      </c>
      <c r="Q127" s="11"/>
      <c r="R127" s="11"/>
      <c r="S127" s="9" t="s">
        <v>156</v>
      </c>
      <c r="T127" s="9" t="s">
        <v>464</v>
      </c>
      <c r="U127" s="9" t="s">
        <v>460</v>
      </c>
      <c r="V127" s="11">
        <v>2</v>
      </c>
    </row>
    <row r="128" spans="1:22">
      <c r="A128" s="9">
        <v>1961</v>
      </c>
      <c r="B128" s="8" t="s">
        <v>438</v>
      </c>
      <c r="C128" s="9" t="s">
        <v>371</v>
      </c>
      <c r="D128" s="9" t="s">
        <v>464</v>
      </c>
      <c r="E128" s="9" t="s">
        <v>460</v>
      </c>
      <c r="F128" s="9" t="s">
        <v>327</v>
      </c>
      <c r="G128" s="11">
        <v>1</v>
      </c>
      <c r="H128" s="11"/>
      <c r="I128" s="13">
        <v>6</v>
      </c>
      <c r="J128" s="13">
        <v>1</v>
      </c>
      <c r="K128" s="13">
        <v>6</v>
      </c>
      <c r="L128" s="13">
        <v>4</v>
      </c>
      <c r="M128" s="13"/>
      <c r="N128" s="13"/>
      <c r="O128" s="13"/>
      <c r="P128" s="13"/>
      <c r="Q128" s="13"/>
      <c r="R128" s="13"/>
      <c r="S128" s="9" t="s">
        <v>362</v>
      </c>
      <c r="T128" s="9" t="s">
        <v>464</v>
      </c>
      <c r="U128" s="9" t="s">
        <v>460</v>
      </c>
      <c r="V128" s="11">
        <v>2</v>
      </c>
    </row>
    <row r="129" spans="1:22">
      <c r="A129" s="8">
        <v>1961</v>
      </c>
      <c r="B129" s="8" t="s">
        <v>305</v>
      </c>
      <c r="C129" s="8" t="s">
        <v>156</v>
      </c>
      <c r="D129" s="8" t="s">
        <v>464</v>
      </c>
      <c r="E129" s="8" t="s">
        <v>460</v>
      </c>
      <c r="F129" s="8" t="s">
        <v>157</v>
      </c>
      <c r="G129" s="13">
        <v>2</v>
      </c>
      <c r="H129" s="13"/>
      <c r="I129" s="13">
        <v>1</v>
      </c>
      <c r="J129" s="13">
        <v>6</v>
      </c>
      <c r="K129" s="13">
        <v>6</v>
      </c>
      <c r="L129" s="13">
        <v>3</v>
      </c>
      <c r="M129" s="13">
        <v>7</v>
      </c>
      <c r="N129" s="13">
        <v>5</v>
      </c>
      <c r="O129" s="13">
        <v>6</v>
      </c>
      <c r="P129" s="13">
        <v>4</v>
      </c>
      <c r="Q129" s="13"/>
      <c r="R129" s="13"/>
      <c r="S129" s="8" t="s">
        <v>153</v>
      </c>
      <c r="T129" s="8" t="s">
        <v>464</v>
      </c>
      <c r="U129" s="8" t="s">
        <v>460</v>
      </c>
      <c r="V129" s="13">
        <v>1</v>
      </c>
    </row>
    <row r="130" spans="1:22">
      <c r="A130" s="8">
        <v>1960</v>
      </c>
      <c r="B130" s="8" t="s">
        <v>438</v>
      </c>
      <c r="C130" s="8" t="s">
        <v>371</v>
      </c>
      <c r="D130" s="8" t="s">
        <v>464</v>
      </c>
      <c r="E130" s="8" t="s">
        <v>460</v>
      </c>
      <c r="F130" s="8" t="s">
        <v>316</v>
      </c>
      <c r="G130" s="13">
        <v>7</v>
      </c>
      <c r="H130" s="13"/>
      <c r="I130" s="11">
        <v>7</v>
      </c>
      <c r="J130" s="11">
        <v>5</v>
      </c>
      <c r="K130" s="11">
        <v>6</v>
      </c>
      <c r="L130" s="11">
        <v>2</v>
      </c>
      <c r="M130" s="11"/>
      <c r="N130" s="11"/>
      <c r="O130" s="11"/>
      <c r="P130" s="11"/>
      <c r="Q130" s="11"/>
      <c r="R130" s="11"/>
      <c r="S130" s="8" t="s">
        <v>362</v>
      </c>
      <c r="T130" s="8" t="s">
        <v>464</v>
      </c>
      <c r="U130" s="8" t="s">
        <v>460</v>
      </c>
      <c r="V130" s="13">
        <v>3</v>
      </c>
    </row>
    <row r="131" spans="1:22">
      <c r="A131" s="9">
        <v>1960</v>
      </c>
      <c r="B131" s="8" t="s">
        <v>305</v>
      </c>
      <c r="C131" s="9" t="s">
        <v>153</v>
      </c>
      <c r="D131" s="9" t="s">
        <v>464</v>
      </c>
      <c r="E131" s="9" t="s">
        <v>460</v>
      </c>
      <c r="F131" s="9" t="s">
        <v>154</v>
      </c>
      <c r="G131" s="11">
        <v>3</v>
      </c>
      <c r="H131" s="11"/>
      <c r="I131" s="11">
        <v>5</v>
      </c>
      <c r="J131" s="11">
        <v>7</v>
      </c>
      <c r="K131" s="11">
        <v>3</v>
      </c>
      <c r="L131" s="11">
        <v>6</v>
      </c>
      <c r="M131" s="11">
        <v>6</v>
      </c>
      <c r="N131" s="11">
        <v>3</v>
      </c>
      <c r="O131" s="11">
        <v>8</v>
      </c>
      <c r="P131" s="11">
        <v>6</v>
      </c>
      <c r="Q131" s="11">
        <v>8</v>
      </c>
      <c r="R131" s="11">
        <v>6</v>
      </c>
      <c r="S131" s="9" t="s">
        <v>145</v>
      </c>
      <c r="T131" s="9" t="s">
        <v>464</v>
      </c>
      <c r="U131" s="9" t="s">
        <v>460</v>
      </c>
      <c r="V131" s="11">
        <v>1</v>
      </c>
    </row>
    <row r="132" spans="1:22">
      <c r="A132" s="9">
        <v>1959</v>
      </c>
      <c r="B132" s="8" t="s">
        <v>438</v>
      </c>
      <c r="C132" s="9" t="s">
        <v>355</v>
      </c>
      <c r="D132" s="9" t="s">
        <v>464</v>
      </c>
      <c r="E132" s="9" t="s">
        <v>460</v>
      </c>
      <c r="F132" s="9" t="s">
        <v>350</v>
      </c>
      <c r="G132" s="11">
        <v>4</v>
      </c>
      <c r="H132" s="11"/>
      <c r="I132" s="13">
        <v>6</v>
      </c>
      <c r="J132" s="13">
        <v>2</v>
      </c>
      <c r="K132" s="13">
        <v>6</v>
      </c>
      <c r="L132" s="13">
        <v>3</v>
      </c>
      <c r="M132" s="13"/>
      <c r="N132" s="13"/>
      <c r="O132" s="13"/>
      <c r="P132" s="13"/>
      <c r="Q132" s="13"/>
      <c r="R132" s="13"/>
      <c r="S132" s="9" t="s">
        <v>361</v>
      </c>
      <c r="T132" s="9" t="s">
        <v>478</v>
      </c>
      <c r="U132" s="9" t="s">
        <v>446</v>
      </c>
      <c r="V132" s="11">
        <v>2</v>
      </c>
    </row>
    <row r="133" spans="1:22">
      <c r="A133" s="8">
        <v>1959</v>
      </c>
      <c r="B133" s="8" t="s">
        <v>305</v>
      </c>
      <c r="C133" s="8" t="s">
        <v>495</v>
      </c>
      <c r="D133" s="8" t="s">
        <v>467</v>
      </c>
      <c r="E133" s="15" t="s">
        <v>442</v>
      </c>
      <c r="F133" s="8" t="s">
        <v>151</v>
      </c>
      <c r="G133" s="13">
        <v>2</v>
      </c>
      <c r="H133" s="13"/>
      <c r="I133" s="13">
        <v>6</v>
      </c>
      <c r="J133" s="13">
        <v>1</v>
      </c>
      <c r="K133" s="13">
        <v>6</v>
      </c>
      <c r="L133" s="13">
        <v>2</v>
      </c>
      <c r="M133" s="13">
        <v>3</v>
      </c>
      <c r="N133" s="13">
        <v>6</v>
      </c>
      <c r="O133" s="13">
        <v>6</v>
      </c>
      <c r="P133" s="13">
        <v>3</v>
      </c>
      <c r="Q133" s="13"/>
      <c r="R133" s="13"/>
      <c r="S133" s="8" t="s">
        <v>145</v>
      </c>
      <c r="T133" s="8" t="s">
        <v>464</v>
      </c>
      <c r="U133" s="8" t="s">
        <v>460</v>
      </c>
      <c r="V133" s="13">
        <v>1</v>
      </c>
    </row>
    <row r="134" spans="1:22">
      <c r="A134" s="8">
        <v>1958</v>
      </c>
      <c r="B134" s="8" t="s">
        <v>438</v>
      </c>
      <c r="C134" s="8" t="s">
        <v>359</v>
      </c>
      <c r="D134" s="8" t="s">
        <v>457</v>
      </c>
      <c r="E134" s="8" t="s">
        <v>450</v>
      </c>
      <c r="F134" s="8" t="s">
        <v>346</v>
      </c>
      <c r="G134" s="13">
        <v>1</v>
      </c>
      <c r="H134" s="13"/>
      <c r="I134" s="11">
        <v>6</v>
      </c>
      <c r="J134" s="11">
        <v>3</v>
      </c>
      <c r="K134" s="11">
        <v>6</v>
      </c>
      <c r="L134" s="11">
        <v>4</v>
      </c>
      <c r="M134" s="11"/>
      <c r="N134" s="11"/>
      <c r="O134" s="11"/>
      <c r="P134" s="11"/>
      <c r="Q134" s="11"/>
      <c r="R134" s="11"/>
      <c r="S134" s="8" t="s">
        <v>360</v>
      </c>
      <c r="T134" s="8" t="s">
        <v>464</v>
      </c>
      <c r="U134" s="8" t="s">
        <v>460</v>
      </c>
      <c r="V134" s="13">
        <v>2</v>
      </c>
    </row>
    <row r="135" spans="1:22">
      <c r="A135" s="9">
        <v>1958</v>
      </c>
      <c r="B135" s="8" t="s">
        <v>305</v>
      </c>
      <c r="C135" s="9" t="s">
        <v>144</v>
      </c>
      <c r="D135" s="9" t="s">
        <v>464</v>
      </c>
      <c r="E135" s="9" t="s">
        <v>460</v>
      </c>
      <c r="F135" s="9" t="s">
        <v>149</v>
      </c>
      <c r="G135" s="11">
        <v>3</v>
      </c>
      <c r="H135" s="11"/>
      <c r="I135" s="11">
        <v>7</v>
      </c>
      <c r="J135" s="11">
        <v>5</v>
      </c>
      <c r="K135" s="11">
        <v>6</v>
      </c>
      <c r="L135" s="11">
        <v>3</v>
      </c>
      <c r="M135" s="11">
        <v>6</v>
      </c>
      <c r="N135" s="11">
        <v>4</v>
      </c>
      <c r="O135" s="11"/>
      <c r="P135" s="11"/>
      <c r="Q135" s="11"/>
      <c r="R135" s="11"/>
      <c r="S135" s="9" t="s">
        <v>148</v>
      </c>
      <c r="T135" s="9" t="s">
        <v>464</v>
      </c>
      <c r="U135" s="9" t="s">
        <v>460</v>
      </c>
      <c r="V135" s="11">
        <v>1</v>
      </c>
    </row>
    <row r="136" spans="1:22">
      <c r="A136" s="9">
        <v>1957</v>
      </c>
      <c r="B136" s="8" t="s">
        <v>438</v>
      </c>
      <c r="C136" s="9" t="s">
        <v>357</v>
      </c>
      <c r="D136" s="9" t="s">
        <v>467</v>
      </c>
      <c r="E136" s="9" t="s">
        <v>442</v>
      </c>
      <c r="F136" s="9" t="s">
        <v>346</v>
      </c>
      <c r="G136" s="11">
        <v>1</v>
      </c>
      <c r="H136" s="11"/>
      <c r="I136" s="13">
        <v>6</v>
      </c>
      <c r="J136" s="13">
        <v>3</v>
      </c>
      <c r="K136" s="13">
        <v>6</v>
      </c>
      <c r="L136" s="13">
        <v>4</v>
      </c>
      <c r="M136" s="13"/>
      <c r="N136" s="13"/>
      <c r="O136" s="13"/>
      <c r="P136" s="13"/>
      <c r="Q136" s="13"/>
      <c r="R136" s="13"/>
      <c r="S136" s="9" t="s">
        <v>358</v>
      </c>
      <c r="T136" s="9" t="s">
        <v>467</v>
      </c>
      <c r="U136" s="9" t="s">
        <v>442</v>
      </c>
      <c r="V136" s="11">
        <v>2</v>
      </c>
    </row>
    <row r="137" spans="1:22">
      <c r="A137" s="8">
        <v>1957</v>
      </c>
      <c r="B137" s="8" t="s">
        <v>305</v>
      </c>
      <c r="C137" s="8" t="s">
        <v>144</v>
      </c>
      <c r="D137" s="8" t="s">
        <v>464</v>
      </c>
      <c r="E137" s="8" t="s">
        <v>460</v>
      </c>
      <c r="F137" s="8" t="s">
        <v>146</v>
      </c>
      <c r="G137" s="13">
        <v>2</v>
      </c>
      <c r="H137" s="13"/>
      <c r="I137" s="13">
        <v>6</v>
      </c>
      <c r="J137" s="13">
        <v>3</v>
      </c>
      <c r="K137" s="13">
        <v>9</v>
      </c>
      <c r="L137" s="13">
        <v>11</v>
      </c>
      <c r="M137" s="13">
        <v>6</v>
      </c>
      <c r="N137" s="13">
        <v>4</v>
      </c>
      <c r="O137" s="13">
        <v>6</v>
      </c>
      <c r="P137" s="13">
        <v>2</v>
      </c>
      <c r="Q137" s="13"/>
      <c r="R137" s="13"/>
      <c r="S137" s="8" t="s">
        <v>145</v>
      </c>
      <c r="T137" s="8" t="s">
        <v>464</v>
      </c>
      <c r="U137" s="8" t="s">
        <v>460</v>
      </c>
      <c r="V137" s="13">
        <v>3</v>
      </c>
    </row>
    <row r="138" spans="1:22">
      <c r="A138" s="8">
        <v>1956</v>
      </c>
      <c r="B138" s="8" t="s">
        <v>438</v>
      </c>
      <c r="C138" s="8" t="s">
        <v>355</v>
      </c>
      <c r="D138" s="8" t="s">
        <v>464</v>
      </c>
      <c r="E138" s="8" t="s">
        <v>460</v>
      </c>
      <c r="F138" s="8" t="s">
        <v>356</v>
      </c>
      <c r="G138" s="13">
        <v>2</v>
      </c>
      <c r="H138" s="13"/>
      <c r="I138" s="11">
        <v>3</v>
      </c>
      <c r="J138" s="11">
        <v>6</v>
      </c>
      <c r="K138" s="11">
        <v>6</v>
      </c>
      <c r="L138" s="11">
        <v>2</v>
      </c>
      <c r="M138" s="11">
        <v>9</v>
      </c>
      <c r="N138" s="11">
        <v>7</v>
      </c>
      <c r="O138" s="11"/>
      <c r="P138" s="11"/>
      <c r="Q138" s="11"/>
      <c r="R138" s="11"/>
      <c r="S138" s="8" t="s">
        <v>340</v>
      </c>
      <c r="T138" s="8" t="s">
        <v>464</v>
      </c>
      <c r="U138" s="8" t="s">
        <v>460</v>
      </c>
      <c r="V138" s="13">
        <v>5</v>
      </c>
    </row>
    <row r="139" spans="1:22">
      <c r="A139" s="9">
        <v>1956</v>
      </c>
      <c r="B139" s="8" t="s">
        <v>305</v>
      </c>
      <c r="C139" s="9" t="s">
        <v>139</v>
      </c>
      <c r="D139" s="9" t="s">
        <v>464</v>
      </c>
      <c r="E139" s="9" t="s">
        <v>460</v>
      </c>
      <c r="F139" s="9" t="s">
        <v>142</v>
      </c>
      <c r="G139" s="11">
        <v>1</v>
      </c>
      <c r="H139" s="11"/>
      <c r="I139" s="11">
        <v>6</v>
      </c>
      <c r="J139" s="11">
        <v>4</v>
      </c>
      <c r="K139" s="11">
        <v>3</v>
      </c>
      <c r="L139" s="11">
        <v>6</v>
      </c>
      <c r="M139" s="11">
        <v>6</v>
      </c>
      <c r="N139" s="11">
        <v>4</v>
      </c>
      <c r="O139" s="11">
        <v>7</v>
      </c>
      <c r="P139" s="11">
        <v>5</v>
      </c>
      <c r="Q139" s="11"/>
      <c r="R139" s="11"/>
      <c r="S139" s="9" t="s">
        <v>132</v>
      </c>
      <c r="T139" s="9" t="s">
        <v>464</v>
      </c>
      <c r="U139" s="9" t="s">
        <v>460</v>
      </c>
      <c r="V139" s="11">
        <v>2</v>
      </c>
    </row>
    <row r="140" spans="1:22">
      <c r="A140" s="9">
        <v>1955</v>
      </c>
      <c r="B140" s="8" t="s">
        <v>438</v>
      </c>
      <c r="C140" s="9" t="s">
        <v>354</v>
      </c>
      <c r="D140" s="9" t="s">
        <v>464</v>
      </c>
      <c r="E140" s="9" t="s">
        <v>460</v>
      </c>
      <c r="F140" s="9" t="s">
        <v>326</v>
      </c>
      <c r="G140" s="11">
        <v>2</v>
      </c>
      <c r="H140" s="11"/>
      <c r="I140" s="13">
        <v>6</v>
      </c>
      <c r="J140" s="13">
        <v>4</v>
      </c>
      <c r="K140" s="13">
        <v>6</v>
      </c>
      <c r="L140" s="13">
        <v>3</v>
      </c>
      <c r="M140" s="13"/>
      <c r="N140" s="13"/>
      <c r="O140" s="13"/>
      <c r="P140" s="13"/>
      <c r="Q140" s="13"/>
      <c r="R140" s="13"/>
      <c r="S140" s="9" t="s">
        <v>340</v>
      </c>
      <c r="T140" s="9" t="s">
        <v>464</v>
      </c>
      <c r="U140" s="9" t="s">
        <v>460</v>
      </c>
      <c r="V140" s="11">
        <v>1</v>
      </c>
    </row>
    <row r="141" spans="1:22">
      <c r="A141" s="8">
        <v>1955</v>
      </c>
      <c r="B141" s="8" t="s">
        <v>305</v>
      </c>
      <c r="C141" s="8" t="s">
        <v>132</v>
      </c>
      <c r="D141" s="8" t="s">
        <v>464</v>
      </c>
      <c r="E141" s="8" t="s">
        <v>460</v>
      </c>
      <c r="F141" s="8" t="s">
        <v>140</v>
      </c>
      <c r="G141" s="13">
        <v>1</v>
      </c>
      <c r="H141" s="13"/>
      <c r="I141" s="13">
        <v>9</v>
      </c>
      <c r="J141" s="13">
        <v>7</v>
      </c>
      <c r="K141" s="13">
        <v>6</v>
      </c>
      <c r="L141" s="13">
        <v>4</v>
      </c>
      <c r="M141" s="13">
        <v>6</v>
      </c>
      <c r="N141" s="13">
        <v>4</v>
      </c>
      <c r="O141" s="13"/>
      <c r="P141" s="13"/>
      <c r="Q141" s="13"/>
      <c r="R141" s="13"/>
      <c r="S141" s="8" t="s">
        <v>139</v>
      </c>
      <c r="T141" s="8" t="s">
        <v>464</v>
      </c>
      <c r="U141" s="8" t="s">
        <v>460</v>
      </c>
      <c r="V141" s="13">
        <v>5</v>
      </c>
    </row>
    <row r="142" spans="1:22">
      <c r="A142" s="8">
        <v>1954</v>
      </c>
      <c r="B142" s="8" t="s">
        <v>438</v>
      </c>
      <c r="C142" s="8" t="s">
        <v>340</v>
      </c>
      <c r="D142" s="8" t="s">
        <v>464</v>
      </c>
      <c r="E142" s="8" t="s">
        <v>460</v>
      </c>
      <c r="F142" s="8" t="s">
        <v>346</v>
      </c>
      <c r="G142" s="13">
        <v>1</v>
      </c>
      <c r="H142" s="13"/>
      <c r="I142" s="11">
        <v>6</v>
      </c>
      <c r="J142" s="11">
        <v>3</v>
      </c>
      <c r="K142" s="11">
        <v>6</v>
      </c>
      <c r="L142" s="11">
        <v>4</v>
      </c>
      <c r="M142" s="11"/>
      <c r="N142" s="11"/>
      <c r="O142" s="11"/>
      <c r="P142" s="11"/>
      <c r="Q142" s="11"/>
      <c r="R142" s="11"/>
      <c r="S142" s="8" t="s">
        <v>353</v>
      </c>
      <c r="T142" s="8" t="s">
        <v>464</v>
      </c>
      <c r="U142" s="8" t="s">
        <v>460</v>
      </c>
      <c r="V142" s="13">
        <v>3</v>
      </c>
    </row>
    <row r="143" spans="1:22">
      <c r="A143" s="9">
        <v>1954</v>
      </c>
      <c r="B143" s="8" t="s">
        <v>305</v>
      </c>
      <c r="C143" s="9" t="s">
        <v>133</v>
      </c>
      <c r="D143" s="9" t="s">
        <v>464</v>
      </c>
      <c r="E143" s="9" t="s">
        <v>460</v>
      </c>
      <c r="F143" s="9" t="s">
        <v>137</v>
      </c>
      <c r="G143" s="11">
        <v>5</v>
      </c>
      <c r="H143" s="11"/>
      <c r="I143" s="11">
        <v>6</v>
      </c>
      <c r="J143" s="11">
        <v>2</v>
      </c>
      <c r="K143" s="11">
        <v>0</v>
      </c>
      <c r="L143" s="11">
        <v>6</v>
      </c>
      <c r="M143" s="11">
        <v>6</v>
      </c>
      <c r="N143" s="11">
        <v>4</v>
      </c>
      <c r="O143" s="11">
        <v>6</v>
      </c>
      <c r="P143" s="11">
        <v>2</v>
      </c>
      <c r="Q143" s="11"/>
      <c r="R143" s="11"/>
      <c r="S143" s="9" t="s">
        <v>136</v>
      </c>
      <c r="T143" s="9" t="s">
        <v>464</v>
      </c>
      <c r="U143" s="9" t="s">
        <v>460</v>
      </c>
      <c r="V143" s="11">
        <v>3</v>
      </c>
    </row>
    <row r="144" spans="1:22">
      <c r="A144" s="9">
        <v>1953</v>
      </c>
      <c r="B144" s="8" t="s">
        <v>438</v>
      </c>
      <c r="C144" s="9" t="s">
        <v>351</v>
      </c>
      <c r="D144" s="9" t="s">
        <v>467</v>
      </c>
      <c r="E144" s="9" t="s">
        <v>442</v>
      </c>
      <c r="F144" s="9" t="s">
        <v>337</v>
      </c>
      <c r="G144" s="11">
        <v>1</v>
      </c>
      <c r="H144" s="11"/>
      <c r="I144" s="13">
        <v>6</v>
      </c>
      <c r="J144" s="13">
        <v>3</v>
      </c>
      <c r="K144" s="13">
        <v>6</v>
      </c>
      <c r="L144" s="13">
        <v>2</v>
      </c>
      <c r="M144" s="13"/>
      <c r="N144" s="13"/>
      <c r="O144" s="13"/>
      <c r="P144" s="13"/>
      <c r="Q144" s="13"/>
      <c r="R144" s="13"/>
      <c r="S144" s="9" t="s">
        <v>352</v>
      </c>
      <c r="T144" s="9" t="s">
        <v>467</v>
      </c>
      <c r="U144" s="9" t="s">
        <v>442</v>
      </c>
      <c r="V144" s="11">
        <v>2</v>
      </c>
    </row>
    <row r="145" spans="1:22">
      <c r="A145" s="8">
        <v>1953</v>
      </c>
      <c r="B145" s="8" t="s">
        <v>305</v>
      </c>
      <c r="C145" s="8" t="s">
        <v>132</v>
      </c>
      <c r="D145" s="8" t="s">
        <v>464</v>
      </c>
      <c r="E145" s="8" t="s">
        <v>460</v>
      </c>
      <c r="F145" s="8" t="s">
        <v>134</v>
      </c>
      <c r="G145" s="13">
        <v>3</v>
      </c>
      <c r="H145" s="13"/>
      <c r="I145" s="13">
        <v>6</v>
      </c>
      <c r="J145" s="13">
        <v>0</v>
      </c>
      <c r="K145" s="13">
        <v>6</v>
      </c>
      <c r="L145" s="13">
        <v>3</v>
      </c>
      <c r="M145" s="13">
        <v>6</v>
      </c>
      <c r="N145" s="13">
        <v>4</v>
      </c>
      <c r="O145" s="13"/>
      <c r="P145" s="13"/>
      <c r="Q145" s="13"/>
      <c r="R145" s="13"/>
      <c r="S145" s="8" t="s">
        <v>133</v>
      </c>
      <c r="T145" s="8" t="s">
        <v>464</v>
      </c>
      <c r="U145" s="8" t="s">
        <v>460</v>
      </c>
      <c r="V145" s="13">
        <v>1</v>
      </c>
    </row>
    <row r="146" spans="1:22">
      <c r="A146" s="8">
        <v>1952</v>
      </c>
      <c r="B146" s="8" t="s">
        <v>438</v>
      </c>
      <c r="C146" s="8" t="s">
        <v>340</v>
      </c>
      <c r="D146" s="8" t="s">
        <v>464</v>
      </c>
      <c r="E146" s="8" t="s">
        <v>460</v>
      </c>
      <c r="F146" s="8" t="s">
        <v>350</v>
      </c>
      <c r="G146" s="13">
        <v>2</v>
      </c>
      <c r="H146" s="13"/>
      <c r="I146" s="11">
        <v>6</v>
      </c>
      <c r="J146" s="11">
        <v>2</v>
      </c>
      <c r="K146" s="11">
        <v>6</v>
      </c>
      <c r="L146" s="11">
        <v>3</v>
      </c>
      <c r="M146" s="11"/>
      <c r="N146" s="11"/>
      <c r="O146" s="11"/>
      <c r="P146" s="11"/>
      <c r="Q146" s="11"/>
      <c r="R146" s="11"/>
      <c r="S146" s="8" t="s">
        <v>349</v>
      </c>
      <c r="T146" s="8" t="s">
        <v>464</v>
      </c>
      <c r="U146" s="8" t="s">
        <v>460</v>
      </c>
      <c r="V146" s="13">
        <v>8</v>
      </c>
    </row>
    <row r="147" spans="1:22">
      <c r="A147" s="9">
        <v>1952</v>
      </c>
      <c r="B147" s="8" t="s">
        <v>305</v>
      </c>
      <c r="C147" s="9" t="s">
        <v>124</v>
      </c>
      <c r="D147" s="9" t="s">
        <v>464</v>
      </c>
      <c r="E147" s="9" t="s">
        <v>460</v>
      </c>
      <c r="F147" s="9" t="s">
        <v>130</v>
      </c>
      <c r="G147" s="11">
        <v>4</v>
      </c>
      <c r="H147" s="11"/>
      <c r="I147" s="11">
        <v>7</v>
      </c>
      <c r="J147" s="11">
        <v>5</v>
      </c>
      <c r="K147" s="11">
        <v>12</v>
      </c>
      <c r="L147" s="11">
        <v>10</v>
      </c>
      <c r="M147" s="11">
        <v>2</v>
      </c>
      <c r="N147" s="11">
        <v>6</v>
      </c>
      <c r="O147" s="11">
        <v>6</v>
      </c>
      <c r="P147" s="11">
        <v>2</v>
      </c>
      <c r="Q147" s="11"/>
      <c r="R147" s="11"/>
      <c r="S147" s="9" t="s">
        <v>121</v>
      </c>
      <c r="T147" s="9" t="s">
        <v>464</v>
      </c>
      <c r="U147" s="9" t="s">
        <v>460</v>
      </c>
      <c r="V147" s="11">
        <v>1</v>
      </c>
    </row>
    <row r="148" spans="1:22">
      <c r="A148" s="9">
        <v>1951</v>
      </c>
      <c r="B148" s="8" t="s">
        <v>438</v>
      </c>
      <c r="C148" s="9" t="s">
        <v>331</v>
      </c>
      <c r="D148" s="9" t="s">
        <v>464</v>
      </c>
      <c r="E148" s="9" t="s">
        <v>460</v>
      </c>
      <c r="F148" s="9" t="s">
        <v>309</v>
      </c>
      <c r="G148" s="11">
        <v>1</v>
      </c>
      <c r="H148" s="11"/>
      <c r="I148" s="13">
        <v>6</v>
      </c>
      <c r="J148" s="13">
        <v>1</v>
      </c>
      <c r="K148" s="13">
        <v>7</v>
      </c>
      <c r="L148" s="13">
        <v>5</v>
      </c>
      <c r="M148" s="13"/>
      <c r="N148" s="13"/>
      <c r="O148" s="13"/>
      <c r="P148" s="13"/>
      <c r="Q148" s="13"/>
      <c r="R148" s="13"/>
      <c r="S148" s="9" t="s">
        <v>340</v>
      </c>
      <c r="T148" s="9" t="s">
        <v>464</v>
      </c>
      <c r="U148" s="9" t="s">
        <v>460</v>
      </c>
      <c r="V148" s="11">
        <v>3</v>
      </c>
    </row>
    <row r="149" spans="1:22">
      <c r="A149" s="8">
        <v>1951</v>
      </c>
      <c r="B149" s="8" t="s">
        <v>305</v>
      </c>
      <c r="C149" s="8" t="s">
        <v>127</v>
      </c>
      <c r="D149" s="8" t="s">
        <v>467</v>
      </c>
      <c r="E149" s="15" t="s">
        <v>442</v>
      </c>
      <c r="F149" s="8" t="s">
        <v>128</v>
      </c>
      <c r="G149" s="13">
        <v>4</v>
      </c>
      <c r="H149" s="13"/>
      <c r="I149" s="13">
        <v>6</v>
      </c>
      <c r="J149" s="13">
        <v>3</v>
      </c>
      <c r="K149" s="13">
        <v>2</v>
      </c>
      <c r="L149" s="13">
        <v>6</v>
      </c>
      <c r="M149" s="13">
        <v>6</v>
      </c>
      <c r="N149" s="13">
        <v>3</v>
      </c>
      <c r="O149" s="13">
        <v>6</v>
      </c>
      <c r="P149" s="13">
        <v>1</v>
      </c>
      <c r="Q149" s="13"/>
      <c r="R149" s="13"/>
      <c r="S149" s="8" t="s">
        <v>124</v>
      </c>
      <c r="T149" s="8" t="s">
        <v>464</v>
      </c>
      <c r="U149" s="8" t="s">
        <v>460</v>
      </c>
      <c r="V149" s="13">
        <v>3</v>
      </c>
    </row>
    <row r="150" spans="1:22">
      <c r="A150" s="8">
        <v>1950</v>
      </c>
      <c r="B150" s="8" t="s">
        <v>438</v>
      </c>
      <c r="C150" s="8" t="s">
        <v>347</v>
      </c>
      <c r="D150" s="8" t="s">
        <v>467</v>
      </c>
      <c r="E150" s="15" t="s">
        <v>442</v>
      </c>
      <c r="F150" s="8" t="s">
        <v>348</v>
      </c>
      <c r="G150" s="13">
        <v>1</v>
      </c>
      <c r="H150" s="13"/>
      <c r="I150" s="11">
        <v>6</v>
      </c>
      <c r="J150" s="11">
        <v>4</v>
      </c>
      <c r="K150" s="11">
        <v>3</v>
      </c>
      <c r="L150" s="11">
        <v>6</v>
      </c>
      <c r="M150" s="11">
        <v>6</v>
      </c>
      <c r="N150" s="11">
        <v>4</v>
      </c>
      <c r="O150" s="11"/>
      <c r="P150" s="11"/>
      <c r="Q150" s="11"/>
      <c r="R150" s="11"/>
      <c r="S150" s="8" t="s">
        <v>345</v>
      </c>
      <c r="T150" s="8" t="s">
        <v>467</v>
      </c>
      <c r="U150" s="8" t="s">
        <v>442</v>
      </c>
      <c r="V150" s="13">
        <v>2</v>
      </c>
    </row>
    <row r="151" spans="1:22">
      <c r="A151" s="9">
        <v>1950</v>
      </c>
      <c r="B151" s="8" t="s">
        <v>305</v>
      </c>
      <c r="C151" s="9" t="s">
        <v>121</v>
      </c>
      <c r="D151" s="9" t="s">
        <v>464</v>
      </c>
      <c r="E151" s="9" t="s">
        <v>460</v>
      </c>
      <c r="F151" s="9" t="s">
        <v>125</v>
      </c>
      <c r="G151" s="11">
        <v>5</v>
      </c>
      <c r="H151" s="11"/>
      <c r="I151" s="11">
        <v>6</v>
      </c>
      <c r="J151" s="11">
        <v>3</v>
      </c>
      <c r="K151" s="11">
        <v>6</v>
      </c>
      <c r="L151" s="11">
        <v>4</v>
      </c>
      <c r="M151" s="11">
        <v>4</v>
      </c>
      <c r="N151" s="11">
        <v>6</v>
      </c>
      <c r="O151" s="11">
        <v>6</v>
      </c>
      <c r="P151" s="11">
        <v>1</v>
      </c>
      <c r="Q151" s="11"/>
      <c r="R151" s="11"/>
      <c r="S151" s="9" t="s">
        <v>124</v>
      </c>
      <c r="T151" s="9" t="s">
        <v>464</v>
      </c>
      <c r="U151" s="9" t="s">
        <v>460</v>
      </c>
      <c r="V151" s="11" t="s">
        <v>564</v>
      </c>
    </row>
    <row r="152" spans="1:22">
      <c r="A152" s="9">
        <v>1949</v>
      </c>
      <c r="B152" s="8" t="s">
        <v>438</v>
      </c>
      <c r="C152" s="9" t="s">
        <v>345</v>
      </c>
      <c r="D152" s="9" t="s">
        <v>467</v>
      </c>
      <c r="E152" s="9" t="s">
        <v>442</v>
      </c>
      <c r="F152" s="9" t="s">
        <v>346</v>
      </c>
      <c r="G152" s="11">
        <v>1</v>
      </c>
      <c r="H152" s="11"/>
      <c r="I152" s="13">
        <v>6</v>
      </c>
      <c r="J152" s="13">
        <v>3</v>
      </c>
      <c r="K152" s="13">
        <v>6</v>
      </c>
      <c r="L152" s="13">
        <v>4</v>
      </c>
      <c r="M152" s="13"/>
      <c r="N152" s="13"/>
      <c r="O152" s="13"/>
      <c r="P152" s="13"/>
      <c r="Q152" s="13"/>
      <c r="R152" s="13"/>
      <c r="S152" s="9" t="s">
        <v>331</v>
      </c>
      <c r="T152" s="9" t="s">
        <v>464</v>
      </c>
      <c r="U152" s="9" t="s">
        <v>460</v>
      </c>
      <c r="V152" s="11">
        <v>2</v>
      </c>
    </row>
    <row r="153" spans="1:22">
      <c r="A153" s="8">
        <v>1949</v>
      </c>
      <c r="B153" s="8" t="s">
        <v>305</v>
      </c>
      <c r="C153" s="8" t="s">
        <v>121</v>
      </c>
      <c r="D153" s="8" t="s">
        <v>464</v>
      </c>
      <c r="E153" s="8" t="s">
        <v>460</v>
      </c>
      <c r="F153" s="8" t="s">
        <v>122</v>
      </c>
      <c r="G153" s="13">
        <v>4</v>
      </c>
      <c r="H153" s="13"/>
      <c r="I153" s="13">
        <v>6</v>
      </c>
      <c r="J153" s="13">
        <v>3</v>
      </c>
      <c r="K153" s="13">
        <v>6</v>
      </c>
      <c r="L153" s="13">
        <v>2</v>
      </c>
      <c r="M153" s="13">
        <v>6</v>
      </c>
      <c r="N153" s="13">
        <v>2</v>
      </c>
      <c r="O153" s="13"/>
      <c r="P153" s="13"/>
      <c r="Q153" s="13"/>
      <c r="R153" s="13"/>
      <c r="S153" s="8" t="s">
        <v>104</v>
      </c>
      <c r="T153" s="8" t="s">
        <v>464</v>
      </c>
      <c r="U153" s="8" t="s">
        <v>460</v>
      </c>
      <c r="V153" s="13">
        <v>1</v>
      </c>
    </row>
    <row r="154" spans="1:22">
      <c r="A154" s="8">
        <v>1948</v>
      </c>
      <c r="B154" s="8" t="s">
        <v>438</v>
      </c>
      <c r="C154" s="8" t="s">
        <v>331</v>
      </c>
      <c r="D154" s="8" t="s">
        <v>464</v>
      </c>
      <c r="E154" s="8" t="s">
        <v>460</v>
      </c>
      <c r="F154" s="8" t="s">
        <v>344</v>
      </c>
      <c r="G154" s="13">
        <v>1</v>
      </c>
      <c r="H154" s="13"/>
      <c r="I154" s="11">
        <v>6</v>
      </c>
      <c r="J154" s="11">
        <v>3</v>
      </c>
      <c r="K154" s="11">
        <v>6</v>
      </c>
      <c r="L154" s="11">
        <v>1</v>
      </c>
      <c r="M154" s="11"/>
      <c r="N154" s="11"/>
      <c r="O154" s="11"/>
      <c r="P154" s="11"/>
      <c r="Q154" s="11"/>
      <c r="R154" s="11"/>
      <c r="S154" s="8" t="s">
        <v>343</v>
      </c>
      <c r="T154" s="8" t="s">
        <v>464</v>
      </c>
      <c r="U154" s="8" t="s">
        <v>460</v>
      </c>
      <c r="V154" s="13">
        <v>4</v>
      </c>
    </row>
    <row r="155" spans="1:22">
      <c r="A155" s="9">
        <v>1948</v>
      </c>
      <c r="B155" s="8" t="s">
        <v>305</v>
      </c>
      <c r="C155" s="9" t="s">
        <v>100</v>
      </c>
      <c r="D155" s="9" t="s">
        <v>464</v>
      </c>
      <c r="E155" s="9" t="s">
        <v>460</v>
      </c>
      <c r="F155" s="9" t="s">
        <v>119</v>
      </c>
      <c r="G155" s="11">
        <v>2</v>
      </c>
      <c r="H155" s="11"/>
      <c r="I155" s="11">
        <v>6</v>
      </c>
      <c r="J155" s="11">
        <v>4</v>
      </c>
      <c r="K155" s="11">
        <v>3</v>
      </c>
      <c r="L155" s="11">
        <v>6</v>
      </c>
      <c r="M155" s="11">
        <v>6</v>
      </c>
      <c r="N155" s="11">
        <v>3</v>
      </c>
      <c r="O155" s="11">
        <v>2</v>
      </c>
      <c r="P155" s="11">
        <v>6</v>
      </c>
      <c r="Q155" s="11">
        <v>6</v>
      </c>
      <c r="R155" s="11">
        <v>3</v>
      </c>
      <c r="S155" s="9" t="s">
        <v>104</v>
      </c>
      <c r="T155" s="9" t="s">
        <v>464</v>
      </c>
      <c r="U155" s="9" t="s">
        <v>460</v>
      </c>
      <c r="V155" s="11">
        <v>1</v>
      </c>
    </row>
    <row r="156" spans="1:22">
      <c r="A156" s="9">
        <v>1947</v>
      </c>
      <c r="B156" s="8" t="s">
        <v>438</v>
      </c>
      <c r="C156" s="9" t="s">
        <v>331</v>
      </c>
      <c r="D156" s="9" t="s">
        <v>464</v>
      </c>
      <c r="E156" s="9" t="s">
        <v>460</v>
      </c>
      <c r="F156" s="9" t="s">
        <v>337</v>
      </c>
      <c r="G156" s="11">
        <v>1</v>
      </c>
      <c r="H156" s="11"/>
      <c r="I156" s="13">
        <v>6</v>
      </c>
      <c r="J156" s="13">
        <v>3</v>
      </c>
      <c r="K156" s="13">
        <v>6</v>
      </c>
      <c r="L156" s="13">
        <v>2</v>
      </c>
      <c r="M156" s="13"/>
      <c r="N156" s="13"/>
      <c r="O156" s="13"/>
      <c r="P156" s="13"/>
      <c r="Q156" s="13"/>
      <c r="R156" s="13"/>
      <c r="S156" s="9" t="s">
        <v>338</v>
      </c>
      <c r="T156" s="9" t="s">
        <v>464</v>
      </c>
      <c r="U156" s="9" t="s">
        <v>460</v>
      </c>
      <c r="V156" s="11">
        <v>6</v>
      </c>
    </row>
    <row r="157" spans="1:22">
      <c r="A157" s="8">
        <v>1947</v>
      </c>
      <c r="B157" s="8" t="s">
        <v>305</v>
      </c>
      <c r="C157" s="8" t="s">
        <v>114</v>
      </c>
      <c r="D157" s="8" t="s">
        <v>464</v>
      </c>
      <c r="E157" s="8" t="s">
        <v>460</v>
      </c>
      <c r="F157" s="8" t="s">
        <v>117</v>
      </c>
      <c r="G157" s="13">
        <v>2</v>
      </c>
      <c r="H157" s="13"/>
      <c r="I157" s="13">
        <v>4</v>
      </c>
      <c r="J157" s="13">
        <v>6</v>
      </c>
      <c r="K157" s="13">
        <v>6</v>
      </c>
      <c r="L157" s="13">
        <v>4</v>
      </c>
      <c r="M157" s="13">
        <v>3</v>
      </c>
      <c r="N157" s="13">
        <v>6</v>
      </c>
      <c r="O157" s="13">
        <v>7</v>
      </c>
      <c r="P157" s="13">
        <v>5</v>
      </c>
      <c r="Q157" s="13">
        <v>8</v>
      </c>
      <c r="R157" s="13">
        <v>6</v>
      </c>
      <c r="S157" s="8" t="s">
        <v>104</v>
      </c>
      <c r="T157" s="8" t="s">
        <v>464</v>
      </c>
      <c r="U157" s="8" t="s">
        <v>460</v>
      </c>
      <c r="V157" s="13">
        <v>1</v>
      </c>
    </row>
    <row r="158" spans="1:22">
      <c r="A158" s="8">
        <v>1946</v>
      </c>
      <c r="B158" s="8" t="s">
        <v>438</v>
      </c>
      <c r="C158" s="8" t="s">
        <v>331</v>
      </c>
      <c r="D158" s="8" t="s">
        <v>464</v>
      </c>
      <c r="E158" s="8" t="s">
        <v>460</v>
      </c>
      <c r="F158" s="8" t="s">
        <v>332</v>
      </c>
      <c r="G158" s="13">
        <v>1</v>
      </c>
      <c r="H158" s="13"/>
      <c r="I158" s="11">
        <v>6</v>
      </c>
      <c r="J158" s="11">
        <v>4</v>
      </c>
      <c r="K158" s="11">
        <v>6</v>
      </c>
      <c r="L158" s="11">
        <v>4</v>
      </c>
      <c r="M158" s="11"/>
      <c r="N158" s="11"/>
      <c r="O158" s="11"/>
      <c r="P158" s="11"/>
      <c r="Q158" s="11"/>
      <c r="R158" s="11"/>
      <c r="S158" s="8" t="s">
        <v>342</v>
      </c>
      <c r="T158" s="8" t="s">
        <v>464</v>
      </c>
      <c r="U158" s="8" t="s">
        <v>460</v>
      </c>
      <c r="V158" s="13">
        <v>8</v>
      </c>
    </row>
    <row r="159" spans="1:22">
      <c r="A159" s="9">
        <v>1946</v>
      </c>
      <c r="B159" s="8" t="s">
        <v>305</v>
      </c>
      <c r="C159" s="9" t="s">
        <v>104</v>
      </c>
      <c r="D159" s="9" t="s">
        <v>464</v>
      </c>
      <c r="E159" s="9" t="s">
        <v>460</v>
      </c>
      <c r="F159" s="9" t="s">
        <v>115</v>
      </c>
      <c r="G159" s="11">
        <v>1</v>
      </c>
      <c r="H159" s="11"/>
      <c r="I159" s="11">
        <v>5</v>
      </c>
      <c r="J159" s="11">
        <v>7</v>
      </c>
      <c r="K159" s="11">
        <v>6</v>
      </c>
      <c r="L159" s="11">
        <v>3</v>
      </c>
      <c r="M159" s="11">
        <v>7</v>
      </c>
      <c r="N159" s="11">
        <v>5</v>
      </c>
      <c r="O159" s="11">
        <v>3</v>
      </c>
      <c r="P159" s="11">
        <v>6</v>
      </c>
      <c r="Q159" s="11">
        <v>6</v>
      </c>
      <c r="R159" s="11">
        <v>2</v>
      </c>
      <c r="S159" s="9" t="s">
        <v>114</v>
      </c>
      <c r="T159" s="9" t="s">
        <v>464</v>
      </c>
      <c r="U159" s="9" t="s">
        <v>460</v>
      </c>
      <c r="V159" s="11">
        <v>3</v>
      </c>
    </row>
    <row r="160" spans="1:22">
      <c r="A160" s="8">
        <v>1940</v>
      </c>
      <c r="B160" s="8" t="s">
        <v>438</v>
      </c>
      <c r="C160" s="8" t="s">
        <v>331</v>
      </c>
      <c r="D160" s="8" t="s">
        <v>464</v>
      </c>
      <c r="E160" s="8" t="s">
        <v>460</v>
      </c>
      <c r="F160" s="8" t="s">
        <v>341</v>
      </c>
      <c r="G160" s="13">
        <v>1</v>
      </c>
      <c r="H160" s="13"/>
      <c r="I160" s="13">
        <v>5</v>
      </c>
      <c r="J160" s="13">
        <v>7</v>
      </c>
      <c r="K160" s="13">
        <v>6</v>
      </c>
      <c r="L160" s="13">
        <v>4</v>
      </c>
      <c r="M160" s="13">
        <v>6</v>
      </c>
      <c r="N160" s="13">
        <v>0</v>
      </c>
      <c r="O160" s="13"/>
      <c r="P160" s="13"/>
      <c r="Q160" s="13"/>
      <c r="R160" s="13"/>
      <c r="S160" s="8" t="s">
        <v>340</v>
      </c>
      <c r="T160" s="8" t="s">
        <v>464</v>
      </c>
      <c r="U160" s="8" t="s">
        <v>460</v>
      </c>
      <c r="V160" s="13">
        <v>2</v>
      </c>
    </row>
    <row r="161" spans="1:22">
      <c r="A161" s="8">
        <v>1940</v>
      </c>
      <c r="B161" s="8" t="s">
        <v>305</v>
      </c>
      <c r="C161" s="8" t="s">
        <v>100</v>
      </c>
      <c r="D161" s="8" t="s">
        <v>464</v>
      </c>
      <c r="E161" s="8" t="s">
        <v>460</v>
      </c>
      <c r="F161" s="8" t="s">
        <v>112</v>
      </c>
      <c r="G161" s="13">
        <v>2</v>
      </c>
      <c r="H161" s="13"/>
      <c r="I161" s="13">
        <v>6</v>
      </c>
      <c r="J161" s="13">
        <v>3</v>
      </c>
      <c r="K161" s="13">
        <v>6</v>
      </c>
      <c r="L161" s="13">
        <v>1</v>
      </c>
      <c r="M161" s="13">
        <v>6</v>
      </c>
      <c r="N161" s="13">
        <v>2</v>
      </c>
      <c r="O161" s="13"/>
      <c r="P161" s="13"/>
      <c r="Q161" s="13"/>
      <c r="R161" s="13"/>
      <c r="S161" s="8" t="s">
        <v>87</v>
      </c>
      <c r="T161" s="8" t="s">
        <v>464</v>
      </c>
      <c r="U161" s="8" t="s">
        <v>460</v>
      </c>
      <c r="V161" s="13">
        <v>4</v>
      </c>
    </row>
    <row r="162" spans="1:22">
      <c r="A162" s="9">
        <v>1939</v>
      </c>
      <c r="B162" s="8" t="s">
        <v>438</v>
      </c>
      <c r="C162" s="9" t="s">
        <v>333</v>
      </c>
      <c r="D162" s="9" t="s">
        <v>464</v>
      </c>
      <c r="E162" s="9" t="s">
        <v>460</v>
      </c>
      <c r="F162" s="9" t="s">
        <v>339</v>
      </c>
      <c r="G162" s="11">
        <v>6</v>
      </c>
      <c r="H162" s="11"/>
      <c r="I162" s="11">
        <v>6</v>
      </c>
      <c r="J162" s="11">
        <v>1</v>
      </c>
      <c r="K162" s="11">
        <v>6</v>
      </c>
      <c r="L162" s="11">
        <v>2</v>
      </c>
      <c r="M162" s="11"/>
      <c r="N162" s="11"/>
      <c r="O162" s="11"/>
      <c r="P162" s="11"/>
      <c r="Q162" s="11"/>
      <c r="R162" s="11"/>
      <c r="S162" s="9" t="s">
        <v>338</v>
      </c>
      <c r="T162" s="9" t="s">
        <v>464</v>
      </c>
      <c r="U162" s="9" t="s">
        <v>460</v>
      </c>
      <c r="V162" s="11">
        <v>3</v>
      </c>
    </row>
    <row r="163" spans="1:22">
      <c r="A163" s="9">
        <v>1939</v>
      </c>
      <c r="B163" s="8" t="s">
        <v>305</v>
      </c>
      <c r="C163" s="9" t="s">
        <v>104</v>
      </c>
      <c r="D163" s="9" t="s">
        <v>464</v>
      </c>
      <c r="E163" s="9" t="s">
        <v>460</v>
      </c>
      <c r="F163" s="9" t="s">
        <v>110</v>
      </c>
      <c r="G163" s="11">
        <v>1</v>
      </c>
      <c r="H163" s="11"/>
      <c r="I163" s="11">
        <v>6</v>
      </c>
      <c r="J163" s="11">
        <v>4</v>
      </c>
      <c r="K163" s="11">
        <v>6</v>
      </c>
      <c r="L163" s="11">
        <v>1</v>
      </c>
      <c r="M163" s="11">
        <v>6</v>
      </c>
      <c r="N163" s="11">
        <v>3</v>
      </c>
      <c r="O163" s="11"/>
      <c r="P163" s="11"/>
      <c r="Q163" s="11"/>
      <c r="R163" s="11"/>
      <c r="S163" s="9" t="s">
        <v>100</v>
      </c>
      <c r="T163" s="9" t="s">
        <v>464</v>
      </c>
      <c r="U163" s="9" t="s">
        <v>460</v>
      </c>
      <c r="V163" s="11">
        <v>2</v>
      </c>
    </row>
    <row r="164" spans="1:22">
      <c r="A164" s="8">
        <v>1938</v>
      </c>
      <c r="B164" s="8" t="s">
        <v>438</v>
      </c>
      <c r="C164" s="8" t="s">
        <v>335</v>
      </c>
      <c r="D164" s="8" t="s">
        <v>467</v>
      </c>
      <c r="E164" s="15" t="s">
        <v>442</v>
      </c>
      <c r="F164" s="8" t="s">
        <v>337</v>
      </c>
      <c r="G164" s="13">
        <v>1</v>
      </c>
      <c r="H164" s="13"/>
      <c r="I164" s="13">
        <v>6</v>
      </c>
      <c r="J164" s="13">
        <v>3</v>
      </c>
      <c r="K164" s="13">
        <v>6</v>
      </c>
      <c r="L164" s="13">
        <v>2</v>
      </c>
      <c r="M164" s="13"/>
      <c r="N164" s="13"/>
      <c r="O164" s="13"/>
      <c r="P164" s="13"/>
      <c r="Q164" s="13"/>
      <c r="R164" s="13"/>
      <c r="S164" s="8" t="s">
        <v>336</v>
      </c>
      <c r="T164" s="8" t="s">
        <v>464</v>
      </c>
      <c r="U164" s="8" t="s">
        <v>460</v>
      </c>
      <c r="V164" s="13">
        <v>7</v>
      </c>
    </row>
    <row r="165" spans="1:22">
      <c r="A165" s="8">
        <v>1938</v>
      </c>
      <c r="B165" s="8" t="s">
        <v>305</v>
      </c>
      <c r="C165" s="8" t="s">
        <v>107</v>
      </c>
      <c r="D165" s="8" t="s">
        <v>467</v>
      </c>
      <c r="E165" s="15" t="s">
        <v>442</v>
      </c>
      <c r="F165" s="8" t="s">
        <v>108</v>
      </c>
      <c r="G165" s="13">
        <v>1</v>
      </c>
      <c r="H165" s="13"/>
      <c r="I165" s="13">
        <v>6</v>
      </c>
      <c r="J165" s="13">
        <v>4</v>
      </c>
      <c r="K165" s="13">
        <v>6</v>
      </c>
      <c r="L165" s="13">
        <v>2</v>
      </c>
      <c r="M165" s="13">
        <v>6</v>
      </c>
      <c r="N165" s="13">
        <v>1</v>
      </c>
      <c r="O165" s="13"/>
      <c r="P165" s="13"/>
      <c r="Q165" s="13"/>
      <c r="R165" s="13"/>
      <c r="S165" s="8" t="s">
        <v>104</v>
      </c>
      <c r="T165" s="8" t="s">
        <v>464</v>
      </c>
      <c r="U165" s="8" t="s">
        <v>460</v>
      </c>
      <c r="V165" s="13">
        <v>4</v>
      </c>
    </row>
    <row r="166" spans="1:22">
      <c r="A166" s="9">
        <v>1937</v>
      </c>
      <c r="B166" s="8" t="s">
        <v>438</v>
      </c>
      <c r="C166" s="9" t="s">
        <v>331</v>
      </c>
      <c r="D166" s="9" t="s">
        <v>464</v>
      </c>
      <c r="E166" s="9" t="s">
        <v>460</v>
      </c>
      <c r="F166" s="9" t="s">
        <v>334</v>
      </c>
      <c r="G166" s="11">
        <v>2</v>
      </c>
      <c r="H166" s="11"/>
      <c r="I166" s="11">
        <v>6</v>
      </c>
      <c r="J166" s="11">
        <v>3</v>
      </c>
      <c r="K166" s="11">
        <v>5</v>
      </c>
      <c r="L166" s="11">
        <v>7</v>
      </c>
      <c r="M166" s="11">
        <v>6</v>
      </c>
      <c r="N166" s="11">
        <v>4</v>
      </c>
      <c r="O166" s="11"/>
      <c r="P166" s="11"/>
      <c r="Q166" s="11"/>
      <c r="R166" s="11"/>
      <c r="S166" s="9" t="s">
        <v>333</v>
      </c>
      <c r="T166" s="9" t="s">
        <v>464</v>
      </c>
      <c r="U166" s="9" t="s">
        <v>460</v>
      </c>
      <c r="V166" s="11">
        <v>7</v>
      </c>
    </row>
    <row r="167" spans="1:22">
      <c r="A167" s="9">
        <v>1937</v>
      </c>
      <c r="B167" s="8" t="s">
        <v>305</v>
      </c>
      <c r="C167" s="9" t="s">
        <v>103</v>
      </c>
      <c r="D167" s="9" t="s">
        <v>464</v>
      </c>
      <c r="E167" s="9" t="s">
        <v>460</v>
      </c>
      <c r="F167" s="9" t="s">
        <v>105</v>
      </c>
      <c r="G167" s="11">
        <v>3</v>
      </c>
      <c r="H167" s="11"/>
      <c r="I167" s="11">
        <v>6</v>
      </c>
      <c r="J167" s="11">
        <v>3</v>
      </c>
      <c r="K167" s="11">
        <v>1</v>
      </c>
      <c r="L167" s="11">
        <v>6</v>
      </c>
      <c r="M167" s="11">
        <v>6</v>
      </c>
      <c r="N167" s="11">
        <v>0</v>
      </c>
      <c r="O167" s="11">
        <v>2</v>
      </c>
      <c r="P167" s="11">
        <v>6</v>
      </c>
      <c r="Q167" s="11">
        <v>6</v>
      </c>
      <c r="R167" s="11">
        <v>1</v>
      </c>
      <c r="S167" s="9" t="s">
        <v>104</v>
      </c>
      <c r="T167" s="9" t="s">
        <v>464</v>
      </c>
      <c r="U167" s="9" t="s">
        <v>460</v>
      </c>
      <c r="V167" s="11">
        <v>4</v>
      </c>
    </row>
    <row r="168" spans="1:22">
      <c r="A168" s="8">
        <v>1936</v>
      </c>
      <c r="B168" s="8" t="s">
        <v>438</v>
      </c>
      <c r="C168" s="8" t="s">
        <v>325</v>
      </c>
      <c r="D168" s="8" t="s">
        <v>464</v>
      </c>
      <c r="E168" s="8" t="s">
        <v>460</v>
      </c>
      <c r="F168" s="8" t="s">
        <v>332</v>
      </c>
      <c r="G168" s="13">
        <v>2</v>
      </c>
      <c r="H168" s="13"/>
      <c r="I168" s="13">
        <v>6</v>
      </c>
      <c r="J168" s="13">
        <v>4</v>
      </c>
      <c r="K168" s="13">
        <v>6</v>
      </c>
      <c r="L168" s="13">
        <v>4</v>
      </c>
      <c r="M168" s="13"/>
      <c r="N168" s="13"/>
      <c r="O168" s="13"/>
      <c r="P168" s="13"/>
      <c r="Q168" s="13"/>
      <c r="R168" s="13"/>
      <c r="S168" s="8" t="s">
        <v>331</v>
      </c>
      <c r="T168" s="8" t="s">
        <v>464</v>
      </c>
      <c r="U168" s="8" t="s">
        <v>460</v>
      </c>
      <c r="V168" s="13">
        <v>6</v>
      </c>
    </row>
    <row r="169" spans="1:22">
      <c r="A169" s="8">
        <v>1936</v>
      </c>
      <c r="B169" s="8" t="s">
        <v>305</v>
      </c>
      <c r="C169" s="8" t="s">
        <v>100</v>
      </c>
      <c r="D169" s="8" t="s">
        <v>464</v>
      </c>
      <c r="E169" s="8" t="s">
        <v>460</v>
      </c>
      <c r="F169" s="8" t="s">
        <v>101</v>
      </c>
      <c r="G169" s="13">
        <v>2</v>
      </c>
      <c r="H169" s="13"/>
      <c r="I169" s="13">
        <v>6</v>
      </c>
      <c r="J169" s="13">
        <v>2</v>
      </c>
      <c r="K169" s="13">
        <v>6</v>
      </c>
      <c r="L169" s="13">
        <v>3</v>
      </c>
      <c r="M169" s="13">
        <v>4</v>
      </c>
      <c r="N169" s="13">
        <v>6</v>
      </c>
      <c r="O169" s="13">
        <v>3</v>
      </c>
      <c r="P169" s="13">
        <v>6</v>
      </c>
      <c r="Q169" s="13">
        <v>9</v>
      </c>
      <c r="R169" s="13">
        <v>7</v>
      </c>
      <c r="S169" s="8" t="s">
        <v>87</v>
      </c>
      <c r="T169" s="8" t="s">
        <v>464</v>
      </c>
      <c r="U169" s="8" t="s">
        <v>460</v>
      </c>
      <c r="V169" s="13">
        <v>1</v>
      </c>
    </row>
    <row r="170" spans="1:22">
      <c r="A170" s="9">
        <v>1935</v>
      </c>
      <c r="B170" s="8" t="s">
        <v>438</v>
      </c>
      <c r="C170" s="9" t="s">
        <v>328</v>
      </c>
      <c r="D170" s="9" t="s">
        <v>457</v>
      </c>
      <c r="E170" s="9" t="s">
        <v>450</v>
      </c>
      <c r="F170" s="9" t="s">
        <v>330</v>
      </c>
      <c r="G170" s="11">
        <v>1</v>
      </c>
      <c r="H170" s="11"/>
      <c r="I170" s="11">
        <v>1</v>
      </c>
      <c r="J170" s="11">
        <v>6</v>
      </c>
      <c r="K170" s="11">
        <v>6</v>
      </c>
      <c r="L170" s="11">
        <v>1</v>
      </c>
      <c r="M170" s="11">
        <v>6</v>
      </c>
      <c r="N170" s="11">
        <v>3</v>
      </c>
      <c r="O170" s="11"/>
      <c r="P170" s="11"/>
      <c r="Q170" s="11"/>
      <c r="R170" s="11"/>
      <c r="S170" s="9" t="s">
        <v>329</v>
      </c>
      <c r="T170" s="9" t="s">
        <v>457</v>
      </c>
      <c r="U170" s="9" t="s">
        <v>450</v>
      </c>
      <c r="V170" s="11">
        <v>4</v>
      </c>
    </row>
    <row r="171" spans="1:22">
      <c r="A171" s="9">
        <v>1935</v>
      </c>
      <c r="B171" s="8" t="s">
        <v>305</v>
      </c>
      <c r="C171" s="9" t="s">
        <v>87</v>
      </c>
      <c r="D171" s="9" t="s">
        <v>464</v>
      </c>
      <c r="E171" s="9" t="s">
        <v>460</v>
      </c>
      <c r="F171" s="9" t="s">
        <v>98</v>
      </c>
      <c r="G171" s="11">
        <v>2</v>
      </c>
      <c r="H171" s="11"/>
      <c r="I171" s="11">
        <v>2</v>
      </c>
      <c r="J171" s="11">
        <v>6</v>
      </c>
      <c r="K171" s="11">
        <v>6</v>
      </c>
      <c r="L171" s="11">
        <v>4</v>
      </c>
      <c r="M171" s="11">
        <v>6</v>
      </c>
      <c r="N171" s="11">
        <v>4</v>
      </c>
      <c r="O171" s="11">
        <v>6</v>
      </c>
      <c r="P171" s="11">
        <v>4</v>
      </c>
      <c r="Q171" s="11"/>
      <c r="R171" s="11"/>
      <c r="S171" s="9" t="s">
        <v>95</v>
      </c>
      <c r="T171" s="9" t="s">
        <v>457</v>
      </c>
      <c r="U171" s="9" t="s">
        <v>450</v>
      </c>
      <c r="V171" s="11">
        <v>1</v>
      </c>
    </row>
    <row r="172" spans="1:22">
      <c r="A172" s="8">
        <v>1934</v>
      </c>
      <c r="B172" s="8" t="s">
        <v>438</v>
      </c>
      <c r="C172" s="8" t="s">
        <v>325</v>
      </c>
      <c r="D172" s="8" t="s">
        <v>464</v>
      </c>
      <c r="E172" s="8" t="s">
        <v>460</v>
      </c>
      <c r="F172" s="8" t="s">
        <v>327</v>
      </c>
      <c r="G172" s="13">
        <v>1</v>
      </c>
      <c r="H172" s="13"/>
      <c r="I172" s="13">
        <v>6</v>
      </c>
      <c r="J172" s="13">
        <v>1</v>
      </c>
      <c r="K172" s="13">
        <v>6</v>
      </c>
      <c r="L172" s="13">
        <v>4</v>
      </c>
      <c r="M172" s="13"/>
      <c r="N172" s="13"/>
      <c r="O172" s="13"/>
      <c r="P172" s="13"/>
      <c r="Q172" s="13"/>
      <c r="R172" s="13"/>
      <c r="S172" s="8" t="s">
        <v>306</v>
      </c>
      <c r="T172" s="8" t="s">
        <v>464</v>
      </c>
      <c r="U172" s="8" t="s">
        <v>460</v>
      </c>
      <c r="V172" s="13">
        <v>2</v>
      </c>
    </row>
    <row r="173" spans="1:22">
      <c r="A173" s="8">
        <v>1934</v>
      </c>
      <c r="B173" s="8" t="s">
        <v>305</v>
      </c>
      <c r="C173" s="8" t="s">
        <v>95</v>
      </c>
      <c r="D173" s="8" t="s">
        <v>457</v>
      </c>
      <c r="E173" s="8" t="s">
        <v>450</v>
      </c>
      <c r="F173" s="8" t="s">
        <v>96</v>
      </c>
      <c r="G173" s="13">
        <v>2</v>
      </c>
      <c r="H173" s="13"/>
      <c r="I173" s="13">
        <v>6</v>
      </c>
      <c r="J173" s="13">
        <v>3</v>
      </c>
      <c r="K173" s="13">
        <v>7</v>
      </c>
      <c r="L173" s="13">
        <v>5</v>
      </c>
      <c r="M173" s="13">
        <v>6</v>
      </c>
      <c r="N173" s="13">
        <v>1</v>
      </c>
      <c r="O173" s="13"/>
      <c r="P173" s="13"/>
      <c r="Q173" s="13"/>
      <c r="R173" s="13"/>
      <c r="S173" s="8" t="s">
        <v>87</v>
      </c>
      <c r="T173" s="8" t="s">
        <v>464</v>
      </c>
      <c r="U173" s="8" t="s">
        <v>460</v>
      </c>
      <c r="V173" s="13">
        <v>1</v>
      </c>
    </row>
    <row r="174" spans="1:22">
      <c r="A174" s="9">
        <v>1933</v>
      </c>
      <c r="B174" s="8" t="s">
        <v>438</v>
      </c>
      <c r="C174" s="9" t="s">
        <v>325</v>
      </c>
      <c r="D174" s="9" t="s">
        <v>464</v>
      </c>
      <c r="E174" s="9" t="s">
        <v>460</v>
      </c>
      <c r="F174" s="9" t="s">
        <v>326</v>
      </c>
      <c r="G174" s="11">
        <v>1</v>
      </c>
      <c r="H174" s="11"/>
      <c r="I174" s="11">
        <v>6</v>
      </c>
      <c r="J174" s="11">
        <v>4</v>
      </c>
      <c r="K174" s="11">
        <v>6</v>
      </c>
      <c r="L174" s="11">
        <v>3</v>
      </c>
      <c r="M174" s="11"/>
      <c r="N174" s="11"/>
      <c r="O174" s="11"/>
      <c r="P174" s="11"/>
      <c r="Q174" s="11"/>
      <c r="R174" s="11"/>
      <c r="S174" s="9" t="s">
        <v>320</v>
      </c>
      <c r="T174" s="9" t="s">
        <v>464</v>
      </c>
      <c r="U174" s="9" t="s">
        <v>460</v>
      </c>
      <c r="V174" s="11">
        <v>2</v>
      </c>
    </row>
    <row r="175" spans="1:22">
      <c r="A175" s="9">
        <v>1933</v>
      </c>
      <c r="B175" s="8" t="s">
        <v>305</v>
      </c>
      <c r="C175" s="9" t="s">
        <v>87</v>
      </c>
      <c r="D175" s="9" t="s">
        <v>464</v>
      </c>
      <c r="E175" s="9" t="s">
        <v>460</v>
      </c>
      <c r="F175" s="9" t="s">
        <v>93</v>
      </c>
      <c r="G175" s="11">
        <v>2</v>
      </c>
      <c r="H175" s="11"/>
      <c r="I175" s="11">
        <v>2</v>
      </c>
      <c r="J175" s="11">
        <v>6</v>
      </c>
      <c r="K175" s="11">
        <v>7</v>
      </c>
      <c r="L175" s="11">
        <v>5</v>
      </c>
      <c r="M175" s="11">
        <v>6</v>
      </c>
      <c r="N175" s="11">
        <v>3</v>
      </c>
      <c r="O175" s="11">
        <v>6</v>
      </c>
      <c r="P175" s="11">
        <v>2</v>
      </c>
      <c r="Q175" s="11"/>
      <c r="R175" s="11"/>
      <c r="S175" s="9" t="s">
        <v>92</v>
      </c>
      <c r="T175" s="9" t="s">
        <v>467</v>
      </c>
      <c r="U175" s="9" t="s">
        <v>442</v>
      </c>
      <c r="V175" s="11">
        <v>7</v>
      </c>
    </row>
    <row r="176" spans="1:22">
      <c r="A176" s="8">
        <v>1932</v>
      </c>
      <c r="B176" s="8" t="s">
        <v>438</v>
      </c>
      <c r="C176" s="8" t="s">
        <v>320</v>
      </c>
      <c r="D176" s="8" t="s">
        <v>464</v>
      </c>
      <c r="E176" s="8" t="s">
        <v>460</v>
      </c>
      <c r="F176" s="8" t="s">
        <v>324</v>
      </c>
      <c r="G176" s="13">
        <v>3</v>
      </c>
      <c r="H176" s="13"/>
      <c r="I176" s="13">
        <v>9</v>
      </c>
      <c r="J176" s="13">
        <v>7</v>
      </c>
      <c r="K176" s="13">
        <v>6</v>
      </c>
      <c r="L176" s="13">
        <v>4</v>
      </c>
      <c r="M176" s="13"/>
      <c r="N176" s="13"/>
      <c r="O176" s="13"/>
      <c r="P176" s="13"/>
      <c r="Q176" s="13"/>
      <c r="R176" s="13"/>
      <c r="S176" s="8" t="s">
        <v>323</v>
      </c>
      <c r="T176" s="8" t="s">
        <v>464</v>
      </c>
      <c r="U176" s="8" t="s">
        <v>460</v>
      </c>
      <c r="V176" s="13" t="s">
        <v>564</v>
      </c>
    </row>
    <row r="177" spans="1:22">
      <c r="A177" s="8">
        <v>1932</v>
      </c>
      <c r="B177" s="8" t="s">
        <v>305</v>
      </c>
      <c r="C177" s="8" t="s">
        <v>87</v>
      </c>
      <c r="D177" s="8" t="s">
        <v>464</v>
      </c>
      <c r="E177" s="8" t="s">
        <v>460</v>
      </c>
      <c r="F177" s="8" t="s">
        <v>90</v>
      </c>
      <c r="G177" s="13">
        <v>1</v>
      </c>
      <c r="H177" s="13"/>
      <c r="I177" s="13">
        <v>4</v>
      </c>
      <c r="J177" s="13">
        <v>6</v>
      </c>
      <c r="K177" s="13">
        <v>6</v>
      </c>
      <c r="L177" s="13">
        <v>3</v>
      </c>
      <c r="M177" s="13">
        <v>3</v>
      </c>
      <c r="N177" s="13">
        <v>6</v>
      </c>
      <c r="O177" s="13">
        <v>6</v>
      </c>
      <c r="P177" s="13">
        <v>3</v>
      </c>
      <c r="Q177" s="13">
        <v>6</v>
      </c>
      <c r="R177" s="13">
        <v>1</v>
      </c>
      <c r="S177" s="8" t="s">
        <v>84</v>
      </c>
      <c r="T177" s="8" t="s">
        <v>464</v>
      </c>
      <c r="U177" s="8" t="s">
        <v>460</v>
      </c>
      <c r="V177" s="13">
        <v>4</v>
      </c>
    </row>
    <row r="178" spans="1:22">
      <c r="A178" s="9">
        <v>1931</v>
      </c>
      <c r="B178" s="8" t="s">
        <v>438</v>
      </c>
      <c r="C178" s="9" t="s">
        <v>320</v>
      </c>
      <c r="D178" s="9" t="s">
        <v>464</v>
      </c>
      <c r="E178" s="9" t="s">
        <v>460</v>
      </c>
      <c r="F178" s="9" t="s">
        <v>322</v>
      </c>
      <c r="G178" s="11">
        <v>4</v>
      </c>
      <c r="H178" s="11"/>
      <c r="I178" s="11">
        <v>1</v>
      </c>
      <c r="J178" s="11">
        <v>6</v>
      </c>
      <c r="K178" s="11">
        <v>6</v>
      </c>
      <c r="L178" s="11">
        <v>3</v>
      </c>
      <c r="M178" s="11">
        <v>6</v>
      </c>
      <c r="N178" s="11">
        <v>4</v>
      </c>
      <c r="O178" s="11"/>
      <c r="P178" s="11"/>
      <c r="Q178" s="11"/>
      <c r="R178" s="11"/>
      <c r="S178" s="9" t="s">
        <v>321</v>
      </c>
      <c r="T178" s="9" t="s">
        <v>464</v>
      </c>
      <c r="U178" s="9" t="s">
        <v>460</v>
      </c>
      <c r="V178" s="11">
        <v>1</v>
      </c>
    </row>
    <row r="179" spans="1:22">
      <c r="A179" s="9">
        <v>1931</v>
      </c>
      <c r="B179" s="8" t="s">
        <v>305</v>
      </c>
      <c r="C179" s="9" t="s">
        <v>87</v>
      </c>
      <c r="D179" s="9" t="s">
        <v>464</v>
      </c>
      <c r="E179" s="9" t="s">
        <v>460</v>
      </c>
      <c r="F179" s="9" t="s">
        <v>88</v>
      </c>
      <c r="G179" s="11">
        <v>1</v>
      </c>
      <c r="H179" s="11"/>
      <c r="I179" s="11">
        <v>6</v>
      </c>
      <c r="J179" s="11">
        <v>4</v>
      </c>
      <c r="K179" s="11">
        <v>6</v>
      </c>
      <c r="L179" s="11">
        <v>2</v>
      </c>
      <c r="M179" s="11">
        <v>2</v>
      </c>
      <c r="N179" s="11">
        <v>6</v>
      </c>
      <c r="O179" s="11">
        <v>6</v>
      </c>
      <c r="P179" s="11">
        <v>1</v>
      </c>
      <c r="Q179" s="11"/>
      <c r="R179" s="11"/>
      <c r="S179" s="9" t="s">
        <v>84</v>
      </c>
      <c r="T179" s="9" t="s">
        <v>464</v>
      </c>
      <c r="U179" s="9" t="s">
        <v>460</v>
      </c>
      <c r="V179" s="11">
        <v>2</v>
      </c>
    </row>
    <row r="180" spans="1:22">
      <c r="A180" s="8">
        <v>1930</v>
      </c>
      <c r="B180" s="8" t="s">
        <v>438</v>
      </c>
      <c r="C180" s="8" t="s">
        <v>312</v>
      </c>
      <c r="D180" s="8" t="s">
        <v>464</v>
      </c>
      <c r="E180" s="8" t="s">
        <v>460</v>
      </c>
      <c r="F180" s="8" t="s">
        <v>319</v>
      </c>
      <c r="G180" s="13">
        <v>1</v>
      </c>
      <c r="H180" s="13"/>
      <c r="I180" s="13">
        <v>10</v>
      </c>
      <c r="J180" s="13">
        <v>8</v>
      </c>
      <c r="K180" s="13">
        <v>2</v>
      </c>
      <c r="L180" s="13">
        <v>6</v>
      </c>
      <c r="M180" s="13">
        <v>7</v>
      </c>
      <c r="N180" s="13">
        <v>5</v>
      </c>
      <c r="O180" s="13"/>
      <c r="P180" s="13"/>
      <c r="Q180" s="13"/>
      <c r="R180" s="13"/>
      <c r="S180" s="8" t="s">
        <v>310</v>
      </c>
      <c r="T180" s="8" t="s">
        <v>464</v>
      </c>
      <c r="U180" s="8" t="s">
        <v>460</v>
      </c>
      <c r="V180" s="13">
        <v>4</v>
      </c>
    </row>
    <row r="181" spans="1:22">
      <c r="A181" s="8">
        <v>1930</v>
      </c>
      <c r="B181" s="8" t="s">
        <v>305</v>
      </c>
      <c r="C181" s="8" t="s">
        <v>83</v>
      </c>
      <c r="D181" s="8" t="s">
        <v>464</v>
      </c>
      <c r="E181" s="8" t="s">
        <v>460</v>
      </c>
      <c r="F181" s="8" t="s">
        <v>85</v>
      </c>
      <c r="G181" s="13">
        <v>3</v>
      </c>
      <c r="H181" s="13"/>
      <c r="I181" s="13">
        <v>6</v>
      </c>
      <c r="J181" s="13">
        <v>3</v>
      </c>
      <c r="K181" s="13">
        <v>6</v>
      </c>
      <c r="L181" s="13">
        <v>1</v>
      </c>
      <c r="M181" s="13">
        <v>6</v>
      </c>
      <c r="N181" s="13">
        <v>3</v>
      </c>
      <c r="O181" s="13"/>
      <c r="P181" s="13"/>
      <c r="Q181" s="13"/>
      <c r="R181" s="13"/>
      <c r="S181" s="8" t="s">
        <v>84</v>
      </c>
      <c r="T181" s="8" t="s">
        <v>464</v>
      </c>
      <c r="U181" s="8" t="s">
        <v>460</v>
      </c>
      <c r="V181" s="13">
        <v>2</v>
      </c>
    </row>
    <row r="182" spans="1:22">
      <c r="A182" s="9">
        <v>1929</v>
      </c>
      <c r="B182" s="8" t="s">
        <v>438</v>
      </c>
      <c r="C182" s="9" t="s">
        <v>312</v>
      </c>
      <c r="D182" s="9" t="s">
        <v>464</v>
      </c>
      <c r="E182" s="9" t="s">
        <v>460</v>
      </c>
      <c r="F182" s="9" t="s">
        <v>318</v>
      </c>
      <c r="G182" s="11">
        <v>1</v>
      </c>
      <c r="H182" s="11"/>
      <c r="I182" s="11">
        <v>6</v>
      </c>
      <c r="J182" s="11">
        <v>1</v>
      </c>
      <c r="K182" s="11">
        <v>5</v>
      </c>
      <c r="L182" s="11">
        <v>7</v>
      </c>
      <c r="M182" s="11">
        <v>6</v>
      </c>
      <c r="N182" s="11">
        <v>2</v>
      </c>
      <c r="O182" s="11"/>
      <c r="P182" s="11"/>
      <c r="Q182" s="11"/>
      <c r="R182" s="11"/>
      <c r="S182" s="9" t="s">
        <v>317</v>
      </c>
      <c r="T182" s="9" t="s">
        <v>464</v>
      </c>
      <c r="U182" s="9" t="s">
        <v>460</v>
      </c>
      <c r="V182" s="11">
        <v>2</v>
      </c>
    </row>
    <row r="183" spans="1:22">
      <c r="A183" s="9">
        <v>1929</v>
      </c>
      <c r="B183" s="8" t="s">
        <v>305</v>
      </c>
      <c r="C183" s="9" t="s">
        <v>80</v>
      </c>
      <c r="D183" s="9" t="s">
        <v>457</v>
      </c>
      <c r="E183" s="9" t="s">
        <v>450</v>
      </c>
      <c r="F183" s="9" t="s">
        <v>81</v>
      </c>
      <c r="G183" s="11">
        <v>4</v>
      </c>
      <c r="H183" s="11"/>
      <c r="I183" s="11">
        <v>6</v>
      </c>
      <c r="J183" s="11">
        <v>2</v>
      </c>
      <c r="K183" s="11">
        <v>6</v>
      </c>
      <c r="L183" s="11">
        <v>2</v>
      </c>
      <c r="M183" s="11">
        <v>5</v>
      </c>
      <c r="N183" s="11">
        <v>7</v>
      </c>
      <c r="O183" s="11">
        <v>7</v>
      </c>
      <c r="P183" s="11">
        <v>5</v>
      </c>
      <c r="Q183" s="11"/>
      <c r="R183" s="11"/>
      <c r="S183" s="9" t="s">
        <v>65</v>
      </c>
      <c r="T183" s="9" t="s">
        <v>464</v>
      </c>
      <c r="U183" s="9" t="s">
        <v>460</v>
      </c>
      <c r="V183" s="11">
        <v>5</v>
      </c>
    </row>
    <row r="184" spans="1:22">
      <c r="A184" s="8">
        <v>1928</v>
      </c>
      <c r="B184" s="8" t="s">
        <v>438</v>
      </c>
      <c r="C184" s="8" t="s">
        <v>312</v>
      </c>
      <c r="D184" s="8" t="s">
        <v>464</v>
      </c>
      <c r="E184" s="8" t="s">
        <v>460</v>
      </c>
      <c r="F184" s="8" t="s">
        <v>316</v>
      </c>
      <c r="G184" s="13">
        <v>2</v>
      </c>
      <c r="H184" s="13"/>
      <c r="I184" s="13">
        <v>7</v>
      </c>
      <c r="J184" s="13">
        <v>5</v>
      </c>
      <c r="K184" s="13">
        <v>6</v>
      </c>
      <c r="L184" s="13">
        <v>2</v>
      </c>
      <c r="M184" s="13"/>
      <c r="N184" s="13"/>
      <c r="O184" s="13"/>
      <c r="P184" s="13"/>
      <c r="Q184" s="13"/>
      <c r="R184" s="13"/>
      <c r="S184" s="8" t="s">
        <v>307</v>
      </c>
      <c r="T184" s="8" t="s">
        <v>464</v>
      </c>
      <c r="U184" s="8" t="s">
        <v>460</v>
      </c>
      <c r="V184" s="13">
        <v>1</v>
      </c>
    </row>
    <row r="185" spans="1:22">
      <c r="A185" s="8">
        <v>1928</v>
      </c>
      <c r="B185" s="8" t="s">
        <v>305</v>
      </c>
      <c r="C185" s="8" t="s">
        <v>76</v>
      </c>
      <c r="D185" s="8" t="s">
        <v>474</v>
      </c>
      <c r="E185" s="8" t="s">
        <v>452</v>
      </c>
      <c r="F185" s="8" t="s">
        <v>78</v>
      </c>
      <c r="G185" s="13">
        <v>1</v>
      </c>
      <c r="H185" s="13"/>
      <c r="I185" s="13">
        <v>6</v>
      </c>
      <c r="J185" s="13">
        <v>4</v>
      </c>
      <c r="K185" s="13">
        <v>6</v>
      </c>
      <c r="L185" s="13">
        <v>1</v>
      </c>
      <c r="M185" s="13">
        <v>4</v>
      </c>
      <c r="N185" s="13">
        <v>6</v>
      </c>
      <c r="O185" s="13">
        <v>5</v>
      </c>
      <c r="P185" s="13">
        <v>7</v>
      </c>
      <c r="Q185" s="13">
        <v>6</v>
      </c>
      <c r="R185" s="13">
        <v>3</v>
      </c>
      <c r="S185" s="8" t="s">
        <v>77</v>
      </c>
      <c r="T185" s="8" t="s">
        <v>464</v>
      </c>
      <c r="U185" s="8" t="s">
        <v>460</v>
      </c>
      <c r="V185" s="13" t="s">
        <v>564</v>
      </c>
    </row>
    <row r="186" spans="1:22">
      <c r="A186" s="9">
        <v>1927</v>
      </c>
      <c r="B186" s="8" t="s">
        <v>438</v>
      </c>
      <c r="C186" s="9" t="s">
        <v>307</v>
      </c>
      <c r="D186" s="9" t="s">
        <v>464</v>
      </c>
      <c r="E186" s="9" t="s">
        <v>460</v>
      </c>
      <c r="F186" s="9" t="s">
        <v>315</v>
      </c>
      <c r="G186" s="11">
        <v>1</v>
      </c>
      <c r="H186" s="11"/>
      <c r="I186" s="11">
        <v>5</v>
      </c>
      <c r="J186" s="11">
        <v>7</v>
      </c>
      <c r="K186" s="11">
        <v>6</v>
      </c>
      <c r="L186" s="11">
        <v>1</v>
      </c>
      <c r="M186" s="11">
        <v>6</v>
      </c>
      <c r="N186" s="11">
        <v>2</v>
      </c>
      <c r="O186" s="11"/>
      <c r="P186" s="11"/>
      <c r="Q186" s="11"/>
      <c r="R186" s="11"/>
      <c r="S186" s="9" t="s">
        <v>310</v>
      </c>
      <c r="T186" s="9" t="s">
        <v>464</v>
      </c>
      <c r="U186" s="9" t="s">
        <v>460</v>
      </c>
      <c r="V186" s="11">
        <v>3</v>
      </c>
    </row>
    <row r="187" spans="1:22">
      <c r="A187" s="9">
        <v>1927</v>
      </c>
      <c r="B187" s="8" t="s">
        <v>305</v>
      </c>
      <c r="C187" s="9" t="s">
        <v>41</v>
      </c>
      <c r="D187" s="9" t="s">
        <v>464</v>
      </c>
      <c r="E187" s="9" t="s">
        <v>460</v>
      </c>
      <c r="F187" s="9" t="s">
        <v>74</v>
      </c>
      <c r="G187" s="11">
        <v>1</v>
      </c>
      <c r="H187" s="11"/>
      <c r="I187" s="11">
        <v>3</v>
      </c>
      <c r="J187" s="11">
        <v>6</v>
      </c>
      <c r="K187" s="11">
        <v>6</v>
      </c>
      <c r="L187" s="11">
        <v>4</v>
      </c>
      <c r="M187" s="11">
        <v>3</v>
      </c>
      <c r="N187" s="11">
        <v>6</v>
      </c>
      <c r="O187" s="11">
        <v>18</v>
      </c>
      <c r="P187" s="11">
        <v>16</v>
      </c>
      <c r="Q187" s="11">
        <v>6</v>
      </c>
      <c r="R187" s="11">
        <v>3</v>
      </c>
      <c r="S187" s="9" t="s">
        <v>70</v>
      </c>
      <c r="T187" s="9" t="s">
        <v>464</v>
      </c>
      <c r="U187" s="9" t="s">
        <v>460</v>
      </c>
      <c r="V187" s="11">
        <v>3</v>
      </c>
    </row>
    <row r="188" spans="1:22">
      <c r="A188" s="8">
        <v>1926</v>
      </c>
      <c r="B188" s="8" t="s">
        <v>438</v>
      </c>
      <c r="C188" s="8" t="s">
        <v>312</v>
      </c>
      <c r="D188" s="8" t="s">
        <v>464</v>
      </c>
      <c r="E188" s="8" t="s">
        <v>460</v>
      </c>
      <c r="F188" s="8" t="s">
        <v>314</v>
      </c>
      <c r="G188" s="13">
        <v>1</v>
      </c>
      <c r="H188" s="13"/>
      <c r="I188" s="13">
        <v>6</v>
      </c>
      <c r="J188" s="13">
        <v>1</v>
      </c>
      <c r="K188" s="13">
        <v>6</v>
      </c>
      <c r="L188" s="13">
        <v>3</v>
      </c>
      <c r="M188" s="13"/>
      <c r="N188" s="13"/>
      <c r="O188" s="13"/>
      <c r="P188" s="13"/>
      <c r="Q188" s="13"/>
      <c r="R188" s="13"/>
      <c r="S188" s="8" t="s">
        <v>307</v>
      </c>
      <c r="T188" s="8" t="s">
        <v>464</v>
      </c>
      <c r="U188" s="8" t="s">
        <v>460</v>
      </c>
      <c r="V188" s="13">
        <v>2</v>
      </c>
    </row>
    <row r="189" spans="1:22">
      <c r="A189" s="8">
        <v>1926</v>
      </c>
      <c r="B189" s="8" t="s">
        <v>305</v>
      </c>
      <c r="C189" s="8" t="s">
        <v>70</v>
      </c>
      <c r="D189" s="8" t="s">
        <v>464</v>
      </c>
      <c r="E189" s="8" t="s">
        <v>460</v>
      </c>
      <c r="F189" s="8" t="s">
        <v>72</v>
      </c>
      <c r="G189" s="13">
        <v>4</v>
      </c>
      <c r="H189" s="13"/>
      <c r="I189" s="13">
        <v>6</v>
      </c>
      <c r="J189" s="13">
        <v>1</v>
      </c>
      <c r="K189" s="13">
        <v>6</v>
      </c>
      <c r="L189" s="13">
        <v>3</v>
      </c>
      <c r="M189" s="13">
        <v>6</v>
      </c>
      <c r="N189" s="13">
        <v>1</v>
      </c>
      <c r="O189" s="13"/>
      <c r="P189" s="13"/>
      <c r="Q189" s="13"/>
      <c r="R189" s="13"/>
      <c r="S189" s="8" t="s">
        <v>71</v>
      </c>
      <c r="T189" s="8" t="s">
        <v>464</v>
      </c>
      <c r="U189" s="8" t="s">
        <v>460</v>
      </c>
      <c r="V189" s="13">
        <v>8</v>
      </c>
    </row>
    <row r="190" spans="1:22">
      <c r="A190" s="9">
        <v>1925</v>
      </c>
      <c r="B190" s="8" t="s">
        <v>438</v>
      </c>
      <c r="C190" s="9" t="s">
        <v>312</v>
      </c>
      <c r="D190" s="9" t="s">
        <v>464</v>
      </c>
      <c r="E190" s="9" t="s">
        <v>460</v>
      </c>
      <c r="F190" s="9" t="s">
        <v>313</v>
      </c>
      <c r="G190" s="11">
        <v>2</v>
      </c>
      <c r="H190" s="11"/>
      <c r="I190" s="11">
        <v>1</v>
      </c>
      <c r="J190" s="11">
        <v>6</v>
      </c>
      <c r="K190" s="11">
        <v>8</v>
      </c>
      <c r="L190" s="11">
        <v>6</v>
      </c>
      <c r="M190" s="11">
        <v>6</v>
      </c>
      <c r="N190" s="11">
        <v>4</v>
      </c>
      <c r="O190" s="11"/>
      <c r="P190" s="11"/>
      <c r="Q190" s="11"/>
      <c r="R190" s="11"/>
      <c r="S190" s="9" t="s">
        <v>307</v>
      </c>
      <c r="T190" s="9" t="s">
        <v>464</v>
      </c>
      <c r="U190" s="9" t="s">
        <v>460</v>
      </c>
      <c r="V190" s="11">
        <v>3</v>
      </c>
    </row>
    <row r="191" spans="1:22">
      <c r="A191" s="9">
        <v>1925</v>
      </c>
      <c r="B191" s="8" t="s">
        <v>305</v>
      </c>
      <c r="C191" s="9" t="s">
        <v>59</v>
      </c>
      <c r="D191" s="9" t="s">
        <v>464</v>
      </c>
      <c r="E191" s="9" t="s">
        <v>460</v>
      </c>
      <c r="F191" s="9" t="s">
        <v>68</v>
      </c>
      <c r="G191" s="11">
        <v>1</v>
      </c>
      <c r="H191" s="11"/>
      <c r="I191" s="11">
        <v>11</v>
      </c>
      <c r="J191" s="11">
        <v>9</v>
      </c>
      <c r="K191" s="11">
        <v>2</v>
      </c>
      <c r="L191" s="11">
        <v>6</v>
      </c>
      <c r="M191" s="11">
        <v>6</v>
      </c>
      <c r="N191" s="11">
        <v>2</v>
      </c>
      <c r="O191" s="11">
        <v>6</v>
      </c>
      <c r="P191" s="11">
        <v>3</v>
      </c>
      <c r="Q191" s="11"/>
      <c r="R191" s="11"/>
      <c r="S191" s="9" t="s">
        <v>41</v>
      </c>
      <c r="T191" s="9" t="s">
        <v>464</v>
      </c>
      <c r="U191" s="9" t="s">
        <v>460</v>
      </c>
      <c r="V191" s="11">
        <v>2</v>
      </c>
    </row>
    <row r="192" spans="1:22">
      <c r="A192" s="8">
        <v>1924</v>
      </c>
      <c r="B192" s="8" t="s">
        <v>438</v>
      </c>
      <c r="C192" s="8" t="s">
        <v>310</v>
      </c>
      <c r="D192" s="8" t="s">
        <v>464</v>
      </c>
      <c r="E192" s="8" t="s">
        <v>460</v>
      </c>
      <c r="F192" s="8" t="s">
        <v>311</v>
      </c>
      <c r="G192" s="13">
        <v>3</v>
      </c>
      <c r="H192" s="13"/>
      <c r="I192" s="13">
        <v>6</v>
      </c>
      <c r="J192" s="13">
        <v>3</v>
      </c>
      <c r="K192" s="13">
        <v>3</v>
      </c>
      <c r="L192" s="13">
        <v>6</v>
      </c>
      <c r="M192" s="13">
        <v>8</v>
      </c>
      <c r="N192" s="13">
        <v>6</v>
      </c>
      <c r="O192" s="13"/>
      <c r="P192" s="13"/>
      <c r="Q192" s="13"/>
      <c r="R192" s="13"/>
      <c r="S192" s="8" t="s">
        <v>307</v>
      </c>
      <c r="T192" s="8" t="s">
        <v>464</v>
      </c>
      <c r="U192" s="8" t="s">
        <v>460</v>
      </c>
      <c r="V192" s="13">
        <v>2</v>
      </c>
    </row>
    <row r="193" spans="1:22">
      <c r="A193" s="8">
        <v>1924</v>
      </c>
      <c r="B193" s="8" t="s">
        <v>305</v>
      </c>
      <c r="C193" s="8" t="s">
        <v>59</v>
      </c>
      <c r="D193" s="8" t="s">
        <v>464</v>
      </c>
      <c r="E193" s="8" t="s">
        <v>460</v>
      </c>
      <c r="F193" s="8" t="s">
        <v>66</v>
      </c>
      <c r="G193" s="13">
        <v>1</v>
      </c>
      <c r="H193" s="13"/>
      <c r="I193" s="13">
        <v>6</v>
      </c>
      <c r="J193" s="13">
        <v>3</v>
      </c>
      <c r="K193" s="13">
        <v>6</v>
      </c>
      <c r="L193" s="13">
        <v>4</v>
      </c>
      <c r="M193" s="13">
        <v>3</v>
      </c>
      <c r="N193" s="13">
        <v>6</v>
      </c>
      <c r="O193" s="13">
        <v>5</v>
      </c>
      <c r="P193" s="13">
        <v>7</v>
      </c>
      <c r="Q193" s="13">
        <v>6</v>
      </c>
      <c r="R193" s="13">
        <v>3</v>
      </c>
      <c r="S193" s="8" t="s">
        <v>65</v>
      </c>
      <c r="T193" s="8" t="s">
        <v>464</v>
      </c>
      <c r="U193" s="8" t="s">
        <v>460</v>
      </c>
      <c r="V193" s="13">
        <v>4</v>
      </c>
    </row>
    <row r="194" spans="1:22">
      <c r="A194" s="9">
        <v>1923</v>
      </c>
      <c r="B194" s="8" t="s">
        <v>438</v>
      </c>
      <c r="C194" s="9" t="s">
        <v>306</v>
      </c>
      <c r="D194" s="9" t="s">
        <v>464</v>
      </c>
      <c r="E194" s="9" t="s">
        <v>460</v>
      </c>
      <c r="F194" s="9" t="s">
        <v>309</v>
      </c>
      <c r="G194" s="11"/>
      <c r="H194" s="11"/>
      <c r="I194" s="11">
        <v>6</v>
      </c>
      <c r="J194" s="11">
        <v>1</v>
      </c>
      <c r="K194" s="11">
        <v>7</v>
      </c>
      <c r="L194" s="11">
        <v>5</v>
      </c>
      <c r="M194" s="11"/>
      <c r="N194" s="11"/>
      <c r="O194" s="11"/>
      <c r="P194" s="11"/>
      <c r="Q194" s="11"/>
      <c r="R194" s="11"/>
      <c r="S194" s="9" t="s">
        <v>307</v>
      </c>
      <c r="T194" s="9" t="s">
        <v>464</v>
      </c>
      <c r="U194" s="9" t="s">
        <v>460</v>
      </c>
      <c r="V194" s="11"/>
    </row>
    <row r="195" spans="1:22">
      <c r="A195" s="9">
        <v>1923</v>
      </c>
      <c r="B195" s="8" t="s">
        <v>305</v>
      </c>
      <c r="C195" s="9" t="s">
        <v>51</v>
      </c>
      <c r="D195" s="9" t="s">
        <v>464</v>
      </c>
      <c r="E195" s="9" t="s">
        <v>460</v>
      </c>
      <c r="F195" s="9" t="s">
        <v>63</v>
      </c>
      <c r="G195" s="11"/>
      <c r="H195" s="11"/>
      <c r="I195" s="11">
        <v>6</v>
      </c>
      <c r="J195" s="11">
        <v>1</v>
      </c>
      <c r="K195" s="11">
        <v>6</v>
      </c>
      <c r="L195" s="11">
        <v>1</v>
      </c>
      <c r="M195" s="11">
        <v>6</v>
      </c>
      <c r="N195" s="11">
        <v>3</v>
      </c>
      <c r="O195" s="11"/>
      <c r="P195" s="11"/>
      <c r="Q195" s="11"/>
      <c r="R195" s="11"/>
      <c r="S195" s="9" t="s">
        <v>62</v>
      </c>
      <c r="T195" s="9" t="s">
        <v>464</v>
      </c>
      <c r="U195" s="9" t="s">
        <v>460</v>
      </c>
      <c r="V195" s="11"/>
    </row>
    <row r="196" spans="1:22">
      <c r="A196" s="8">
        <v>1922</v>
      </c>
      <c r="B196" s="8" t="s">
        <v>438</v>
      </c>
      <c r="C196" s="8" t="s">
        <v>306</v>
      </c>
      <c r="D196" s="8" t="s">
        <v>464</v>
      </c>
      <c r="E196" s="8" t="s">
        <v>460</v>
      </c>
      <c r="F196" s="8" t="s">
        <v>308</v>
      </c>
      <c r="G196" s="13"/>
      <c r="H196" s="13"/>
      <c r="I196" s="13">
        <v>6</v>
      </c>
      <c r="J196" s="13">
        <v>3</v>
      </c>
      <c r="K196" s="13">
        <v>10</v>
      </c>
      <c r="L196" s="13">
        <v>8</v>
      </c>
      <c r="M196" s="13"/>
      <c r="N196" s="13"/>
      <c r="O196" s="13"/>
      <c r="P196" s="13"/>
      <c r="Q196" s="13"/>
      <c r="R196" s="13"/>
      <c r="S196" s="8" t="s">
        <v>307</v>
      </c>
      <c r="T196" s="8" t="s">
        <v>464</v>
      </c>
      <c r="U196" s="8" t="s">
        <v>460</v>
      </c>
      <c r="V196" s="13"/>
    </row>
    <row r="197" spans="1:22">
      <c r="A197" s="8">
        <v>1922</v>
      </c>
      <c r="B197" s="8" t="s">
        <v>305</v>
      </c>
      <c r="C197" s="8" t="s">
        <v>59</v>
      </c>
      <c r="D197" s="8" t="s">
        <v>464</v>
      </c>
      <c r="E197" s="8" t="s">
        <v>460</v>
      </c>
      <c r="F197" s="8" t="s">
        <v>60</v>
      </c>
      <c r="G197" s="13"/>
      <c r="H197" s="13"/>
      <c r="I197" s="13">
        <v>6</v>
      </c>
      <c r="J197" s="13">
        <v>0</v>
      </c>
      <c r="K197" s="13">
        <v>3</v>
      </c>
      <c r="L197" s="13">
        <v>6</v>
      </c>
      <c r="M197" s="13">
        <v>3</v>
      </c>
      <c r="N197" s="13">
        <v>6</v>
      </c>
      <c r="O197" s="13">
        <v>6</v>
      </c>
      <c r="P197" s="13">
        <v>3</v>
      </c>
      <c r="Q197" s="13">
        <v>6</v>
      </c>
      <c r="R197" s="13">
        <v>2</v>
      </c>
      <c r="S197" s="8" t="s">
        <v>41</v>
      </c>
      <c r="T197" s="8" t="s">
        <v>464</v>
      </c>
      <c r="U197" s="8" t="s">
        <v>460</v>
      </c>
      <c r="V197" s="13"/>
    </row>
    <row r="198" spans="1:22">
      <c r="A198" s="9">
        <v>1921</v>
      </c>
      <c r="B198" s="8" t="s">
        <v>305</v>
      </c>
      <c r="C198" s="9" t="s">
        <v>55</v>
      </c>
      <c r="D198" s="9" t="s">
        <v>464</v>
      </c>
      <c r="E198" s="9" t="s">
        <v>460</v>
      </c>
      <c r="F198" s="9" t="s">
        <v>57</v>
      </c>
      <c r="G198" s="11"/>
      <c r="H198" s="11"/>
      <c r="I198" s="11">
        <v>7</v>
      </c>
      <c r="J198" s="11">
        <v>5</v>
      </c>
      <c r="K198" s="11">
        <v>6</v>
      </c>
      <c r="L198" s="11">
        <v>1</v>
      </c>
      <c r="M198" s="11">
        <v>6</v>
      </c>
      <c r="N198" s="11">
        <v>4</v>
      </c>
      <c r="O198" s="11"/>
      <c r="P198" s="11"/>
      <c r="Q198" s="11"/>
      <c r="R198" s="11"/>
      <c r="S198" s="9" t="s">
        <v>56</v>
      </c>
      <c r="T198" s="9" t="s">
        <v>464</v>
      </c>
      <c r="U198" s="9" t="s">
        <v>460</v>
      </c>
      <c r="V198" s="11"/>
    </row>
    <row r="199" spans="1:22">
      <c r="A199" s="8">
        <v>1920</v>
      </c>
      <c r="B199" s="8" t="s">
        <v>305</v>
      </c>
      <c r="C199" s="8" t="s">
        <v>51</v>
      </c>
      <c r="D199" s="8" t="s">
        <v>464</v>
      </c>
      <c r="E199" s="8" t="s">
        <v>460</v>
      </c>
      <c r="F199" s="8" t="s">
        <v>53</v>
      </c>
      <c r="G199" s="13"/>
      <c r="H199" s="13"/>
      <c r="I199" s="13">
        <v>6</v>
      </c>
      <c r="J199" s="13">
        <v>3</v>
      </c>
      <c r="K199" s="13">
        <v>4</v>
      </c>
      <c r="L199" s="13">
        <v>6</v>
      </c>
      <c r="M199" s="13">
        <v>6</v>
      </c>
      <c r="N199" s="13">
        <v>8</v>
      </c>
      <c r="O199" s="13">
        <v>6</v>
      </c>
      <c r="P199" s="13">
        <v>1</v>
      </c>
      <c r="Q199" s="13">
        <v>6</v>
      </c>
      <c r="R199" s="13">
        <v>3</v>
      </c>
      <c r="S199" s="8" t="s">
        <v>52</v>
      </c>
      <c r="T199" s="8" t="s">
        <v>464</v>
      </c>
      <c r="U199" s="8" t="s">
        <v>460</v>
      </c>
      <c r="V199" s="13"/>
    </row>
    <row r="200" spans="1:22">
      <c r="A200" s="9">
        <v>1919</v>
      </c>
      <c r="B200" s="8" t="s">
        <v>305</v>
      </c>
      <c r="C200" s="9" t="s">
        <v>47</v>
      </c>
      <c r="D200" s="9" t="s">
        <v>457</v>
      </c>
      <c r="E200" s="9" t="s">
        <v>450</v>
      </c>
      <c r="F200" s="9" t="s">
        <v>49</v>
      </c>
      <c r="G200" s="11"/>
      <c r="H200" s="11"/>
      <c r="I200" s="11">
        <v>6</v>
      </c>
      <c r="J200" s="11">
        <v>4</v>
      </c>
      <c r="K200" s="11">
        <v>6</v>
      </c>
      <c r="L200" s="11">
        <v>0</v>
      </c>
      <c r="M200" s="11">
        <v>6</v>
      </c>
      <c r="N200" s="11">
        <v>3</v>
      </c>
      <c r="O200" s="11"/>
      <c r="P200" s="11"/>
      <c r="Q200" s="11"/>
      <c r="R200" s="11"/>
      <c r="S200" s="9" t="s">
        <v>48</v>
      </c>
      <c r="T200" s="9" t="s">
        <v>464</v>
      </c>
      <c r="U200" s="9" t="s">
        <v>460</v>
      </c>
      <c r="V200" s="11"/>
    </row>
    <row r="201" spans="1:22">
      <c r="A201" s="8">
        <v>1915</v>
      </c>
      <c r="B201" s="8" t="s">
        <v>305</v>
      </c>
      <c r="C201" s="8" t="s">
        <v>44</v>
      </c>
      <c r="D201" s="8" t="s">
        <v>457</v>
      </c>
      <c r="E201" s="8" t="s">
        <v>450</v>
      </c>
      <c r="F201" s="8" t="s">
        <v>45</v>
      </c>
      <c r="G201" s="13"/>
      <c r="H201" s="13"/>
      <c r="I201" s="13">
        <v>4</v>
      </c>
      <c r="J201" s="13">
        <v>6</v>
      </c>
      <c r="K201" s="13">
        <v>6</v>
      </c>
      <c r="L201" s="13">
        <v>1</v>
      </c>
      <c r="M201" s="13">
        <v>6</v>
      </c>
      <c r="N201" s="13">
        <v>1</v>
      </c>
      <c r="O201" s="13">
        <v>6</v>
      </c>
      <c r="P201" s="13">
        <v>4</v>
      </c>
      <c r="Q201" s="13"/>
      <c r="R201" s="13"/>
      <c r="S201" s="8" t="s">
        <v>18</v>
      </c>
      <c r="T201" s="8" t="s">
        <v>464</v>
      </c>
      <c r="U201" s="8" t="s">
        <v>460</v>
      </c>
      <c r="V201" s="13"/>
    </row>
    <row r="202" spans="1:22">
      <c r="A202" s="9">
        <v>1914</v>
      </c>
      <c r="B202" s="8" t="s">
        <v>305</v>
      </c>
      <c r="C202" s="9" t="s">
        <v>40</v>
      </c>
      <c r="D202" s="9" t="s">
        <v>464</v>
      </c>
      <c r="E202" s="9" t="s">
        <v>460</v>
      </c>
      <c r="F202" s="9" t="s">
        <v>42</v>
      </c>
      <c r="G202" s="11"/>
      <c r="H202" s="11"/>
      <c r="I202" s="11">
        <v>6</v>
      </c>
      <c r="J202" s="11">
        <v>4</v>
      </c>
      <c r="K202" s="11">
        <v>6</v>
      </c>
      <c r="L202" s="11">
        <v>3</v>
      </c>
      <c r="M202" s="11">
        <v>5</v>
      </c>
      <c r="N202" s="11">
        <v>7</v>
      </c>
      <c r="O202" s="11">
        <v>6</v>
      </c>
      <c r="P202" s="11">
        <v>1</v>
      </c>
      <c r="Q202" s="11"/>
      <c r="R202" s="11"/>
      <c r="S202" s="9" t="s">
        <v>41</v>
      </c>
      <c r="T202" s="9" t="s">
        <v>464</v>
      </c>
      <c r="U202" s="9" t="s">
        <v>460</v>
      </c>
      <c r="V202" s="11"/>
    </row>
    <row r="203" spans="1:22">
      <c r="A203" s="8">
        <v>1913</v>
      </c>
      <c r="B203" s="8" t="s">
        <v>305</v>
      </c>
      <c r="C203" s="8" t="s">
        <v>26</v>
      </c>
      <c r="D203" s="8" t="s">
        <v>464</v>
      </c>
      <c r="E203" s="8" t="s">
        <v>460</v>
      </c>
      <c r="F203" s="8" t="s">
        <v>38</v>
      </c>
      <c r="G203" s="13"/>
      <c r="H203" s="13"/>
      <c r="I203" s="13">
        <v>2</v>
      </c>
      <c r="J203" s="13">
        <v>6</v>
      </c>
      <c r="K203" s="13">
        <v>6</v>
      </c>
      <c r="L203" s="13">
        <v>1</v>
      </c>
      <c r="M203" s="13">
        <v>6</v>
      </c>
      <c r="N203" s="13">
        <v>3</v>
      </c>
      <c r="O203" s="13">
        <v>6</v>
      </c>
      <c r="P203" s="13">
        <v>2</v>
      </c>
      <c r="Q203" s="13"/>
      <c r="R203" s="13"/>
      <c r="S203" s="8" t="s">
        <v>19</v>
      </c>
      <c r="T203" s="8" t="s">
        <v>480</v>
      </c>
      <c r="U203" s="8" t="s">
        <v>447</v>
      </c>
      <c r="V203" s="13"/>
    </row>
    <row r="204" spans="1:22">
      <c r="A204" s="9">
        <v>1912</v>
      </c>
      <c r="B204" s="8" t="s">
        <v>305</v>
      </c>
      <c r="C204" s="9" t="s">
        <v>34</v>
      </c>
      <c r="D204" s="9" t="s">
        <v>457</v>
      </c>
      <c r="E204" s="9" t="s">
        <v>450</v>
      </c>
      <c r="F204" s="9" t="s">
        <v>36</v>
      </c>
      <c r="G204" s="11"/>
      <c r="H204" s="11"/>
      <c r="I204" s="11">
        <v>3</v>
      </c>
      <c r="J204" s="11">
        <v>6</v>
      </c>
      <c r="K204" s="11">
        <v>6</v>
      </c>
      <c r="L204" s="11">
        <v>3</v>
      </c>
      <c r="M204" s="11">
        <v>1</v>
      </c>
      <c r="N204" s="11">
        <v>6</v>
      </c>
      <c r="O204" s="11">
        <v>6</v>
      </c>
      <c r="P204" s="11">
        <v>1</v>
      </c>
      <c r="Q204" s="11">
        <v>7</v>
      </c>
      <c r="R204" s="11">
        <v>5</v>
      </c>
      <c r="S204" s="9" t="s">
        <v>35</v>
      </c>
      <c r="T204" s="9" t="s">
        <v>457</v>
      </c>
      <c r="U204" s="9" t="s">
        <v>450</v>
      </c>
      <c r="V204" s="11"/>
    </row>
    <row r="205" spans="1:22">
      <c r="A205" s="8">
        <v>1911</v>
      </c>
      <c r="B205" s="8" t="s">
        <v>305</v>
      </c>
      <c r="C205" s="8" t="s">
        <v>31</v>
      </c>
      <c r="D205" s="8" t="s">
        <v>464</v>
      </c>
      <c r="E205" s="8" t="s">
        <v>460</v>
      </c>
      <c r="F205" s="8" t="s">
        <v>32</v>
      </c>
      <c r="G205" s="13"/>
      <c r="H205" s="13"/>
      <c r="I205" s="13">
        <v>6</v>
      </c>
      <c r="J205" s="13">
        <v>1</v>
      </c>
      <c r="K205" s="13">
        <v>6</v>
      </c>
      <c r="L205" s="13">
        <v>2</v>
      </c>
      <c r="M205" s="13">
        <v>6</v>
      </c>
      <c r="N205" s="13">
        <v>3</v>
      </c>
      <c r="O205" s="13"/>
      <c r="P205" s="13"/>
      <c r="Q205" s="13"/>
      <c r="R205" s="13"/>
      <c r="S205" s="8" t="s">
        <v>18</v>
      </c>
      <c r="T205" s="8" t="s">
        <v>464</v>
      </c>
      <c r="U205" s="8" t="s">
        <v>460</v>
      </c>
      <c r="V205" s="13"/>
    </row>
    <row r="206" spans="1:22">
      <c r="A206" s="9">
        <v>1910</v>
      </c>
      <c r="B206" s="8" t="s">
        <v>305</v>
      </c>
      <c r="C206" s="9" t="s">
        <v>10</v>
      </c>
      <c r="D206" s="9" t="s">
        <v>464</v>
      </c>
      <c r="E206" s="9" t="s">
        <v>460</v>
      </c>
      <c r="F206" s="9" t="s">
        <v>29</v>
      </c>
      <c r="G206" s="11"/>
      <c r="H206" s="11"/>
      <c r="I206" s="11">
        <v>6</v>
      </c>
      <c r="J206" s="11">
        <v>4</v>
      </c>
      <c r="K206" s="11">
        <v>6</v>
      </c>
      <c r="L206" s="11">
        <v>3</v>
      </c>
      <c r="M206" s="11">
        <v>6</v>
      </c>
      <c r="N206" s="11">
        <v>2</v>
      </c>
      <c r="O206" s="11"/>
      <c r="P206" s="11"/>
      <c r="Q206" s="11"/>
      <c r="R206" s="11"/>
      <c r="S206" s="9" t="s">
        <v>18</v>
      </c>
      <c r="T206" s="9" t="s">
        <v>464</v>
      </c>
      <c r="U206" s="9" t="s">
        <v>460</v>
      </c>
      <c r="V206" s="11"/>
    </row>
    <row r="207" spans="1:22">
      <c r="A207" s="8">
        <v>1909</v>
      </c>
      <c r="B207" s="8" t="s">
        <v>305</v>
      </c>
      <c r="C207" s="8" t="s">
        <v>14</v>
      </c>
      <c r="D207" s="8" t="s">
        <v>480</v>
      </c>
      <c r="E207" s="8" t="s">
        <v>447</v>
      </c>
      <c r="F207" s="8" t="s">
        <v>27</v>
      </c>
      <c r="G207" s="13"/>
      <c r="H207" s="13"/>
      <c r="I207" s="13">
        <v>6</v>
      </c>
      <c r="J207" s="13">
        <v>1</v>
      </c>
      <c r="K207" s="13">
        <v>7</v>
      </c>
      <c r="L207" s="13">
        <v>5</v>
      </c>
      <c r="M207" s="13">
        <v>6</v>
      </c>
      <c r="N207" s="13">
        <v>2</v>
      </c>
      <c r="O207" s="13"/>
      <c r="P207" s="13"/>
      <c r="Q207" s="13"/>
      <c r="R207" s="13"/>
      <c r="S207" s="8" t="s">
        <v>26</v>
      </c>
      <c r="T207" s="8" t="s">
        <v>464</v>
      </c>
      <c r="U207" s="8" t="s">
        <v>460</v>
      </c>
      <c r="V207" s="13"/>
    </row>
    <row r="208" spans="1:22">
      <c r="A208" s="9">
        <v>1908</v>
      </c>
      <c r="B208" s="8" t="s">
        <v>305</v>
      </c>
      <c r="C208" s="9" t="s">
        <v>22</v>
      </c>
      <c r="D208" s="9" t="s">
        <v>467</v>
      </c>
      <c r="E208" s="9" t="s">
        <v>442</v>
      </c>
      <c r="F208" s="9" t="s">
        <v>24</v>
      </c>
      <c r="G208" s="11"/>
      <c r="H208" s="11"/>
      <c r="I208" s="11">
        <v>3</v>
      </c>
      <c r="J208" s="11">
        <v>6</v>
      </c>
      <c r="K208" s="11">
        <v>3</v>
      </c>
      <c r="L208" s="11">
        <v>6</v>
      </c>
      <c r="M208" s="11">
        <v>6</v>
      </c>
      <c r="N208" s="11">
        <v>0</v>
      </c>
      <c r="O208" s="11">
        <v>6</v>
      </c>
      <c r="P208" s="11">
        <v>2</v>
      </c>
      <c r="Q208" s="11">
        <v>6</v>
      </c>
      <c r="R208" s="11">
        <v>3</v>
      </c>
      <c r="S208" s="9" t="s">
        <v>23</v>
      </c>
      <c r="T208" s="9" t="s">
        <v>464</v>
      </c>
      <c r="U208" s="9" t="s">
        <v>460</v>
      </c>
      <c r="V208" s="11"/>
    </row>
    <row r="209" spans="1:22">
      <c r="A209" s="8">
        <v>1907</v>
      </c>
      <c r="B209" s="8" t="s">
        <v>305</v>
      </c>
      <c r="C209" s="8" t="s">
        <v>18</v>
      </c>
      <c r="D209" s="8" t="s">
        <v>464</v>
      </c>
      <c r="E209" s="8" t="s">
        <v>460</v>
      </c>
      <c r="F209" s="8" t="s">
        <v>20</v>
      </c>
      <c r="G209" s="13"/>
      <c r="H209" s="13"/>
      <c r="I209" s="13">
        <v>6</v>
      </c>
      <c r="J209" s="13">
        <v>3</v>
      </c>
      <c r="K209" s="13">
        <v>6</v>
      </c>
      <c r="L209" s="13">
        <v>4</v>
      </c>
      <c r="M209" s="13">
        <v>6</v>
      </c>
      <c r="N209" s="13">
        <v>4</v>
      </c>
      <c r="O209" s="13"/>
      <c r="P209" s="13"/>
      <c r="Q209" s="13"/>
      <c r="R209" s="13"/>
      <c r="S209" s="8" t="s">
        <v>19</v>
      </c>
      <c r="T209" s="8" t="s">
        <v>480</v>
      </c>
      <c r="U209" s="8" t="s">
        <v>447</v>
      </c>
      <c r="V209" s="13"/>
    </row>
    <row r="210" spans="1:22">
      <c r="A210" s="9">
        <v>1906</v>
      </c>
      <c r="B210" s="8" t="s">
        <v>305</v>
      </c>
      <c r="C210" s="9" t="s">
        <v>14</v>
      </c>
      <c r="D210" s="9" t="s">
        <v>480</v>
      </c>
      <c r="E210" s="9" t="s">
        <v>447</v>
      </c>
      <c r="F210" s="9" t="s">
        <v>16</v>
      </c>
      <c r="G210" s="11"/>
      <c r="H210" s="11"/>
      <c r="I210" s="11">
        <v>6</v>
      </c>
      <c r="J210" s="11">
        <v>0</v>
      </c>
      <c r="K210" s="11">
        <v>6</v>
      </c>
      <c r="L210" s="11">
        <v>4</v>
      </c>
      <c r="M210" s="11">
        <v>6</v>
      </c>
      <c r="N210" s="11">
        <v>4</v>
      </c>
      <c r="O210" s="11"/>
      <c r="P210" s="11"/>
      <c r="Q210" s="11"/>
      <c r="R210" s="11"/>
      <c r="S210" s="9" t="s">
        <v>15</v>
      </c>
      <c r="T210" s="9" t="s">
        <v>480</v>
      </c>
      <c r="U210" s="9" t="s">
        <v>447</v>
      </c>
      <c r="V210" s="11"/>
    </row>
    <row r="211" spans="1:22">
      <c r="A211" s="8">
        <v>1905</v>
      </c>
      <c r="B211" s="8" t="s">
        <v>305</v>
      </c>
      <c r="C211" s="8" t="s">
        <v>10</v>
      </c>
      <c r="D211" s="8" t="s">
        <v>464</v>
      </c>
      <c r="E211" s="8" t="s">
        <v>460</v>
      </c>
      <c r="F211" s="8" t="s">
        <v>12</v>
      </c>
      <c r="G211" s="13"/>
      <c r="H211" s="13"/>
      <c r="I211" s="13">
        <v>4</v>
      </c>
      <c r="J211" s="13">
        <v>6</v>
      </c>
      <c r="K211" s="13">
        <v>6</v>
      </c>
      <c r="L211" s="13">
        <v>3</v>
      </c>
      <c r="M211" s="13">
        <v>6</v>
      </c>
      <c r="N211" s="13">
        <v>4</v>
      </c>
      <c r="O211" s="13">
        <v>6</v>
      </c>
      <c r="P211" s="13">
        <v>4</v>
      </c>
      <c r="Q211" s="13"/>
      <c r="R211" s="13"/>
      <c r="S211" s="8" t="s">
        <v>11</v>
      </c>
      <c r="T211" s="8" t="s">
        <v>464</v>
      </c>
      <c r="U211" s="8" t="s">
        <v>460</v>
      </c>
      <c r="V211" s="13"/>
    </row>
  </sheetData>
  <sortState xmlns:xlrd2="http://schemas.microsoft.com/office/spreadsheetml/2017/richdata2" ref="A6:T211">
    <sortCondition descending="1" ref="A6:A211"/>
    <sortCondition descending="1" ref="B6:B211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084F-588F-4CEF-858A-B7418950E327}">
  <dimension ref="A1:J211"/>
  <sheetViews>
    <sheetView topLeftCell="A2" zoomScaleNormal="36" workbookViewId="0">
      <selection activeCell="J2" sqref="J2"/>
    </sheetView>
  </sheetViews>
  <sheetFormatPr defaultRowHeight="14.5"/>
  <cols>
    <col min="1" max="1" width="17.36328125" customWidth="1"/>
    <col min="2" max="2" width="18.54296875" customWidth="1"/>
    <col min="3" max="3" width="16.7265625" customWidth="1"/>
    <col min="4" max="4" width="18.36328125" customWidth="1"/>
    <col min="5" max="5" width="18.08984375" customWidth="1"/>
    <col min="6" max="6" width="17" style="21" customWidth="1"/>
    <col min="7" max="7" width="19.6328125" customWidth="1"/>
    <col min="8" max="8" width="18.81640625" customWidth="1"/>
    <col min="9" max="9" width="18" customWidth="1"/>
    <col min="10" max="10" width="17.08984375" customWidth="1"/>
  </cols>
  <sheetData>
    <row r="1" spans="1:10">
      <c r="A1" s="19" t="s">
        <v>573</v>
      </c>
      <c r="B1" s="19" t="s">
        <v>574</v>
      </c>
      <c r="C1" s="19" t="s">
        <v>575</v>
      </c>
      <c r="D1" s="19" t="s">
        <v>576</v>
      </c>
      <c r="E1" s="19" t="s">
        <v>577</v>
      </c>
      <c r="F1" s="20" t="s">
        <v>578</v>
      </c>
      <c r="G1" s="19" t="s">
        <v>579</v>
      </c>
      <c r="H1" s="19" t="s">
        <v>580</v>
      </c>
      <c r="I1" s="19" t="s">
        <v>581</v>
      </c>
      <c r="J1" s="19" t="s">
        <v>582</v>
      </c>
    </row>
    <row r="2" spans="1:10">
      <c r="A2">
        <f>IFERROR('Australian Open'!I2/('Australian Open'!I2+'Australian Open'!J2),0)</f>
        <v>0.66666666666666663</v>
      </c>
      <c r="B2">
        <f>IFERROR('Australian Open'!K2/('Australian Open'!L2+'Australian Open'!K2),0)</f>
        <v>0.75</v>
      </c>
      <c r="C2">
        <f>IFERROR('Australian Open'!M2/('Australian Open'!M2+'Australian Open'!N2),0)</f>
        <v>0</v>
      </c>
      <c r="D2">
        <f>IFERROR('Australian Open'!O2/('Australian Open'!O2+'Australian Open'!P2),0)</f>
        <v>0</v>
      </c>
      <c r="E2">
        <f>IFERROR('Australian Open'!Q2/('Australian Open'!Q2+'Australian Open'!R2),0)</f>
        <v>0</v>
      </c>
      <c r="F2" s="21">
        <f>IFERROR('Australian Open'!J2/('Australian Open'!I2+'Australian Open'!J2),0)</f>
        <v>0.33333333333333331</v>
      </c>
      <c r="G2">
        <f>IFERROR('Australian Open'!L2/('Australian Open'!K2+'Australian Open'!L2),0)</f>
        <v>0.25</v>
      </c>
      <c r="H2">
        <f>IFERROR('Australian Open'!N2/('Australian Open'!M2+'Australian Open'!M2),0)</f>
        <v>0</v>
      </c>
      <c r="I2">
        <f>IFERROR('Australian Open'!P2/('Australian Open'!O2+'Australian Open'!P2),0)</f>
        <v>0</v>
      </c>
      <c r="J2">
        <f>IFERROR('Australian Open'!R2/('Australian Open'!R2+'Australian Open'!Q2),0)</f>
        <v>0</v>
      </c>
    </row>
    <row r="3" spans="1:10">
      <c r="A3">
        <f>IFERROR('Australian Open'!I3/('Australian Open'!I3+'Australian Open'!J3),0)</f>
        <v>0.33333333333333331</v>
      </c>
      <c r="B3">
        <f>IFERROR('Australian Open'!K3/('Australian Open'!L3+'Australian Open'!K3),0)</f>
        <v>0.33333333333333331</v>
      </c>
      <c r="C3">
        <f>IFERROR('Australian Open'!M3/('Australian Open'!M3+'Australian Open'!N3),0)</f>
        <v>0.6</v>
      </c>
      <c r="D3">
        <f>IFERROR('Australian Open'!O3/('Australian Open'!O3+'Australian Open'!P3),0)</f>
        <v>0.6</v>
      </c>
      <c r="E3">
        <f>IFERROR('Australian Open'!Q3/('Australian Open'!Q3+'Australian Open'!R3),0)</f>
        <v>0.66666666666666663</v>
      </c>
      <c r="F3" s="21">
        <f>IFERROR('Australian Open'!J3/('Australian Open'!I3+'Australian Open'!J3),0)</f>
        <v>0.66666666666666663</v>
      </c>
      <c r="G3">
        <f>IFERROR('Australian Open'!L3/('Australian Open'!K3+'Australian Open'!L3),0)</f>
        <v>0.66666666666666663</v>
      </c>
      <c r="H3">
        <f>IFERROR('Australian Open'!N3/('Australian Open'!M3+'Australian Open'!M3),0)</f>
        <v>0.33333333333333331</v>
      </c>
      <c r="I3">
        <f>IFERROR('Australian Open'!P3/('Australian Open'!O3+'Australian Open'!P3),0)</f>
        <v>0.4</v>
      </c>
      <c r="J3">
        <f>IFERROR('Australian Open'!R3/('Australian Open'!R3+'Australian Open'!Q3),0)</f>
        <v>0.33333333333333331</v>
      </c>
    </row>
    <row r="4" spans="1:10">
      <c r="A4">
        <f>IFERROR('Australian Open'!I4/('Australian Open'!I4+'Australian Open'!J4),0)</f>
        <v>0.4</v>
      </c>
      <c r="B4">
        <f>IFERROR('Australian Open'!K4/('Australian Open'!L4+'Australian Open'!K4),0)</f>
        <v>0.66666666666666663</v>
      </c>
      <c r="C4">
        <f>IFERROR('Australian Open'!M4/('Australian Open'!M4+'Australian Open'!N4),0)</f>
        <v>0.6</v>
      </c>
      <c r="D4">
        <f>IFERROR('Australian Open'!O4/('Australian Open'!O4+'Australian Open'!P4),0)</f>
        <v>0</v>
      </c>
      <c r="E4">
        <f>IFERROR('Australian Open'!Q4/('Australian Open'!Q4+'Australian Open'!R4),0)</f>
        <v>0</v>
      </c>
      <c r="F4" s="21">
        <f>IFERROR('Australian Open'!J4/('Australian Open'!I4+'Australian Open'!J4),0)</f>
        <v>0.6</v>
      </c>
      <c r="G4">
        <f>IFERROR('Australian Open'!L4/('Australian Open'!K4+'Australian Open'!L4),0)</f>
        <v>0.33333333333333331</v>
      </c>
      <c r="H4">
        <f>IFERROR('Australian Open'!N4/('Australian Open'!M4+'Australian Open'!M4),0)</f>
        <v>0.33333333333333331</v>
      </c>
      <c r="I4">
        <f>IFERROR('Australian Open'!P4/('Australian Open'!O4+'Australian Open'!P4),0)</f>
        <v>0</v>
      </c>
      <c r="J4">
        <f>IFERROR('Australian Open'!R4/('Australian Open'!R4+'Australian Open'!Q4),0)</f>
        <v>0</v>
      </c>
    </row>
    <row r="5" spans="1:10">
      <c r="A5">
        <f>IFERROR('Australian Open'!I5/('Australian Open'!I5+'Australian Open'!J5),0)</f>
        <v>0.66666666666666663</v>
      </c>
      <c r="B5">
        <f>IFERROR('Australian Open'!K5/('Australian Open'!L5+'Australian Open'!K5),0)</f>
        <v>0.53846153846153844</v>
      </c>
      <c r="C5">
        <f>IFERROR('Australian Open'!M5/('Australian Open'!M5+'Australian Open'!N5),0)</f>
        <v>0.53846153846153844</v>
      </c>
      <c r="D5">
        <f>IFERROR('Australian Open'!O5/('Australian Open'!O5+'Australian Open'!P5),0)</f>
        <v>0</v>
      </c>
      <c r="E5">
        <f>IFERROR('Australian Open'!Q5/('Australian Open'!Q5+'Australian Open'!R5),0)</f>
        <v>0</v>
      </c>
      <c r="F5" s="21">
        <f>IFERROR('Australian Open'!J5/('Australian Open'!I5+'Australian Open'!J5),0)</f>
        <v>0.33333333333333331</v>
      </c>
      <c r="G5">
        <f>IFERROR('Australian Open'!L5/('Australian Open'!K5+'Australian Open'!L5),0)</f>
        <v>0.46153846153846156</v>
      </c>
      <c r="H5">
        <f>IFERROR('Australian Open'!N5/('Australian Open'!M5+'Australian Open'!M5),0)</f>
        <v>0.42857142857142855</v>
      </c>
      <c r="I5">
        <f>IFERROR('Australian Open'!P5/('Australian Open'!O5+'Australian Open'!P5),0)</f>
        <v>0</v>
      </c>
      <c r="J5">
        <f>IFERROR('Australian Open'!R5/('Australian Open'!R5+'Australian Open'!Q5),0)</f>
        <v>0</v>
      </c>
    </row>
    <row r="6" spans="1:10">
      <c r="A6">
        <f>IFERROR('Australian Open'!I6/('Australian Open'!I6+'Australian Open'!J6),0)</f>
        <v>0.66666666666666663</v>
      </c>
      <c r="B6">
        <f>IFERROR('Australian Open'!K6/('Australian Open'!L6+'Australian Open'!K6),0)</f>
        <v>0.53846153846153844</v>
      </c>
      <c r="C6">
        <f>IFERROR('Australian Open'!M6/('Australian Open'!M6+'Australian Open'!N6),0)</f>
        <v>0</v>
      </c>
      <c r="D6">
        <f>IFERROR('Australian Open'!O6/('Australian Open'!O6+'Australian Open'!P6),0)</f>
        <v>0</v>
      </c>
      <c r="E6">
        <f>IFERROR('Australian Open'!Q6/('Australian Open'!Q6+'Australian Open'!R6),0)</f>
        <v>0</v>
      </c>
      <c r="F6" s="21">
        <f>IFERROR('Australian Open'!J6/('Australian Open'!I6+'Australian Open'!J6),0)</f>
        <v>0.33333333333333331</v>
      </c>
      <c r="G6">
        <f>IFERROR('Australian Open'!L6/('Australian Open'!K6+'Australian Open'!L6),0)</f>
        <v>0.46153846153846156</v>
      </c>
      <c r="H6">
        <f>IFERROR('Australian Open'!N6/('Australian Open'!M6+'Australian Open'!M6),0)</f>
        <v>0</v>
      </c>
      <c r="I6">
        <f>IFERROR('Australian Open'!P6/('Australian Open'!O6+'Australian Open'!P6),0)</f>
        <v>0</v>
      </c>
      <c r="J6">
        <f>IFERROR('Australian Open'!R6/('Australian Open'!R6+'Australian Open'!Q6),0)</f>
        <v>0</v>
      </c>
    </row>
    <row r="7" spans="1:10">
      <c r="A7">
        <f>IFERROR('Australian Open'!I7/('Australian Open'!I7+'Australian Open'!J7),0)</f>
        <v>0.25</v>
      </c>
      <c r="B7">
        <f>IFERROR('Australian Open'!K7/('Australian Open'!L7+'Australian Open'!K7),0)</f>
        <v>0.46153846153846156</v>
      </c>
      <c r="C7">
        <f>IFERROR('Australian Open'!M7/('Australian Open'!M7+'Australian Open'!N7),0)</f>
        <v>0.6</v>
      </c>
      <c r="D7">
        <f>IFERROR('Australian Open'!O7/('Australian Open'!O7+'Australian Open'!P7),0)</f>
        <v>0.6</v>
      </c>
      <c r="E7">
        <f>IFERROR('Australian Open'!Q7/('Australian Open'!Q7+'Australian Open'!R7),0)</f>
        <v>0.58333333333333337</v>
      </c>
      <c r="F7" s="21">
        <f>IFERROR('Australian Open'!J7/('Australian Open'!I7+'Australian Open'!J7),0)</f>
        <v>0.75</v>
      </c>
      <c r="G7">
        <f>IFERROR('Australian Open'!L7/('Australian Open'!K7+'Australian Open'!L7),0)</f>
        <v>0.53846153846153844</v>
      </c>
      <c r="H7">
        <f>IFERROR('Australian Open'!N7/('Australian Open'!M7+'Australian Open'!M7),0)</f>
        <v>0.33333333333333331</v>
      </c>
      <c r="I7">
        <f>IFERROR('Australian Open'!P7/('Australian Open'!O7+'Australian Open'!P7),0)</f>
        <v>0.4</v>
      </c>
      <c r="J7">
        <f>IFERROR('Australian Open'!R7/('Australian Open'!R7+'Australian Open'!Q7),0)</f>
        <v>0.41666666666666669</v>
      </c>
    </row>
    <row r="8" spans="1:10">
      <c r="A8">
        <f>IFERROR('Australian Open'!I8/('Australian Open'!I8+'Australian Open'!J8),0)</f>
        <v>0.6</v>
      </c>
      <c r="B8">
        <f>IFERROR('Australian Open'!K8/('Australian Open'!L8+'Australian Open'!K8),0)</f>
        <v>0.66666666666666663</v>
      </c>
      <c r="C8">
        <f>IFERROR('Australian Open'!M8/('Australian Open'!M8+'Australian Open'!N8),0)</f>
        <v>0</v>
      </c>
      <c r="D8">
        <f>IFERROR('Australian Open'!O8/('Australian Open'!O8+'Australian Open'!P8),0)</f>
        <v>0</v>
      </c>
      <c r="E8">
        <f>IFERROR('Australian Open'!Q8/('Australian Open'!Q8+'Australian Open'!R8),0)</f>
        <v>0</v>
      </c>
      <c r="F8" s="21">
        <f>IFERROR('Australian Open'!J8/('Australian Open'!I8+'Australian Open'!J8),0)</f>
        <v>0.4</v>
      </c>
      <c r="G8">
        <f>IFERROR('Australian Open'!L8/('Australian Open'!K8+'Australian Open'!L8),0)</f>
        <v>0.33333333333333331</v>
      </c>
      <c r="H8">
        <f>IFERROR('Australian Open'!N8/('Australian Open'!M8+'Australian Open'!M8),0)</f>
        <v>0</v>
      </c>
      <c r="I8">
        <f>IFERROR('Australian Open'!P8/('Australian Open'!O8+'Australian Open'!P8),0)</f>
        <v>0</v>
      </c>
      <c r="J8">
        <f>IFERROR('Australian Open'!R8/('Australian Open'!R8+'Australian Open'!Q8),0)</f>
        <v>0</v>
      </c>
    </row>
    <row r="9" spans="1:10">
      <c r="A9">
        <f>IFERROR('Australian Open'!I9/('Australian Open'!I9+'Australian Open'!J9),0)</f>
        <v>0.58333333333333337</v>
      </c>
      <c r="B9">
        <f>IFERROR('Australian Open'!K9/('Australian Open'!L9+'Australian Open'!K9),0)</f>
        <v>0.75</v>
      </c>
      <c r="C9">
        <f>IFERROR('Australian Open'!M9/('Australian Open'!M9+'Australian Open'!N9),0)</f>
        <v>0.75</v>
      </c>
      <c r="D9">
        <f>IFERROR('Australian Open'!O9/('Australian Open'!O9+'Australian Open'!P9),0)</f>
        <v>0</v>
      </c>
      <c r="E9">
        <f>IFERROR('Australian Open'!Q9/('Australian Open'!Q9+'Australian Open'!R9),0)</f>
        <v>0</v>
      </c>
      <c r="F9" s="21">
        <f>IFERROR('Australian Open'!J9/('Australian Open'!I9+'Australian Open'!J9),0)</f>
        <v>0.41666666666666669</v>
      </c>
      <c r="G9">
        <f>IFERROR('Australian Open'!L9/('Australian Open'!K9+'Australian Open'!L9),0)</f>
        <v>0.25</v>
      </c>
      <c r="H9">
        <f>IFERROR('Australian Open'!N9/('Australian Open'!M9+'Australian Open'!M9),0)</f>
        <v>0.16666666666666666</v>
      </c>
      <c r="I9">
        <f>IFERROR('Australian Open'!P9/('Australian Open'!O9+'Australian Open'!P9),0)</f>
        <v>0</v>
      </c>
      <c r="J9">
        <f>IFERROR('Australian Open'!R9/('Australian Open'!R9+'Australian Open'!Q9),0)</f>
        <v>0</v>
      </c>
    </row>
    <row r="10" spans="1:10">
      <c r="A10">
        <f>IFERROR('Australian Open'!I10/('Australian Open'!I10+'Australian Open'!J10),0)</f>
        <v>0.4</v>
      </c>
      <c r="B10">
        <f>IFERROR('Australian Open'!K10/('Australian Open'!L10+'Australian Open'!K10),0)</f>
        <v>0.75</v>
      </c>
      <c r="C10">
        <f>IFERROR('Australian Open'!M10/('Australian Open'!M10+'Australian Open'!N10),0)</f>
        <v>0.75</v>
      </c>
      <c r="D10">
        <f>IFERROR('Australian Open'!O10/('Australian Open'!O10+'Australian Open'!P10),0)</f>
        <v>0</v>
      </c>
      <c r="E10">
        <f>IFERROR('Australian Open'!Q10/('Australian Open'!Q10+'Australian Open'!R10),0)</f>
        <v>0</v>
      </c>
      <c r="F10" s="21">
        <f>IFERROR('Australian Open'!J10/('Australian Open'!I10+'Australian Open'!J10),0)</f>
        <v>0.6</v>
      </c>
      <c r="G10">
        <f>IFERROR('Australian Open'!L10/('Australian Open'!K10+'Australian Open'!L10),0)</f>
        <v>0.25</v>
      </c>
      <c r="H10">
        <f>IFERROR('Australian Open'!N10/('Australian Open'!M10+'Australian Open'!M10),0)</f>
        <v>0.16666666666666666</v>
      </c>
      <c r="I10">
        <f>IFERROR('Australian Open'!P10/('Australian Open'!O10+'Australian Open'!P10),0)</f>
        <v>0</v>
      </c>
      <c r="J10">
        <f>IFERROR('Australian Open'!R10/('Australian Open'!R10+'Australian Open'!Q10),0)</f>
        <v>0</v>
      </c>
    </row>
    <row r="11" spans="1:10">
      <c r="A11">
        <f>IFERROR('Australian Open'!I11/('Australian Open'!I11+'Australian Open'!J11),0)</f>
        <v>0.6</v>
      </c>
      <c r="B11">
        <f>IFERROR('Australian Open'!K11/('Australian Open'!L11+'Australian Open'!K11),0)</f>
        <v>0.4</v>
      </c>
      <c r="C11">
        <f>IFERROR('Australian Open'!M11/('Australian Open'!M11+'Australian Open'!N11),0)</f>
        <v>0.25</v>
      </c>
      <c r="D11">
        <f>IFERROR('Australian Open'!O11/('Australian Open'!O11+'Australian Open'!P11),0)</f>
        <v>0.66666666666666663</v>
      </c>
      <c r="E11">
        <f>IFERROR('Australian Open'!Q11/('Australian Open'!Q11+'Australian Open'!R11),0)</f>
        <v>0.6</v>
      </c>
      <c r="F11" s="21">
        <f>IFERROR('Australian Open'!J11/('Australian Open'!I11+'Australian Open'!J11),0)</f>
        <v>0.4</v>
      </c>
      <c r="G11">
        <f>IFERROR('Australian Open'!L11/('Australian Open'!K11+'Australian Open'!L11),0)</f>
        <v>0.6</v>
      </c>
      <c r="H11">
        <f>IFERROR('Australian Open'!N11/('Australian Open'!M11+'Australian Open'!M11),0)</f>
        <v>1.5</v>
      </c>
      <c r="I11">
        <f>IFERROR('Australian Open'!P11/('Australian Open'!O11+'Australian Open'!P11),0)</f>
        <v>0.33333333333333331</v>
      </c>
      <c r="J11">
        <f>IFERROR('Australian Open'!R11/('Australian Open'!R11+'Australian Open'!Q11),0)</f>
        <v>0.4</v>
      </c>
    </row>
    <row r="12" spans="1:10">
      <c r="A12">
        <f>IFERROR('Australian Open'!I12/('Australian Open'!I12+'Australian Open'!J12),0)</f>
        <v>0.53846153846153844</v>
      </c>
      <c r="B12">
        <f>IFERROR('Australian Open'!K12/('Australian Open'!L12+'Australian Open'!K12),0)</f>
        <v>0.41666666666666669</v>
      </c>
      <c r="C12">
        <f>IFERROR('Australian Open'!M12/('Australian Open'!M12+'Australian Open'!N12),0)</f>
        <v>0.6</v>
      </c>
      <c r="D12">
        <f>IFERROR('Australian Open'!O12/('Australian Open'!O12+'Australian Open'!P12),0)</f>
        <v>0</v>
      </c>
      <c r="E12">
        <f>IFERROR('Australian Open'!Q12/('Australian Open'!Q12+'Australian Open'!R12),0)</f>
        <v>0</v>
      </c>
      <c r="F12" s="21">
        <f>IFERROR('Australian Open'!J12/('Australian Open'!I12+'Australian Open'!J12),0)</f>
        <v>0.46153846153846156</v>
      </c>
      <c r="G12">
        <f>IFERROR('Australian Open'!L12/('Australian Open'!K12+'Australian Open'!L12),0)</f>
        <v>0.58333333333333337</v>
      </c>
      <c r="H12">
        <f>IFERROR('Australian Open'!N12/('Australian Open'!M12+'Australian Open'!M12),0)</f>
        <v>0.33333333333333331</v>
      </c>
      <c r="I12">
        <f>IFERROR('Australian Open'!P12/('Australian Open'!O12+'Australian Open'!P12),0)</f>
        <v>0</v>
      </c>
      <c r="J12">
        <f>IFERROR('Australian Open'!R12/('Australian Open'!R12+'Australian Open'!Q12),0)</f>
        <v>0</v>
      </c>
    </row>
    <row r="13" spans="1:10">
      <c r="A13">
        <f>IFERROR('Australian Open'!I13/('Australian Open'!I13+'Australian Open'!J13),0)</f>
        <v>0.66666666666666663</v>
      </c>
      <c r="B13">
        <f>IFERROR('Australian Open'!K13/('Australian Open'!L13+'Australian Open'!K13),0)</f>
        <v>0.75</v>
      </c>
      <c r="C13">
        <f>IFERROR('Australian Open'!M13/('Australian Open'!M13+'Australian Open'!N13),0)</f>
        <v>0.66666666666666663</v>
      </c>
      <c r="D13">
        <f>IFERROR('Australian Open'!O13/('Australian Open'!O13+'Australian Open'!P13),0)</f>
        <v>0</v>
      </c>
      <c r="E13">
        <f>IFERROR('Australian Open'!Q13/('Australian Open'!Q13+'Australian Open'!R13),0)</f>
        <v>0</v>
      </c>
      <c r="F13" s="21">
        <f>IFERROR('Australian Open'!J13/('Australian Open'!I13+'Australian Open'!J13),0)</f>
        <v>0.33333333333333331</v>
      </c>
      <c r="G13">
        <f>IFERROR('Australian Open'!L13/('Australian Open'!K13+'Australian Open'!L13),0)</f>
        <v>0.25</v>
      </c>
      <c r="H13">
        <f>IFERROR('Australian Open'!N13/('Australian Open'!M13+'Australian Open'!M13),0)</f>
        <v>0.25</v>
      </c>
      <c r="I13">
        <f>IFERROR('Australian Open'!P13/('Australian Open'!O13+'Australian Open'!P13),0)</f>
        <v>0</v>
      </c>
      <c r="J13">
        <f>IFERROR('Australian Open'!R13/('Australian Open'!R13+'Australian Open'!Q13),0)</f>
        <v>0</v>
      </c>
    </row>
    <row r="14" spans="1:10">
      <c r="A14">
        <f>IFERROR('Australian Open'!I14/('Australian Open'!I14+'Australian Open'!J14),0)</f>
        <v>0.53846153846153844</v>
      </c>
      <c r="B14">
        <f>IFERROR('Australian Open'!K14/('Australian Open'!L14+'Australian Open'!K14),0)</f>
        <v>0.33333333333333331</v>
      </c>
      <c r="C14">
        <f>IFERROR('Australian Open'!M14/('Australian Open'!M14+'Australian Open'!N14),0)</f>
        <v>0.6</v>
      </c>
      <c r="D14">
        <f>IFERROR('Australian Open'!O14/('Australian Open'!O14+'Australian Open'!P14),0)</f>
        <v>0</v>
      </c>
      <c r="E14">
        <f>IFERROR('Australian Open'!Q14/('Australian Open'!Q14+'Australian Open'!R14),0)</f>
        <v>0</v>
      </c>
      <c r="F14" s="21">
        <f>IFERROR('Australian Open'!J14/('Australian Open'!I14+'Australian Open'!J14),0)</f>
        <v>0.46153846153846156</v>
      </c>
      <c r="G14">
        <f>IFERROR('Australian Open'!L14/('Australian Open'!K14+'Australian Open'!L14),0)</f>
        <v>0.66666666666666663</v>
      </c>
      <c r="H14">
        <f>IFERROR('Australian Open'!N14/('Australian Open'!M14+'Australian Open'!M14),0)</f>
        <v>0.33333333333333331</v>
      </c>
      <c r="I14">
        <f>IFERROR('Australian Open'!P14/('Australian Open'!O14+'Australian Open'!P14),0)</f>
        <v>0</v>
      </c>
      <c r="J14">
        <f>IFERROR('Australian Open'!R14/('Australian Open'!R14+'Australian Open'!Q14),0)</f>
        <v>0</v>
      </c>
    </row>
    <row r="15" spans="1:10">
      <c r="A15">
        <f>IFERROR('Australian Open'!I15/('Australian Open'!I15+'Australian Open'!J15),0)</f>
        <v>0.75</v>
      </c>
      <c r="B15">
        <f>IFERROR('Australian Open'!K15/('Australian Open'!L15+'Australian Open'!K15),0)</f>
        <v>0.46153846153846156</v>
      </c>
      <c r="C15">
        <f>IFERROR('Australian Open'!M15/('Australian Open'!M15+'Australian Open'!N15),0)</f>
        <v>0.66666666666666663</v>
      </c>
      <c r="D15">
        <f>IFERROR('Australian Open'!O15/('Australian Open'!O15+'Australian Open'!P15),0)</f>
        <v>0.33333333333333331</v>
      </c>
      <c r="E15">
        <f>IFERROR('Australian Open'!Q15/('Australian Open'!Q15+'Australian Open'!R15),0)</f>
        <v>0.8571428571428571</v>
      </c>
      <c r="F15" s="21">
        <f>IFERROR('Australian Open'!J15/('Australian Open'!I15+'Australian Open'!J15),0)</f>
        <v>0.25</v>
      </c>
      <c r="G15">
        <f>IFERROR('Australian Open'!L15/('Australian Open'!K15+'Australian Open'!L15),0)</f>
        <v>0.53846153846153844</v>
      </c>
      <c r="H15">
        <f>IFERROR('Australian Open'!N15/('Australian Open'!M15+'Australian Open'!M15),0)</f>
        <v>0.25</v>
      </c>
      <c r="I15">
        <f>IFERROR('Australian Open'!P15/('Australian Open'!O15+'Australian Open'!P15),0)</f>
        <v>0.66666666666666663</v>
      </c>
      <c r="J15">
        <f>IFERROR('Australian Open'!R15/('Australian Open'!R15+'Australian Open'!Q15),0)</f>
        <v>0.14285714285714285</v>
      </c>
    </row>
    <row r="16" spans="1:10">
      <c r="A16">
        <f>IFERROR('Australian Open'!I16/('Australian Open'!I16+'Australian Open'!J16),0)</f>
        <v>0.6</v>
      </c>
      <c r="B16">
        <f>IFERROR('Australian Open'!K16/('Australian Open'!L16+'Australian Open'!K16),0)</f>
        <v>0.6</v>
      </c>
      <c r="C16">
        <f>IFERROR('Australian Open'!M16/('Australian Open'!M16+'Australian Open'!N16),0)</f>
        <v>0</v>
      </c>
      <c r="D16">
        <f>IFERROR('Australian Open'!O16/('Australian Open'!O16+'Australian Open'!P16),0)</f>
        <v>0</v>
      </c>
      <c r="E16">
        <f>IFERROR('Australian Open'!Q16/('Australian Open'!Q16+'Australian Open'!R16),0)</f>
        <v>0</v>
      </c>
      <c r="F16" s="21">
        <f>IFERROR('Australian Open'!J16/('Australian Open'!I16+'Australian Open'!J16),0)</f>
        <v>0.4</v>
      </c>
      <c r="G16">
        <f>IFERROR('Australian Open'!L16/('Australian Open'!K16+'Australian Open'!L16),0)</f>
        <v>0.4</v>
      </c>
      <c r="H16">
        <f>IFERROR('Australian Open'!N16/('Australian Open'!M16+'Australian Open'!M16),0)</f>
        <v>0</v>
      </c>
      <c r="I16">
        <f>IFERROR('Australian Open'!P16/('Australian Open'!O16+'Australian Open'!P16),0)</f>
        <v>0</v>
      </c>
      <c r="J16">
        <f>IFERROR('Australian Open'!R16/('Australian Open'!R16+'Australian Open'!Q16),0)</f>
        <v>0</v>
      </c>
    </row>
    <row r="17" spans="1:10">
      <c r="A17">
        <f>IFERROR('Australian Open'!I17/('Australian Open'!I17+'Australian Open'!J17),0)</f>
        <v>0.6</v>
      </c>
      <c r="B17">
        <f>IFERROR('Australian Open'!K17/('Australian Open'!L17+'Australian Open'!K17),0)</f>
        <v>0.33333333333333331</v>
      </c>
      <c r="C17">
        <f>IFERROR('Australian Open'!M17/('Australian Open'!M17+'Australian Open'!N17),0)</f>
        <v>0.8571428571428571</v>
      </c>
      <c r="D17">
        <f>IFERROR('Australian Open'!O17/('Australian Open'!O17+'Australian Open'!P17),0)</f>
        <v>0.33333333333333331</v>
      </c>
      <c r="E17">
        <f>IFERROR('Australian Open'!Q17/('Australian Open'!Q17+'Australian Open'!R17),0)</f>
        <v>0.66666666666666663</v>
      </c>
      <c r="F17" s="21">
        <f>IFERROR('Australian Open'!J17/('Australian Open'!I17+'Australian Open'!J17),0)</f>
        <v>0.4</v>
      </c>
      <c r="G17">
        <f>IFERROR('Australian Open'!L17/('Australian Open'!K17+'Australian Open'!L17),0)</f>
        <v>0.66666666666666663</v>
      </c>
      <c r="H17">
        <f>IFERROR('Australian Open'!N17/('Australian Open'!M17+'Australian Open'!M17),0)</f>
        <v>8.3333333333333329E-2</v>
      </c>
      <c r="I17">
        <f>IFERROR('Australian Open'!P17/('Australian Open'!O17+'Australian Open'!P17),0)</f>
        <v>0.66666666666666663</v>
      </c>
      <c r="J17">
        <f>IFERROR('Australian Open'!R17/('Australian Open'!R17+'Australian Open'!Q17),0)</f>
        <v>0.33333333333333331</v>
      </c>
    </row>
    <row r="18" spans="1:10">
      <c r="A18">
        <f>IFERROR('Australian Open'!I18/('Australian Open'!I18+'Australian Open'!J18),0)</f>
        <v>0.6</v>
      </c>
      <c r="B18">
        <f>IFERROR('Australian Open'!K18/('Australian Open'!L18+'Australian Open'!K18),0)</f>
        <v>0.33333333333333331</v>
      </c>
      <c r="C18">
        <f>IFERROR('Australian Open'!M18/('Australian Open'!M18+'Australian Open'!N18),0)</f>
        <v>0.6</v>
      </c>
      <c r="D18">
        <f>IFERROR('Australian Open'!O18/('Australian Open'!O18+'Australian Open'!P18),0)</f>
        <v>0</v>
      </c>
      <c r="E18">
        <f>IFERROR('Australian Open'!Q18/('Australian Open'!Q18+'Australian Open'!R18),0)</f>
        <v>0</v>
      </c>
      <c r="F18" s="21">
        <f>IFERROR('Australian Open'!J18/('Australian Open'!I18+'Australian Open'!J18),0)</f>
        <v>0.4</v>
      </c>
      <c r="G18">
        <f>IFERROR('Australian Open'!L18/('Australian Open'!K18+'Australian Open'!L18),0)</f>
        <v>0.66666666666666663</v>
      </c>
      <c r="H18">
        <f>IFERROR('Australian Open'!N18/('Australian Open'!M18+'Australian Open'!M18),0)</f>
        <v>0.33333333333333331</v>
      </c>
      <c r="I18">
        <f>IFERROR('Australian Open'!P18/('Australian Open'!O18+'Australian Open'!P18),0)</f>
        <v>0</v>
      </c>
      <c r="J18">
        <f>IFERROR('Australian Open'!R18/('Australian Open'!R18+'Australian Open'!Q18),0)</f>
        <v>0</v>
      </c>
    </row>
    <row r="19" spans="1:10">
      <c r="A19">
        <f>IFERROR('Australian Open'!I19/('Australian Open'!I19+'Australian Open'!J19),0)</f>
        <v>0.8571428571428571</v>
      </c>
      <c r="B19">
        <f>IFERROR('Australian Open'!K19/('Australian Open'!L19+'Australian Open'!K19),0)</f>
        <v>0.58333333333333337</v>
      </c>
      <c r="C19">
        <f>IFERROR('Australian Open'!M19/('Australian Open'!M19+'Australian Open'!N19),0)</f>
        <v>0.53846153846153844</v>
      </c>
      <c r="D19">
        <f>IFERROR('Australian Open'!O19/('Australian Open'!O19+'Australian Open'!P19),0)</f>
        <v>0</v>
      </c>
      <c r="E19">
        <f>IFERROR('Australian Open'!Q19/('Australian Open'!Q19+'Australian Open'!R19),0)</f>
        <v>0</v>
      </c>
      <c r="F19" s="21">
        <f>IFERROR('Australian Open'!J19/('Australian Open'!I19+'Australian Open'!J19),0)</f>
        <v>0.14285714285714285</v>
      </c>
      <c r="G19">
        <f>IFERROR('Australian Open'!L19/('Australian Open'!K19+'Australian Open'!L19),0)</f>
        <v>0.41666666666666669</v>
      </c>
      <c r="H19">
        <f>IFERROR('Australian Open'!N19/('Australian Open'!M19+'Australian Open'!M19),0)</f>
        <v>0.42857142857142855</v>
      </c>
      <c r="I19">
        <f>IFERROR('Australian Open'!P19/('Australian Open'!O19+'Australian Open'!P19),0)</f>
        <v>0</v>
      </c>
      <c r="J19">
        <f>IFERROR('Australian Open'!R19/('Australian Open'!R19+'Australian Open'!Q19),0)</f>
        <v>0</v>
      </c>
    </row>
    <row r="20" spans="1:10">
      <c r="A20">
        <f>IFERROR('Australian Open'!I20/('Australian Open'!I20+'Australian Open'!J20),0)</f>
        <v>0.66666666666666663</v>
      </c>
      <c r="B20">
        <f>IFERROR('Australian Open'!K20/('Australian Open'!L20+'Australian Open'!K20),0)</f>
        <v>0.53846153846153844</v>
      </c>
      <c r="C20">
        <f>IFERROR('Australian Open'!M20/('Australian Open'!M20+'Australian Open'!N20),0)</f>
        <v>0</v>
      </c>
      <c r="D20">
        <f>IFERROR('Australian Open'!O20/('Australian Open'!O20+'Australian Open'!P20),0)</f>
        <v>0</v>
      </c>
      <c r="E20">
        <f>IFERROR('Australian Open'!Q20/('Australian Open'!Q20+'Australian Open'!R20),0)</f>
        <v>0</v>
      </c>
      <c r="F20" s="21">
        <f>IFERROR('Australian Open'!J20/('Australian Open'!I20+'Australian Open'!J20),0)</f>
        <v>0.33333333333333331</v>
      </c>
      <c r="G20">
        <f>IFERROR('Australian Open'!L20/('Australian Open'!K20+'Australian Open'!L20),0)</f>
        <v>0.46153846153846156</v>
      </c>
      <c r="H20">
        <f>IFERROR('Australian Open'!N20/('Australian Open'!M20+'Australian Open'!M20),0)</f>
        <v>0</v>
      </c>
      <c r="I20">
        <f>IFERROR('Australian Open'!P20/('Australian Open'!O20+'Australian Open'!P20),0)</f>
        <v>0</v>
      </c>
      <c r="J20">
        <f>IFERROR('Australian Open'!R20/('Australian Open'!R20+'Australian Open'!Q20),0)</f>
        <v>0</v>
      </c>
    </row>
    <row r="21" spans="1:10">
      <c r="A21">
        <f>IFERROR('Australian Open'!I21/('Australian Open'!I21+'Australian Open'!J21),0)</f>
        <v>0.53846153846153844</v>
      </c>
      <c r="B21">
        <f>IFERROR('Australian Open'!K21/('Australian Open'!L21+'Australian Open'!K21),0)</f>
        <v>0.46153846153846156</v>
      </c>
      <c r="C21">
        <f>IFERROR('Australian Open'!M21/('Australian Open'!M21+'Australian Open'!N21),0)</f>
        <v>0.66666666666666663</v>
      </c>
      <c r="D21">
        <f>IFERROR('Australian Open'!O21/('Australian Open'!O21+'Australian Open'!P21),0)</f>
        <v>1</v>
      </c>
      <c r="E21">
        <f>IFERROR('Australian Open'!Q21/('Australian Open'!Q21+'Australian Open'!R21),0)</f>
        <v>0</v>
      </c>
      <c r="F21" s="21">
        <f>IFERROR('Australian Open'!J21/('Australian Open'!I21+'Australian Open'!J21),0)</f>
        <v>0.46153846153846156</v>
      </c>
      <c r="G21">
        <f>IFERROR('Australian Open'!L21/('Australian Open'!K21+'Australian Open'!L21),0)</f>
        <v>0.53846153846153844</v>
      </c>
      <c r="H21">
        <f>IFERROR('Australian Open'!N21/('Australian Open'!M21+'Australian Open'!M21),0)</f>
        <v>0.25</v>
      </c>
      <c r="I21">
        <f>IFERROR('Australian Open'!P21/('Australian Open'!O21+'Australian Open'!P21),0)</f>
        <v>0</v>
      </c>
      <c r="J21">
        <f>IFERROR('Australian Open'!R21/('Australian Open'!R21+'Australian Open'!Q21),0)</f>
        <v>0</v>
      </c>
    </row>
    <row r="22" spans="1:10">
      <c r="A22">
        <f>IFERROR('Australian Open'!I22/('Australian Open'!I22+'Australian Open'!J22),0)</f>
        <v>0.53846153846153844</v>
      </c>
      <c r="B22">
        <f>IFERROR('Australian Open'!K22/('Australian Open'!L22+'Australian Open'!K22),0)</f>
        <v>1</v>
      </c>
      <c r="C22">
        <f>IFERROR('Australian Open'!M22/('Australian Open'!M22+'Australian Open'!N22),0)</f>
        <v>0</v>
      </c>
      <c r="D22">
        <f>IFERROR('Australian Open'!O22/('Australian Open'!O22+'Australian Open'!P22),0)</f>
        <v>0</v>
      </c>
      <c r="E22">
        <f>IFERROR('Australian Open'!Q22/('Australian Open'!Q22+'Australian Open'!R22),0)</f>
        <v>0</v>
      </c>
      <c r="F22" s="21">
        <f>IFERROR('Australian Open'!J22/('Australian Open'!I22+'Australian Open'!J22),0)</f>
        <v>0.46153846153846156</v>
      </c>
      <c r="G22">
        <f>IFERROR('Australian Open'!L22/('Australian Open'!K22+'Australian Open'!L22),0)</f>
        <v>0</v>
      </c>
      <c r="H22">
        <f>IFERROR('Australian Open'!N22/('Australian Open'!M22+'Australian Open'!M22),0)</f>
        <v>0</v>
      </c>
      <c r="I22">
        <f>IFERROR('Australian Open'!P22/('Australian Open'!O22+'Australian Open'!P22),0)</f>
        <v>0</v>
      </c>
      <c r="J22">
        <f>IFERROR('Australian Open'!R22/('Australian Open'!R22+'Australian Open'!Q22),0)</f>
        <v>0</v>
      </c>
    </row>
    <row r="23" spans="1:10">
      <c r="A23">
        <f>IFERROR('Australian Open'!I23/('Australian Open'!I23+'Australian Open'!J23),0)</f>
        <v>0.66666666666666663</v>
      </c>
      <c r="B23">
        <f>IFERROR('Australian Open'!K23/('Australian Open'!L23+'Australian Open'!K23),0)</f>
        <v>0.75</v>
      </c>
      <c r="C23">
        <f>IFERROR('Australian Open'!M23/('Australian Open'!M23+'Australian Open'!N23),0)</f>
        <v>0.33333333333333331</v>
      </c>
      <c r="D23">
        <f>IFERROR('Australian Open'!O23/('Australian Open'!O23+'Australian Open'!P23),0)</f>
        <v>0.66666666666666663</v>
      </c>
      <c r="E23">
        <f>IFERROR('Australian Open'!Q23/('Australian Open'!Q23+'Australian Open'!R23),0)</f>
        <v>0</v>
      </c>
      <c r="F23" s="21">
        <f>IFERROR('Australian Open'!J23/('Australian Open'!I23+'Australian Open'!J23),0)</f>
        <v>0.33333333333333331</v>
      </c>
      <c r="G23">
        <f>IFERROR('Australian Open'!L23/('Australian Open'!K23+'Australian Open'!L23),0)</f>
        <v>0.25</v>
      </c>
      <c r="H23">
        <f>IFERROR('Australian Open'!N23/('Australian Open'!M23+'Australian Open'!M23),0)</f>
        <v>1</v>
      </c>
      <c r="I23">
        <f>IFERROR('Australian Open'!P23/('Australian Open'!O23+'Australian Open'!P23),0)</f>
        <v>0.33333333333333331</v>
      </c>
      <c r="J23">
        <f>IFERROR('Australian Open'!R23/('Australian Open'!R23+'Australian Open'!Q23),0)</f>
        <v>0</v>
      </c>
    </row>
    <row r="24" spans="1:10">
      <c r="A24">
        <f>IFERROR('Australian Open'!I24/('Australian Open'!I24+'Australian Open'!J24),0)</f>
        <v>0.4</v>
      </c>
      <c r="B24">
        <f>IFERROR('Australian Open'!K24/('Australian Open'!L24+'Australian Open'!K24),0)</f>
        <v>0.6</v>
      </c>
      <c r="C24">
        <f>IFERROR('Australian Open'!M24/('Australian Open'!M24+'Australian Open'!N24),0)</f>
        <v>0.66666666666666663</v>
      </c>
      <c r="D24">
        <f>IFERROR('Australian Open'!O24/('Australian Open'!O24+'Australian Open'!P24),0)</f>
        <v>0</v>
      </c>
      <c r="E24">
        <f>IFERROR('Australian Open'!Q24/('Australian Open'!Q24+'Australian Open'!R24),0)</f>
        <v>0</v>
      </c>
      <c r="F24" s="21">
        <f>IFERROR('Australian Open'!J24/('Australian Open'!I24+'Australian Open'!J24),0)</f>
        <v>0.6</v>
      </c>
      <c r="G24">
        <f>IFERROR('Australian Open'!L24/('Australian Open'!K24+'Australian Open'!L24),0)</f>
        <v>0.4</v>
      </c>
      <c r="H24">
        <f>IFERROR('Australian Open'!N24/('Australian Open'!M24+'Australian Open'!M24),0)</f>
        <v>0.25</v>
      </c>
      <c r="I24">
        <f>IFERROR('Australian Open'!P24/('Australian Open'!O24+'Australian Open'!P24),0)</f>
        <v>0</v>
      </c>
      <c r="J24">
        <f>IFERROR('Australian Open'!R24/('Australian Open'!R24+'Australian Open'!Q24),0)</f>
        <v>0</v>
      </c>
    </row>
    <row r="25" spans="1:10">
      <c r="A25">
        <f>IFERROR('Australian Open'!I25/('Australian Open'!I25+'Australian Open'!J25),0)</f>
        <v>0.46153846153846156</v>
      </c>
      <c r="B25">
        <f>IFERROR('Australian Open'!K25/('Australian Open'!L25+'Australian Open'!K25),0)</f>
        <v>0.53846153846153844</v>
      </c>
      <c r="C25">
        <f>IFERROR('Australian Open'!M25/('Australian Open'!M25+'Australian Open'!N25),0)</f>
        <v>0.66666666666666663</v>
      </c>
      <c r="D25">
        <f>IFERROR('Australian Open'!O25/('Australian Open'!O25+'Australian Open'!P25),0)</f>
        <v>0.75</v>
      </c>
      <c r="E25">
        <f>IFERROR('Australian Open'!Q25/('Australian Open'!Q25+'Australian Open'!R25),0)</f>
        <v>0</v>
      </c>
      <c r="F25" s="21">
        <f>IFERROR('Australian Open'!J25/('Australian Open'!I25+'Australian Open'!J25),0)</f>
        <v>0.53846153846153844</v>
      </c>
      <c r="G25">
        <f>IFERROR('Australian Open'!L25/('Australian Open'!K25+'Australian Open'!L25),0)</f>
        <v>0.46153846153846156</v>
      </c>
      <c r="H25">
        <f>IFERROR('Australian Open'!N25/('Australian Open'!M25+'Australian Open'!M25),0)</f>
        <v>0.25</v>
      </c>
      <c r="I25">
        <f>IFERROR('Australian Open'!P25/('Australian Open'!O25+'Australian Open'!P25),0)</f>
        <v>0.25</v>
      </c>
      <c r="J25">
        <f>IFERROR('Australian Open'!R25/('Australian Open'!R25+'Australian Open'!Q25),0)</f>
        <v>0</v>
      </c>
    </row>
    <row r="26" spans="1:10">
      <c r="A26">
        <f>IFERROR('Australian Open'!I26/('Australian Open'!I26+'Australian Open'!J26),0)</f>
        <v>0.66666666666666663</v>
      </c>
      <c r="B26">
        <f>IFERROR('Australian Open'!K26/('Australian Open'!L26+'Australian Open'!K26),0)</f>
        <v>1</v>
      </c>
      <c r="C26">
        <f>IFERROR('Australian Open'!M26/('Australian Open'!M26+'Australian Open'!N26),0)</f>
        <v>0</v>
      </c>
      <c r="D26">
        <f>IFERROR('Australian Open'!O26/('Australian Open'!O26+'Australian Open'!P26),0)</f>
        <v>0</v>
      </c>
      <c r="E26">
        <f>IFERROR('Australian Open'!Q26/('Australian Open'!Q26+'Australian Open'!R26),0)</f>
        <v>0</v>
      </c>
      <c r="F26" s="21">
        <f>IFERROR('Australian Open'!J26/('Australian Open'!I26+'Australian Open'!J26),0)</f>
        <v>0.33333333333333331</v>
      </c>
      <c r="G26">
        <f>IFERROR('Australian Open'!L26/('Australian Open'!K26+'Australian Open'!L26),0)</f>
        <v>0</v>
      </c>
      <c r="H26">
        <f>IFERROR('Australian Open'!N26/('Australian Open'!M26+'Australian Open'!M26),0)</f>
        <v>0</v>
      </c>
      <c r="I26">
        <f>IFERROR('Australian Open'!P26/('Australian Open'!O26+'Australian Open'!P26),0)</f>
        <v>0</v>
      </c>
      <c r="J26">
        <f>IFERROR('Australian Open'!R26/('Australian Open'!R26+'Australian Open'!Q26),0)</f>
        <v>0</v>
      </c>
    </row>
    <row r="27" spans="1:10">
      <c r="A27">
        <f>IFERROR('Australian Open'!I27/('Australian Open'!I27+'Australian Open'!J27),0)</f>
        <v>0.41666666666666669</v>
      </c>
      <c r="B27">
        <f>IFERROR('Australian Open'!K27/('Australian Open'!L27+'Australian Open'!K27),0)</f>
        <v>0.6</v>
      </c>
      <c r="C27">
        <f>IFERROR('Australian Open'!M27/('Australian Open'!M27+'Australian Open'!N27),0)</f>
        <v>0.75</v>
      </c>
      <c r="D27">
        <f>IFERROR('Australian Open'!O27/('Australian Open'!O27+'Australian Open'!P27),0)</f>
        <v>0.46153846153846156</v>
      </c>
      <c r="E27">
        <f>IFERROR('Australian Open'!Q27/('Australian Open'!Q27+'Australian Open'!R27),0)</f>
        <v>0.58333333333333337</v>
      </c>
      <c r="F27" s="21">
        <f>IFERROR('Australian Open'!J27/('Australian Open'!I27+'Australian Open'!J27),0)</f>
        <v>0.58333333333333337</v>
      </c>
      <c r="G27">
        <f>IFERROR('Australian Open'!L27/('Australian Open'!K27+'Australian Open'!L27),0)</f>
        <v>0.4</v>
      </c>
      <c r="H27">
        <f>IFERROR('Australian Open'!N27/('Australian Open'!M27+'Australian Open'!M27),0)</f>
        <v>0.16666666666666666</v>
      </c>
      <c r="I27">
        <f>IFERROR('Australian Open'!P27/('Australian Open'!O27+'Australian Open'!P27),0)</f>
        <v>0.53846153846153844</v>
      </c>
      <c r="J27">
        <f>IFERROR('Australian Open'!R27/('Australian Open'!R27+'Australian Open'!Q27),0)</f>
        <v>0.41666666666666669</v>
      </c>
    </row>
    <row r="28" spans="1:10">
      <c r="A28">
        <f>IFERROR('Australian Open'!I28/('Australian Open'!I28+'Australian Open'!J28),0)</f>
        <v>0.33333333333333331</v>
      </c>
      <c r="B28">
        <f>IFERROR('Australian Open'!K28/('Australian Open'!L28+'Australian Open'!K28),0)</f>
        <v>0.66666666666666663</v>
      </c>
      <c r="C28">
        <f>IFERROR('Australian Open'!M28/('Australian Open'!M28+'Australian Open'!N28),0)</f>
        <v>0.66666666666666663</v>
      </c>
      <c r="D28">
        <f>IFERROR('Australian Open'!O28/('Australian Open'!O28+'Australian Open'!P28),0)</f>
        <v>0</v>
      </c>
      <c r="E28">
        <f>IFERROR('Australian Open'!Q28/('Australian Open'!Q28+'Australian Open'!R28),0)</f>
        <v>0</v>
      </c>
      <c r="F28" s="21">
        <f>IFERROR('Australian Open'!J28/('Australian Open'!I28+'Australian Open'!J28),0)</f>
        <v>0.66666666666666663</v>
      </c>
      <c r="G28">
        <f>IFERROR('Australian Open'!L28/('Australian Open'!K28+'Australian Open'!L28),0)</f>
        <v>0.33333333333333331</v>
      </c>
      <c r="H28">
        <f>IFERROR('Australian Open'!N28/('Australian Open'!M28+'Australian Open'!M28),0)</f>
        <v>0.25</v>
      </c>
      <c r="I28">
        <f>IFERROR('Australian Open'!P28/('Australian Open'!O28+'Australian Open'!P28),0)</f>
        <v>0</v>
      </c>
      <c r="J28">
        <f>IFERROR('Australian Open'!R28/('Australian Open'!R28+'Australian Open'!Q28),0)</f>
        <v>0</v>
      </c>
    </row>
    <row r="29" spans="1:10">
      <c r="A29">
        <f>IFERROR('Australian Open'!I29/('Australian Open'!I29+'Australian Open'!J29),0)</f>
        <v>0.6</v>
      </c>
      <c r="B29">
        <f>IFERROR('Australian Open'!K29/('Australian Open'!L29+'Australian Open'!K29),0)</f>
        <v>0.75</v>
      </c>
      <c r="C29">
        <f>IFERROR('Australian Open'!M29/('Australian Open'!M29+'Australian Open'!N29),0)</f>
        <v>0.66666666666666663</v>
      </c>
      <c r="D29">
        <f>IFERROR('Australian Open'!O29/('Australian Open'!O29+'Australian Open'!P29),0)</f>
        <v>0</v>
      </c>
      <c r="E29">
        <f>IFERROR('Australian Open'!Q29/('Australian Open'!Q29+'Australian Open'!R29),0)</f>
        <v>0</v>
      </c>
      <c r="F29" s="21">
        <f>IFERROR('Australian Open'!J29/('Australian Open'!I29+'Australian Open'!J29),0)</f>
        <v>0.4</v>
      </c>
      <c r="G29">
        <f>IFERROR('Australian Open'!L29/('Australian Open'!K29+'Australian Open'!L29),0)</f>
        <v>0.25</v>
      </c>
      <c r="H29">
        <f>IFERROR('Australian Open'!N29/('Australian Open'!M29+'Australian Open'!M29),0)</f>
        <v>0.25</v>
      </c>
      <c r="I29">
        <f>IFERROR('Australian Open'!P29/('Australian Open'!O29+'Australian Open'!P29),0)</f>
        <v>0</v>
      </c>
      <c r="J29">
        <f>IFERROR('Australian Open'!R29/('Australian Open'!R29+'Australian Open'!Q29),0)</f>
        <v>0</v>
      </c>
    </row>
    <row r="30" spans="1:10">
      <c r="A30">
        <f>IFERROR('Australian Open'!I30/('Australian Open'!I30+'Australian Open'!J30),0)</f>
        <v>0.6</v>
      </c>
      <c r="B30">
        <f>IFERROR('Australian Open'!K30/('Australian Open'!L30+'Australian Open'!K30),0)</f>
        <v>0.33333333333333331</v>
      </c>
      <c r="C30">
        <f>IFERROR('Australian Open'!M30/('Australian Open'!M30+'Australian Open'!N30),0)</f>
        <v>0.75</v>
      </c>
      <c r="D30">
        <f>IFERROR('Australian Open'!O30/('Australian Open'!O30+'Australian Open'!P30),0)</f>
        <v>0</v>
      </c>
      <c r="E30">
        <f>IFERROR('Australian Open'!Q30/('Australian Open'!Q30+'Australian Open'!R30),0)</f>
        <v>0</v>
      </c>
      <c r="F30" s="21">
        <f>IFERROR('Australian Open'!J30/('Australian Open'!I30+'Australian Open'!J30),0)</f>
        <v>0.4</v>
      </c>
      <c r="G30">
        <f>IFERROR('Australian Open'!L30/('Australian Open'!K30+'Australian Open'!L30),0)</f>
        <v>0.66666666666666663</v>
      </c>
      <c r="H30">
        <f>IFERROR('Australian Open'!N30/('Australian Open'!M30+'Australian Open'!M30),0)</f>
        <v>0.16666666666666666</v>
      </c>
      <c r="I30">
        <f>IFERROR('Australian Open'!P30/('Australian Open'!O30+'Australian Open'!P30),0)</f>
        <v>0</v>
      </c>
      <c r="J30">
        <f>IFERROR('Australian Open'!R30/('Australian Open'!R30+'Australian Open'!Q30),0)</f>
        <v>0</v>
      </c>
    </row>
    <row r="31" spans="1:10">
      <c r="A31">
        <f>IFERROR('Australian Open'!I31/('Australian Open'!I31+'Australian Open'!J31),0)</f>
        <v>0.66666666666666663</v>
      </c>
      <c r="B31">
        <f>IFERROR('Australian Open'!K31/('Australian Open'!L31+'Australian Open'!K31),0)</f>
        <v>0.6</v>
      </c>
      <c r="C31">
        <f>IFERROR('Australian Open'!M31/('Australian Open'!M31+'Australian Open'!N31),0)</f>
        <v>0.53846153846153844</v>
      </c>
      <c r="D31">
        <f>IFERROR('Australian Open'!O31/('Australian Open'!O31+'Australian Open'!P31),0)</f>
        <v>0</v>
      </c>
      <c r="E31">
        <f>IFERROR('Australian Open'!Q31/('Australian Open'!Q31+'Australian Open'!R31),0)</f>
        <v>0</v>
      </c>
      <c r="F31" s="21">
        <f>IFERROR('Australian Open'!J31/('Australian Open'!I31+'Australian Open'!J31),0)</f>
        <v>0.33333333333333331</v>
      </c>
      <c r="G31">
        <f>IFERROR('Australian Open'!L31/('Australian Open'!K31+'Australian Open'!L31),0)</f>
        <v>0.4</v>
      </c>
      <c r="H31">
        <f>IFERROR('Australian Open'!N31/('Australian Open'!M31+'Australian Open'!M31),0)</f>
        <v>0.42857142857142855</v>
      </c>
      <c r="I31">
        <f>IFERROR('Australian Open'!P31/('Australian Open'!O31+'Australian Open'!P31),0)</f>
        <v>0</v>
      </c>
      <c r="J31">
        <f>IFERROR('Australian Open'!R31/('Australian Open'!R31+'Australian Open'!Q31),0)</f>
        <v>0</v>
      </c>
    </row>
    <row r="32" spans="1:10">
      <c r="A32">
        <f>IFERROR('Australian Open'!I32/('Australian Open'!I32+'Australian Open'!J32),0)</f>
        <v>1</v>
      </c>
      <c r="B32">
        <f>IFERROR('Australian Open'!K32/('Australian Open'!L32+'Australian Open'!K32),0)</f>
        <v>0.66666666666666663</v>
      </c>
      <c r="C32">
        <f>IFERROR('Australian Open'!M32/('Australian Open'!M32+'Australian Open'!N32),0)</f>
        <v>0</v>
      </c>
      <c r="D32">
        <f>IFERROR('Australian Open'!O32/('Australian Open'!O32+'Australian Open'!P32),0)</f>
        <v>0</v>
      </c>
      <c r="E32">
        <f>IFERROR('Australian Open'!Q32/('Australian Open'!Q32+'Australian Open'!R32),0)</f>
        <v>0</v>
      </c>
      <c r="F32" s="21">
        <f>IFERROR('Australian Open'!J32/('Australian Open'!I32+'Australian Open'!J32),0)</f>
        <v>0</v>
      </c>
      <c r="G32">
        <f>IFERROR('Australian Open'!L32/('Australian Open'!K32+'Australian Open'!L32),0)</f>
        <v>0.33333333333333331</v>
      </c>
      <c r="H32">
        <f>IFERROR('Australian Open'!N32/('Australian Open'!M32+'Australian Open'!M32),0)</f>
        <v>0</v>
      </c>
      <c r="I32">
        <f>IFERROR('Australian Open'!P32/('Australian Open'!O32+'Australian Open'!P32),0)</f>
        <v>0</v>
      </c>
      <c r="J32">
        <f>IFERROR('Australian Open'!R32/('Australian Open'!R32+'Australian Open'!Q32),0)</f>
        <v>0</v>
      </c>
    </row>
    <row r="33" spans="1:10">
      <c r="A33">
        <f>IFERROR('Australian Open'!I33/('Australian Open'!I33+'Australian Open'!J33),0)</f>
        <v>0.58333333333333337</v>
      </c>
      <c r="B33">
        <f>IFERROR('Australian Open'!K33/('Australian Open'!L33+'Australian Open'!K33),0)</f>
        <v>0.33333333333333331</v>
      </c>
      <c r="C33">
        <f>IFERROR('Australian Open'!M33/('Australian Open'!M33+'Australian Open'!N33),0)</f>
        <v>0.53846153846153844</v>
      </c>
      <c r="D33">
        <f>IFERROR('Australian Open'!O33/('Australian Open'!O33+'Australian Open'!P33),0)</f>
        <v>0.33333333333333331</v>
      </c>
      <c r="E33">
        <f>IFERROR('Australian Open'!Q33/('Australian Open'!Q33+'Australian Open'!R33),0)</f>
        <v>0.75</v>
      </c>
      <c r="F33" s="21">
        <f>IFERROR('Australian Open'!J33/('Australian Open'!I33+'Australian Open'!J33),0)</f>
        <v>0.41666666666666669</v>
      </c>
      <c r="G33">
        <f>IFERROR('Australian Open'!L33/('Australian Open'!K33+'Australian Open'!L33),0)</f>
        <v>0.66666666666666663</v>
      </c>
      <c r="H33">
        <f>IFERROR('Australian Open'!N33/('Australian Open'!M33+'Australian Open'!M33),0)</f>
        <v>0.42857142857142855</v>
      </c>
      <c r="I33">
        <f>IFERROR('Australian Open'!P33/('Australian Open'!O33+'Australian Open'!P33),0)</f>
        <v>0.66666666666666663</v>
      </c>
      <c r="J33">
        <f>IFERROR('Australian Open'!R33/('Australian Open'!R33+'Australian Open'!Q33),0)</f>
        <v>0.25</v>
      </c>
    </row>
    <row r="34" spans="1:10">
      <c r="A34">
        <f>IFERROR('Australian Open'!I34/('Australian Open'!I34+'Australian Open'!J34),0)</f>
        <v>0.58333333333333337</v>
      </c>
      <c r="B34">
        <f>IFERROR('Australian Open'!K34/('Australian Open'!L34+'Australian Open'!K34),0)</f>
        <v>0.66666666666666663</v>
      </c>
      <c r="C34">
        <f>IFERROR('Australian Open'!M34/('Australian Open'!M34+'Australian Open'!N34),0)</f>
        <v>0</v>
      </c>
      <c r="D34">
        <f>IFERROR('Australian Open'!O34/('Australian Open'!O34+'Australian Open'!P34),0)</f>
        <v>0</v>
      </c>
      <c r="E34">
        <f>IFERROR('Australian Open'!Q34/('Australian Open'!Q34+'Australian Open'!R34),0)</f>
        <v>0</v>
      </c>
      <c r="F34" s="21">
        <f>IFERROR('Australian Open'!J34/('Australian Open'!I34+'Australian Open'!J34),0)</f>
        <v>0.41666666666666669</v>
      </c>
      <c r="G34">
        <f>IFERROR('Australian Open'!L34/('Australian Open'!K34+'Australian Open'!L34),0)</f>
        <v>0.33333333333333331</v>
      </c>
      <c r="H34">
        <f>IFERROR('Australian Open'!N34/('Australian Open'!M34+'Australian Open'!M34),0)</f>
        <v>0</v>
      </c>
      <c r="I34">
        <f>IFERROR('Australian Open'!P34/('Australian Open'!O34+'Australian Open'!P34),0)</f>
        <v>0</v>
      </c>
      <c r="J34">
        <f>IFERROR('Australian Open'!R34/('Australian Open'!R34+'Australian Open'!Q34),0)</f>
        <v>0</v>
      </c>
    </row>
    <row r="35" spans="1:10">
      <c r="A35">
        <f>IFERROR('Australian Open'!I35/('Australian Open'!I35+'Australian Open'!J35),0)</f>
        <v>0.4</v>
      </c>
      <c r="B35">
        <f>IFERROR('Australian Open'!K35/('Australian Open'!L35+'Australian Open'!K35),0)</f>
        <v>0.6</v>
      </c>
      <c r="C35">
        <f>IFERROR('Australian Open'!M35/('Australian Open'!M35+'Australian Open'!N35),0)</f>
        <v>0.66666666666666663</v>
      </c>
      <c r="D35">
        <f>IFERROR('Australian Open'!O35/('Australian Open'!O35+'Australian Open'!P35),0)</f>
        <v>0.53846153846153844</v>
      </c>
      <c r="E35">
        <f>IFERROR('Australian Open'!Q35/('Australian Open'!Q35+'Australian Open'!R35),0)</f>
        <v>0</v>
      </c>
      <c r="F35" s="21">
        <f>IFERROR('Australian Open'!J35/('Australian Open'!I35+'Australian Open'!J35),0)</f>
        <v>0.6</v>
      </c>
      <c r="G35">
        <f>IFERROR('Australian Open'!L35/('Australian Open'!K35+'Australian Open'!L35),0)</f>
        <v>0.4</v>
      </c>
      <c r="H35">
        <f>IFERROR('Australian Open'!N35/('Australian Open'!M35+'Australian Open'!M35),0)</f>
        <v>0.25</v>
      </c>
      <c r="I35">
        <f>IFERROR('Australian Open'!P35/('Australian Open'!O35+'Australian Open'!P35),0)</f>
        <v>0.46153846153846156</v>
      </c>
      <c r="J35">
        <f>IFERROR('Australian Open'!R35/('Australian Open'!R35+'Australian Open'!Q35),0)</f>
        <v>0</v>
      </c>
    </row>
    <row r="36" spans="1:10">
      <c r="A36">
        <f>IFERROR('Australian Open'!I36/('Australian Open'!I36+'Australian Open'!J36),0)</f>
        <v>0.8571428571428571</v>
      </c>
      <c r="B36">
        <f>IFERROR('Australian Open'!K36/('Australian Open'!L36+'Australian Open'!K36),0)</f>
        <v>0.75</v>
      </c>
      <c r="C36">
        <f>IFERROR('Australian Open'!M36/('Australian Open'!M36+'Australian Open'!N36),0)</f>
        <v>0</v>
      </c>
      <c r="D36">
        <f>IFERROR('Australian Open'!O36/('Australian Open'!O36+'Australian Open'!P36),0)</f>
        <v>0</v>
      </c>
      <c r="E36">
        <f>IFERROR('Australian Open'!Q36/('Australian Open'!Q36+'Australian Open'!R36),0)</f>
        <v>0</v>
      </c>
      <c r="F36" s="21">
        <f>IFERROR('Australian Open'!J36/('Australian Open'!I36+'Australian Open'!J36),0)</f>
        <v>0.14285714285714285</v>
      </c>
      <c r="G36">
        <f>IFERROR('Australian Open'!L36/('Australian Open'!K36+'Australian Open'!L36),0)</f>
        <v>0.25</v>
      </c>
      <c r="H36">
        <f>IFERROR('Australian Open'!N36/('Australian Open'!M36+'Australian Open'!M36),0)</f>
        <v>0</v>
      </c>
      <c r="I36">
        <f>IFERROR('Australian Open'!P36/('Australian Open'!O36+'Australian Open'!P36),0)</f>
        <v>0</v>
      </c>
      <c r="J36">
        <f>IFERROR('Australian Open'!R36/('Australian Open'!R36+'Australian Open'!Q36),0)</f>
        <v>0</v>
      </c>
    </row>
    <row r="37" spans="1:10">
      <c r="A37">
        <f>IFERROR('Australian Open'!I37/('Australian Open'!I37+'Australian Open'!J37),0)</f>
        <v>0.53846153846153844</v>
      </c>
      <c r="B37">
        <f>IFERROR('Australian Open'!K37/('Australian Open'!L37+'Australian Open'!K37),0)</f>
        <v>0.6</v>
      </c>
      <c r="C37">
        <f>IFERROR('Australian Open'!M37/('Australian Open'!M37+'Australian Open'!N37),0)</f>
        <v>0.6</v>
      </c>
      <c r="D37">
        <f>IFERROR('Australian Open'!O37/('Australian Open'!O37+'Australian Open'!P37),0)</f>
        <v>0</v>
      </c>
      <c r="E37">
        <f>IFERROR('Australian Open'!Q37/('Australian Open'!Q37+'Australian Open'!R37),0)</f>
        <v>0</v>
      </c>
      <c r="F37" s="21">
        <f>IFERROR('Australian Open'!J37/('Australian Open'!I37+'Australian Open'!J37),0)</f>
        <v>0.46153846153846156</v>
      </c>
      <c r="G37">
        <f>IFERROR('Australian Open'!L37/('Australian Open'!K37+'Australian Open'!L37),0)</f>
        <v>0.4</v>
      </c>
      <c r="H37">
        <f>IFERROR('Australian Open'!N37/('Australian Open'!M37+'Australian Open'!M37),0)</f>
        <v>0.33333333333333331</v>
      </c>
      <c r="I37">
        <f>IFERROR('Australian Open'!P37/('Australian Open'!O37+'Australian Open'!P37),0)</f>
        <v>0</v>
      </c>
      <c r="J37">
        <f>IFERROR('Australian Open'!R37/('Australian Open'!R37+'Australian Open'!Q37),0)</f>
        <v>0</v>
      </c>
    </row>
    <row r="38" spans="1:10">
      <c r="A38">
        <f>IFERROR('Australian Open'!I38/('Australian Open'!I38+'Australian Open'!J38),0)</f>
        <v>0.8571428571428571</v>
      </c>
      <c r="B38">
        <f>IFERROR('Australian Open'!K38/('Australian Open'!L38+'Australian Open'!K38),0)</f>
        <v>1</v>
      </c>
      <c r="C38">
        <f>IFERROR('Australian Open'!M38/('Australian Open'!M38+'Australian Open'!N38),0)</f>
        <v>0</v>
      </c>
      <c r="D38">
        <f>IFERROR('Australian Open'!O38/('Australian Open'!O38+'Australian Open'!P38),0)</f>
        <v>0</v>
      </c>
      <c r="E38">
        <f>IFERROR('Australian Open'!Q38/('Australian Open'!Q38+'Australian Open'!R38),0)</f>
        <v>0</v>
      </c>
      <c r="F38" s="21">
        <f>IFERROR('Australian Open'!J38/('Australian Open'!I38+'Australian Open'!J38),0)</f>
        <v>0.14285714285714285</v>
      </c>
      <c r="G38">
        <f>IFERROR('Australian Open'!L38/('Australian Open'!K38+'Australian Open'!L38),0)</f>
        <v>0</v>
      </c>
      <c r="H38">
        <f>IFERROR('Australian Open'!N38/('Australian Open'!M38+'Australian Open'!M38),0)</f>
        <v>0</v>
      </c>
      <c r="I38">
        <f>IFERROR('Australian Open'!P38/('Australian Open'!O38+'Australian Open'!P38),0)</f>
        <v>0</v>
      </c>
      <c r="J38">
        <f>IFERROR('Australian Open'!R38/('Australian Open'!R38+'Australian Open'!Q38),0)</f>
        <v>0</v>
      </c>
    </row>
    <row r="39" spans="1:10">
      <c r="A39">
        <f>IFERROR('Australian Open'!I39/('Australian Open'!I39+'Australian Open'!J39),0)</f>
        <v>0.41666666666666669</v>
      </c>
      <c r="B39">
        <f>IFERROR('Australian Open'!K39/('Australian Open'!L39+'Australian Open'!K39),0)</f>
        <v>0.58333333333333337</v>
      </c>
      <c r="C39">
        <f>IFERROR('Australian Open'!M39/('Australian Open'!M39+'Australian Open'!N39),0)</f>
        <v>1</v>
      </c>
      <c r="D39">
        <f>IFERROR('Australian Open'!O39/('Australian Open'!O39+'Australian Open'!P39),0)</f>
        <v>0.75</v>
      </c>
      <c r="E39">
        <f>IFERROR('Australian Open'!Q39/('Australian Open'!Q39+'Australian Open'!R39),0)</f>
        <v>0</v>
      </c>
      <c r="F39" s="21">
        <f>IFERROR('Australian Open'!J39/('Australian Open'!I39+'Australian Open'!J39),0)</f>
        <v>0.58333333333333337</v>
      </c>
      <c r="G39">
        <f>IFERROR('Australian Open'!L39/('Australian Open'!K39+'Australian Open'!L39),0)</f>
        <v>0.41666666666666669</v>
      </c>
      <c r="H39">
        <f>IFERROR('Australian Open'!N39/('Australian Open'!M39+'Australian Open'!M39),0)</f>
        <v>0</v>
      </c>
      <c r="I39">
        <f>IFERROR('Australian Open'!P39/('Australian Open'!O39+'Australian Open'!P39),0)</f>
        <v>0.25</v>
      </c>
      <c r="J39">
        <f>IFERROR('Australian Open'!R39/('Australian Open'!R39+'Australian Open'!Q39),0)</f>
        <v>0</v>
      </c>
    </row>
    <row r="40" spans="1:10">
      <c r="A40">
        <f>IFERROR('Australian Open'!I40/('Australian Open'!I40+'Australian Open'!J40),0)</f>
        <v>0.25</v>
      </c>
      <c r="B40">
        <f>IFERROR('Australian Open'!K40/('Australian Open'!L40+'Australian Open'!K40),0)</f>
        <v>0.66666666666666663</v>
      </c>
      <c r="C40">
        <f>IFERROR('Australian Open'!M40/('Australian Open'!M40+'Australian Open'!N40),0)</f>
        <v>1</v>
      </c>
      <c r="D40">
        <f>IFERROR('Australian Open'!O40/('Australian Open'!O40+'Australian Open'!P40),0)</f>
        <v>0</v>
      </c>
      <c r="E40">
        <f>IFERROR('Australian Open'!Q40/('Australian Open'!Q40+'Australian Open'!R40),0)</f>
        <v>0</v>
      </c>
      <c r="F40" s="21">
        <f>IFERROR('Australian Open'!J40/('Australian Open'!I40+'Australian Open'!J40),0)</f>
        <v>0.75</v>
      </c>
      <c r="G40">
        <f>IFERROR('Australian Open'!L40/('Australian Open'!K40+'Australian Open'!L40),0)</f>
        <v>0.33333333333333331</v>
      </c>
      <c r="H40">
        <f>IFERROR('Australian Open'!N40/('Australian Open'!M40+'Australian Open'!M40),0)</f>
        <v>0</v>
      </c>
      <c r="I40">
        <f>IFERROR('Australian Open'!P40/('Australian Open'!O40+'Australian Open'!P40),0)</f>
        <v>0</v>
      </c>
      <c r="J40">
        <f>IFERROR('Australian Open'!R40/('Australian Open'!R40+'Australian Open'!Q40),0)</f>
        <v>0</v>
      </c>
    </row>
    <row r="41" spans="1:10">
      <c r="A41">
        <f>IFERROR('Australian Open'!I41/('Australian Open'!I41+'Australian Open'!J41),0)</f>
        <v>0.14285714285714285</v>
      </c>
      <c r="B41">
        <f>IFERROR('Australian Open'!K41/('Australian Open'!L41+'Australian Open'!K41),0)</f>
        <v>0.66666666666666663</v>
      </c>
      <c r="C41">
        <f>IFERROR('Australian Open'!M41/('Australian Open'!M41+'Australian Open'!N41),0)</f>
        <v>0.6</v>
      </c>
      <c r="D41">
        <f>IFERROR('Australian Open'!O41/('Australian Open'!O41+'Australian Open'!P41),0)</f>
        <v>0.6</v>
      </c>
      <c r="E41">
        <f>IFERROR('Australian Open'!Q41/('Australian Open'!Q41+'Australian Open'!R41),0)</f>
        <v>0</v>
      </c>
      <c r="F41" s="21">
        <f>IFERROR('Australian Open'!J41/('Australian Open'!I41+'Australian Open'!J41),0)</f>
        <v>0.8571428571428571</v>
      </c>
      <c r="G41">
        <f>IFERROR('Australian Open'!L41/('Australian Open'!K41+'Australian Open'!L41),0)</f>
        <v>0.33333333333333331</v>
      </c>
      <c r="H41">
        <f>IFERROR('Australian Open'!N41/('Australian Open'!M41+'Australian Open'!M41),0)</f>
        <v>0.33333333333333331</v>
      </c>
      <c r="I41">
        <f>IFERROR('Australian Open'!P41/('Australian Open'!O41+'Australian Open'!P41),0)</f>
        <v>0.4</v>
      </c>
      <c r="J41">
        <f>IFERROR('Australian Open'!R41/('Australian Open'!R41+'Australian Open'!Q41),0)</f>
        <v>0</v>
      </c>
    </row>
    <row r="42" spans="1:10">
      <c r="A42">
        <f>IFERROR('Australian Open'!I42/('Australian Open'!I42+'Australian Open'!J42),0)</f>
        <v>0.66666666666666663</v>
      </c>
      <c r="B42">
        <f>IFERROR('Australian Open'!K42/('Australian Open'!L42+'Australian Open'!K42),0)</f>
        <v>0.4</v>
      </c>
      <c r="C42">
        <f>IFERROR('Australian Open'!M42/('Australian Open'!M42+'Australian Open'!N42),0)</f>
        <v>0.66666666666666663</v>
      </c>
      <c r="D42">
        <f>IFERROR('Australian Open'!O42/('Australian Open'!O42+'Australian Open'!P42),0)</f>
        <v>0</v>
      </c>
      <c r="E42">
        <f>IFERROR('Australian Open'!Q42/('Australian Open'!Q42+'Australian Open'!R42),0)</f>
        <v>0</v>
      </c>
      <c r="F42" s="21">
        <f>IFERROR('Australian Open'!J42/('Australian Open'!I42+'Australian Open'!J42),0)</f>
        <v>0.33333333333333331</v>
      </c>
      <c r="G42">
        <f>IFERROR('Australian Open'!L42/('Australian Open'!K42+'Australian Open'!L42),0)</f>
        <v>0.6</v>
      </c>
      <c r="H42">
        <f>IFERROR('Australian Open'!N42/('Australian Open'!M42+'Australian Open'!M42),0)</f>
        <v>0.25</v>
      </c>
      <c r="I42">
        <f>IFERROR('Australian Open'!P42/('Australian Open'!O42+'Australian Open'!P42),0)</f>
        <v>0</v>
      </c>
      <c r="J42">
        <f>IFERROR('Australian Open'!R42/('Australian Open'!R42+'Australian Open'!Q42),0)</f>
        <v>0</v>
      </c>
    </row>
    <row r="43" spans="1:10">
      <c r="A43">
        <f>IFERROR('Australian Open'!I43/('Australian Open'!I43+'Australian Open'!J43),0)</f>
        <v>0.53846153846153844</v>
      </c>
      <c r="B43">
        <f>IFERROR('Australian Open'!K43/('Australian Open'!L43+'Australian Open'!K43),0)</f>
        <v>0.6</v>
      </c>
      <c r="C43">
        <f>IFERROR('Australian Open'!M43/('Australian Open'!M43+'Australian Open'!N43),0)</f>
        <v>0.75</v>
      </c>
      <c r="D43">
        <f>IFERROR('Australian Open'!O43/('Australian Open'!O43+'Australian Open'!P43),0)</f>
        <v>0</v>
      </c>
      <c r="E43">
        <f>IFERROR('Australian Open'!Q43/('Australian Open'!Q43+'Australian Open'!R43),0)</f>
        <v>0</v>
      </c>
      <c r="F43" s="21">
        <f>IFERROR('Australian Open'!J43/('Australian Open'!I43+'Australian Open'!J43),0)</f>
        <v>0.46153846153846156</v>
      </c>
      <c r="G43">
        <f>IFERROR('Australian Open'!L43/('Australian Open'!K43+'Australian Open'!L43),0)</f>
        <v>0.4</v>
      </c>
      <c r="H43">
        <f>IFERROR('Australian Open'!N43/('Australian Open'!M43+'Australian Open'!M43),0)</f>
        <v>0.16666666666666666</v>
      </c>
      <c r="I43">
        <f>IFERROR('Australian Open'!P43/('Australian Open'!O43+'Australian Open'!P43),0)</f>
        <v>0</v>
      </c>
      <c r="J43">
        <f>IFERROR('Australian Open'!R43/('Australian Open'!R43+'Australian Open'!Q43),0)</f>
        <v>0</v>
      </c>
    </row>
    <row r="44" spans="1:10">
      <c r="A44">
        <f>IFERROR('Australian Open'!I44/('Australian Open'!I44+'Australian Open'!J44),0)</f>
        <v>0.53846153846153844</v>
      </c>
      <c r="B44">
        <f>IFERROR('Australian Open'!K44/('Australian Open'!L44+'Australian Open'!K44),0)</f>
        <v>0.33333333333333331</v>
      </c>
      <c r="C44">
        <f>IFERROR('Australian Open'!M44/('Australian Open'!M44+'Australian Open'!N44),0)</f>
        <v>0.6</v>
      </c>
      <c r="D44">
        <f>IFERROR('Australian Open'!O44/('Australian Open'!O44+'Australian Open'!P44),0)</f>
        <v>0</v>
      </c>
      <c r="E44">
        <f>IFERROR('Australian Open'!Q44/('Australian Open'!Q44+'Australian Open'!R44),0)</f>
        <v>0</v>
      </c>
      <c r="F44" s="21">
        <f>IFERROR('Australian Open'!J44/('Australian Open'!I44+'Australian Open'!J44),0)</f>
        <v>0.46153846153846156</v>
      </c>
      <c r="G44">
        <f>IFERROR('Australian Open'!L44/('Australian Open'!K44+'Australian Open'!L44),0)</f>
        <v>0.66666666666666663</v>
      </c>
      <c r="H44">
        <f>IFERROR('Australian Open'!N44/('Australian Open'!M44+'Australian Open'!M44),0)</f>
        <v>0.33333333333333331</v>
      </c>
      <c r="I44">
        <f>IFERROR('Australian Open'!P44/('Australian Open'!O44+'Australian Open'!P44),0)</f>
        <v>0</v>
      </c>
      <c r="J44">
        <f>IFERROR('Australian Open'!R44/('Australian Open'!R44+'Australian Open'!Q44),0)</f>
        <v>0</v>
      </c>
    </row>
    <row r="45" spans="1:10">
      <c r="A45">
        <f>IFERROR('Australian Open'!I45/('Australian Open'!I45+'Australian Open'!J45),0)</f>
        <v>0.75</v>
      </c>
      <c r="B45">
        <f>IFERROR('Australian Open'!K45/('Australian Open'!L45+'Australian Open'!K45),0)</f>
        <v>0.75</v>
      </c>
      <c r="C45">
        <f>IFERROR('Australian Open'!M45/('Australian Open'!M45+'Australian Open'!N45),0)</f>
        <v>0.8571428571428571</v>
      </c>
      <c r="D45">
        <f>IFERROR('Australian Open'!O45/('Australian Open'!O45+'Australian Open'!P45),0)</f>
        <v>0</v>
      </c>
      <c r="E45">
        <f>IFERROR('Australian Open'!Q45/('Australian Open'!Q45+'Australian Open'!R45),0)</f>
        <v>0</v>
      </c>
      <c r="F45" s="21">
        <f>IFERROR('Australian Open'!J45/('Australian Open'!I45+'Australian Open'!J45),0)</f>
        <v>0.25</v>
      </c>
      <c r="G45">
        <f>IFERROR('Australian Open'!L45/('Australian Open'!K45+'Australian Open'!L45),0)</f>
        <v>0.25</v>
      </c>
      <c r="H45">
        <f>IFERROR('Australian Open'!N45/('Australian Open'!M45+'Australian Open'!M45),0)</f>
        <v>8.3333333333333329E-2</v>
      </c>
      <c r="I45">
        <f>IFERROR('Australian Open'!P45/('Australian Open'!O45+'Australian Open'!P45),0)</f>
        <v>0</v>
      </c>
      <c r="J45">
        <f>IFERROR('Australian Open'!R45/('Australian Open'!R45+'Australian Open'!Q45),0)</f>
        <v>0</v>
      </c>
    </row>
    <row r="46" spans="1:10">
      <c r="A46">
        <f>IFERROR('Australian Open'!I46/('Australian Open'!I46+'Australian Open'!J46),0)</f>
        <v>0.4</v>
      </c>
      <c r="B46">
        <f>IFERROR('Australian Open'!K46/('Australian Open'!L46+'Australian Open'!K46),0)</f>
        <v>0.53846153846153844</v>
      </c>
      <c r="C46">
        <f>IFERROR('Australian Open'!M46/('Australian Open'!M46+'Australian Open'!N46),0)</f>
        <v>0.75</v>
      </c>
      <c r="D46">
        <f>IFERROR('Australian Open'!O46/('Australian Open'!O46+'Australian Open'!P46),0)</f>
        <v>0</v>
      </c>
      <c r="E46">
        <f>IFERROR('Australian Open'!Q46/('Australian Open'!Q46+'Australian Open'!R46),0)</f>
        <v>0</v>
      </c>
      <c r="F46" s="21">
        <f>IFERROR('Australian Open'!J46/('Australian Open'!I46+'Australian Open'!J46),0)</f>
        <v>0.6</v>
      </c>
      <c r="G46">
        <f>IFERROR('Australian Open'!L46/('Australian Open'!K46+'Australian Open'!L46),0)</f>
        <v>0.46153846153846156</v>
      </c>
      <c r="H46">
        <f>IFERROR('Australian Open'!N46/('Australian Open'!M46+'Australian Open'!M46),0)</f>
        <v>0.16666666666666666</v>
      </c>
      <c r="I46">
        <f>IFERROR('Australian Open'!P46/('Australian Open'!O46+'Australian Open'!P46),0)</f>
        <v>0</v>
      </c>
      <c r="J46">
        <f>IFERROR('Australian Open'!R46/('Australian Open'!R46+'Australian Open'!Q46),0)</f>
        <v>0</v>
      </c>
    </row>
    <row r="47" spans="1:10">
      <c r="A47">
        <f>IFERROR('Australian Open'!I47/('Australian Open'!I47+'Australian Open'!J47),0)</f>
        <v>0.33333333333333331</v>
      </c>
      <c r="B47">
        <f>IFERROR('Australian Open'!K47/('Australian Open'!L47+'Australian Open'!K47),0)</f>
        <v>0.6</v>
      </c>
      <c r="C47">
        <f>IFERROR('Australian Open'!M47/('Australian Open'!M47+'Australian Open'!N47),0)</f>
        <v>0.6</v>
      </c>
      <c r="D47">
        <f>IFERROR('Australian Open'!O47/('Australian Open'!O47+'Australian Open'!P47),0)</f>
        <v>0.53846153846153844</v>
      </c>
      <c r="E47">
        <f>IFERROR('Australian Open'!Q47/('Australian Open'!Q47+'Australian Open'!R47),0)</f>
        <v>0</v>
      </c>
      <c r="F47" s="21">
        <f>IFERROR('Australian Open'!J47/('Australian Open'!I47+'Australian Open'!J47),0)</f>
        <v>0.66666666666666663</v>
      </c>
      <c r="G47">
        <f>IFERROR('Australian Open'!L47/('Australian Open'!K47+'Australian Open'!L47),0)</f>
        <v>0.4</v>
      </c>
      <c r="H47">
        <f>IFERROR('Australian Open'!N47/('Australian Open'!M47+'Australian Open'!M47),0)</f>
        <v>0.33333333333333331</v>
      </c>
      <c r="I47">
        <f>IFERROR('Australian Open'!P47/('Australian Open'!O47+'Australian Open'!P47),0)</f>
        <v>0.46153846153846156</v>
      </c>
      <c r="J47">
        <f>IFERROR('Australian Open'!R47/('Australian Open'!R47+'Australian Open'!Q47),0)</f>
        <v>0</v>
      </c>
    </row>
    <row r="48" spans="1:10">
      <c r="A48">
        <f>IFERROR('Australian Open'!I48/('Australian Open'!I48+'Australian Open'!J48),0)</f>
        <v>0.6</v>
      </c>
      <c r="B48">
        <f>IFERROR('Australian Open'!K48/('Australian Open'!L48+'Australian Open'!K48),0)</f>
        <v>0.66666666666666663</v>
      </c>
      <c r="C48">
        <f>IFERROR('Australian Open'!M48/('Australian Open'!M48+'Australian Open'!N48),0)</f>
        <v>0</v>
      </c>
      <c r="D48">
        <f>IFERROR('Australian Open'!O48/('Australian Open'!O48+'Australian Open'!P48),0)</f>
        <v>0</v>
      </c>
      <c r="E48">
        <f>IFERROR('Australian Open'!Q48/('Australian Open'!Q48+'Australian Open'!R48),0)</f>
        <v>0</v>
      </c>
      <c r="F48" s="21">
        <f>IFERROR('Australian Open'!J48/('Australian Open'!I48+'Australian Open'!J48),0)</f>
        <v>0.4</v>
      </c>
      <c r="G48">
        <f>IFERROR('Australian Open'!L48/('Australian Open'!K48+'Australian Open'!L48),0)</f>
        <v>0.33333333333333331</v>
      </c>
      <c r="H48">
        <f>IFERROR('Australian Open'!N48/('Australian Open'!M48+'Australian Open'!M48),0)</f>
        <v>0</v>
      </c>
      <c r="I48">
        <f>IFERROR('Australian Open'!P48/('Australian Open'!O48+'Australian Open'!P48),0)</f>
        <v>0</v>
      </c>
      <c r="J48">
        <f>IFERROR('Australian Open'!R48/('Australian Open'!R48+'Australian Open'!Q48),0)</f>
        <v>0</v>
      </c>
    </row>
    <row r="49" spans="1:10">
      <c r="A49">
        <f>IFERROR('Australian Open'!I49/('Australian Open'!I49+'Australian Open'!J49),0)</f>
        <v>0.6</v>
      </c>
      <c r="B49">
        <f>IFERROR('Australian Open'!K49/('Australian Open'!L49+'Australian Open'!K49),0)</f>
        <v>0.75</v>
      </c>
      <c r="C49">
        <f>IFERROR('Australian Open'!M49/('Australian Open'!M49+'Australian Open'!N49),0)</f>
        <v>0.75</v>
      </c>
      <c r="D49">
        <f>IFERROR('Australian Open'!O49/('Australian Open'!O49+'Australian Open'!P49),0)</f>
        <v>0</v>
      </c>
      <c r="E49">
        <f>IFERROR('Australian Open'!Q49/('Australian Open'!Q49+'Australian Open'!R49),0)</f>
        <v>0</v>
      </c>
      <c r="F49" s="21">
        <f>IFERROR('Australian Open'!J49/('Australian Open'!I49+'Australian Open'!J49),0)</f>
        <v>0.4</v>
      </c>
      <c r="G49">
        <f>IFERROR('Australian Open'!L49/('Australian Open'!K49+'Australian Open'!L49),0)</f>
        <v>0.25</v>
      </c>
      <c r="H49">
        <f>IFERROR('Australian Open'!N49/('Australian Open'!M49+'Australian Open'!M49),0)</f>
        <v>0.16666666666666666</v>
      </c>
      <c r="I49">
        <f>IFERROR('Australian Open'!P49/('Australian Open'!O49+'Australian Open'!P49),0)</f>
        <v>0</v>
      </c>
      <c r="J49">
        <f>IFERROR('Australian Open'!R49/('Australian Open'!R49+'Australian Open'!Q49),0)</f>
        <v>0</v>
      </c>
    </row>
    <row r="50" spans="1:10">
      <c r="A50">
        <f>IFERROR('Australian Open'!I50/('Australian Open'!I50+'Australian Open'!J50),0)</f>
        <v>0.8571428571428571</v>
      </c>
      <c r="B50">
        <f>IFERROR('Australian Open'!K50/('Australian Open'!L50+'Australian Open'!K50),0)</f>
        <v>0.58333333333333337</v>
      </c>
      <c r="C50">
        <f>IFERROR('Australian Open'!M50/('Australian Open'!M50+'Australian Open'!N50),0)</f>
        <v>0</v>
      </c>
      <c r="D50">
        <f>IFERROR('Australian Open'!O50/('Australian Open'!O50+'Australian Open'!P50),0)</f>
        <v>0</v>
      </c>
      <c r="E50">
        <f>IFERROR('Australian Open'!Q50/('Australian Open'!Q50+'Australian Open'!R50),0)</f>
        <v>0</v>
      </c>
      <c r="F50" s="21">
        <f>IFERROR('Australian Open'!J50/('Australian Open'!I50+'Australian Open'!J50),0)</f>
        <v>0.14285714285714285</v>
      </c>
      <c r="G50">
        <f>IFERROR('Australian Open'!L50/('Australian Open'!K50+'Australian Open'!L50),0)</f>
        <v>0.41666666666666669</v>
      </c>
      <c r="H50">
        <f>IFERROR('Australian Open'!N50/('Australian Open'!M50+'Australian Open'!M50),0)</f>
        <v>0</v>
      </c>
      <c r="I50">
        <f>IFERROR('Australian Open'!P50/('Australian Open'!O50+'Australian Open'!P50),0)</f>
        <v>0</v>
      </c>
      <c r="J50">
        <f>IFERROR('Australian Open'!R50/('Australian Open'!R50+'Australian Open'!Q50),0)</f>
        <v>0</v>
      </c>
    </row>
    <row r="51" spans="1:10">
      <c r="A51">
        <f>IFERROR('Australian Open'!I51/('Australian Open'!I51+'Australian Open'!J51),0)</f>
        <v>0.33333333333333331</v>
      </c>
      <c r="B51">
        <f>IFERROR('Australian Open'!K51/('Australian Open'!L51+'Australian Open'!K51),0)</f>
        <v>0.66666666666666663</v>
      </c>
      <c r="C51">
        <f>IFERROR('Australian Open'!M51/('Australian Open'!M51+'Australian Open'!N51),0)</f>
        <v>0.75</v>
      </c>
      <c r="D51">
        <f>IFERROR('Australian Open'!O51/('Australian Open'!O51+'Australian Open'!P51),0)</f>
        <v>0.6</v>
      </c>
      <c r="E51">
        <f>IFERROR('Australian Open'!Q51/('Australian Open'!Q51+'Australian Open'!R51),0)</f>
        <v>0</v>
      </c>
      <c r="F51" s="21">
        <f>IFERROR('Australian Open'!J51/('Australian Open'!I51+'Australian Open'!J51),0)</f>
        <v>0.66666666666666663</v>
      </c>
      <c r="G51">
        <f>IFERROR('Australian Open'!L51/('Australian Open'!K51+'Australian Open'!L51),0)</f>
        <v>0.33333333333333331</v>
      </c>
      <c r="H51">
        <f>IFERROR('Australian Open'!N51/('Australian Open'!M51+'Australian Open'!M51),0)</f>
        <v>0.16666666666666666</v>
      </c>
      <c r="I51">
        <f>IFERROR('Australian Open'!P51/('Australian Open'!O51+'Australian Open'!P51),0)</f>
        <v>0.4</v>
      </c>
      <c r="J51">
        <f>IFERROR('Australian Open'!R51/('Australian Open'!R51+'Australian Open'!Q51),0)</f>
        <v>0</v>
      </c>
    </row>
    <row r="52" spans="1:10">
      <c r="A52">
        <f>IFERROR('Australian Open'!I52/('Australian Open'!I52+'Australian Open'!J52),0)</f>
        <v>0.75</v>
      </c>
      <c r="B52">
        <f>IFERROR('Australian Open'!K52/('Australian Open'!L52+'Australian Open'!K52),0)</f>
        <v>0.66666666666666663</v>
      </c>
      <c r="C52">
        <f>IFERROR('Australian Open'!M52/('Australian Open'!M52+'Australian Open'!N52),0)</f>
        <v>0</v>
      </c>
      <c r="D52">
        <f>IFERROR('Australian Open'!O52/('Australian Open'!O52+'Australian Open'!P52),0)</f>
        <v>0</v>
      </c>
      <c r="E52">
        <f>IFERROR('Australian Open'!Q52/('Australian Open'!Q52+'Australian Open'!R52),0)</f>
        <v>0</v>
      </c>
      <c r="F52" s="21">
        <f>IFERROR('Australian Open'!J52/('Australian Open'!I52+'Australian Open'!J52),0)</f>
        <v>0.25</v>
      </c>
      <c r="G52">
        <f>IFERROR('Australian Open'!L52/('Australian Open'!K52+'Australian Open'!L52),0)</f>
        <v>0.33333333333333331</v>
      </c>
      <c r="H52">
        <f>IFERROR('Australian Open'!N52/('Australian Open'!M52+'Australian Open'!M52),0)</f>
        <v>0</v>
      </c>
      <c r="I52">
        <f>IFERROR('Australian Open'!P52/('Australian Open'!O52+'Australian Open'!P52),0)</f>
        <v>0</v>
      </c>
      <c r="J52">
        <f>IFERROR('Australian Open'!R52/('Australian Open'!R52+'Australian Open'!Q52),0)</f>
        <v>0</v>
      </c>
    </row>
    <row r="53" spans="1:10">
      <c r="A53">
        <f>IFERROR('Australian Open'!I53/('Australian Open'!I53+'Australian Open'!J53),0)</f>
        <v>0.4</v>
      </c>
      <c r="B53">
        <f>IFERROR('Australian Open'!K53/('Australian Open'!L53+'Australian Open'!K53),0)</f>
        <v>1</v>
      </c>
      <c r="C53">
        <f>IFERROR('Australian Open'!M53/('Australian Open'!M53+'Australian Open'!N53),0)</f>
        <v>0.66666666666666663</v>
      </c>
      <c r="D53">
        <f>IFERROR('Australian Open'!O53/('Australian Open'!O53+'Australian Open'!P53),0)</f>
        <v>0.53846153846153844</v>
      </c>
      <c r="E53">
        <f>IFERROR('Australian Open'!Q53/('Australian Open'!Q53+'Australian Open'!R53),0)</f>
        <v>0</v>
      </c>
      <c r="F53" s="21">
        <f>IFERROR('Australian Open'!J53/('Australian Open'!I53+'Australian Open'!J53),0)</f>
        <v>0.6</v>
      </c>
      <c r="G53">
        <f>IFERROR('Australian Open'!L53/('Australian Open'!K53+'Australian Open'!L53),0)</f>
        <v>0</v>
      </c>
      <c r="H53">
        <f>IFERROR('Australian Open'!N53/('Australian Open'!M53+'Australian Open'!M53),0)</f>
        <v>0.25</v>
      </c>
      <c r="I53">
        <f>IFERROR('Australian Open'!P53/('Australian Open'!O53+'Australian Open'!P53),0)</f>
        <v>0.46153846153846156</v>
      </c>
      <c r="J53">
        <f>IFERROR('Australian Open'!R53/('Australian Open'!R53+'Australian Open'!Q53),0)</f>
        <v>0</v>
      </c>
    </row>
    <row r="54" spans="1:10">
      <c r="A54">
        <f>IFERROR('Australian Open'!I54/('Australian Open'!I54+'Australian Open'!J54),0)</f>
        <v>0.66666666666666663</v>
      </c>
      <c r="B54">
        <f>IFERROR('Australian Open'!K54/('Australian Open'!L54+'Australian Open'!K54),0)</f>
        <v>0.66666666666666663</v>
      </c>
      <c r="C54">
        <f>IFERROR('Australian Open'!M54/('Australian Open'!M54+'Australian Open'!N54),0)</f>
        <v>0</v>
      </c>
      <c r="D54">
        <f>IFERROR('Australian Open'!O54/('Australian Open'!O54+'Australian Open'!P54),0)</f>
        <v>0</v>
      </c>
      <c r="E54">
        <f>IFERROR('Australian Open'!Q54/('Australian Open'!Q54+'Australian Open'!R54),0)</f>
        <v>0</v>
      </c>
      <c r="F54" s="21">
        <f>IFERROR('Australian Open'!J54/('Australian Open'!I54+'Australian Open'!J54),0)</f>
        <v>0.33333333333333331</v>
      </c>
      <c r="G54">
        <f>IFERROR('Australian Open'!L54/('Australian Open'!K54+'Australian Open'!L54),0)</f>
        <v>0.33333333333333331</v>
      </c>
      <c r="H54">
        <f>IFERROR('Australian Open'!N54/('Australian Open'!M54+'Australian Open'!M54),0)</f>
        <v>0</v>
      </c>
      <c r="I54">
        <f>IFERROR('Australian Open'!P54/('Australian Open'!O54+'Australian Open'!P54),0)</f>
        <v>0</v>
      </c>
      <c r="J54">
        <f>IFERROR('Australian Open'!R54/('Australian Open'!R54+'Australian Open'!Q54),0)</f>
        <v>0</v>
      </c>
    </row>
    <row r="55" spans="1:10">
      <c r="A55">
        <f>IFERROR('Australian Open'!I55/('Australian Open'!I55+'Australian Open'!J55),0)</f>
        <v>0.75</v>
      </c>
      <c r="B55">
        <f>IFERROR('Australian Open'!K55/('Australian Open'!L55+'Australian Open'!K55),0)</f>
        <v>0.75</v>
      </c>
      <c r="C55">
        <f>IFERROR('Australian Open'!M55/('Australian Open'!M55+'Australian Open'!N55),0)</f>
        <v>0.75</v>
      </c>
      <c r="D55">
        <f>IFERROR('Australian Open'!O55/('Australian Open'!O55+'Australian Open'!P55),0)</f>
        <v>0</v>
      </c>
      <c r="E55">
        <f>IFERROR('Australian Open'!Q55/('Australian Open'!Q55+'Australian Open'!R55),0)</f>
        <v>0</v>
      </c>
      <c r="F55" s="21">
        <f>IFERROR('Australian Open'!J55/('Australian Open'!I55+'Australian Open'!J55),0)</f>
        <v>0.25</v>
      </c>
      <c r="G55">
        <f>IFERROR('Australian Open'!L55/('Australian Open'!K55+'Australian Open'!L55),0)</f>
        <v>0.25</v>
      </c>
      <c r="H55">
        <f>IFERROR('Australian Open'!N55/('Australian Open'!M55+'Australian Open'!M55),0)</f>
        <v>0.16666666666666666</v>
      </c>
      <c r="I55">
        <f>IFERROR('Australian Open'!P55/('Australian Open'!O55+'Australian Open'!P55),0)</f>
        <v>0</v>
      </c>
      <c r="J55">
        <f>IFERROR('Australian Open'!R55/('Australian Open'!R55+'Australian Open'!Q55),0)</f>
        <v>0</v>
      </c>
    </row>
    <row r="56" spans="1:10">
      <c r="A56">
        <f>IFERROR('Australian Open'!I56/('Australian Open'!I56+'Australian Open'!J56),0)</f>
        <v>0.75</v>
      </c>
      <c r="B56">
        <f>IFERROR('Australian Open'!K56/('Australian Open'!L56+'Australian Open'!K56),0)</f>
        <v>0.75</v>
      </c>
      <c r="C56">
        <f>IFERROR('Australian Open'!M56/('Australian Open'!M56+'Australian Open'!N56),0)</f>
        <v>0</v>
      </c>
      <c r="D56">
        <f>IFERROR('Australian Open'!O56/('Australian Open'!O56+'Australian Open'!P56),0)</f>
        <v>0</v>
      </c>
      <c r="E56">
        <f>IFERROR('Australian Open'!Q56/('Australian Open'!Q56+'Australian Open'!R56),0)</f>
        <v>0</v>
      </c>
      <c r="F56" s="21">
        <f>IFERROR('Australian Open'!J56/('Australian Open'!I56+'Australian Open'!J56),0)</f>
        <v>0.25</v>
      </c>
      <c r="G56">
        <f>IFERROR('Australian Open'!L56/('Australian Open'!K56+'Australian Open'!L56),0)</f>
        <v>0.25</v>
      </c>
      <c r="H56">
        <f>IFERROR('Australian Open'!N56/('Australian Open'!M56+'Australian Open'!M56),0)</f>
        <v>0</v>
      </c>
      <c r="I56">
        <f>IFERROR('Australian Open'!P56/('Australian Open'!O56+'Australian Open'!P56),0)</f>
        <v>0</v>
      </c>
      <c r="J56">
        <f>IFERROR('Australian Open'!R56/('Australian Open'!R56+'Australian Open'!Q56),0)</f>
        <v>0</v>
      </c>
    </row>
    <row r="57" spans="1:10">
      <c r="A57">
        <f>IFERROR('Australian Open'!I57/('Australian Open'!I57+'Australian Open'!J57),0)</f>
        <v>0.75</v>
      </c>
      <c r="B57">
        <f>IFERROR('Australian Open'!K57/('Australian Open'!L57+'Australian Open'!K57),0)</f>
        <v>0.66666666666666663</v>
      </c>
      <c r="C57">
        <f>IFERROR('Australian Open'!M57/('Australian Open'!M57+'Australian Open'!N57),0)</f>
        <v>0.66666666666666663</v>
      </c>
      <c r="D57">
        <f>IFERROR('Australian Open'!O57/('Australian Open'!O57+'Australian Open'!P57),0)</f>
        <v>0</v>
      </c>
      <c r="E57">
        <f>IFERROR('Australian Open'!Q57/('Australian Open'!Q57+'Australian Open'!R57),0)</f>
        <v>0</v>
      </c>
      <c r="F57" s="21">
        <f>IFERROR('Australian Open'!J57/('Australian Open'!I57+'Australian Open'!J57),0)</f>
        <v>0.25</v>
      </c>
      <c r="G57">
        <f>IFERROR('Australian Open'!L57/('Australian Open'!K57+'Australian Open'!L57),0)</f>
        <v>0.33333333333333331</v>
      </c>
      <c r="H57">
        <f>IFERROR('Australian Open'!N57/('Australian Open'!M57+'Australian Open'!M57),0)</f>
        <v>0.25</v>
      </c>
      <c r="I57">
        <f>IFERROR('Australian Open'!P57/('Australian Open'!O57+'Australian Open'!P57),0)</f>
        <v>0</v>
      </c>
      <c r="J57">
        <f>IFERROR('Australian Open'!R57/('Australian Open'!R57+'Australian Open'!Q57),0)</f>
        <v>0</v>
      </c>
    </row>
    <row r="58" spans="1:10">
      <c r="A58">
        <f>IFERROR('Australian Open'!I58/('Australian Open'!I58+'Australian Open'!J58),0)</f>
        <v>0.6</v>
      </c>
      <c r="B58">
        <f>IFERROR('Australian Open'!K58/('Australian Open'!L58+'Australian Open'!K58),0)</f>
        <v>0.8571428571428571</v>
      </c>
      <c r="C58">
        <f>IFERROR('Australian Open'!M58/('Australian Open'!M58+'Australian Open'!N58),0)</f>
        <v>0</v>
      </c>
      <c r="D58">
        <f>IFERROR('Australian Open'!O58/('Australian Open'!O58+'Australian Open'!P58),0)</f>
        <v>0</v>
      </c>
      <c r="E58">
        <f>IFERROR('Australian Open'!Q58/('Australian Open'!Q58+'Australian Open'!R58),0)</f>
        <v>0</v>
      </c>
      <c r="F58" s="21">
        <f>IFERROR('Australian Open'!J58/('Australian Open'!I58+'Australian Open'!J58),0)</f>
        <v>0.4</v>
      </c>
      <c r="G58">
        <f>IFERROR('Australian Open'!L58/('Australian Open'!K58+'Australian Open'!L58),0)</f>
        <v>0.14285714285714285</v>
      </c>
      <c r="H58">
        <f>IFERROR('Australian Open'!N58/('Australian Open'!M58+'Australian Open'!M58),0)</f>
        <v>0</v>
      </c>
      <c r="I58">
        <f>IFERROR('Australian Open'!P58/('Australian Open'!O58+'Australian Open'!P58),0)</f>
        <v>0</v>
      </c>
      <c r="J58">
        <f>IFERROR('Australian Open'!R58/('Australian Open'!R58+'Australian Open'!Q58),0)</f>
        <v>0</v>
      </c>
    </row>
    <row r="59" spans="1:10">
      <c r="A59">
        <f>IFERROR('Australian Open'!I59/('Australian Open'!I59+'Australian Open'!J59),0)</f>
        <v>0.75</v>
      </c>
      <c r="B59">
        <f>IFERROR('Australian Open'!K59/('Australian Open'!L59+'Australian Open'!K59),0)</f>
        <v>0.6</v>
      </c>
      <c r="C59">
        <f>IFERROR('Australian Open'!M59/('Australian Open'!M59+'Australian Open'!N59),0)</f>
        <v>0.25</v>
      </c>
      <c r="D59">
        <f>IFERROR('Australian Open'!O59/('Australian Open'!O59+'Australian Open'!P59),0)</f>
        <v>0.75</v>
      </c>
      <c r="E59">
        <f>IFERROR('Australian Open'!Q59/('Australian Open'!Q59+'Australian Open'!R59),0)</f>
        <v>0</v>
      </c>
      <c r="F59" s="21">
        <f>IFERROR('Australian Open'!J59/('Australian Open'!I59+'Australian Open'!J59),0)</f>
        <v>0.25</v>
      </c>
      <c r="G59">
        <f>IFERROR('Australian Open'!L59/('Australian Open'!K59+'Australian Open'!L59),0)</f>
        <v>0.4</v>
      </c>
      <c r="H59">
        <f>IFERROR('Australian Open'!N59/('Australian Open'!M59+'Australian Open'!M59),0)</f>
        <v>1.5</v>
      </c>
      <c r="I59">
        <f>IFERROR('Australian Open'!P59/('Australian Open'!O59+'Australian Open'!P59),0)</f>
        <v>0.25</v>
      </c>
      <c r="J59">
        <f>IFERROR('Australian Open'!R59/('Australian Open'!R59+'Australian Open'!Q59),0)</f>
        <v>0</v>
      </c>
    </row>
    <row r="60" spans="1:10">
      <c r="A60">
        <f>IFERROR('Australian Open'!I60/('Australian Open'!I60+'Australian Open'!J60),0)</f>
        <v>0.66666666666666663</v>
      </c>
      <c r="B60">
        <f>IFERROR('Australian Open'!K60/('Australian Open'!L60+'Australian Open'!K60),0)</f>
        <v>0.75</v>
      </c>
      <c r="C60">
        <f>IFERROR('Australian Open'!M60/('Australian Open'!M60+'Australian Open'!N60),0)</f>
        <v>0</v>
      </c>
      <c r="D60">
        <f>IFERROR('Australian Open'!O60/('Australian Open'!O60+'Australian Open'!P60),0)</f>
        <v>0</v>
      </c>
      <c r="E60">
        <f>IFERROR('Australian Open'!Q60/('Australian Open'!Q60+'Australian Open'!R60),0)</f>
        <v>0</v>
      </c>
      <c r="F60" s="21">
        <f>IFERROR('Australian Open'!J60/('Australian Open'!I60+'Australian Open'!J60),0)</f>
        <v>0.33333333333333331</v>
      </c>
      <c r="G60">
        <f>IFERROR('Australian Open'!L60/('Australian Open'!K60+'Australian Open'!L60),0)</f>
        <v>0.25</v>
      </c>
      <c r="H60">
        <f>IFERROR('Australian Open'!N60/('Australian Open'!M60+'Australian Open'!M60),0)</f>
        <v>0</v>
      </c>
      <c r="I60">
        <f>IFERROR('Australian Open'!P60/('Australian Open'!O60+'Australian Open'!P60),0)</f>
        <v>0</v>
      </c>
      <c r="J60">
        <f>IFERROR('Australian Open'!R60/('Australian Open'!R60+'Australian Open'!Q60),0)</f>
        <v>0</v>
      </c>
    </row>
    <row r="61" spans="1:10">
      <c r="A61">
        <f>IFERROR('Australian Open'!I61/('Australian Open'!I61+'Australian Open'!J61),0)</f>
        <v>0.4</v>
      </c>
      <c r="B61">
        <f>IFERROR('Australian Open'!K61/('Australian Open'!L61+'Australian Open'!K61),0)</f>
        <v>0.8571428571428571</v>
      </c>
      <c r="C61">
        <f>IFERROR('Australian Open'!M61/('Australian Open'!M61+'Australian Open'!N61),0)</f>
        <v>0.53846153846153844</v>
      </c>
      <c r="D61">
        <f>IFERROR('Australian Open'!O61/('Australian Open'!O61+'Australian Open'!P61),0)</f>
        <v>0.6</v>
      </c>
      <c r="E61">
        <f>IFERROR('Australian Open'!Q61/('Australian Open'!Q61+'Australian Open'!R61),0)</f>
        <v>0</v>
      </c>
      <c r="F61" s="21">
        <f>IFERROR('Australian Open'!J61/('Australian Open'!I61+'Australian Open'!J61),0)</f>
        <v>0.6</v>
      </c>
      <c r="G61">
        <f>IFERROR('Australian Open'!L61/('Australian Open'!K61+'Australian Open'!L61),0)</f>
        <v>0.14285714285714285</v>
      </c>
      <c r="H61">
        <f>IFERROR('Australian Open'!N61/('Australian Open'!M61+'Australian Open'!M61),0)</f>
        <v>0.42857142857142855</v>
      </c>
      <c r="I61">
        <f>IFERROR('Australian Open'!P61/('Australian Open'!O61+'Australian Open'!P61),0)</f>
        <v>0.4</v>
      </c>
      <c r="J61">
        <f>IFERROR('Australian Open'!R61/('Australian Open'!R61+'Australian Open'!Q61),0)</f>
        <v>0</v>
      </c>
    </row>
    <row r="62" spans="1:10">
      <c r="A62">
        <f>IFERROR('Australian Open'!I62/('Australian Open'!I62+'Australian Open'!J62),0)</f>
        <v>1</v>
      </c>
      <c r="B62">
        <f>IFERROR('Australian Open'!K62/('Australian Open'!L62+'Australian Open'!K62),0)</f>
        <v>0.75</v>
      </c>
      <c r="C62">
        <f>IFERROR('Australian Open'!M62/('Australian Open'!M62+'Australian Open'!N62),0)</f>
        <v>0</v>
      </c>
      <c r="D62">
        <f>IFERROR('Australian Open'!O62/('Australian Open'!O62+'Australian Open'!P62),0)</f>
        <v>0</v>
      </c>
      <c r="E62">
        <f>IFERROR('Australian Open'!Q62/('Australian Open'!Q62+'Australian Open'!R62),0)</f>
        <v>0</v>
      </c>
      <c r="F62" s="21">
        <f>IFERROR('Australian Open'!J62/('Australian Open'!I62+'Australian Open'!J62),0)</f>
        <v>0</v>
      </c>
      <c r="G62">
        <f>IFERROR('Australian Open'!L62/('Australian Open'!K62+'Australian Open'!L62),0)</f>
        <v>0.25</v>
      </c>
      <c r="H62">
        <f>IFERROR('Australian Open'!N62/('Australian Open'!M62+'Australian Open'!M62),0)</f>
        <v>0</v>
      </c>
      <c r="I62">
        <f>IFERROR('Australian Open'!P62/('Australian Open'!O62+'Australian Open'!P62),0)</f>
        <v>0</v>
      </c>
      <c r="J62">
        <f>IFERROR('Australian Open'!R62/('Australian Open'!R62+'Australian Open'!Q62),0)</f>
        <v>0</v>
      </c>
    </row>
    <row r="63" spans="1:10">
      <c r="A63">
        <f>IFERROR('Australian Open'!I63/('Australian Open'!I63+'Australian Open'!J63),0)</f>
        <v>0.53846153846153844</v>
      </c>
      <c r="B63">
        <f>IFERROR('Australian Open'!K63/('Australian Open'!L63+'Australian Open'!K63),0)</f>
        <v>0.6</v>
      </c>
      <c r="C63">
        <f>IFERROR('Australian Open'!M63/('Australian Open'!M63+'Australian Open'!N63),0)</f>
        <v>0.6</v>
      </c>
      <c r="D63">
        <f>IFERROR('Australian Open'!O63/('Australian Open'!O63+'Australian Open'!P63),0)</f>
        <v>0</v>
      </c>
      <c r="E63">
        <f>IFERROR('Australian Open'!Q63/('Australian Open'!Q63+'Australian Open'!R63),0)</f>
        <v>0</v>
      </c>
      <c r="F63" s="21">
        <f>IFERROR('Australian Open'!J63/('Australian Open'!I63+'Australian Open'!J63),0)</f>
        <v>0.46153846153846156</v>
      </c>
      <c r="G63">
        <f>IFERROR('Australian Open'!L63/('Australian Open'!K63+'Australian Open'!L63),0)</f>
        <v>0.4</v>
      </c>
      <c r="H63">
        <f>IFERROR('Australian Open'!N63/('Australian Open'!M63+'Australian Open'!M63),0)</f>
        <v>0.33333333333333331</v>
      </c>
      <c r="I63">
        <f>IFERROR('Australian Open'!P63/('Australian Open'!O63+'Australian Open'!P63),0)</f>
        <v>0</v>
      </c>
      <c r="J63">
        <f>IFERROR('Australian Open'!R63/('Australian Open'!R63+'Australian Open'!Q63),0)</f>
        <v>0</v>
      </c>
    </row>
    <row r="64" spans="1:10">
      <c r="A64">
        <f>IFERROR('Australian Open'!I64/('Australian Open'!I64+'Australian Open'!J64),0)</f>
        <v>0.4</v>
      </c>
      <c r="B64">
        <f>IFERROR('Australian Open'!K64/('Australian Open'!L64+'Australian Open'!K64),0)</f>
        <v>0.66666666666666663</v>
      </c>
      <c r="C64">
        <f>IFERROR('Australian Open'!M64/('Australian Open'!M64+'Australian Open'!N64),0)</f>
        <v>0.75</v>
      </c>
      <c r="D64">
        <f>IFERROR('Australian Open'!O64/('Australian Open'!O64+'Australian Open'!P64),0)</f>
        <v>0</v>
      </c>
      <c r="E64">
        <f>IFERROR('Australian Open'!Q64/('Australian Open'!Q64+'Australian Open'!R64),0)</f>
        <v>0</v>
      </c>
      <c r="F64" s="21">
        <f>IFERROR('Australian Open'!J64/('Australian Open'!I64+'Australian Open'!J64),0)</f>
        <v>0.6</v>
      </c>
      <c r="G64">
        <f>IFERROR('Australian Open'!L64/('Australian Open'!K64+'Australian Open'!L64),0)</f>
        <v>0.33333333333333331</v>
      </c>
      <c r="H64">
        <f>IFERROR('Australian Open'!N64/('Australian Open'!M64+'Australian Open'!M64),0)</f>
        <v>0.16666666666666666</v>
      </c>
      <c r="I64">
        <f>IFERROR('Australian Open'!P64/('Australian Open'!O64+'Australian Open'!P64),0)</f>
        <v>0</v>
      </c>
      <c r="J64">
        <f>IFERROR('Australian Open'!R64/('Australian Open'!R64+'Australian Open'!Q64),0)</f>
        <v>0</v>
      </c>
    </row>
    <row r="65" spans="1:10">
      <c r="A65">
        <f>IFERROR('Australian Open'!I65/('Australian Open'!I65+'Australian Open'!J65),0)</f>
        <v>0.75</v>
      </c>
      <c r="B65">
        <f>IFERROR('Australian Open'!K65/('Australian Open'!L65+'Australian Open'!K65),0)</f>
        <v>0.8571428571428571</v>
      </c>
      <c r="C65">
        <f>IFERROR('Australian Open'!M65/('Australian Open'!M65+'Australian Open'!N65),0)</f>
        <v>0.25</v>
      </c>
      <c r="D65">
        <f>IFERROR('Australian Open'!O65/('Australian Open'!O65+'Australian Open'!P65),0)</f>
        <v>0.58333333333333337</v>
      </c>
      <c r="E65">
        <f>IFERROR('Australian Open'!Q65/('Australian Open'!Q65+'Australian Open'!R65),0)</f>
        <v>0</v>
      </c>
      <c r="F65" s="21">
        <f>IFERROR('Australian Open'!J65/('Australian Open'!I65+'Australian Open'!J65),0)</f>
        <v>0.25</v>
      </c>
      <c r="G65">
        <f>IFERROR('Australian Open'!L65/('Australian Open'!K65+'Australian Open'!L65),0)</f>
        <v>0.14285714285714285</v>
      </c>
      <c r="H65">
        <f>IFERROR('Australian Open'!N65/('Australian Open'!M65+'Australian Open'!M65),0)</f>
        <v>1.5</v>
      </c>
      <c r="I65">
        <f>IFERROR('Australian Open'!P65/('Australian Open'!O65+'Australian Open'!P65),0)</f>
        <v>0.41666666666666669</v>
      </c>
      <c r="J65">
        <f>IFERROR('Australian Open'!R65/('Australian Open'!R65+'Australian Open'!Q65),0)</f>
        <v>0</v>
      </c>
    </row>
    <row r="66" spans="1:10">
      <c r="A66">
        <f>IFERROR('Australian Open'!I66/('Australian Open'!I66+'Australian Open'!J66),0)</f>
        <v>0.75</v>
      </c>
      <c r="B66">
        <f>IFERROR('Australian Open'!K66/('Australian Open'!L66+'Australian Open'!K66),0)</f>
        <v>0.66666666666666663</v>
      </c>
      <c r="C66">
        <f>IFERROR('Australian Open'!M66/('Australian Open'!M66+'Australian Open'!N66),0)</f>
        <v>0</v>
      </c>
      <c r="D66">
        <f>IFERROR('Australian Open'!O66/('Australian Open'!O66+'Australian Open'!P66),0)</f>
        <v>0</v>
      </c>
      <c r="E66">
        <f>IFERROR('Australian Open'!Q66/('Australian Open'!Q66+'Australian Open'!R66),0)</f>
        <v>0</v>
      </c>
      <c r="F66" s="21">
        <f>IFERROR('Australian Open'!J66/('Australian Open'!I66+'Australian Open'!J66),0)</f>
        <v>0.25</v>
      </c>
      <c r="G66">
        <f>IFERROR('Australian Open'!L66/('Australian Open'!K66+'Australian Open'!L66),0)</f>
        <v>0.33333333333333331</v>
      </c>
      <c r="H66">
        <f>IFERROR('Australian Open'!N66/('Australian Open'!M66+'Australian Open'!M66),0)</f>
        <v>0</v>
      </c>
      <c r="I66">
        <f>IFERROR('Australian Open'!P66/('Australian Open'!O66+'Australian Open'!P66),0)</f>
        <v>0</v>
      </c>
      <c r="J66">
        <f>IFERROR('Australian Open'!R66/('Australian Open'!R66+'Australian Open'!Q66),0)</f>
        <v>0</v>
      </c>
    </row>
    <row r="67" spans="1:10">
      <c r="A67">
        <f>IFERROR('Australian Open'!I67/('Australian Open'!I67+'Australian Open'!J67),0)</f>
        <v>0.66666666666666663</v>
      </c>
      <c r="B67">
        <f>IFERROR('Australian Open'!K67/('Australian Open'!L67+'Australian Open'!K67),0)</f>
        <v>0.33333333333333331</v>
      </c>
      <c r="C67">
        <f>IFERROR('Australian Open'!M67/('Australian Open'!M67+'Australian Open'!N67),0)</f>
        <v>0.6</v>
      </c>
      <c r="D67">
        <f>IFERROR('Australian Open'!O67/('Australian Open'!O67+'Australian Open'!P67),0)</f>
        <v>0.75</v>
      </c>
      <c r="E67">
        <f>IFERROR('Australian Open'!Q67/('Australian Open'!Q67+'Australian Open'!R67),0)</f>
        <v>0</v>
      </c>
      <c r="F67" s="21">
        <f>IFERROR('Australian Open'!J67/('Australian Open'!I67+'Australian Open'!J67),0)</f>
        <v>0.33333333333333331</v>
      </c>
      <c r="G67">
        <f>IFERROR('Australian Open'!L67/('Australian Open'!K67+'Australian Open'!L67),0)</f>
        <v>0.66666666666666663</v>
      </c>
      <c r="H67">
        <f>IFERROR('Australian Open'!N67/('Australian Open'!M67+'Australian Open'!M67),0)</f>
        <v>0.33333333333333331</v>
      </c>
      <c r="I67">
        <f>IFERROR('Australian Open'!P67/('Australian Open'!O67+'Australian Open'!P67),0)</f>
        <v>0.25</v>
      </c>
      <c r="J67">
        <f>IFERROR('Australian Open'!R67/('Australian Open'!R67+'Australian Open'!Q67),0)</f>
        <v>0</v>
      </c>
    </row>
    <row r="68" spans="1:10">
      <c r="A68">
        <f>IFERROR('Australian Open'!I68/('Australian Open'!I68+'Australian Open'!J68),0)</f>
        <v>0.41666666666666669</v>
      </c>
      <c r="B68">
        <f>IFERROR('Australian Open'!K68/('Australian Open'!L68+'Australian Open'!K68),0)</f>
        <v>0.66666666666666663</v>
      </c>
      <c r="C68">
        <f>IFERROR('Australian Open'!M68/('Australian Open'!M68+'Australian Open'!N68),0)</f>
        <v>0.8571428571428571</v>
      </c>
      <c r="D68">
        <f>IFERROR('Australian Open'!O68/('Australian Open'!O68+'Australian Open'!P68),0)</f>
        <v>0</v>
      </c>
      <c r="E68">
        <f>IFERROR('Australian Open'!Q68/('Australian Open'!Q68+'Australian Open'!R68),0)</f>
        <v>0</v>
      </c>
      <c r="F68" s="21">
        <f>IFERROR('Australian Open'!J68/('Australian Open'!I68+'Australian Open'!J68),0)</f>
        <v>0.58333333333333337</v>
      </c>
      <c r="G68">
        <f>IFERROR('Australian Open'!L68/('Australian Open'!K68+'Australian Open'!L68),0)</f>
        <v>0.33333333333333331</v>
      </c>
      <c r="H68">
        <f>IFERROR('Australian Open'!N68/('Australian Open'!M68+'Australian Open'!M68),0)</f>
        <v>8.3333333333333329E-2</v>
      </c>
      <c r="I68">
        <f>IFERROR('Australian Open'!P68/('Australian Open'!O68+'Australian Open'!P68),0)</f>
        <v>0</v>
      </c>
      <c r="J68">
        <f>IFERROR('Australian Open'!R68/('Australian Open'!R68+'Australian Open'!Q68),0)</f>
        <v>0</v>
      </c>
    </row>
    <row r="69" spans="1:10">
      <c r="A69">
        <f>IFERROR('Australian Open'!I69/('Australian Open'!I69+'Australian Open'!J69),0)</f>
        <v>0.14285714285714285</v>
      </c>
      <c r="B69">
        <f>IFERROR('Australian Open'!K69/('Australian Open'!L69+'Australian Open'!K69),0)</f>
        <v>0.6</v>
      </c>
      <c r="C69">
        <f>IFERROR('Australian Open'!M69/('Australian Open'!M69+'Australian Open'!N69),0)</f>
        <v>0.6</v>
      </c>
      <c r="D69">
        <f>IFERROR('Australian Open'!O69/('Australian Open'!O69+'Australian Open'!P69),0)</f>
        <v>0.6</v>
      </c>
      <c r="E69">
        <f>IFERROR('Australian Open'!Q69/('Australian Open'!Q69+'Australian Open'!R69),0)</f>
        <v>0</v>
      </c>
      <c r="F69" s="21">
        <f>IFERROR('Australian Open'!J69/('Australian Open'!I69+'Australian Open'!J69),0)</f>
        <v>0.8571428571428571</v>
      </c>
      <c r="G69">
        <f>IFERROR('Australian Open'!L69/('Australian Open'!K69+'Australian Open'!L69),0)</f>
        <v>0.4</v>
      </c>
      <c r="H69">
        <f>IFERROR('Australian Open'!N69/('Australian Open'!M69+'Australian Open'!M69),0)</f>
        <v>0.33333333333333331</v>
      </c>
      <c r="I69">
        <f>IFERROR('Australian Open'!P69/('Australian Open'!O69+'Australian Open'!P69),0)</f>
        <v>0.4</v>
      </c>
      <c r="J69">
        <f>IFERROR('Australian Open'!R69/('Australian Open'!R69+'Australian Open'!Q69),0)</f>
        <v>0</v>
      </c>
    </row>
    <row r="70" spans="1:10">
      <c r="A70">
        <f>IFERROR('Australian Open'!I70/('Australian Open'!I70+'Australian Open'!J70),0)</f>
        <v>0.66666666666666663</v>
      </c>
      <c r="B70">
        <f>IFERROR('Australian Open'!K70/('Australian Open'!L70+'Australian Open'!K70),0)</f>
        <v>0.6</v>
      </c>
      <c r="C70">
        <f>IFERROR('Australian Open'!M70/('Australian Open'!M70+'Australian Open'!N70),0)</f>
        <v>0</v>
      </c>
      <c r="D70">
        <f>IFERROR('Australian Open'!O70/('Australian Open'!O70+'Australian Open'!P70),0)</f>
        <v>0</v>
      </c>
      <c r="E70">
        <f>IFERROR('Australian Open'!Q70/('Australian Open'!Q70+'Australian Open'!R70),0)</f>
        <v>0</v>
      </c>
      <c r="F70" s="21">
        <f>IFERROR('Australian Open'!J70/('Australian Open'!I70+'Australian Open'!J70),0)</f>
        <v>0.33333333333333331</v>
      </c>
      <c r="G70">
        <f>IFERROR('Australian Open'!L70/('Australian Open'!K70+'Australian Open'!L70),0)</f>
        <v>0.4</v>
      </c>
      <c r="H70">
        <f>IFERROR('Australian Open'!N70/('Australian Open'!M70+'Australian Open'!M70),0)</f>
        <v>0</v>
      </c>
      <c r="I70">
        <f>IFERROR('Australian Open'!P70/('Australian Open'!O70+'Australian Open'!P70),0)</f>
        <v>0</v>
      </c>
      <c r="J70">
        <f>IFERROR('Australian Open'!R70/('Australian Open'!R70+'Australian Open'!Q70),0)</f>
        <v>0</v>
      </c>
    </row>
    <row r="71" spans="1:10">
      <c r="A71">
        <f>IFERROR('Australian Open'!I71/('Australian Open'!I71+'Australian Open'!J71),0)</f>
        <v>0.4</v>
      </c>
      <c r="B71">
        <f>IFERROR('Australian Open'!K71/('Australian Open'!L71+'Australian Open'!K71),0)</f>
        <v>0.53846153846153844</v>
      </c>
      <c r="C71">
        <f>IFERROR('Australian Open'!M71/('Australian Open'!M71+'Australian Open'!N71),0)</f>
        <v>0.7142857142857143</v>
      </c>
      <c r="D71">
        <f>IFERROR('Australian Open'!O71/('Australian Open'!O71+'Australian Open'!P71),0)</f>
        <v>0</v>
      </c>
      <c r="E71">
        <f>IFERROR('Australian Open'!Q71/('Australian Open'!Q71+'Australian Open'!R71),0)</f>
        <v>0</v>
      </c>
      <c r="F71" s="21">
        <f>IFERROR('Australian Open'!J71/('Australian Open'!I71+'Australian Open'!J71),0)</f>
        <v>0.6</v>
      </c>
      <c r="G71">
        <f>IFERROR('Australian Open'!L71/('Australian Open'!K71+'Australian Open'!L71),0)</f>
        <v>0.46153846153846156</v>
      </c>
      <c r="H71">
        <f>IFERROR('Australian Open'!N71/('Australian Open'!M71+'Australian Open'!M71),0)</f>
        <v>0.2</v>
      </c>
      <c r="I71">
        <f>IFERROR('Australian Open'!P71/('Australian Open'!O71+'Australian Open'!P71),0)</f>
        <v>0</v>
      </c>
      <c r="J71">
        <f>IFERROR('Australian Open'!R71/('Australian Open'!R71+'Australian Open'!Q71),0)</f>
        <v>0</v>
      </c>
    </row>
    <row r="72" spans="1:10">
      <c r="A72">
        <f>IFERROR('Australian Open'!I72/('Australian Open'!I72+'Australian Open'!J72),0)</f>
        <v>0.6</v>
      </c>
      <c r="B72">
        <f>IFERROR('Australian Open'!K72/('Australian Open'!L72+'Australian Open'!K72),0)</f>
        <v>0.6</v>
      </c>
      <c r="C72">
        <f>IFERROR('Australian Open'!M72/('Australian Open'!M72+'Australian Open'!N72),0)</f>
        <v>0</v>
      </c>
      <c r="D72">
        <f>IFERROR('Australian Open'!O72/('Australian Open'!O72+'Australian Open'!P72),0)</f>
        <v>0</v>
      </c>
      <c r="E72">
        <f>IFERROR('Australian Open'!Q72/('Australian Open'!Q72+'Australian Open'!R72),0)</f>
        <v>0</v>
      </c>
      <c r="F72" s="21">
        <f>IFERROR('Australian Open'!J72/('Australian Open'!I72+'Australian Open'!J72),0)</f>
        <v>0.4</v>
      </c>
      <c r="G72">
        <f>IFERROR('Australian Open'!L72/('Australian Open'!K72+'Australian Open'!L72),0)</f>
        <v>0.4</v>
      </c>
      <c r="H72">
        <f>IFERROR('Australian Open'!N72/('Australian Open'!M72+'Australian Open'!M72),0)</f>
        <v>0</v>
      </c>
      <c r="I72">
        <f>IFERROR('Australian Open'!P72/('Australian Open'!O72+'Australian Open'!P72),0)</f>
        <v>0</v>
      </c>
      <c r="J72">
        <f>IFERROR('Australian Open'!R72/('Australian Open'!R72+'Australian Open'!Q72),0)</f>
        <v>0</v>
      </c>
    </row>
    <row r="73" spans="1:10">
      <c r="A73">
        <f>IFERROR('Australian Open'!I73/('Australian Open'!I73+'Australian Open'!J73),0)</f>
        <v>0.75</v>
      </c>
      <c r="B73">
        <f>IFERROR('Australian Open'!K73/('Australian Open'!L73+'Australian Open'!K73),0)</f>
        <v>0.75</v>
      </c>
      <c r="C73">
        <f>IFERROR('Australian Open'!M73/('Australian Open'!M73+'Australian Open'!N73),0)</f>
        <v>0.75</v>
      </c>
      <c r="D73">
        <f>IFERROR('Australian Open'!O73/('Australian Open'!O73+'Australian Open'!P73),0)</f>
        <v>0</v>
      </c>
      <c r="E73">
        <f>IFERROR('Australian Open'!Q73/('Australian Open'!Q73+'Australian Open'!R73),0)</f>
        <v>0</v>
      </c>
      <c r="F73" s="21">
        <f>IFERROR('Australian Open'!J73/('Australian Open'!I73+'Australian Open'!J73),0)</f>
        <v>0.25</v>
      </c>
      <c r="G73">
        <f>IFERROR('Australian Open'!L73/('Australian Open'!K73+'Australian Open'!L73),0)</f>
        <v>0.25</v>
      </c>
      <c r="H73">
        <f>IFERROR('Australian Open'!N73/('Australian Open'!M73+'Australian Open'!M73),0)</f>
        <v>0.16666666666666666</v>
      </c>
      <c r="I73">
        <f>IFERROR('Australian Open'!P73/('Australian Open'!O73+'Australian Open'!P73),0)</f>
        <v>0</v>
      </c>
      <c r="J73">
        <f>IFERROR('Australian Open'!R73/('Australian Open'!R73+'Australian Open'!Q73),0)</f>
        <v>0</v>
      </c>
    </row>
    <row r="74" spans="1:10">
      <c r="A74">
        <f>IFERROR('Australian Open'!I74/('Australian Open'!I74+'Australian Open'!J74),0)</f>
        <v>0.8571428571428571</v>
      </c>
      <c r="B74">
        <f>IFERROR('Australian Open'!K74/('Australian Open'!L74+'Australian Open'!K74),0)</f>
        <v>0.53846153846153844</v>
      </c>
      <c r="C74">
        <f>IFERROR('Australian Open'!M74/('Australian Open'!M74+'Australian Open'!N74),0)</f>
        <v>0</v>
      </c>
      <c r="D74">
        <f>IFERROR('Australian Open'!O74/('Australian Open'!O74+'Australian Open'!P74),0)</f>
        <v>0</v>
      </c>
      <c r="E74">
        <f>IFERROR('Australian Open'!Q74/('Australian Open'!Q74+'Australian Open'!R74),0)</f>
        <v>0</v>
      </c>
      <c r="F74" s="21">
        <f>IFERROR('Australian Open'!J74/('Australian Open'!I74+'Australian Open'!J74),0)</f>
        <v>0.14285714285714285</v>
      </c>
      <c r="G74">
        <f>IFERROR('Australian Open'!L74/('Australian Open'!K74+'Australian Open'!L74),0)</f>
        <v>0.46153846153846156</v>
      </c>
      <c r="H74">
        <f>IFERROR('Australian Open'!N74/('Australian Open'!M74+'Australian Open'!M74),0)</f>
        <v>0</v>
      </c>
      <c r="I74">
        <f>IFERROR('Australian Open'!P74/('Australian Open'!O74+'Australian Open'!P74),0)</f>
        <v>0</v>
      </c>
      <c r="J74">
        <f>IFERROR('Australian Open'!R74/('Australian Open'!R74+'Australian Open'!Q74),0)</f>
        <v>0</v>
      </c>
    </row>
    <row r="75" spans="1:10">
      <c r="A75">
        <f>IFERROR('Australian Open'!I75/('Australian Open'!I75+'Australian Open'!J75),0)</f>
        <v>0.66666666666666663</v>
      </c>
      <c r="B75">
        <f>IFERROR('Australian Open'!K75/('Australian Open'!L75+'Australian Open'!K75),0)</f>
        <v>0.46153846153846156</v>
      </c>
      <c r="C75">
        <f>IFERROR('Australian Open'!M75/('Australian Open'!M75+'Australian Open'!N75),0)</f>
        <v>0.33333333333333331</v>
      </c>
      <c r="D75">
        <f>IFERROR('Australian Open'!O75/('Australian Open'!O75+'Australian Open'!P75),0)</f>
        <v>0.8571428571428571</v>
      </c>
      <c r="E75">
        <f>IFERROR('Australian Open'!Q75/('Australian Open'!Q75+'Australian Open'!R75),0)</f>
        <v>0.5714285714285714</v>
      </c>
      <c r="F75" s="21">
        <f>IFERROR('Australian Open'!J75/('Australian Open'!I75+'Australian Open'!J75),0)</f>
        <v>0.33333333333333331</v>
      </c>
      <c r="G75">
        <f>IFERROR('Australian Open'!L75/('Australian Open'!K75+'Australian Open'!L75),0)</f>
        <v>0.53846153846153844</v>
      </c>
      <c r="H75">
        <f>IFERROR('Australian Open'!N75/('Australian Open'!M75+'Australian Open'!M75),0)</f>
        <v>1</v>
      </c>
      <c r="I75">
        <f>IFERROR('Australian Open'!P75/('Australian Open'!O75+'Australian Open'!P75),0)</f>
        <v>0.14285714285714285</v>
      </c>
      <c r="J75">
        <f>IFERROR('Australian Open'!R75/('Australian Open'!R75+'Australian Open'!Q75),0)</f>
        <v>0.42857142857142855</v>
      </c>
    </row>
    <row r="76" spans="1:10">
      <c r="A76">
        <f>IFERROR('Australian Open'!I76/('Australian Open'!I76+'Australian Open'!J76),0)</f>
        <v>0.58333333333333337</v>
      </c>
      <c r="B76">
        <f>IFERROR('Australian Open'!K76/('Australian Open'!L76+'Australian Open'!K76),0)</f>
        <v>0.53846153846153844</v>
      </c>
      <c r="C76">
        <f>IFERROR('Australian Open'!M76/('Australian Open'!M76+'Australian Open'!N76),0)</f>
        <v>0</v>
      </c>
      <c r="D76">
        <f>IFERROR('Australian Open'!O76/('Australian Open'!O76+'Australian Open'!P76),0)</f>
        <v>0</v>
      </c>
      <c r="E76">
        <f>IFERROR('Australian Open'!Q76/('Australian Open'!Q76+'Australian Open'!R76),0)</f>
        <v>0</v>
      </c>
      <c r="F76" s="21">
        <f>IFERROR('Australian Open'!J76/('Australian Open'!I76+'Australian Open'!J76),0)</f>
        <v>0.41666666666666669</v>
      </c>
      <c r="G76">
        <f>IFERROR('Australian Open'!L76/('Australian Open'!K76+'Australian Open'!L76),0)</f>
        <v>0.46153846153846156</v>
      </c>
      <c r="H76">
        <f>IFERROR('Australian Open'!N76/('Australian Open'!M76+'Australian Open'!M76),0)</f>
        <v>0</v>
      </c>
      <c r="I76">
        <f>IFERROR('Australian Open'!P76/('Australian Open'!O76+'Australian Open'!P76),0)</f>
        <v>0</v>
      </c>
      <c r="J76">
        <f>IFERROR('Australian Open'!R76/('Australian Open'!R76+'Australian Open'!Q76),0)</f>
        <v>0</v>
      </c>
    </row>
    <row r="77" spans="1:10">
      <c r="A77">
        <f>IFERROR('Australian Open'!I77/('Australian Open'!I77+'Australian Open'!J77),0)</f>
        <v>0.66666666666666663</v>
      </c>
      <c r="B77">
        <f>IFERROR('Australian Open'!K77/('Australian Open'!L77+'Australian Open'!K77),0)</f>
        <v>0.6</v>
      </c>
      <c r="C77">
        <f>IFERROR('Australian Open'!M77/('Australian Open'!M77+'Australian Open'!N77),0)</f>
        <v>0.33333333333333331</v>
      </c>
      <c r="D77">
        <f>IFERROR('Australian Open'!O77/('Australian Open'!O77+'Australian Open'!P77),0)</f>
        <v>0.41666666666666669</v>
      </c>
      <c r="E77">
        <f>IFERROR('Australian Open'!Q77/('Australian Open'!Q77+'Australian Open'!R77),0)</f>
        <v>0.66666666666666663</v>
      </c>
      <c r="F77" s="21">
        <f>IFERROR('Australian Open'!J77/('Australian Open'!I77+'Australian Open'!J77),0)</f>
        <v>0.33333333333333331</v>
      </c>
      <c r="G77">
        <f>IFERROR('Australian Open'!L77/('Australian Open'!K77+'Australian Open'!L77),0)</f>
        <v>0.4</v>
      </c>
      <c r="H77">
        <f>IFERROR('Australian Open'!N77/('Australian Open'!M77+'Australian Open'!M77),0)</f>
        <v>1</v>
      </c>
      <c r="I77">
        <f>IFERROR('Australian Open'!P77/('Australian Open'!O77+'Australian Open'!P77),0)</f>
        <v>0.58333333333333337</v>
      </c>
      <c r="J77">
        <f>IFERROR('Australian Open'!R77/('Australian Open'!R77+'Australian Open'!Q77),0)</f>
        <v>0.33333333333333331</v>
      </c>
    </row>
    <row r="78" spans="1:10">
      <c r="A78">
        <f>IFERROR('Australian Open'!I78/('Australian Open'!I78+'Australian Open'!J78),0)</f>
        <v>0.75</v>
      </c>
      <c r="B78">
        <f>IFERROR('Australian Open'!K78/('Australian Open'!L78+'Australian Open'!K78),0)</f>
        <v>0.4</v>
      </c>
      <c r="C78">
        <f>IFERROR('Australian Open'!M78/('Australian Open'!M78+'Australian Open'!N78),0)</f>
        <v>0.75</v>
      </c>
      <c r="D78">
        <f>IFERROR('Australian Open'!O78/('Australian Open'!O78+'Australian Open'!P78),0)</f>
        <v>0</v>
      </c>
      <c r="E78">
        <f>IFERROR('Australian Open'!Q78/('Australian Open'!Q78+'Australian Open'!R78),0)</f>
        <v>0</v>
      </c>
      <c r="F78" s="21">
        <f>IFERROR('Australian Open'!J78/('Australian Open'!I78+'Australian Open'!J78),0)</f>
        <v>0.25</v>
      </c>
      <c r="G78">
        <f>IFERROR('Australian Open'!L78/('Australian Open'!K78+'Australian Open'!L78),0)</f>
        <v>0.6</v>
      </c>
      <c r="H78">
        <f>IFERROR('Australian Open'!N78/('Australian Open'!M78+'Australian Open'!M78),0)</f>
        <v>0.16666666666666666</v>
      </c>
      <c r="I78">
        <f>IFERROR('Australian Open'!P78/('Australian Open'!O78+'Australian Open'!P78),0)</f>
        <v>0</v>
      </c>
      <c r="J78">
        <f>IFERROR('Australian Open'!R78/('Australian Open'!R78+'Australian Open'!Q78),0)</f>
        <v>0</v>
      </c>
    </row>
    <row r="79" spans="1:10">
      <c r="A79">
        <f>IFERROR('Australian Open'!I79/('Australian Open'!I79+'Australian Open'!J79),0)</f>
        <v>0.6</v>
      </c>
      <c r="B79">
        <f>IFERROR('Australian Open'!K79/('Australian Open'!L79+'Australian Open'!K79),0)</f>
        <v>0.66666666666666663</v>
      </c>
      <c r="C79">
        <f>IFERROR('Australian Open'!M79/('Australian Open'!M79+'Australian Open'!N79),0)</f>
        <v>0.66666666666666663</v>
      </c>
      <c r="D79">
        <f>IFERROR('Australian Open'!O79/('Australian Open'!O79+'Australian Open'!P79),0)</f>
        <v>0</v>
      </c>
      <c r="E79">
        <f>IFERROR('Australian Open'!Q79/('Australian Open'!Q79+'Australian Open'!R79),0)</f>
        <v>0</v>
      </c>
      <c r="F79" s="21">
        <f>IFERROR('Australian Open'!J79/('Australian Open'!I79+'Australian Open'!J79),0)</f>
        <v>0.4</v>
      </c>
      <c r="G79">
        <f>IFERROR('Australian Open'!L79/('Australian Open'!K79+'Australian Open'!L79),0)</f>
        <v>0.33333333333333331</v>
      </c>
      <c r="H79">
        <f>IFERROR('Australian Open'!N79/('Australian Open'!M79+'Australian Open'!M79),0)</f>
        <v>0.25</v>
      </c>
      <c r="I79">
        <f>IFERROR('Australian Open'!P79/('Australian Open'!O79+'Australian Open'!P79),0)</f>
        <v>0</v>
      </c>
      <c r="J79">
        <f>IFERROR('Australian Open'!R79/('Australian Open'!R79+'Australian Open'!Q79),0)</f>
        <v>0</v>
      </c>
    </row>
    <row r="80" spans="1:10">
      <c r="A80">
        <f>IFERROR('Australian Open'!I80/('Australian Open'!I80+'Australian Open'!J80),0)</f>
        <v>0.46153846153846156</v>
      </c>
      <c r="B80">
        <f>IFERROR('Australian Open'!K80/('Australian Open'!L80+'Australian Open'!K80),0)</f>
        <v>0.8571428571428571</v>
      </c>
      <c r="C80">
        <f>IFERROR('Australian Open'!M80/('Australian Open'!M80+'Australian Open'!N80),0)</f>
        <v>0.66666666666666663</v>
      </c>
      <c r="D80">
        <f>IFERROR('Australian Open'!O80/('Australian Open'!O80+'Australian Open'!P80),0)</f>
        <v>0</v>
      </c>
      <c r="E80">
        <f>IFERROR('Australian Open'!Q80/('Australian Open'!Q80+'Australian Open'!R80),0)</f>
        <v>0</v>
      </c>
      <c r="F80" s="21">
        <f>IFERROR('Australian Open'!J80/('Australian Open'!I80+'Australian Open'!J80),0)</f>
        <v>0.53846153846153844</v>
      </c>
      <c r="G80">
        <f>IFERROR('Australian Open'!L80/('Australian Open'!K80+'Australian Open'!L80),0)</f>
        <v>0.14285714285714285</v>
      </c>
      <c r="H80">
        <f>IFERROR('Australian Open'!N80/('Australian Open'!M80+'Australian Open'!M80),0)</f>
        <v>0.25</v>
      </c>
      <c r="I80">
        <f>IFERROR('Australian Open'!P80/('Australian Open'!O80+'Australian Open'!P80),0)</f>
        <v>0</v>
      </c>
      <c r="J80">
        <f>IFERROR('Australian Open'!R80/('Australian Open'!R80+'Australian Open'!Q80),0)</f>
        <v>0</v>
      </c>
    </row>
    <row r="81" spans="1:10">
      <c r="A81">
        <f>IFERROR('Australian Open'!I81/('Australian Open'!I81+'Australian Open'!J81),0)</f>
        <v>0.46153846153846156</v>
      </c>
      <c r="B81">
        <f>IFERROR('Australian Open'!K81/('Australian Open'!L81+'Australian Open'!K81),0)</f>
        <v>0.6</v>
      </c>
      <c r="C81">
        <f>IFERROR('Australian Open'!M81/('Australian Open'!M81+'Australian Open'!N81),0)</f>
        <v>0.53846153846153844</v>
      </c>
      <c r="D81">
        <f>IFERROR('Australian Open'!O81/('Australian Open'!O81+'Australian Open'!P81),0)</f>
        <v>0.75</v>
      </c>
      <c r="E81">
        <f>IFERROR('Australian Open'!Q81/('Australian Open'!Q81+'Australian Open'!R81),0)</f>
        <v>0</v>
      </c>
      <c r="F81" s="21">
        <f>IFERROR('Australian Open'!J81/('Australian Open'!I81+'Australian Open'!J81),0)</f>
        <v>0.53846153846153844</v>
      </c>
      <c r="G81">
        <f>IFERROR('Australian Open'!L81/('Australian Open'!K81+'Australian Open'!L81),0)</f>
        <v>0.4</v>
      </c>
      <c r="H81">
        <f>IFERROR('Australian Open'!N81/('Australian Open'!M81+'Australian Open'!M81),0)</f>
        <v>0.42857142857142855</v>
      </c>
      <c r="I81">
        <f>IFERROR('Australian Open'!P81/('Australian Open'!O81+'Australian Open'!P81),0)</f>
        <v>0.25</v>
      </c>
      <c r="J81">
        <f>IFERROR('Australian Open'!R81/('Australian Open'!R81+'Australian Open'!Q81),0)</f>
        <v>0</v>
      </c>
    </row>
    <row r="82" spans="1:10">
      <c r="A82">
        <f>IFERROR('Australian Open'!I82/('Australian Open'!I82+'Australian Open'!J82),0)</f>
        <v>0.75</v>
      </c>
      <c r="B82">
        <f>IFERROR('Australian Open'!K82/('Australian Open'!L82+'Australian Open'!K82),0)</f>
        <v>0.53846153846153844</v>
      </c>
      <c r="C82">
        <f>IFERROR('Australian Open'!M82/('Australian Open'!M82+'Australian Open'!N82),0)</f>
        <v>0</v>
      </c>
      <c r="D82">
        <f>IFERROR('Australian Open'!O82/('Australian Open'!O82+'Australian Open'!P82),0)</f>
        <v>0</v>
      </c>
      <c r="E82">
        <f>IFERROR('Australian Open'!Q82/('Australian Open'!Q82+'Australian Open'!R82),0)</f>
        <v>0</v>
      </c>
      <c r="F82" s="21">
        <f>IFERROR('Australian Open'!J82/('Australian Open'!I82+'Australian Open'!J82),0)</f>
        <v>0.25</v>
      </c>
      <c r="G82">
        <f>IFERROR('Australian Open'!L82/('Australian Open'!K82+'Australian Open'!L82),0)</f>
        <v>0.46153846153846156</v>
      </c>
      <c r="H82">
        <f>IFERROR('Australian Open'!N82/('Australian Open'!M82+'Australian Open'!M82),0)</f>
        <v>0</v>
      </c>
      <c r="I82">
        <f>IFERROR('Australian Open'!P82/('Australian Open'!O82+'Australian Open'!P82),0)</f>
        <v>0</v>
      </c>
      <c r="J82">
        <f>IFERROR('Australian Open'!R82/('Australian Open'!R82+'Australian Open'!Q82),0)</f>
        <v>0</v>
      </c>
    </row>
    <row r="83" spans="1:10">
      <c r="A83">
        <f>IFERROR('Australian Open'!I83/('Australian Open'!I83+'Australian Open'!J83),0)</f>
        <v>0.8571428571428571</v>
      </c>
      <c r="B83">
        <f>IFERROR('Australian Open'!K83/('Australian Open'!L83+'Australian Open'!K83),0)</f>
        <v>0.6</v>
      </c>
      <c r="C83">
        <f>IFERROR('Australian Open'!M83/('Australian Open'!M83+'Australian Open'!N83),0)</f>
        <v>0.6</v>
      </c>
      <c r="D83">
        <f>IFERROR('Australian Open'!O83/('Australian Open'!O83+'Australian Open'!P83),0)</f>
        <v>0</v>
      </c>
      <c r="E83">
        <f>IFERROR('Australian Open'!Q83/('Australian Open'!Q83+'Australian Open'!R83),0)</f>
        <v>0</v>
      </c>
      <c r="F83" s="21">
        <f>IFERROR('Australian Open'!J83/('Australian Open'!I83+'Australian Open'!J83),0)</f>
        <v>0.14285714285714285</v>
      </c>
      <c r="G83">
        <f>IFERROR('Australian Open'!L83/('Australian Open'!K83+'Australian Open'!L83),0)</f>
        <v>0.4</v>
      </c>
      <c r="H83">
        <f>IFERROR('Australian Open'!N83/('Australian Open'!M83+'Australian Open'!M83),0)</f>
        <v>0.33333333333333331</v>
      </c>
      <c r="I83">
        <f>IFERROR('Australian Open'!P83/('Australian Open'!O83+'Australian Open'!P83),0)</f>
        <v>0</v>
      </c>
      <c r="J83">
        <f>IFERROR('Australian Open'!R83/('Australian Open'!R83+'Australian Open'!Q83),0)</f>
        <v>0</v>
      </c>
    </row>
    <row r="84" spans="1:10">
      <c r="A84">
        <f>IFERROR('Australian Open'!I84/('Australian Open'!I84+'Australian Open'!J84),0)</f>
        <v>0.66666666666666663</v>
      </c>
      <c r="B84">
        <f>IFERROR('Australian Open'!K84/('Australian Open'!L84+'Australian Open'!K84),0)</f>
        <v>0.25</v>
      </c>
      <c r="C84">
        <f>IFERROR('Australian Open'!M84/('Australian Open'!M84+'Australian Open'!N84),0)</f>
        <v>0.66666666666666663</v>
      </c>
      <c r="D84">
        <f>IFERROR('Australian Open'!O84/('Australian Open'!O84+'Australian Open'!P84),0)</f>
        <v>0</v>
      </c>
      <c r="E84">
        <f>IFERROR('Australian Open'!Q84/('Australian Open'!Q84+'Australian Open'!R84),0)</f>
        <v>0</v>
      </c>
      <c r="F84" s="21">
        <f>IFERROR('Australian Open'!J84/('Australian Open'!I84+'Australian Open'!J84),0)</f>
        <v>0.33333333333333331</v>
      </c>
      <c r="G84">
        <f>IFERROR('Australian Open'!L84/('Australian Open'!K84+'Australian Open'!L84),0)</f>
        <v>0.75</v>
      </c>
      <c r="H84">
        <f>IFERROR('Australian Open'!N84/('Australian Open'!M84+'Australian Open'!M84),0)</f>
        <v>0.25</v>
      </c>
      <c r="I84">
        <f>IFERROR('Australian Open'!P84/('Australian Open'!O84+'Australian Open'!P84),0)</f>
        <v>0</v>
      </c>
      <c r="J84">
        <f>IFERROR('Australian Open'!R84/('Australian Open'!R84+'Australian Open'!Q84),0)</f>
        <v>0</v>
      </c>
    </row>
    <row r="85" spans="1:10">
      <c r="A85">
        <f>IFERROR('Australian Open'!I85/('Australian Open'!I85+'Australian Open'!J85),0)</f>
        <v>0.66666666666666663</v>
      </c>
      <c r="B85">
        <f>IFERROR('Australian Open'!K85/('Australian Open'!L85+'Australian Open'!K85),0)</f>
        <v>0.66666666666666663</v>
      </c>
      <c r="C85">
        <f>IFERROR('Australian Open'!M85/('Australian Open'!M85+'Australian Open'!N85),0)</f>
        <v>0.75</v>
      </c>
      <c r="D85">
        <f>IFERROR('Australian Open'!O85/('Australian Open'!O85+'Australian Open'!P85),0)</f>
        <v>0</v>
      </c>
      <c r="E85">
        <f>IFERROR('Australian Open'!Q85/('Australian Open'!Q85+'Australian Open'!R85),0)</f>
        <v>0</v>
      </c>
      <c r="F85" s="21">
        <f>IFERROR('Australian Open'!J85/('Australian Open'!I85+'Australian Open'!J85),0)</f>
        <v>0.33333333333333331</v>
      </c>
      <c r="G85">
        <f>IFERROR('Australian Open'!L85/('Australian Open'!K85+'Australian Open'!L85),0)</f>
        <v>0.33333333333333331</v>
      </c>
      <c r="H85">
        <f>IFERROR('Australian Open'!N85/('Australian Open'!M85+'Australian Open'!M85),0)</f>
        <v>0.16666666666666666</v>
      </c>
      <c r="I85">
        <f>IFERROR('Australian Open'!P85/('Australian Open'!O85+'Australian Open'!P85),0)</f>
        <v>0</v>
      </c>
      <c r="J85">
        <f>IFERROR('Australian Open'!R85/('Australian Open'!R85+'Australian Open'!Q85),0)</f>
        <v>0</v>
      </c>
    </row>
    <row r="86" spans="1:10">
      <c r="A86">
        <f>IFERROR('Australian Open'!I86/('Australian Open'!I86+'Australian Open'!J86),0)</f>
        <v>0.46153846153846156</v>
      </c>
      <c r="B86">
        <f>IFERROR('Australian Open'!K86/('Australian Open'!L86+'Australian Open'!K86),0)</f>
        <v>0.6</v>
      </c>
      <c r="C86">
        <f>IFERROR('Australian Open'!M86/('Australian Open'!M86+'Australian Open'!N86),0)</f>
        <v>0.58333333333333337</v>
      </c>
      <c r="D86">
        <f>IFERROR('Australian Open'!O86/('Australian Open'!O86+'Australian Open'!P86),0)</f>
        <v>0</v>
      </c>
      <c r="E86">
        <f>IFERROR('Australian Open'!Q86/('Australian Open'!Q86+'Australian Open'!R86),0)</f>
        <v>0</v>
      </c>
      <c r="F86" s="21">
        <f>IFERROR('Australian Open'!J86/('Australian Open'!I86+'Australian Open'!J86),0)</f>
        <v>0.53846153846153844</v>
      </c>
      <c r="G86">
        <f>IFERROR('Australian Open'!L86/('Australian Open'!K86+'Australian Open'!L86),0)</f>
        <v>0.4</v>
      </c>
      <c r="H86">
        <f>IFERROR('Australian Open'!N86/('Australian Open'!M86+'Australian Open'!M86),0)</f>
        <v>0.35714285714285715</v>
      </c>
      <c r="I86">
        <f>IFERROR('Australian Open'!P86/('Australian Open'!O86+'Australian Open'!P86),0)</f>
        <v>0</v>
      </c>
      <c r="J86">
        <f>IFERROR('Australian Open'!R86/('Australian Open'!R86+'Australian Open'!Q86),0)</f>
        <v>0</v>
      </c>
    </row>
    <row r="87" spans="1:10">
      <c r="A87">
        <f>IFERROR('Australian Open'!I87/('Australian Open'!I87+'Australian Open'!J87),0)</f>
        <v>0.75</v>
      </c>
      <c r="B87">
        <f>IFERROR('Australian Open'!K87/('Australian Open'!L87+'Australian Open'!K87),0)</f>
        <v>0.53846153846153844</v>
      </c>
      <c r="C87">
        <f>IFERROR('Australian Open'!M87/('Australian Open'!M87+'Australian Open'!N87),0)</f>
        <v>0.46153846153846156</v>
      </c>
      <c r="D87">
        <f>IFERROR('Australian Open'!O87/('Australian Open'!O87+'Australian Open'!P87),0)</f>
        <v>0.6</v>
      </c>
      <c r="E87">
        <f>IFERROR('Australian Open'!Q87/('Australian Open'!Q87+'Australian Open'!R87),0)</f>
        <v>0</v>
      </c>
      <c r="F87" s="21">
        <f>IFERROR('Australian Open'!J87/('Australian Open'!I87+'Australian Open'!J87),0)</f>
        <v>0.25</v>
      </c>
      <c r="G87">
        <f>IFERROR('Australian Open'!L87/('Australian Open'!K87+'Australian Open'!L87),0)</f>
        <v>0.46153846153846156</v>
      </c>
      <c r="H87">
        <f>IFERROR('Australian Open'!N87/('Australian Open'!M87+'Australian Open'!M87),0)</f>
        <v>0.58333333333333337</v>
      </c>
      <c r="I87">
        <f>IFERROR('Australian Open'!P87/('Australian Open'!O87+'Australian Open'!P87),0)</f>
        <v>0.4</v>
      </c>
      <c r="J87">
        <f>IFERROR('Australian Open'!R87/('Australian Open'!R87+'Australian Open'!Q87),0)</f>
        <v>0</v>
      </c>
    </row>
    <row r="88" spans="1:10">
      <c r="A88">
        <f>IFERROR('Australian Open'!I88/('Australian Open'!I88+'Australian Open'!J88),0)</f>
        <v>1</v>
      </c>
      <c r="B88">
        <f>IFERROR('Australian Open'!K88/('Australian Open'!L88+'Australian Open'!K88),0)</f>
        <v>0.58333333333333337</v>
      </c>
      <c r="C88">
        <f>IFERROR('Australian Open'!M88/('Australian Open'!M88+'Australian Open'!N88),0)</f>
        <v>0</v>
      </c>
      <c r="D88">
        <f>IFERROR('Australian Open'!O88/('Australian Open'!O88+'Australian Open'!P88),0)</f>
        <v>0</v>
      </c>
      <c r="E88">
        <f>IFERROR('Australian Open'!Q88/('Australian Open'!Q88+'Australian Open'!R88),0)</f>
        <v>0</v>
      </c>
      <c r="F88" s="21">
        <f>IFERROR('Australian Open'!J88/('Australian Open'!I88+'Australian Open'!J88),0)</f>
        <v>0</v>
      </c>
      <c r="G88">
        <f>IFERROR('Australian Open'!L88/('Australian Open'!K88+'Australian Open'!L88),0)</f>
        <v>0.41666666666666669</v>
      </c>
      <c r="H88">
        <f>IFERROR('Australian Open'!N88/('Australian Open'!M88+'Australian Open'!M88),0)</f>
        <v>0</v>
      </c>
      <c r="I88">
        <f>IFERROR('Australian Open'!P88/('Australian Open'!O88+'Australian Open'!P88),0)</f>
        <v>0</v>
      </c>
      <c r="J88">
        <f>IFERROR('Australian Open'!R88/('Australian Open'!R88+'Australian Open'!Q88),0)</f>
        <v>0</v>
      </c>
    </row>
    <row r="89" spans="1:10">
      <c r="A89">
        <f>IFERROR('Australian Open'!I89/('Australian Open'!I89+'Australian Open'!J89),0)</f>
        <v>0.58333333333333337</v>
      </c>
      <c r="B89">
        <f>IFERROR('Australian Open'!K89/('Australian Open'!L89+'Australian Open'!K89),0)</f>
        <v>0.53846153846153844</v>
      </c>
      <c r="C89">
        <f>IFERROR('Australian Open'!M89/('Australian Open'!M89+'Australian Open'!N89),0)</f>
        <v>0.75</v>
      </c>
      <c r="D89">
        <f>IFERROR('Australian Open'!O89/('Australian Open'!O89+'Australian Open'!P89),0)</f>
        <v>0</v>
      </c>
      <c r="E89">
        <f>IFERROR('Australian Open'!Q89/('Australian Open'!Q89+'Australian Open'!R89),0)</f>
        <v>0</v>
      </c>
      <c r="F89" s="21">
        <f>IFERROR('Australian Open'!J89/('Australian Open'!I89+'Australian Open'!J89),0)</f>
        <v>0.41666666666666669</v>
      </c>
      <c r="G89">
        <f>IFERROR('Australian Open'!L89/('Australian Open'!K89+'Australian Open'!L89),0)</f>
        <v>0.46153846153846156</v>
      </c>
      <c r="H89">
        <f>IFERROR('Australian Open'!N89/('Australian Open'!M89+'Australian Open'!M89),0)</f>
        <v>0.16666666666666666</v>
      </c>
      <c r="I89">
        <f>IFERROR('Australian Open'!P89/('Australian Open'!O89+'Australian Open'!P89),0)</f>
        <v>0</v>
      </c>
      <c r="J89">
        <f>IFERROR('Australian Open'!R89/('Australian Open'!R89+'Australian Open'!Q89),0)</f>
        <v>0</v>
      </c>
    </row>
    <row r="90" spans="1:10">
      <c r="A90">
        <f>IFERROR('Australian Open'!I90/('Australian Open'!I90+'Australian Open'!J90),0)</f>
        <v>0.66666666666666663</v>
      </c>
      <c r="B90">
        <f>IFERROR('Australian Open'!K90/('Australian Open'!L90+'Australian Open'!K90),0)</f>
        <v>0.66666666666666663</v>
      </c>
      <c r="C90">
        <f>IFERROR('Australian Open'!M90/('Australian Open'!M90+'Australian Open'!N90),0)</f>
        <v>0</v>
      </c>
      <c r="D90">
        <f>IFERROR('Australian Open'!O90/('Australian Open'!O90+'Australian Open'!P90),0)</f>
        <v>0</v>
      </c>
      <c r="E90">
        <f>IFERROR('Australian Open'!Q90/('Australian Open'!Q90+'Australian Open'!R90),0)</f>
        <v>0</v>
      </c>
      <c r="F90" s="21">
        <f>IFERROR('Australian Open'!J90/('Australian Open'!I90+'Australian Open'!J90),0)</f>
        <v>0.33333333333333331</v>
      </c>
      <c r="G90">
        <f>IFERROR('Australian Open'!L90/('Australian Open'!K90+'Australian Open'!L90),0)</f>
        <v>0.33333333333333331</v>
      </c>
      <c r="H90">
        <f>IFERROR('Australian Open'!N90/('Australian Open'!M90+'Australian Open'!M90),0)</f>
        <v>0</v>
      </c>
      <c r="I90">
        <f>IFERROR('Australian Open'!P90/('Australian Open'!O90+'Australian Open'!P90),0)</f>
        <v>0</v>
      </c>
      <c r="J90">
        <f>IFERROR('Australian Open'!R90/('Australian Open'!R90+'Australian Open'!Q90),0)</f>
        <v>0</v>
      </c>
    </row>
    <row r="91" spans="1:10">
      <c r="A91">
        <f>IFERROR('Australian Open'!I91/('Australian Open'!I91+'Australian Open'!J91),0)</f>
        <v>0.53846153846153844</v>
      </c>
      <c r="B91">
        <f>IFERROR('Australian Open'!K91/('Australian Open'!L91+'Australian Open'!K91),0)</f>
        <v>0.66666666666666663</v>
      </c>
      <c r="C91">
        <f>IFERROR('Australian Open'!M91/('Australian Open'!M91+'Australian Open'!N91),0)</f>
        <v>0.75</v>
      </c>
      <c r="D91">
        <f>IFERROR('Australian Open'!O91/('Australian Open'!O91+'Australian Open'!P91),0)</f>
        <v>0</v>
      </c>
      <c r="E91">
        <f>IFERROR('Australian Open'!Q91/('Australian Open'!Q91+'Australian Open'!R91),0)</f>
        <v>0</v>
      </c>
      <c r="F91" s="21">
        <f>IFERROR('Australian Open'!J91/('Australian Open'!I91+'Australian Open'!J91),0)</f>
        <v>0.46153846153846156</v>
      </c>
      <c r="G91">
        <f>IFERROR('Australian Open'!L91/('Australian Open'!K91+'Australian Open'!L91),0)</f>
        <v>0.33333333333333331</v>
      </c>
      <c r="H91">
        <f>IFERROR('Australian Open'!N91/('Australian Open'!M91+'Australian Open'!M91),0)</f>
        <v>0.16666666666666666</v>
      </c>
      <c r="I91">
        <f>IFERROR('Australian Open'!P91/('Australian Open'!O91+'Australian Open'!P91),0)</f>
        <v>0</v>
      </c>
      <c r="J91">
        <f>IFERROR('Australian Open'!R91/('Australian Open'!R91+'Australian Open'!Q91),0)</f>
        <v>0</v>
      </c>
    </row>
    <row r="92" spans="1:10">
      <c r="A92">
        <f>IFERROR('Australian Open'!I92/('Australian Open'!I92+'Australian Open'!J92),0)</f>
        <v>0.66666666666666663</v>
      </c>
      <c r="B92">
        <f>IFERROR('Australian Open'!K92/('Australian Open'!L92+'Australian Open'!K92),0)</f>
        <v>0.53846153846153844</v>
      </c>
      <c r="C92">
        <f>IFERROR('Australian Open'!M92/('Australian Open'!M92+'Australian Open'!N92),0)</f>
        <v>0</v>
      </c>
      <c r="D92">
        <f>IFERROR('Australian Open'!O92/('Australian Open'!O92+'Australian Open'!P92),0)</f>
        <v>0</v>
      </c>
      <c r="E92">
        <f>IFERROR('Australian Open'!Q92/('Australian Open'!Q92+'Australian Open'!R92),0)</f>
        <v>0</v>
      </c>
      <c r="F92" s="21">
        <f>IFERROR('Australian Open'!J92/('Australian Open'!I92+'Australian Open'!J92),0)</f>
        <v>0.33333333333333331</v>
      </c>
      <c r="G92">
        <f>IFERROR('Australian Open'!L92/('Australian Open'!K92+'Australian Open'!L92),0)</f>
        <v>0.46153846153846156</v>
      </c>
      <c r="H92">
        <f>IFERROR('Australian Open'!N92/('Australian Open'!M92+'Australian Open'!M92),0)</f>
        <v>0</v>
      </c>
      <c r="I92">
        <f>IFERROR('Australian Open'!P92/('Australian Open'!O92+'Australian Open'!P92),0)</f>
        <v>0</v>
      </c>
      <c r="J92">
        <f>IFERROR('Australian Open'!R92/('Australian Open'!R92+'Australian Open'!Q92),0)</f>
        <v>0</v>
      </c>
    </row>
    <row r="93" spans="1:10">
      <c r="A93">
        <f>IFERROR('Australian Open'!I93/('Australian Open'!I93+'Australian Open'!J93),0)</f>
        <v>0.6</v>
      </c>
      <c r="B93">
        <f>IFERROR('Australian Open'!K93/('Australian Open'!L93+'Australian Open'!K93),0)</f>
        <v>0.6</v>
      </c>
      <c r="C93">
        <f>IFERROR('Australian Open'!M93/('Australian Open'!M93+'Australian Open'!N93),0)</f>
        <v>0.33333333333333331</v>
      </c>
      <c r="D93">
        <f>IFERROR('Australian Open'!O93/('Australian Open'!O93+'Australian Open'!P93),0)</f>
        <v>0.66666666666666663</v>
      </c>
      <c r="E93">
        <f>IFERROR('Australian Open'!Q93/('Australian Open'!Q93+'Australian Open'!R93),0)</f>
        <v>0</v>
      </c>
      <c r="F93" s="21">
        <f>IFERROR('Australian Open'!J93/('Australian Open'!I93+'Australian Open'!J93),0)</f>
        <v>0.4</v>
      </c>
      <c r="G93">
        <f>IFERROR('Australian Open'!L93/('Australian Open'!K93+'Australian Open'!L93),0)</f>
        <v>0.4</v>
      </c>
      <c r="H93">
        <f>IFERROR('Australian Open'!N93/('Australian Open'!M93+'Australian Open'!M93),0)</f>
        <v>1</v>
      </c>
      <c r="I93">
        <f>IFERROR('Australian Open'!P93/('Australian Open'!O93+'Australian Open'!P93),0)</f>
        <v>0.33333333333333331</v>
      </c>
      <c r="J93">
        <f>IFERROR('Australian Open'!R93/('Australian Open'!R93+'Australian Open'!Q93),0)</f>
        <v>0</v>
      </c>
    </row>
    <row r="94" spans="1:10">
      <c r="A94">
        <f>IFERROR('Australian Open'!I94/('Australian Open'!I94+'Australian Open'!J94),0)</f>
        <v>0.66666666666666663</v>
      </c>
      <c r="B94">
        <f>IFERROR('Australian Open'!K94/('Australian Open'!L94+'Australian Open'!K94),0)</f>
        <v>1</v>
      </c>
      <c r="C94">
        <f>IFERROR('Australian Open'!M94/('Australian Open'!M94+'Australian Open'!N94),0)</f>
        <v>0</v>
      </c>
      <c r="D94">
        <f>IFERROR('Australian Open'!O94/('Australian Open'!O94+'Australian Open'!P94),0)</f>
        <v>0</v>
      </c>
      <c r="E94">
        <f>IFERROR('Australian Open'!Q94/('Australian Open'!Q94+'Australian Open'!R94),0)</f>
        <v>0</v>
      </c>
      <c r="F94" s="21">
        <f>IFERROR('Australian Open'!J94/('Australian Open'!I94+'Australian Open'!J94),0)</f>
        <v>0.33333333333333331</v>
      </c>
      <c r="G94">
        <f>IFERROR('Australian Open'!L94/('Australian Open'!K94+'Australian Open'!L94),0)</f>
        <v>0</v>
      </c>
      <c r="H94">
        <f>IFERROR('Australian Open'!N94/('Australian Open'!M94+'Australian Open'!M94),0)</f>
        <v>0</v>
      </c>
      <c r="I94">
        <f>IFERROR('Australian Open'!P94/('Australian Open'!O94+'Australian Open'!P94),0)</f>
        <v>0</v>
      </c>
      <c r="J94">
        <f>IFERROR('Australian Open'!R94/('Australian Open'!R94+'Australian Open'!Q94),0)</f>
        <v>0</v>
      </c>
    </row>
    <row r="95" spans="1:10">
      <c r="A95">
        <f>IFERROR('Australian Open'!I95/('Australian Open'!I95+'Australian Open'!J95),0)</f>
        <v>0.66666666666666663</v>
      </c>
      <c r="B95">
        <f>IFERROR('Australian Open'!K95/('Australian Open'!L95+'Australian Open'!K95),0)</f>
        <v>0.53846153846153844</v>
      </c>
      <c r="C95">
        <f>IFERROR('Australian Open'!M95/('Australian Open'!M95+'Australian Open'!N95),0)</f>
        <v>0.41666666666666669</v>
      </c>
      <c r="D95">
        <f>IFERROR('Australian Open'!O95/('Australian Open'!O95+'Australian Open'!P95),0)</f>
        <v>0.33333333333333331</v>
      </c>
      <c r="E95">
        <f>IFERROR('Australian Open'!Q95/('Australian Open'!Q95+'Australian Open'!R95),0)</f>
        <v>0.75</v>
      </c>
      <c r="F95" s="21">
        <f>IFERROR('Australian Open'!J95/('Australian Open'!I95+'Australian Open'!J95),0)</f>
        <v>0.33333333333333331</v>
      </c>
      <c r="G95">
        <f>IFERROR('Australian Open'!L95/('Australian Open'!K95+'Australian Open'!L95),0)</f>
        <v>0.46153846153846156</v>
      </c>
      <c r="H95">
        <f>IFERROR('Australian Open'!N95/('Australian Open'!M95+'Australian Open'!M95),0)</f>
        <v>0.7</v>
      </c>
      <c r="I95">
        <f>IFERROR('Australian Open'!P95/('Australian Open'!O95+'Australian Open'!P95),0)</f>
        <v>0.66666666666666663</v>
      </c>
      <c r="J95">
        <f>IFERROR('Australian Open'!R95/('Australian Open'!R95+'Australian Open'!Q95),0)</f>
        <v>0.25</v>
      </c>
    </row>
    <row r="96" spans="1:10">
      <c r="A96">
        <f>IFERROR('Australian Open'!I96/('Australian Open'!I96+'Australian Open'!J96),0)</f>
        <v>0.58333333333333337</v>
      </c>
      <c r="B96">
        <f>IFERROR('Australian Open'!K96/('Australian Open'!L96+'Australian Open'!K96),0)</f>
        <v>0.75</v>
      </c>
      <c r="C96">
        <f>IFERROR('Australian Open'!M96/('Australian Open'!M96+'Australian Open'!N96),0)</f>
        <v>0</v>
      </c>
      <c r="D96">
        <f>IFERROR('Australian Open'!O96/('Australian Open'!O96+'Australian Open'!P96),0)</f>
        <v>0</v>
      </c>
      <c r="E96">
        <f>IFERROR('Australian Open'!Q96/('Australian Open'!Q96+'Australian Open'!R96),0)</f>
        <v>0</v>
      </c>
      <c r="F96" s="21">
        <f>IFERROR('Australian Open'!J96/('Australian Open'!I96+'Australian Open'!J96),0)</f>
        <v>0.41666666666666669</v>
      </c>
      <c r="G96">
        <f>IFERROR('Australian Open'!L96/('Australian Open'!K96+'Australian Open'!L96),0)</f>
        <v>0.25</v>
      </c>
      <c r="H96">
        <f>IFERROR('Australian Open'!N96/('Australian Open'!M96+'Australian Open'!M96),0)</f>
        <v>0</v>
      </c>
      <c r="I96">
        <f>IFERROR('Australian Open'!P96/('Australian Open'!O96+'Australian Open'!P96),0)</f>
        <v>0</v>
      </c>
      <c r="J96">
        <f>IFERROR('Australian Open'!R96/('Australian Open'!R96+'Australian Open'!Q96),0)</f>
        <v>0</v>
      </c>
    </row>
    <row r="97" spans="1:10">
      <c r="A97">
        <f>IFERROR('Australian Open'!I97/('Australian Open'!I97+'Australian Open'!J97),0)</f>
        <v>0.66666666666666663</v>
      </c>
      <c r="B97">
        <f>IFERROR('Australian Open'!K97/('Australian Open'!L97+'Australian Open'!K97),0)</f>
        <v>0.66666666666666663</v>
      </c>
      <c r="C97">
        <f>IFERROR('Australian Open'!M97/('Australian Open'!M97+'Australian Open'!N97),0)</f>
        <v>0.66666666666666663</v>
      </c>
      <c r="D97">
        <f>IFERROR('Australian Open'!O97/('Australian Open'!O97+'Australian Open'!P97),0)</f>
        <v>0</v>
      </c>
      <c r="E97">
        <f>IFERROR('Australian Open'!Q97/('Australian Open'!Q97+'Australian Open'!R97),0)</f>
        <v>0</v>
      </c>
      <c r="F97" s="21">
        <f>IFERROR('Australian Open'!J97/('Australian Open'!I97+'Australian Open'!J97),0)</f>
        <v>0.33333333333333331</v>
      </c>
      <c r="G97">
        <f>IFERROR('Australian Open'!L97/('Australian Open'!K97+'Australian Open'!L97),0)</f>
        <v>0.33333333333333331</v>
      </c>
      <c r="H97">
        <f>IFERROR('Australian Open'!N97/('Australian Open'!M97+'Australian Open'!M97),0)</f>
        <v>0.25</v>
      </c>
      <c r="I97">
        <f>IFERROR('Australian Open'!P97/('Australian Open'!O97+'Australian Open'!P97),0)</f>
        <v>0</v>
      </c>
      <c r="J97">
        <f>IFERROR('Australian Open'!R97/('Australian Open'!R97+'Australian Open'!Q97),0)</f>
        <v>0</v>
      </c>
    </row>
    <row r="98" spans="1:10">
      <c r="A98">
        <f>IFERROR('Australian Open'!I98/('Australian Open'!I98+'Australian Open'!J98),0)</f>
        <v>0.75</v>
      </c>
      <c r="B98">
        <f>IFERROR('Australian Open'!K98/('Australian Open'!L98+'Australian Open'!K98),0)</f>
        <v>0.75</v>
      </c>
      <c r="C98">
        <f>IFERROR('Australian Open'!M98/('Australian Open'!M98+'Australian Open'!N98),0)</f>
        <v>0</v>
      </c>
      <c r="D98">
        <f>IFERROR('Australian Open'!O98/('Australian Open'!O98+'Australian Open'!P98),0)</f>
        <v>0</v>
      </c>
      <c r="E98">
        <f>IFERROR('Australian Open'!Q98/('Australian Open'!Q98+'Australian Open'!R98),0)</f>
        <v>0</v>
      </c>
      <c r="F98" s="21">
        <f>IFERROR('Australian Open'!J98/('Australian Open'!I98+'Australian Open'!J98),0)</f>
        <v>0.25</v>
      </c>
      <c r="G98">
        <f>IFERROR('Australian Open'!L98/('Australian Open'!K98+'Australian Open'!L98),0)</f>
        <v>0.25</v>
      </c>
      <c r="H98">
        <f>IFERROR('Australian Open'!N98/('Australian Open'!M98+'Australian Open'!M98),0)</f>
        <v>0</v>
      </c>
      <c r="I98">
        <f>IFERROR('Australian Open'!P98/('Australian Open'!O98+'Australian Open'!P98),0)</f>
        <v>0</v>
      </c>
      <c r="J98">
        <f>IFERROR('Australian Open'!R98/('Australian Open'!R98+'Australian Open'!Q98),0)</f>
        <v>0</v>
      </c>
    </row>
    <row r="99" spans="1:10">
      <c r="A99">
        <f>IFERROR('Australian Open'!I99/('Australian Open'!I99+'Australian Open'!J99),0)</f>
        <v>0.46153846153846156</v>
      </c>
      <c r="B99">
        <f>IFERROR('Australian Open'!K99/('Australian Open'!L99+'Australian Open'!K99),0)</f>
        <v>0.66666666666666663</v>
      </c>
      <c r="C99">
        <f>IFERROR('Australian Open'!M99/('Australian Open'!M99+'Australian Open'!N99),0)</f>
        <v>0.53846153846153844</v>
      </c>
      <c r="D99">
        <f>IFERROR('Australian Open'!O99/('Australian Open'!O99+'Australian Open'!P99),0)</f>
        <v>0.8571428571428571</v>
      </c>
      <c r="E99">
        <f>IFERROR('Australian Open'!Q99/('Australian Open'!Q99+'Australian Open'!R99),0)</f>
        <v>0</v>
      </c>
      <c r="F99" s="21">
        <f>IFERROR('Australian Open'!J99/('Australian Open'!I99+'Australian Open'!J99),0)</f>
        <v>0.53846153846153844</v>
      </c>
      <c r="G99">
        <f>IFERROR('Australian Open'!L99/('Australian Open'!K99+'Australian Open'!L99),0)</f>
        <v>0.33333333333333331</v>
      </c>
      <c r="H99">
        <f>IFERROR('Australian Open'!N99/('Australian Open'!M99+'Australian Open'!M99),0)</f>
        <v>0.42857142857142855</v>
      </c>
      <c r="I99">
        <f>IFERROR('Australian Open'!P99/('Australian Open'!O99+'Australian Open'!P99),0)</f>
        <v>0.14285714285714285</v>
      </c>
      <c r="J99">
        <f>IFERROR('Australian Open'!R99/('Australian Open'!R99+'Australian Open'!Q99),0)</f>
        <v>0</v>
      </c>
    </row>
    <row r="100" spans="1:10">
      <c r="A100">
        <f>IFERROR('Australian Open'!I100/('Australian Open'!I100+'Australian Open'!J100),0)</f>
        <v>0.66666666666666663</v>
      </c>
      <c r="B100">
        <f>IFERROR('Australian Open'!K100/('Australian Open'!L100+'Australian Open'!K100),0)</f>
        <v>0.75</v>
      </c>
      <c r="C100">
        <f>IFERROR('Australian Open'!M100/('Australian Open'!M100+'Australian Open'!N100),0)</f>
        <v>0</v>
      </c>
      <c r="D100">
        <f>IFERROR('Australian Open'!O100/('Australian Open'!O100+'Australian Open'!P100),0)</f>
        <v>0</v>
      </c>
      <c r="E100">
        <f>IFERROR('Australian Open'!Q100/('Australian Open'!Q100+'Australian Open'!R100),0)</f>
        <v>0</v>
      </c>
      <c r="F100" s="21">
        <f>IFERROR('Australian Open'!J100/('Australian Open'!I100+'Australian Open'!J100),0)</f>
        <v>0.33333333333333331</v>
      </c>
      <c r="G100">
        <f>IFERROR('Australian Open'!L100/('Australian Open'!K100+'Australian Open'!L100),0)</f>
        <v>0.25</v>
      </c>
      <c r="H100">
        <f>IFERROR('Australian Open'!N100/('Australian Open'!M100+'Australian Open'!M100),0)</f>
        <v>0</v>
      </c>
      <c r="I100">
        <f>IFERROR('Australian Open'!P100/('Australian Open'!O100+'Australian Open'!P100),0)</f>
        <v>0</v>
      </c>
      <c r="J100">
        <f>IFERROR('Australian Open'!R100/('Australian Open'!R100+'Australian Open'!Q100),0)</f>
        <v>0</v>
      </c>
    </row>
    <row r="101" spans="1:10">
      <c r="A101">
        <f>IFERROR('Australian Open'!I101/('Australian Open'!I101+'Australian Open'!J101),0)</f>
        <v>0.58333333333333337</v>
      </c>
      <c r="B101">
        <f>IFERROR('Australian Open'!K101/('Australian Open'!L101+'Australian Open'!K101),0)</f>
        <v>0.33333333333333331</v>
      </c>
      <c r="C101">
        <f>IFERROR('Australian Open'!M101/('Australian Open'!M101+'Australian Open'!N101),0)</f>
        <v>0.6</v>
      </c>
      <c r="D101">
        <f>IFERROR('Australian Open'!O101/('Australian Open'!O101+'Australian Open'!P101),0)</f>
        <v>0.53846153846153844</v>
      </c>
      <c r="E101">
        <f>IFERROR('Australian Open'!Q101/('Australian Open'!Q101+'Australian Open'!R101),0)</f>
        <v>0</v>
      </c>
      <c r="F101" s="21">
        <f>IFERROR('Australian Open'!J101/('Australian Open'!I101+'Australian Open'!J101),0)</f>
        <v>0.41666666666666669</v>
      </c>
      <c r="G101">
        <f>IFERROR('Australian Open'!L101/('Australian Open'!K101+'Australian Open'!L101),0)</f>
        <v>0.66666666666666663</v>
      </c>
      <c r="H101">
        <f>IFERROR('Australian Open'!N101/('Australian Open'!M101+'Australian Open'!M101),0)</f>
        <v>0.33333333333333331</v>
      </c>
      <c r="I101">
        <f>IFERROR('Australian Open'!P101/('Australian Open'!O101+'Australian Open'!P101),0)</f>
        <v>0.46153846153846156</v>
      </c>
      <c r="J101">
        <f>IFERROR('Australian Open'!R101/('Australian Open'!R101+'Australian Open'!Q101),0)</f>
        <v>0</v>
      </c>
    </row>
    <row r="102" spans="1:10">
      <c r="A102">
        <f>IFERROR('Australian Open'!I102/('Australian Open'!I102+'Australian Open'!J102),0)</f>
        <v>0.53846153846153844</v>
      </c>
      <c r="B102">
        <f>IFERROR('Australian Open'!K102/('Australian Open'!L102+'Australian Open'!K102),0)</f>
        <v>0.4</v>
      </c>
      <c r="C102">
        <f>IFERROR('Australian Open'!M102/('Australian Open'!M102+'Australian Open'!N102),0)</f>
        <v>1</v>
      </c>
      <c r="D102">
        <f>IFERROR('Australian Open'!O102/('Australian Open'!O102+'Australian Open'!P102),0)</f>
        <v>0</v>
      </c>
      <c r="E102">
        <f>IFERROR('Australian Open'!Q102/('Australian Open'!Q102+'Australian Open'!R102),0)</f>
        <v>0</v>
      </c>
      <c r="F102" s="21">
        <f>IFERROR('Australian Open'!J102/('Australian Open'!I102+'Australian Open'!J102),0)</f>
        <v>0.46153846153846156</v>
      </c>
      <c r="G102">
        <f>IFERROR('Australian Open'!L102/('Australian Open'!K102+'Australian Open'!L102),0)</f>
        <v>0.6</v>
      </c>
      <c r="H102">
        <f>IFERROR('Australian Open'!N102/('Australian Open'!M102+'Australian Open'!M102),0)</f>
        <v>0</v>
      </c>
      <c r="I102">
        <f>IFERROR('Australian Open'!P102/('Australian Open'!O102+'Australian Open'!P102),0)</f>
        <v>0</v>
      </c>
      <c r="J102">
        <f>IFERROR('Australian Open'!R102/('Australian Open'!R102+'Australian Open'!Q102),0)</f>
        <v>0</v>
      </c>
    </row>
    <row r="103" spans="1:10">
      <c r="A103">
        <f>IFERROR('Australian Open'!I103/('Australian Open'!I103+'Australian Open'!J103),0)</f>
        <v>0.53846153846153844</v>
      </c>
      <c r="B103">
        <f>IFERROR('Australian Open'!K103/('Australian Open'!L103+'Australian Open'!K103),0)</f>
        <v>0.6</v>
      </c>
      <c r="C103">
        <f>IFERROR('Australian Open'!M103/('Australian Open'!M103+'Australian Open'!N103),0)</f>
        <v>0.4</v>
      </c>
      <c r="D103">
        <f>IFERROR('Australian Open'!O103/('Australian Open'!O103+'Australian Open'!P103),0)</f>
        <v>0.66666666666666663</v>
      </c>
      <c r="E103">
        <f>IFERROR('Australian Open'!Q103/('Australian Open'!Q103+'Australian Open'!R103),0)</f>
        <v>0</v>
      </c>
      <c r="F103" s="21">
        <f>IFERROR('Australian Open'!J103/('Australian Open'!I103+'Australian Open'!J103),0)</f>
        <v>0.46153846153846156</v>
      </c>
      <c r="G103">
        <f>IFERROR('Australian Open'!L103/('Australian Open'!K103+'Australian Open'!L103),0)</f>
        <v>0.4</v>
      </c>
      <c r="H103">
        <f>IFERROR('Australian Open'!N103/('Australian Open'!M103+'Australian Open'!M103),0)</f>
        <v>0.75</v>
      </c>
      <c r="I103">
        <f>IFERROR('Australian Open'!P103/('Australian Open'!O103+'Australian Open'!P103),0)</f>
        <v>0.33333333333333331</v>
      </c>
      <c r="J103">
        <f>IFERROR('Australian Open'!R103/('Australian Open'!R103+'Australian Open'!Q103),0)</f>
        <v>0</v>
      </c>
    </row>
    <row r="104" spans="1:10">
      <c r="A104">
        <f>IFERROR('Australian Open'!I104/('Australian Open'!I104+'Australian Open'!J104),0)</f>
        <v>0.6</v>
      </c>
      <c r="B104">
        <f>IFERROR('Australian Open'!K104/('Australian Open'!L104+'Australian Open'!K104),0)</f>
        <v>0.58333333333333337</v>
      </c>
      <c r="C104">
        <f>IFERROR('Australian Open'!M104/('Australian Open'!M104+'Australian Open'!N104),0)</f>
        <v>0</v>
      </c>
      <c r="D104">
        <f>IFERROR('Australian Open'!O104/('Australian Open'!O104+'Australian Open'!P104),0)</f>
        <v>0</v>
      </c>
      <c r="E104">
        <f>IFERROR('Australian Open'!Q104/('Australian Open'!Q104+'Australian Open'!R104),0)</f>
        <v>0</v>
      </c>
      <c r="F104" s="21">
        <f>IFERROR('Australian Open'!J104/('Australian Open'!I104+'Australian Open'!J104),0)</f>
        <v>0.4</v>
      </c>
      <c r="G104">
        <f>IFERROR('Australian Open'!L104/('Australian Open'!K104+'Australian Open'!L104),0)</f>
        <v>0.41666666666666669</v>
      </c>
      <c r="H104">
        <f>IFERROR('Australian Open'!N104/('Australian Open'!M104+'Australian Open'!M104),0)</f>
        <v>0</v>
      </c>
      <c r="I104">
        <f>IFERROR('Australian Open'!P104/('Australian Open'!O104+'Australian Open'!P104),0)</f>
        <v>0</v>
      </c>
      <c r="J104">
        <f>IFERROR('Australian Open'!R104/('Australian Open'!R104+'Australian Open'!Q104),0)</f>
        <v>0</v>
      </c>
    </row>
    <row r="105" spans="1:10">
      <c r="A105">
        <f>IFERROR('Australian Open'!I105/('Australian Open'!I105+'Australian Open'!J105),0)</f>
        <v>0.66666666666666663</v>
      </c>
      <c r="B105">
        <f>IFERROR('Australian Open'!K105/('Australian Open'!L105+'Australian Open'!K105),0)</f>
        <v>0.46153846153846156</v>
      </c>
      <c r="C105">
        <f>IFERROR('Australian Open'!M105/('Australian Open'!M105+'Australian Open'!N105),0)</f>
        <v>0.58333333333333337</v>
      </c>
      <c r="D105">
        <f>IFERROR('Australian Open'!O105/('Australian Open'!O105+'Australian Open'!P105),0)</f>
        <v>0.8571428571428571</v>
      </c>
      <c r="E105">
        <f>IFERROR('Australian Open'!Q105/('Australian Open'!Q105+'Australian Open'!R105),0)</f>
        <v>0</v>
      </c>
      <c r="F105" s="21">
        <f>IFERROR('Australian Open'!J105/('Australian Open'!I105+'Australian Open'!J105),0)</f>
        <v>0.33333333333333331</v>
      </c>
      <c r="G105">
        <f>IFERROR('Australian Open'!L105/('Australian Open'!K105+'Australian Open'!L105),0)</f>
        <v>0.53846153846153844</v>
      </c>
      <c r="H105">
        <f>IFERROR('Australian Open'!N105/('Australian Open'!M105+'Australian Open'!M105),0)</f>
        <v>0.35714285714285715</v>
      </c>
      <c r="I105">
        <f>IFERROR('Australian Open'!P105/('Australian Open'!O105+'Australian Open'!P105),0)</f>
        <v>0.14285714285714285</v>
      </c>
      <c r="J105">
        <f>IFERROR('Australian Open'!R105/('Australian Open'!R105+'Australian Open'!Q105),0)</f>
        <v>0</v>
      </c>
    </row>
    <row r="106" spans="1:10">
      <c r="A106">
        <f>IFERROR('Australian Open'!I106/('Australian Open'!I106+'Australian Open'!J106),0)</f>
        <v>0.6</v>
      </c>
      <c r="B106">
        <f>IFERROR('Australian Open'!K106/('Australian Open'!L106+'Australian Open'!K106),0)</f>
        <v>0.6</v>
      </c>
      <c r="C106">
        <f>IFERROR('Australian Open'!M106/('Australian Open'!M106+'Australian Open'!N106),0)</f>
        <v>0</v>
      </c>
      <c r="D106">
        <f>IFERROR('Australian Open'!O106/('Australian Open'!O106+'Australian Open'!P106),0)</f>
        <v>0</v>
      </c>
      <c r="E106">
        <f>IFERROR('Australian Open'!Q106/('Australian Open'!Q106+'Australian Open'!R106),0)</f>
        <v>0</v>
      </c>
      <c r="F106" s="21">
        <f>IFERROR('Australian Open'!J106/('Australian Open'!I106+'Australian Open'!J106),0)</f>
        <v>0.4</v>
      </c>
      <c r="G106">
        <f>IFERROR('Australian Open'!L106/('Australian Open'!K106+'Australian Open'!L106),0)</f>
        <v>0.4</v>
      </c>
      <c r="H106">
        <f>IFERROR('Australian Open'!N106/('Australian Open'!M106+'Australian Open'!M106),0)</f>
        <v>0</v>
      </c>
      <c r="I106">
        <f>IFERROR('Australian Open'!P106/('Australian Open'!O106+'Australian Open'!P106),0)</f>
        <v>0</v>
      </c>
      <c r="J106">
        <f>IFERROR('Australian Open'!R106/('Australian Open'!R106+'Australian Open'!Q106),0)</f>
        <v>0</v>
      </c>
    </row>
    <row r="107" spans="1:10">
      <c r="A107">
        <f>IFERROR('Australian Open'!I107/('Australian Open'!I107+'Australian Open'!J107),0)</f>
        <v>0.53846153846153844</v>
      </c>
      <c r="B107">
        <f>IFERROR('Australian Open'!K107/('Australian Open'!L107+'Australian Open'!K107),0)</f>
        <v>0.66666666666666663</v>
      </c>
      <c r="C107">
        <f>IFERROR('Australian Open'!M107/('Australian Open'!M107+'Australian Open'!N107),0)</f>
        <v>0.58333333333333337</v>
      </c>
      <c r="D107">
        <f>IFERROR('Australian Open'!O107/('Australian Open'!O107+'Australian Open'!P107),0)</f>
        <v>0</v>
      </c>
      <c r="E107">
        <f>IFERROR('Australian Open'!Q107/('Australian Open'!Q107+'Australian Open'!R107),0)</f>
        <v>0</v>
      </c>
      <c r="F107" s="21">
        <f>IFERROR('Australian Open'!J107/('Australian Open'!I107+'Australian Open'!J107),0)</f>
        <v>0.46153846153846156</v>
      </c>
      <c r="G107">
        <f>IFERROR('Australian Open'!L107/('Australian Open'!K107+'Australian Open'!L107),0)</f>
        <v>0.33333333333333331</v>
      </c>
      <c r="H107">
        <f>IFERROR('Australian Open'!N107/('Australian Open'!M107+'Australian Open'!M107),0)</f>
        <v>0.35714285714285715</v>
      </c>
      <c r="I107">
        <f>IFERROR('Australian Open'!P107/('Australian Open'!O107+'Australian Open'!P107),0)</f>
        <v>0</v>
      </c>
      <c r="J107">
        <f>IFERROR('Australian Open'!R107/('Australian Open'!R107+'Australian Open'!Q107),0)</f>
        <v>0</v>
      </c>
    </row>
    <row r="108" spans="1:10">
      <c r="A108">
        <f>IFERROR('Australian Open'!I108/('Australian Open'!I108+'Australian Open'!J108),0)</f>
        <v>0.25</v>
      </c>
      <c r="B108">
        <f>IFERROR('Australian Open'!K108/('Australian Open'!L108+'Australian Open'!K108),0)</f>
        <v>0.53846153846153844</v>
      </c>
      <c r="C108">
        <f>IFERROR('Australian Open'!M108/('Australian Open'!M108+'Australian Open'!N108),0)</f>
        <v>0.58333333333333337</v>
      </c>
      <c r="D108">
        <f>IFERROR('Australian Open'!O108/('Australian Open'!O108+'Australian Open'!P108),0)</f>
        <v>0</v>
      </c>
      <c r="E108">
        <f>IFERROR('Australian Open'!Q108/('Australian Open'!Q108+'Australian Open'!R108),0)</f>
        <v>0</v>
      </c>
      <c r="F108" s="21">
        <f>IFERROR('Australian Open'!J108/('Australian Open'!I108+'Australian Open'!J108),0)</f>
        <v>0.75</v>
      </c>
      <c r="G108">
        <f>IFERROR('Australian Open'!L108/('Australian Open'!K108+'Australian Open'!L108),0)</f>
        <v>0.46153846153846156</v>
      </c>
      <c r="H108">
        <f>IFERROR('Australian Open'!N108/('Australian Open'!M108+'Australian Open'!M108),0)</f>
        <v>0.35714285714285715</v>
      </c>
      <c r="I108">
        <f>IFERROR('Australian Open'!P108/('Australian Open'!O108+'Australian Open'!P108),0)</f>
        <v>0</v>
      </c>
      <c r="J108">
        <f>IFERROR('Australian Open'!R108/('Australian Open'!R108+'Australian Open'!Q108),0)</f>
        <v>0</v>
      </c>
    </row>
    <row r="109" spans="1:10">
      <c r="A109">
        <f>IFERROR('Australian Open'!I109/('Australian Open'!I109+'Australian Open'!J109),0)</f>
        <v>0.8571428571428571</v>
      </c>
      <c r="B109">
        <f>IFERROR('Australian Open'!K109/('Australian Open'!L109+'Australian Open'!K109),0)</f>
        <v>0.58333333333333337</v>
      </c>
      <c r="C109">
        <f>IFERROR('Australian Open'!M109/('Australian Open'!M109+'Australian Open'!N109),0)</f>
        <v>0.66666666666666663</v>
      </c>
      <c r="D109">
        <f>IFERROR('Australian Open'!O109/('Australian Open'!O109+'Australian Open'!P109),0)</f>
        <v>0</v>
      </c>
      <c r="E109">
        <f>IFERROR('Australian Open'!Q109/('Australian Open'!Q109+'Australian Open'!R109),0)</f>
        <v>0</v>
      </c>
      <c r="F109" s="21">
        <f>IFERROR('Australian Open'!J109/('Australian Open'!I109+'Australian Open'!J109),0)</f>
        <v>0.14285714285714285</v>
      </c>
      <c r="G109">
        <f>IFERROR('Australian Open'!L109/('Australian Open'!K109+'Australian Open'!L109),0)</f>
        <v>0.41666666666666669</v>
      </c>
      <c r="H109">
        <f>IFERROR('Australian Open'!N109/('Australian Open'!M109+'Australian Open'!M109),0)</f>
        <v>0.25</v>
      </c>
      <c r="I109">
        <f>IFERROR('Australian Open'!P109/('Australian Open'!O109+'Australian Open'!P109),0)</f>
        <v>0</v>
      </c>
      <c r="J109">
        <f>IFERROR('Australian Open'!R109/('Australian Open'!R109+'Australian Open'!Q109),0)</f>
        <v>0</v>
      </c>
    </row>
    <row r="110" spans="1:10">
      <c r="A110">
        <f>IFERROR('Australian Open'!I110/('Australian Open'!I110+'Australian Open'!J110),0)</f>
        <v>0.8571428571428571</v>
      </c>
      <c r="B110">
        <f>IFERROR('Australian Open'!K110/('Australian Open'!L110+'Australian Open'!K110),0)</f>
        <v>0.66666666666666663</v>
      </c>
      <c r="C110">
        <f>IFERROR('Australian Open'!M110/('Australian Open'!M110+'Australian Open'!N110),0)</f>
        <v>0</v>
      </c>
      <c r="D110">
        <f>IFERROR('Australian Open'!O110/('Australian Open'!O110+'Australian Open'!P110),0)</f>
        <v>0</v>
      </c>
      <c r="E110">
        <f>IFERROR('Australian Open'!Q110/('Australian Open'!Q110+'Australian Open'!R110),0)</f>
        <v>0</v>
      </c>
      <c r="F110" s="21">
        <f>IFERROR('Australian Open'!J110/('Australian Open'!I110+'Australian Open'!J110),0)</f>
        <v>0.14285714285714285</v>
      </c>
      <c r="G110">
        <f>IFERROR('Australian Open'!L110/('Australian Open'!K110+'Australian Open'!L110),0)</f>
        <v>0.33333333333333331</v>
      </c>
      <c r="H110">
        <f>IFERROR('Australian Open'!N110/('Australian Open'!M110+'Australian Open'!M110),0)</f>
        <v>0</v>
      </c>
      <c r="I110">
        <f>IFERROR('Australian Open'!P110/('Australian Open'!O110+'Australian Open'!P110),0)</f>
        <v>0</v>
      </c>
      <c r="J110">
        <f>IFERROR('Australian Open'!R110/('Australian Open'!R110+'Australian Open'!Q110),0)</f>
        <v>0</v>
      </c>
    </row>
    <row r="111" spans="1:10">
      <c r="A111">
        <f>IFERROR('Australian Open'!I111/('Australian Open'!I111+'Australian Open'!J111),0)</f>
        <v>0.6</v>
      </c>
      <c r="B111">
        <f>IFERROR('Australian Open'!K111/('Australian Open'!L111+'Australian Open'!K111),0)</f>
        <v>0.5625</v>
      </c>
      <c r="C111">
        <f>IFERROR('Australian Open'!M111/('Australian Open'!M111+'Australian Open'!N111),0)</f>
        <v>0.75</v>
      </c>
      <c r="D111">
        <f>IFERROR('Australian Open'!O111/('Australian Open'!O111+'Australian Open'!P111),0)</f>
        <v>0</v>
      </c>
      <c r="E111">
        <f>IFERROR('Australian Open'!Q111/('Australian Open'!Q111+'Australian Open'!R111),0)</f>
        <v>0</v>
      </c>
      <c r="F111" s="21">
        <f>IFERROR('Australian Open'!J111/('Australian Open'!I111+'Australian Open'!J111),0)</f>
        <v>0.4</v>
      </c>
      <c r="G111">
        <f>IFERROR('Australian Open'!L111/('Australian Open'!K111+'Australian Open'!L111),0)</f>
        <v>0.4375</v>
      </c>
      <c r="H111">
        <f>IFERROR('Australian Open'!N111/('Australian Open'!M111+'Australian Open'!M111),0)</f>
        <v>0.16666666666666666</v>
      </c>
      <c r="I111">
        <f>IFERROR('Australian Open'!P111/('Australian Open'!O111+'Australian Open'!P111),0)</f>
        <v>0</v>
      </c>
      <c r="J111">
        <f>IFERROR('Australian Open'!R111/('Australian Open'!R111+'Australian Open'!Q111),0)</f>
        <v>0</v>
      </c>
    </row>
    <row r="112" spans="1:10">
      <c r="A112">
        <f>IFERROR('Australian Open'!I112/('Australian Open'!I112+'Australian Open'!J112),0)</f>
        <v>0.6</v>
      </c>
      <c r="B112">
        <f>IFERROR('Australian Open'!K112/('Australian Open'!L112+'Australian Open'!K112),0)</f>
        <v>0.8571428571428571</v>
      </c>
      <c r="C112">
        <f>IFERROR('Australian Open'!M112/('Australian Open'!M112+'Australian Open'!N112),0)</f>
        <v>0</v>
      </c>
      <c r="D112">
        <f>IFERROR('Australian Open'!O112/('Australian Open'!O112+'Australian Open'!P112),0)</f>
        <v>0</v>
      </c>
      <c r="E112">
        <f>IFERROR('Australian Open'!Q112/('Australian Open'!Q112+'Australian Open'!R112),0)</f>
        <v>0</v>
      </c>
      <c r="F112" s="21">
        <f>IFERROR('Australian Open'!J112/('Australian Open'!I112+'Australian Open'!J112),0)</f>
        <v>0.4</v>
      </c>
      <c r="G112">
        <f>IFERROR('Australian Open'!L112/('Australian Open'!K112+'Australian Open'!L112),0)</f>
        <v>0.14285714285714285</v>
      </c>
      <c r="H112">
        <f>IFERROR('Australian Open'!N112/('Australian Open'!M112+'Australian Open'!M112),0)</f>
        <v>0</v>
      </c>
      <c r="I112">
        <f>IFERROR('Australian Open'!P112/('Australian Open'!O112+'Australian Open'!P112),0)</f>
        <v>0</v>
      </c>
      <c r="J112">
        <f>IFERROR('Australian Open'!R112/('Australian Open'!R112+'Australian Open'!Q112),0)</f>
        <v>0</v>
      </c>
    </row>
    <row r="113" spans="1:10">
      <c r="A113">
        <f>IFERROR('Australian Open'!I113/('Australian Open'!I113+'Australian Open'!J113),0)</f>
        <v>0.66666666666666663</v>
      </c>
      <c r="B113">
        <f>IFERROR('Australian Open'!K113/('Australian Open'!L113+'Australian Open'!K113),0)</f>
        <v>0.6</v>
      </c>
      <c r="C113">
        <f>IFERROR('Australian Open'!M113/('Australian Open'!M113+'Australian Open'!N113),0)</f>
        <v>0.58333333333333337</v>
      </c>
      <c r="D113">
        <f>IFERROR('Australian Open'!O113/('Australian Open'!O113+'Australian Open'!P113),0)</f>
        <v>0</v>
      </c>
      <c r="E113">
        <f>IFERROR('Australian Open'!Q113/('Australian Open'!Q113+'Australian Open'!R113),0)</f>
        <v>0</v>
      </c>
      <c r="F113" s="21">
        <f>IFERROR('Australian Open'!J113/('Australian Open'!I113+'Australian Open'!J113),0)</f>
        <v>0.33333333333333331</v>
      </c>
      <c r="G113">
        <f>IFERROR('Australian Open'!L113/('Australian Open'!K113+'Australian Open'!L113),0)</f>
        <v>0.4</v>
      </c>
      <c r="H113">
        <f>IFERROR('Australian Open'!N113/('Australian Open'!M113+'Australian Open'!M113),0)</f>
        <v>0.35714285714285715</v>
      </c>
      <c r="I113">
        <f>IFERROR('Australian Open'!P113/('Australian Open'!O113+'Australian Open'!P113),0)</f>
        <v>0</v>
      </c>
      <c r="J113">
        <f>IFERROR('Australian Open'!R113/('Australian Open'!R113+'Australian Open'!Q113),0)</f>
        <v>0</v>
      </c>
    </row>
    <row r="114" spans="1:10">
      <c r="A114">
        <f>IFERROR('Australian Open'!I114/('Australian Open'!I114+'Australian Open'!J114),0)</f>
        <v>0.8571428571428571</v>
      </c>
      <c r="B114">
        <f>IFERROR('Australian Open'!K114/('Australian Open'!L114+'Australian Open'!K114),0)</f>
        <v>0.75</v>
      </c>
      <c r="C114">
        <f>IFERROR('Australian Open'!M114/('Australian Open'!M114+'Australian Open'!N114),0)</f>
        <v>0</v>
      </c>
      <c r="D114">
        <f>IFERROR('Australian Open'!O114/('Australian Open'!O114+'Australian Open'!P114),0)</f>
        <v>0</v>
      </c>
      <c r="E114">
        <f>IFERROR('Australian Open'!Q114/('Australian Open'!Q114+'Australian Open'!R114),0)</f>
        <v>0</v>
      </c>
      <c r="F114" s="21">
        <f>IFERROR('Australian Open'!J114/('Australian Open'!I114+'Australian Open'!J114),0)</f>
        <v>0.14285714285714285</v>
      </c>
      <c r="G114">
        <f>IFERROR('Australian Open'!L114/('Australian Open'!K114+'Australian Open'!L114),0)</f>
        <v>0.25</v>
      </c>
      <c r="H114">
        <f>IFERROR('Australian Open'!N114/('Australian Open'!M114+'Australian Open'!M114),0)</f>
        <v>0</v>
      </c>
      <c r="I114">
        <f>IFERROR('Australian Open'!P114/('Australian Open'!O114+'Australian Open'!P114),0)</f>
        <v>0</v>
      </c>
      <c r="J114">
        <f>IFERROR('Australian Open'!R114/('Australian Open'!R114+'Australian Open'!Q114),0)</f>
        <v>0</v>
      </c>
    </row>
    <row r="115" spans="1:10">
      <c r="A115">
        <f>IFERROR('Australian Open'!I115/('Australian Open'!I115+'Australian Open'!J115),0)</f>
        <v>0.58333333333333337</v>
      </c>
      <c r="B115">
        <f>IFERROR('Australian Open'!K115/('Australian Open'!L115+'Australian Open'!K115),0)</f>
        <v>0.25</v>
      </c>
      <c r="C115">
        <f>IFERROR('Australian Open'!M115/('Australian Open'!M115+'Australian Open'!N115),0)</f>
        <v>0.5625</v>
      </c>
      <c r="D115">
        <f>IFERROR('Australian Open'!O115/('Australian Open'!O115+'Australian Open'!P115),0)</f>
        <v>0.6</v>
      </c>
      <c r="E115">
        <f>IFERROR('Australian Open'!Q115/('Australian Open'!Q115+'Australian Open'!R115),0)</f>
        <v>0</v>
      </c>
      <c r="F115" s="21">
        <f>IFERROR('Australian Open'!J115/('Australian Open'!I115+'Australian Open'!J115),0)</f>
        <v>0.41666666666666669</v>
      </c>
      <c r="G115">
        <f>IFERROR('Australian Open'!L115/('Australian Open'!K115+'Australian Open'!L115),0)</f>
        <v>0.75</v>
      </c>
      <c r="H115">
        <f>IFERROR('Australian Open'!N115/('Australian Open'!M115+'Australian Open'!M115),0)</f>
        <v>0.3888888888888889</v>
      </c>
      <c r="I115">
        <f>IFERROR('Australian Open'!P115/('Australian Open'!O115+'Australian Open'!P115),0)</f>
        <v>0.4</v>
      </c>
      <c r="J115">
        <f>IFERROR('Australian Open'!R115/('Australian Open'!R115+'Australian Open'!Q115),0)</f>
        <v>0</v>
      </c>
    </row>
    <row r="116" spans="1:10">
      <c r="A116">
        <f>IFERROR('Australian Open'!I116/('Australian Open'!I116+'Australian Open'!J116),0)</f>
        <v>0.8571428571428571</v>
      </c>
      <c r="B116">
        <f>IFERROR('Australian Open'!K116/('Australian Open'!L116+'Australian Open'!K116),0)</f>
        <v>0.6</v>
      </c>
      <c r="C116">
        <f>IFERROR('Australian Open'!M116/('Australian Open'!M116+'Australian Open'!N116),0)</f>
        <v>0</v>
      </c>
      <c r="D116">
        <f>IFERROR('Australian Open'!O116/('Australian Open'!O116+'Australian Open'!P116),0)</f>
        <v>0</v>
      </c>
      <c r="E116">
        <f>IFERROR('Australian Open'!Q116/('Australian Open'!Q116+'Australian Open'!R116),0)</f>
        <v>0</v>
      </c>
      <c r="F116" s="21">
        <f>IFERROR('Australian Open'!J116/('Australian Open'!I116+'Australian Open'!J116),0)</f>
        <v>0.14285714285714285</v>
      </c>
      <c r="G116">
        <f>IFERROR('Australian Open'!L116/('Australian Open'!K116+'Australian Open'!L116),0)</f>
        <v>0.4</v>
      </c>
      <c r="H116">
        <f>IFERROR('Australian Open'!N116/('Australian Open'!M116+'Australian Open'!M116),0)</f>
        <v>0</v>
      </c>
      <c r="I116">
        <f>IFERROR('Australian Open'!P116/('Australian Open'!O116+'Australian Open'!P116),0)</f>
        <v>0</v>
      </c>
      <c r="J116">
        <f>IFERROR('Australian Open'!R116/('Australian Open'!R116+'Australian Open'!Q116),0)</f>
        <v>0</v>
      </c>
    </row>
    <row r="117" spans="1:10">
      <c r="A117">
        <f>IFERROR('Australian Open'!I117/('Australian Open'!I117+'Australian Open'!J117),0)</f>
        <v>0.6</v>
      </c>
      <c r="B117">
        <f>IFERROR('Australian Open'!K117/('Australian Open'!L117+'Australian Open'!K117),0)</f>
        <v>0.8571428571428571</v>
      </c>
      <c r="C117">
        <f>IFERROR('Australian Open'!M117/('Australian Open'!M117+'Australian Open'!N117),0)</f>
        <v>0.6</v>
      </c>
      <c r="D117">
        <f>IFERROR('Australian Open'!O117/('Australian Open'!O117+'Australian Open'!P117),0)</f>
        <v>0</v>
      </c>
      <c r="E117">
        <f>IFERROR('Australian Open'!Q117/('Australian Open'!Q117+'Australian Open'!R117),0)</f>
        <v>0</v>
      </c>
      <c r="F117" s="21">
        <f>IFERROR('Australian Open'!J117/('Australian Open'!I117+'Australian Open'!J117),0)</f>
        <v>0.4</v>
      </c>
      <c r="G117">
        <f>IFERROR('Australian Open'!L117/('Australian Open'!K117+'Australian Open'!L117),0)</f>
        <v>0.14285714285714285</v>
      </c>
      <c r="H117">
        <f>IFERROR('Australian Open'!N117/('Australian Open'!M117+'Australian Open'!M117),0)</f>
        <v>0.33333333333333331</v>
      </c>
      <c r="I117">
        <f>IFERROR('Australian Open'!P117/('Australian Open'!O117+'Australian Open'!P117),0)</f>
        <v>0</v>
      </c>
      <c r="J117">
        <f>IFERROR('Australian Open'!R117/('Australian Open'!R117+'Australian Open'!Q117),0)</f>
        <v>0</v>
      </c>
    </row>
    <row r="118" spans="1:10">
      <c r="A118">
        <f>IFERROR('Australian Open'!I118/('Australian Open'!I118+'Australian Open'!J118),0)</f>
        <v>0</v>
      </c>
      <c r="B118">
        <f>IFERROR('Australian Open'!K118/('Australian Open'!L118+'Australian Open'!K118),0)</f>
        <v>0</v>
      </c>
      <c r="C118">
        <f>IFERROR('Australian Open'!M118/('Australian Open'!M118+'Australian Open'!N118),0)</f>
        <v>0</v>
      </c>
      <c r="D118">
        <f>IFERROR('Australian Open'!O118/('Australian Open'!O118+'Australian Open'!P118),0)</f>
        <v>0</v>
      </c>
      <c r="E118">
        <f>IFERROR('Australian Open'!Q118/('Australian Open'!Q118+'Australian Open'!R118),0)</f>
        <v>0</v>
      </c>
      <c r="F118" s="21">
        <f>IFERROR('Australian Open'!J118/('Australian Open'!I118+'Australian Open'!J118),0)</f>
        <v>0</v>
      </c>
      <c r="G118">
        <f>IFERROR('Australian Open'!L118/('Australian Open'!K118+'Australian Open'!L118),0)</f>
        <v>0</v>
      </c>
      <c r="H118">
        <f>IFERROR('Australian Open'!N118/('Australian Open'!M118+'Australian Open'!M118),0)</f>
        <v>0</v>
      </c>
      <c r="I118">
        <f>IFERROR('Australian Open'!P118/('Australian Open'!O118+'Australian Open'!P118),0)</f>
        <v>0</v>
      </c>
      <c r="J118">
        <f>IFERROR('Australian Open'!R118/('Australian Open'!R118+'Australian Open'!Q118),0)</f>
        <v>0</v>
      </c>
    </row>
    <row r="119" spans="1:10">
      <c r="A119">
        <f>IFERROR('Australian Open'!I119/('Australian Open'!I119+'Australian Open'!J119),0)</f>
        <v>0.6</v>
      </c>
      <c r="B119">
        <f>IFERROR('Australian Open'!K119/('Australian Open'!L119+'Australian Open'!K119),0)</f>
        <v>0.42857142857142855</v>
      </c>
      <c r="C119">
        <f>IFERROR('Australian Open'!M119/('Australian Open'!M119+'Australian Open'!N119),0)</f>
        <v>0.75</v>
      </c>
      <c r="D119">
        <f>IFERROR('Australian Open'!O119/('Australian Open'!O119+'Australian Open'!P119),0)</f>
        <v>0.66666666666666663</v>
      </c>
      <c r="E119">
        <f>IFERROR('Australian Open'!Q119/('Australian Open'!Q119+'Australian Open'!R119),0)</f>
        <v>0</v>
      </c>
      <c r="F119" s="21">
        <f>IFERROR('Australian Open'!J119/('Australian Open'!I119+'Australian Open'!J119),0)</f>
        <v>0.4</v>
      </c>
      <c r="G119">
        <f>IFERROR('Australian Open'!L119/('Australian Open'!K119+'Australian Open'!L119),0)</f>
        <v>0.5714285714285714</v>
      </c>
      <c r="H119">
        <f>IFERROR('Australian Open'!N119/('Australian Open'!M119+'Australian Open'!M119),0)</f>
        <v>0.16666666666666666</v>
      </c>
      <c r="I119">
        <f>IFERROR('Australian Open'!P119/('Australian Open'!O119+'Australian Open'!P119),0)</f>
        <v>0.33333333333333331</v>
      </c>
      <c r="J119">
        <f>IFERROR('Australian Open'!R119/('Australian Open'!R119+'Australian Open'!Q119),0)</f>
        <v>0</v>
      </c>
    </row>
    <row r="120" spans="1:10">
      <c r="A120">
        <f>IFERROR('Australian Open'!I120/('Australian Open'!I120+'Australian Open'!J120),0)</f>
        <v>0.41666666666666669</v>
      </c>
      <c r="B120">
        <f>IFERROR('Australian Open'!K120/('Australian Open'!L120+'Australian Open'!K120),0)</f>
        <v>0.6</v>
      </c>
      <c r="C120">
        <f>IFERROR('Australian Open'!M120/('Australian Open'!M120+'Australian Open'!N120),0)</f>
        <v>0.7142857142857143</v>
      </c>
      <c r="D120">
        <f>IFERROR('Australian Open'!O120/('Australian Open'!O120+'Australian Open'!P120),0)</f>
        <v>0</v>
      </c>
      <c r="E120">
        <f>IFERROR('Australian Open'!Q120/('Australian Open'!Q120+'Australian Open'!R120),0)</f>
        <v>0</v>
      </c>
      <c r="F120" s="21">
        <f>IFERROR('Australian Open'!J120/('Australian Open'!I120+'Australian Open'!J120),0)</f>
        <v>0.58333333333333337</v>
      </c>
      <c r="G120">
        <f>IFERROR('Australian Open'!L120/('Australian Open'!K120+'Australian Open'!L120),0)</f>
        <v>0.4</v>
      </c>
      <c r="H120">
        <f>IFERROR('Australian Open'!N120/('Australian Open'!M120+'Australian Open'!M120),0)</f>
        <v>0.2</v>
      </c>
      <c r="I120">
        <f>IFERROR('Australian Open'!P120/('Australian Open'!O120+'Australian Open'!P120),0)</f>
        <v>0</v>
      </c>
      <c r="J120">
        <f>IFERROR('Australian Open'!R120/('Australian Open'!R120+'Australian Open'!Q120),0)</f>
        <v>0</v>
      </c>
    </row>
    <row r="121" spans="1:10">
      <c r="A121">
        <f>IFERROR('Australian Open'!I121/('Australian Open'!I121+'Australian Open'!J121),0)</f>
        <v>0.4375</v>
      </c>
      <c r="B121">
        <f>IFERROR('Australian Open'!K121/('Australian Open'!L121+'Australian Open'!K121),0)</f>
        <v>0.25</v>
      </c>
      <c r="C121">
        <f>IFERROR('Australian Open'!M121/('Australian Open'!M121+'Australian Open'!N121),0)</f>
        <v>0.6</v>
      </c>
      <c r="D121">
        <f>IFERROR('Australian Open'!O121/('Australian Open'!O121+'Australian Open'!P121),0)</f>
        <v>0.58333333333333337</v>
      </c>
      <c r="E121">
        <f>IFERROR('Australian Open'!Q121/('Australian Open'!Q121+'Australian Open'!R121),0)</f>
        <v>0.8571428571428571</v>
      </c>
      <c r="F121" s="21">
        <f>IFERROR('Australian Open'!J121/('Australian Open'!I121+'Australian Open'!J121),0)</f>
        <v>0.5625</v>
      </c>
      <c r="G121">
        <f>IFERROR('Australian Open'!L121/('Australian Open'!K121+'Australian Open'!L121),0)</f>
        <v>0.75</v>
      </c>
      <c r="H121">
        <f>IFERROR('Australian Open'!N121/('Australian Open'!M121+'Australian Open'!M121),0)</f>
        <v>0.33333333333333331</v>
      </c>
      <c r="I121">
        <f>IFERROR('Australian Open'!P121/('Australian Open'!O121+'Australian Open'!P121),0)</f>
        <v>0.41666666666666669</v>
      </c>
      <c r="J121">
        <f>IFERROR('Australian Open'!R121/('Australian Open'!R121+'Australian Open'!Q121),0)</f>
        <v>0.14285714285714285</v>
      </c>
    </row>
    <row r="122" spans="1:10">
      <c r="A122">
        <f>IFERROR('Australian Open'!I122/('Australian Open'!I122+'Australian Open'!J122),0)</f>
        <v>0.66666666666666663</v>
      </c>
      <c r="B122">
        <f>IFERROR('Australian Open'!K122/('Australian Open'!L122+'Australian Open'!K122),0)</f>
        <v>0.75</v>
      </c>
      <c r="C122">
        <f>IFERROR('Australian Open'!M122/('Australian Open'!M122+'Australian Open'!N122),0)</f>
        <v>0</v>
      </c>
      <c r="D122">
        <f>IFERROR('Australian Open'!O122/('Australian Open'!O122+'Australian Open'!P122),0)</f>
        <v>0</v>
      </c>
      <c r="E122">
        <f>IFERROR('Australian Open'!Q122/('Australian Open'!Q122+'Australian Open'!R122),0)</f>
        <v>0</v>
      </c>
      <c r="F122" s="21">
        <f>IFERROR('Australian Open'!J122/('Australian Open'!I122+'Australian Open'!J122),0)</f>
        <v>0.33333333333333331</v>
      </c>
      <c r="G122">
        <f>IFERROR('Australian Open'!L122/('Australian Open'!K122+'Australian Open'!L122),0)</f>
        <v>0.25</v>
      </c>
      <c r="H122">
        <f>IFERROR('Australian Open'!N122/('Australian Open'!M122+'Australian Open'!M122),0)</f>
        <v>0</v>
      </c>
      <c r="I122">
        <f>IFERROR('Australian Open'!P122/('Australian Open'!O122+'Australian Open'!P122),0)</f>
        <v>0</v>
      </c>
      <c r="J122">
        <f>IFERROR('Australian Open'!R122/('Australian Open'!R122+'Australian Open'!Q122),0)</f>
        <v>0</v>
      </c>
    </row>
    <row r="123" spans="1:10">
      <c r="A123">
        <f>IFERROR('Australian Open'!I123/('Australian Open'!I123+'Australian Open'!J123),0)</f>
        <v>0.66666666666666663</v>
      </c>
      <c r="B123">
        <f>IFERROR('Australian Open'!K123/('Australian Open'!L123+'Australian Open'!K123),0)</f>
        <v>0.6</v>
      </c>
      <c r="C123">
        <f>IFERROR('Australian Open'!M123/('Australian Open'!M123+'Australian Open'!N123),0)</f>
        <v>0.75</v>
      </c>
      <c r="D123">
        <f>IFERROR('Australian Open'!O123/('Australian Open'!O123+'Australian Open'!P123),0)</f>
        <v>0</v>
      </c>
      <c r="E123">
        <f>IFERROR('Australian Open'!Q123/('Australian Open'!Q123+'Australian Open'!R123),0)</f>
        <v>0</v>
      </c>
      <c r="F123" s="21">
        <f>IFERROR('Australian Open'!J123/('Australian Open'!I123+'Australian Open'!J123),0)</f>
        <v>0.33333333333333331</v>
      </c>
      <c r="G123">
        <f>IFERROR('Australian Open'!L123/('Australian Open'!K123+'Australian Open'!L123),0)</f>
        <v>0.4</v>
      </c>
      <c r="H123">
        <f>IFERROR('Australian Open'!N123/('Australian Open'!M123+'Australian Open'!M123),0)</f>
        <v>0.16666666666666666</v>
      </c>
      <c r="I123">
        <f>IFERROR('Australian Open'!P123/('Australian Open'!O123+'Australian Open'!P123),0)</f>
        <v>0</v>
      </c>
      <c r="J123">
        <f>IFERROR('Australian Open'!R123/('Australian Open'!R123+'Australian Open'!Q123),0)</f>
        <v>0</v>
      </c>
    </row>
    <row r="124" spans="1:10">
      <c r="A124">
        <f>IFERROR('Australian Open'!I124/('Australian Open'!I124+'Australian Open'!J124),0)</f>
        <v>0.75</v>
      </c>
      <c r="B124">
        <f>IFERROR('Australian Open'!K124/('Australian Open'!L124+'Australian Open'!K124),0)</f>
        <v>0.75</v>
      </c>
      <c r="C124">
        <f>IFERROR('Australian Open'!M124/('Australian Open'!M124+'Australian Open'!N124),0)</f>
        <v>0</v>
      </c>
      <c r="D124">
        <f>IFERROR('Australian Open'!O124/('Australian Open'!O124+'Australian Open'!P124),0)</f>
        <v>0</v>
      </c>
      <c r="E124">
        <f>IFERROR('Australian Open'!Q124/('Australian Open'!Q124+'Australian Open'!R124),0)</f>
        <v>0</v>
      </c>
      <c r="F124" s="21">
        <f>IFERROR('Australian Open'!J124/('Australian Open'!I124+'Australian Open'!J124),0)</f>
        <v>0.25</v>
      </c>
      <c r="G124">
        <f>IFERROR('Australian Open'!L124/('Australian Open'!K124+'Australian Open'!L124),0)</f>
        <v>0.25</v>
      </c>
      <c r="H124">
        <f>IFERROR('Australian Open'!N124/('Australian Open'!M124+'Australian Open'!M124),0)</f>
        <v>0</v>
      </c>
      <c r="I124">
        <f>IFERROR('Australian Open'!P124/('Australian Open'!O124+'Australian Open'!P124),0)</f>
        <v>0</v>
      </c>
      <c r="J124">
        <f>IFERROR('Australian Open'!R124/('Australian Open'!R124+'Australian Open'!Q124),0)</f>
        <v>0</v>
      </c>
    </row>
    <row r="125" spans="1:10">
      <c r="A125">
        <f>IFERROR('Australian Open'!I125/('Australian Open'!I125+'Australian Open'!J125),0)</f>
        <v>0.66666666666666663</v>
      </c>
      <c r="B125">
        <f>IFERROR('Australian Open'!K125/('Australian Open'!L125+'Australian Open'!K125),0)</f>
        <v>0.66666666666666663</v>
      </c>
      <c r="C125">
        <f>IFERROR('Australian Open'!M125/('Australian Open'!M125+'Australian Open'!N125),0)</f>
        <v>0.8571428571428571</v>
      </c>
      <c r="D125">
        <f>IFERROR('Australian Open'!O125/('Australian Open'!O125+'Australian Open'!P125),0)</f>
        <v>0</v>
      </c>
      <c r="E125">
        <f>IFERROR('Australian Open'!Q125/('Australian Open'!Q125+'Australian Open'!R125),0)</f>
        <v>0</v>
      </c>
      <c r="F125" s="21">
        <f>IFERROR('Australian Open'!J125/('Australian Open'!I125+'Australian Open'!J125),0)</f>
        <v>0.33333333333333331</v>
      </c>
      <c r="G125">
        <f>IFERROR('Australian Open'!L125/('Australian Open'!K125+'Australian Open'!L125),0)</f>
        <v>0.33333333333333331</v>
      </c>
      <c r="H125">
        <f>IFERROR('Australian Open'!N125/('Australian Open'!M125+'Australian Open'!M125),0)</f>
        <v>8.3333333333333329E-2</v>
      </c>
      <c r="I125">
        <f>IFERROR('Australian Open'!P125/('Australian Open'!O125+'Australian Open'!P125),0)</f>
        <v>0</v>
      </c>
      <c r="J125">
        <f>IFERROR('Australian Open'!R125/('Australian Open'!R125+'Australian Open'!Q125),0)</f>
        <v>0</v>
      </c>
    </row>
    <row r="126" spans="1:10">
      <c r="A126">
        <f>IFERROR('Australian Open'!I126/('Australian Open'!I126+'Australian Open'!J126),0)</f>
        <v>1</v>
      </c>
      <c r="B126">
        <f>IFERROR('Australian Open'!K126/('Australian Open'!L126+'Australian Open'!K126),0)</f>
        <v>0.75</v>
      </c>
      <c r="C126">
        <f>IFERROR('Australian Open'!M126/('Australian Open'!M126+'Australian Open'!N126),0)</f>
        <v>0</v>
      </c>
      <c r="D126">
        <f>IFERROR('Australian Open'!O126/('Australian Open'!O126+'Australian Open'!P126),0)</f>
        <v>0</v>
      </c>
      <c r="E126">
        <f>IFERROR('Australian Open'!Q126/('Australian Open'!Q126+'Australian Open'!R126),0)</f>
        <v>0</v>
      </c>
      <c r="F126" s="21">
        <f>IFERROR('Australian Open'!J126/('Australian Open'!I126+'Australian Open'!J126),0)</f>
        <v>0</v>
      </c>
      <c r="G126">
        <f>IFERROR('Australian Open'!L126/('Australian Open'!K126+'Australian Open'!L126),0)</f>
        <v>0.25</v>
      </c>
      <c r="H126">
        <f>IFERROR('Australian Open'!N126/('Australian Open'!M126+'Australian Open'!M126),0)</f>
        <v>0</v>
      </c>
      <c r="I126">
        <f>IFERROR('Australian Open'!P126/('Australian Open'!O126+'Australian Open'!P126),0)</f>
        <v>0</v>
      </c>
      <c r="J126">
        <f>IFERROR('Australian Open'!R126/('Australian Open'!R126+'Australian Open'!Q126),0)</f>
        <v>0</v>
      </c>
    </row>
    <row r="127" spans="1:10">
      <c r="A127">
        <f>IFERROR('Australian Open'!I127/('Australian Open'!I127+'Australian Open'!J127),0)</f>
        <v>0.5714285714285714</v>
      </c>
      <c r="B127">
        <f>IFERROR('Australian Open'!K127/('Australian Open'!L127+'Australian Open'!K127),0)</f>
        <v>0</v>
      </c>
      <c r="C127">
        <f>IFERROR('Australian Open'!M127/('Australian Open'!M127+'Australian Open'!N127),0)</f>
        <v>0.6</v>
      </c>
      <c r="D127">
        <f>IFERROR('Australian Open'!O127/('Australian Open'!O127+'Australian Open'!P127),0)</f>
        <v>0.6</v>
      </c>
      <c r="E127">
        <f>IFERROR('Australian Open'!Q127/('Australian Open'!Q127+'Australian Open'!R127),0)</f>
        <v>0</v>
      </c>
      <c r="F127" s="21">
        <f>IFERROR('Australian Open'!J127/('Australian Open'!I127+'Australian Open'!J127),0)</f>
        <v>0.42857142857142855</v>
      </c>
      <c r="G127">
        <f>IFERROR('Australian Open'!L127/('Australian Open'!K127+'Australian Open'!L127),0)</f>
        <v>1</v>
      </c>
      <c r="H127">
        <f>IFERROR('Australian Open'!N127/('Australian Open'!M127+'Australian Open'!M127),0)</f>
        <v>0.33333333333333331</v>
      </c>
      <c r="I127">
        <f>IFERROR('Australian Open'!P127/('Australian Open'!O127+'Australian Open'!P127),0)</f>
        <v>0.4</v>
      </c>
      <c r="J127">
        <f>IFERROR('Australian Open'!R127/('Australian Open'!R127+'Australian Open'!Q127),0)</f>
        <v>0</v>
      </c>
    </row>
    <row r="128" spans="1:10">
      <c r="A128">
        <f>IFERROR('Australian Open'!I128/('Australian Open'!I128+'Australian Open'!J128),0)</f>
        <v>0.8571428571428571</v>
      </c>
      <c r="B128">
        <f>IFERROR('Australian Open'!K128/('Australian Open'!L128+'Australian Open'!K128),0)</f>
        <v>0.6</v>
      </c>
      <c r="C128">
        <f>IFERROR('Australian Open'!M128/('Australian Open'!M128+'Australian Open'!N128),0)</f>
        <v>0</v>
      </c>
      <c r="D128">
        <f>IFERROR('Australian Open'!O128/('Australian Open'!O128+'Australian Open'!P128),0)</f>
        <v>0</v>
      </c>
      <c r="E128">
        <f>IFERROR('Australian Open'!Q128/('Australian Open'!Q128+'Australian Open'!R128),0)</f>
        <v>0</v>
      </c>
      <c r="F128" s="21">
        <f>IFERROR('Australian Open'!J128/('Australian Open'!I128+'Australian Open'!J128),0)</f>
        <v>0.14285714285714285</v>
      </c>
      <c r="G128">
        <f>IFERROR('Australian Open'!L128/('Australian Open'!K128+'Australian Open'!L128),0)</f>
        <v>0.4</v>
      </c>
      <c r="H128">
        <f>IFERROR('Australian Open'!N128/('Australian Open'!M128+'Australian Open'!M128),0)</f>
        <v>0</v>
      </c>
      <c r="I128">
        <f>IFERROR('Australian Open'!P128/('Australian Open'!O128+'Australian Open'!P128),0)</f>
        <v>0</v>
      </c>
      <c r="J128">
        <f>IFERROR('Australian Open'!R128/('Australian Open'!R128+'Australian Open'!Q128),0)</f>
        <v>0</v>
      </c>
    </row>
    <row r="129" spans="1:10">
      <c r="A129">
        <f>IFERROR('Australian Open'!I129/('Australian Open'!I129+'Australian Open'!J129),0)</f>
        <v>0.14285714285714285</v>
      </c>
      <c r="B129">
        <f>IFERROR('Australian Open'!K129/('Australian Open'!L129+'Australian Open'!K129),0)</f>
        <v>0.66666666666666663</v>
      </c>
      <c r="C129">
        <f>IFERROR('Australian Open'!M129/('Australian Open'!M129+'Australian Open'!N129),0)</f>
        <v>0.58333333333333337</v>
      </c>
      <c r="D129">
        <f>IFERROR('Australian Open'!O129/('Australian Open'!O129+'Australian Open'!P129),0)</f>
        <v>0.6</v>
      </c>
      <c r="E129">
        <f>IFERROR('Australian Open'!Q129/('Australian Open'!Q129+'Australian Open'!R129),0)</f>
        <v>0</v>
      </c>
      <c r="F129" s="21">
        <f>IFERROR('Australian Open'!J129/('Australian Open'!I129+'Australian Open'!J129),0)</f>
        <v>0.8571428571428571</v>
      </c>
      <c r="G129">
        <f>IFERROR('Australian Open'!L129/('Australian Open'!K129+'Australian Open'!L129),0)</f>
        <v>0.33333333333333331</v>
      </c>
      <c r="H129">
        <f>IFERROR('Australian Open'!N129/('Australian Open'!M129+'Australian Open'!M129),0)</f>
        <v>0.35714285714285715</v>
      </c>
      <c r="I129">
        <f>IFERROR('Australian Open'!P129/('Australian Open'!O129+'Australian Open'!P129),0)</f>
        <v>0.4</v>
      </c>
      <c r="J129">
        <f>IFERROR('Australian Open'!R129/('Australian Open'!R129+'Australian Open'!Q129),0)</f>
        <v>0</v>
      </c>
    </row>
    <row r="130" spans="1:10">
      <c r="A130">
        <f>IFERROR('Australian Open'!I130/('Australian Open'!I130+'Australian Open'!J130),0)</f>
        <v>0.58333333333333337</v>
      </c>
      <c r="B130">
        <f>IFERROR('Australian Open'!K130/('Australian Open'!L130+'Australian Open'!K130),0)</f>
        <v>0.75</v>
      </c>
      <c r="C130">
        <f>IFERROR('Australian Open'!M130/('Australian Open'!M130+'Australian Open'!N130),0)</f>
        <v>0</v>
      </c>
      <c r="D130">
        <f>IFERROR('Australian Open'!O130/('Australian Open'!O130+'Australian Open'!P130),0)</f>
        <v>0</v>
      </c>
      <c r="E130">
        <f>IFERROR('Australian Open'!Q130/('Australian Open'!Q130+'Australian Open'!R130),0)</f>
        <v>0</v>
      </c>
      <c r="F130" s="21">
        <f>IFERROR('Australian Open'!J130/('Australian Open'!I130+'Australian Open'!J130),0)</f>
        <v>0.41666666666666669</v>
      </c>
      <c r="G130">
        <f>IFERROR('Australian Open'!L130/('Australian Open'!K130+'Australian Open'!L130),0)</f>
        <v>0.25</v>
      </c>
      <c r="H130">
        <f>IFERROR('Australian Open'!N130/('Australian Open'!M130+'Australian Open'!M130),0)</f>
        <v>0</v>
      </c>
      <c r="I130">
        <f>IFERROR('Australian Open'!P130/('Australian Open'!O130+'Australian Open'!P130),0)</f>
        <v>0</v>
      </c>
      <c r="J130">
        <f>IFERROR('Australian Open'!R130/('Australian Open'!R130+'Australian Open'!Q130),0)</f>
        <v>0</v>
      </c>
    </row>
    <row r="131" spans="1:10">
      <c r="A131">
        <f>IFERROR('Australian Open'!I131/('Australian Open'!I131+'Australian Open'!J131),0)</f>
        <v>0.41666666666666669</v>
      </c>
      <c r="B131">
        <f>IFERROR('Australian Open'!K131/('Australian Open'!L131+'Australian Open'!K131),0)</f>
        <v>0.33333333333333331</v>
      </c>
      <c r="C131">
        <f>IFERROR('Australian Open'!M131/('Australian Open'!M131+'Australian Open'!N131),0)</f>
        <v>0.66666666666666663</v>
      </c>
      <c r="D131">
        <f>IFERROR('Australian Open'!O131/('Australian Open'!O131+'Australian Open'!P131),0)</f>
        <v>0.5714285714285714</v>
      </c>
      <c r="E131">
        <f>IFERROR('Australian Open'!Q131/('Australian Open'!Q131+'Australian Open'!R131),0)</f>
        <v>0.5714285714285714</v>
      </c>
      <c r="F131" s="21">
        <f>IFERROR('Australian Open'!J131/('Australian Open'!I131+'Australian Open'!J131),0)</f>
        <v>0.58333333333333337</v>
      </c>
      <c r="G131">
        <f>IFERROR('Australian Open'!L131/('Australian Open'!K131+'Australian Open'!L131),0)</f>
        <v>0.66666666666666663</v>
      </c>
      <c r="H131">
        <f>IFERROR('Australian Open'!N131/('Australian Open'!M131+'Australian Open'!M131),0)</f>
        <v>0.25</v>
      </c>
      <c r="I131">
        <f>IFERROR('Australian Open'!P131/('Australian Open'!O131+'Australian Open'!P131),0)</f>
        <v>0.42857142857142855</v>
      </c>
      <c r="J131">
        <f>IFERROR('Australian Open'!R131/('Australian Open'!R131+'Australian Open'!Q131),0)</f>
        <v>0.42857142857142855</v>
      </c>
    </row>
    <row r="132" spans="1:10">
      <c r="A132">
        <f>IFERROR('Australian Open'!I132/('Australian Open'!I132+'Australian Open'!J132),0)</f>
        <v>0.75</v>
      </c>
      <c r="B132">
        <f>IFERROR('Australian Open'!K132/('Australian Open'!L132+'Australian Open'!K132),0)</f>
        <v>0.66666666666666663</v>
      </c>
      <c r="C132">
        <f>IFERROR('Australian Open'!M132/('Australian Open'!M132+'Australian Open'!N132),0)</f>
        <v>0</v>
      </c>
      <c r="D132">
        <f>IFERROR('Australian Open'!O132/('Australian Open'!O132+'Australian Open'!P132),0)</f>
        <v>0</v>
      </c>
      <c r="E132">
        <f>IFERROR('Australian Open'!Q132/('Australian Open'!Q132+'Australian Open'!R132),0)</f>
        <v>0</v>
      </c>
      <c r="F132" s="21">
        <f>IFERROR('Australian Open'!J132/('Australian Open'!I132+'Australian Open'!J132),0)</f>
        <v>0.25</v>
      </c>
      <c r="G132">
        <f>IFERROR('Australian Open'!L132/('Australian Open'!K132+'Australian Open'!L132),0)</f>
        <v>0.33333333333333331</v>
      </c>
      <c r="H132">
        <f>IFERROR('Australian Open'!N132/('Australian Open'!M132+'Australian Open'!M132),0)</f>
        <v>0</v>
      </c>
      <c r="I132">
        <f>IFERROR('Australian Open'!P132/('Australian Open'!O132+'Australian Open'!P132),0)</f>
        <v>0</v>
      </c>
      <c r="J132">
        <f>IFERROR('Australian Open'!R132/('Australian Open'!R132+'Australian Open'!Q132),0)</f>
        <v>0</v>
      </c>
    </row>
    <row r="133" spans="1:10">
      <c r="A133">
        <f>IFERROR('Australian Open'!I133/('Australian Open'!I133+'Australian Open'!J133),0)</f>
        <v>0.8571428571428571</v>
      </c>
      <c r="B133">
        <f>IFERROR('Australian Open'!K133/('Australian Open'!L133+'Australian Open'!K133),0)</f>
        <v>0.75</v>
      </c>
      <c r="C133">
        <f>IFERROR('Australian Open'!M133/('Australian Open'!M133+'Australian Open'!N133),0)</f>
        <v>0.33333333333333331</v>
      </c>
      <c r="D133">
        <f>IFERROR('Australian Open'!O133/('Australian Open'!O133+'Australian Open'!P133),0)</f>
        <v>0.66666666666666663</v>
      </c>
      <c r="E133">
        <f>IFERROR('Australian Open'!Q133/('Australian Open'!Q133+'Australian Open'!R133),0)</f>
        <v>0</v>
      </c>
      <c r="F133" s="21">
        <f>IFERROR('Australian Open'!J133/('Australian Open'!I133+'Australian Open'!J133),0)</f>
        <v>0.14285714285714285</v>
      </c>
      <c r="G133">
        <f>IFERROR('Australian Open'!L133/('Australian Open'!K133+'Australian Open'!L133),0)</f>
        <v>0.25</v>
      </c>
      <c r="H133">
        <f>IFERROR('Australian Open'!N133/('Australian Open'!M133+'Australian Open'!M133),0)</f>
        <v>1</v>
      </c>
      <c r="I133">
        <f>IFERROR('Australian Open'!P133/('Australian Open'!O133+'Australian Open'!P133),0)</f>
        <v>0.33333333333333331</v>
      </c>
      <c r="J133">
        <f>IFERROR('Australian Open'!R133/('Australian Open'!R133+'Australian Open'!Q133),0)</f>
        <v>0</v>
      </c>
    </row>
    <row r="134" spans="1:10">
      <c r="A134">
        <f>IFERROR('Australian Open'!I134/('Australian Open'!I134+'Australian Open'!J134),0)</f>
        <v>0.66666666666666663</v>
      </c>
      <c r="B134">
        <f>IFERROR('Australian Open'!K134/('Australian Open'!L134+'Australian Open'!K134),0)</f>
        <v>0.6</v>
      </c>
      <c r="C134">
        <f>IFERROR('Australian Open'!M134/('Australian Open'!M134+'Australian Open'!N134),0)</f>
        <v>0</v>
      </c>
      <c r="D134">
        <f>IFERROR('Australian Open'!O134/('Australian Open'!O134+'Australian Open'!P134),0)</f>
        <v>0</v>
      </c>
      <c r="E134">
        <f>IFERROR('Australian Open'!Q134/('Australian Open'!Q134+'Australian Open'!R134),0)</f>
        <v>0</v>
      </c>
      <c r="F134" s="21">
        <f>IFERROR('Australian Open'!J134/('Australian Open'!I134+'Australian Open'!J134),0)</f>
        <v>0.33333333333333331</v>
      </c>
      <c r="G134">
        <f>IFERROR('Australian Open'!L134/('Australian Open'!K134+'Australian Open'!L134),0)</f>
        <v>0.4</v>
      </c>
      <c r="H134">
        <f>IFERROR('Australian Open'!N134/('Australian Open'!M134+'Australian Open'!M134),0)</f>
        <v>0</v>
      </c>
      <c r="I134">
        <f>IFERROR('Australian Open'!P134/('Australian Open'!O134+'Australian Open'!P134),0)</f>
        <v>0</v>
      </c>
      <c r="J134">
        <f>IFERROR('Australian Open'!R134/('Australian Open'!R134+'Australian Open'!Q134),0)</f>
        <v>0</v>
      </c>
    </row>
    <row r="135" spans="1:10">
      <c r="A135">
        <f>IFERROR('Australian Open'!I135/('Australian Open'!I135+'Australian Open'!J135),0)</f>
        <v>0.58333333333333337</v>
      </c>
      <c r="B135">
        <f>IFERROR('Australian Open'!K135/('Australian Open'!L135+'Australian Open'!K135),0)</f>
        <v>0.66666666666666663</v>
      </c>
      <c r="C135">
        <f>IFERROR('Australian Open'!M135/('Australian Open'!M135+'Australian Open'!N135),0)</f>
        <v>0.6</v>
      </c>
      <c r="D135">
        <f>IFERROR('Australian Open'!O135/('Australian Open'!O135+'Australian Open'!P135),0)</f>
        <v>0</v>
      </c>
      <c r="E135">
        <f>IFERROR('Australian Open'!Q135/('Australian Open'!Q135+'Australian Open'!R135),0)</f>
        <v>0</v>
      </c>
      <c r="F135" s="21">
        <f>IFERROR('Australian Open'!J135/('Australian Open'!I135+'Australian Open'!J135),0)</f>
        <v>0.41666666666666669</v>
      </c>
      <c r="G135">
        <f>IFERROR('Australian Open'!L135/('Australian Open'!K135+'Australian Open'!L135),0)</f>
        <v>0.33333333333333331</v>
      </c>
      <c r="H135">
        <f>IFERROR('Australian Open'!N135/('Australian Open'!M135+'Australian Open'!M135),0)</f>
        <v>0.33333333333333331</v>
      </c>
      <c r="I135">
        <f>IFERROR('Australian Open'!P135/('Australian Open'!O135+'Australian Open'!P135),0)</f>
        <v>0</v>
      </c>
      <c r="J135">
        <f>IFERROR('Australian Open'!R135/('Australian Open'!R135+'Australian Open'!Q135),0)</f>
        <v>0</v>
      </c>
    </row>
    <row r="136" spans="1:10">
      <c r="A136">
        <f>IFERROR('Australian Open'!I136/('Australian Open'!I136+'Australian Open'!J136),0)</f>
        <v>0.66666666666666663</v>
      </c>
      <c r="B136">
        <f>IFERROR('Australian Open'!K136/('Australian Open'!L136+'Australian Open'!K136),0)</f>
        <v>0.6</v>
      </c>
      <c r="C136">
        <f>IFERROR('Australian Open'!M136/('Australian Open'!M136+'Australian Open'!N136),0)</f>
        <v>0</v>
      </c>
      <c r="D136">
        <f>IFERROR('Australian Open'!O136/('Australian Open'!O136+'Australian Open'!P136),0)</f>
        <v>0</v>
      </c>
      <c r="E136">
        <f>IFERROR('Australian Open'!Q136/('Australian Open'!Q136+'Australian Open'!R136),0)</f>
        <v>0</v>
      </c>
      <c r="F136" s="21">
        <f>IFERROR('Australian Open'!J136/('Australian Open'!I136+'Australian Open'!J136),0)</f>
        <v>0.33333333333333331</v>
      </c>
      <c r="G136">
        <f>IFERROR('Australian Open'!L136/('Australian Open'!K136+'Australian Open'!L136),0)</f>
        <v>0.4</v>
      </c>
      <c r="H136">
        <f>IFERROR('Australian Open'!N136/('Australian Open'!M136+'Australian Open'!M136),0)</f>
        <v>0</v>
      </c>
      <c r="I136">
        <f>IFERROR('Australian Open'!P136/('Australian Open'!O136+'Australian Open'!P136),0)</f>
        <v>0</v>
      </c>
      <c r="J136">
        <f>IFERROR('Australian Open'!R136/('Australian Open'!R136+'Australian Open'!Q136),0)</f>
        <v>0</v>
      </c>
    </row>
    <row r="137" spans="1:10">
      <c r="A137">
        <f>IFERROR('Australian Open'!I137/('Australian Open'!I137+'Australian Open'!J137),0)</f>
        <v>0.66666666666666663</v>
      </c>
      <c r="B137">
        <f>IFERROR('Australian Open'!K137/('Australian Open'!L137+'Australian Open'!K137),0)</f>
        <v>0.45</v>
      </c>
      <c r="C137">
        <f>IFERROR('Australian Open'!M137/('Australian Open'!M137+'Australian Open'!N137),0)</f>
        <v>0.6</v>
      </c>
      <c r="D137">
        <f>IFERROR('Australian Open'!O137/('Australian Open'!O137+'Australian Open'!P137),0)</f>
        <v>0.75</v>
      </c>
      <c r="E137">
        <f>IFERROR('Australian Open'!Q137/('Australian Open'!Q137+'Australian Open'!R137),0)</f>
        <v>0</v>
      </c>
      <c r="F137" s="21">
        <f>IFERROR('Australian Open'!J137/('Australian Open'!I137+'Australian Open'!J137),0)</f>
        <v>0.33333333333333331</v>
      </c>
      <c r="G137">
        <f>IFERROR('Australian Open'!L137/('Australian Open'!K137+'Australian Open'!L137),0)</f>
        <v>0.55000000000000004</v>
      </c>
      <c r="H137">
        <f>IFERROR('Australian Open'!N137/('Australian Open'!M137+'Australian Open'!M137),0)</f>
        <v>0.33333333333333331</v>
      </c>
      <c r="I137">
        <f>IFERROR('Australian Open'!P137/('Australian Open'!O137+'Australian Open'!P137),0)</f>
        <v>0.25</v>
      </c>
      <c r="J137">
        <f>IFERROR('Australian Open'!R137/('Australian Open'!R137+'Australian Open'!Q137),0)</f>
        <v>0</v>
      </c>
    </row>
    <row r="138" spans="1:10">
      <c r="A138">
        <f>IFERROR('Australian Open'!I138/('Australian Open'!I138+'Australian Open'!J138),0)</f>
        <v>0.33333333333333331</v>
      </c>
      <c r="B138">
        <f>IFERROR('Australian Open'!K138/('Australian Open'!L138+'Australian Open'!K138),0)</f>
        <v>0.75</v>
      </c>
      <c r="C138">
        <f>IFERROR('Australian Open'!M138/('Australian Open'!M138+'Australian Open'!N138),0)</f>
        <v>0.5625</v>
      </c>
      <c r="D138">
        <f>IFERROR('Australian Open'!O138/('Australian Open'!O138+'Australian Open'!P138),0)</f>
        <v>0</v>
      </c>
      <c r="E138">
        <f>IFERROR('Australian Open'!Q138/('Australian Open'!Q138+'Australian Open'!R138),0)</f>
        <v>0</v>
      </c>
      <c r="F138" s="21">
        <f>IFERROR('Australian Open'!J138/('Australian Open'!I138+'Australian Open'!J138),0)</f>
        <v>0.66666666666666663</v>
      </c>
      <c r="G138">
        <f>IFERROR('Australian Open'!L138/('Australian Open'!K138+'Australian Open'!L138),0)</f>
        <v>0.25</v>
      </c>
      <c r="H138">
        <f>IFERROR('Australian Open'!N138/('Australian Open'!M138+'Australian Open'!M138),0)</f>
        <v>0.3888888888888889</v>
      </c>
      <c r="I138">
        <f>IFERROR('Australian Open'!P138/('Australian Open'!O138+'Australian Open'!P138),0)</f>
        <v>0</v>
      </c>
      <c r="J138">
        <f>IFERROR('Australian Open'!R138/('Australian Open'!R138+'Australian Open'!Q138),0)</f>
        <v>0</v>
      </c>
    </row>
    <row r="139" spans="1:10">
      <c r="A139">
        <f>IFERROR('Australian Open'!I139/('Australian Open'!I139+'Australian Open'!J139),0)</f>
        <v>0.6</v>
      </c>
      <c r="B139">
        <f>IFERROR('Australian Open'!K139/('Australian Open'!L139+'Australian Open'!K139),0)</f>
        <v>0.33333333333333331</v>
      </c>
      <c r="C139">
        <f>IFERROR('Australian Open'!M139/('Australian Open'!M139+'Australian Open'!N139),0)</f>
        <v>0.6</v>
      </c>
      <c r="D139">
        <f>IFERROR('Australian Open'!O139/('Australian Open'!O139+'Australian Open'!P139),0)</f>
        <v>0.58333333333333337</v>
      </c>
      <c r="E139">
        <f>IFERROR('Australian Open'!Q139/('Australian Open'!Q139+'Australian Open'!R139),0)</f>
        <v>0</v>
      </c>
      <c r="F139" s="21">
        <f>IFERROR('Australian Open'!J139/('Australian Open'!I139+'Australian Open'!J139),0)</f>
        <v>0.4</v>
      </c>
      <c r="G139">
        <f>IFERROR('Australian Open'!L139/('Australian Open'!K139+'Australian Open'!L139),0)</f>
        <v>0.66666666666666663</v>
      </c>
      <c r="H139">
        <f>IFERROR('Australian Open'!N139/('Australian Open'!M139+'Australian Open'!M139),0)</f>
        <v>0.33333333333333331</v>
      </c>
      <c r="I139">
        <f>IFERROR('Australian Open'!P139/('Australian Open'!O139+'Australian Open'!P139),0)</f>
        <v>0.41666666666666669</v>
      </c>
      <c r="J139">
        <f>IFERROR('Australian Open'!R139/('Australian Open'!R139+'Australian Open'!Q139),0)</f>
        <v>0</v>
      </c>
    </row>
    <row r="140" spans="1:10">
      <c r="A140">
        <f>IFERROR('Australian Open'!I140/('Australian Open'!I140+'Australian Open'!J140),0)</f>
        <v>0.6</v>
      </c>
      <c r="B140">
        <f>IFERROR('Australian Open'!K140/('Australian Open'!L140+'Australian Open'!K140),0)</f>
        <v>0.66666666666666663</v>
      </c>
      <c r="C140">
        <f>IFERROR('Australian Open'!M140/('Australian Open'!M140+'Australian Open'!N140),0)</f>
        <v>0</v>
      </c>
      <c r="D140">
        <f>IFERROR('Australian Open'!O140/('Australian Open'!O140+'Australian Open'!P140),0)</f>
        <v>0</v>
      </c>
      <c r="E140">
        <f>IFERROR('Australian Open'!Q140/('Australian Open'!Q140+'Australian Open'!R140),0)</f>
        <v>0</v>
      </c>
      <c r="F140" s="21">
        <f>IFERROR('Australian Open'!J140/('Australian Open'!I140+'Australian Open'!J140),0)</f>
        <v>0.4</v>
      </c>
      <c r="G140">
        <f>IFERROR('Australian Open'!L140/('Australian Open'!K140+'Australian Open'!L140),0)</f>
        <v>0.33333333333333331</v>
      </c>
      <c r="H140">
        <f>IFERROR('Australian Open'!N140/('Australian Open'!M140+'Australian Open'!M140),0)</f>
        <v>0</v>
      </c>
      <c r="I140">
        <f>IFERROR('Australian Open'!P140/('Australian Open'!O140+'Australian Open'!P140),0)</f>
        <v>0</v>
      </c>
      <c r="J140">
        <f>IFERROR('Australian Open'!R140/('Australian Open'!R140+'Australian Open'!Q140),0)</f>
        <v>0</v>
      </c>
    </row>
    <row r="141" spans="1:10">
      <c r="A141">
        <f>IFERROR('Australian Open'!I141/('Australian Open'!I141+'Australian Open'!J141),0)</f>
        <v>0.5625</v>
      </c>
      <c r="B141">
        <f>IFERROR('Australian Open'!K141/('Australian Open'!L141+'Australian Open'!K141),0)</f>
        <v>0.6</v>
      </c>
      <c r="C141">
        <f>IFERROR('Australian Open'!M141/('Australian Open'!M141+'Australian Open'!N141),0)</f>
        <v>0.6</v>
      </c>
      <c r="D141">
        <f>IFERROR('Australian Open'!O141/('Australian Open'!O141+'Australian Open'!P141),0)</f>
        <v>0</v>
      </c>
      <c r="E141">
        <f>IFERROR('Australian Open'!Q141/('Australian Open'!Q141+'Australian Open'!R141),0)</f>
        <v>0</v>
      </c>
      <c r="F141" s="21">
        <f>IFERROR('Australian Open'!J141/('Australian Open'!I141+'Australian Open'!J141),0)</f>
        <v>0.4375</v>
      </c>
      <c r="G141">
        <f>IFERROR('Australian Open'!L141/('Australian Open'!K141+'Australian Open'!L141),0)</f>
        <v>0.4</v>
      </c>
      <c r="H141">
        <f>IFERROR('Australian Open'!N141/('Australian Open'!M141+'Australian Open'!M141),0)</f>
        <v>0.33333333333333331</v>
      </c>
      <c r="I141">
        <f>IFERROR('Australian Open'!P141/('Australian Open'!O141+'Australian Open'!P141),0)</f>
        <v>0</v>
      </c>
      <c r="J141">
        <f>IFERROR('Australian Open'!R141/('Australian Open'!R141+'Australian Open'!Q141),0)</f>
        <v>0</v>
      </c>
    </row>
    <row r="142" spans="1:10">
      <c r="A142">
        <f>IFERROR('Australian Open'!I142/('Australian Open'!I142+'Australian Open'!J142),0)</f>
        <v>0.66666666666666663</v>
      </c>
      <c r="B142">
        <f>IFERROR('Australian Open'!K142/('Australian Open'!L142+'Australian Open'!K142),0)</f>
        <v>0.6</v>
      </c>
      <c r="C142">
        <f>IFERROR('Australian Open'!M142/('Australian Open'!M142+'Australian Open'!N142),0)</f>
        <v>0</v>
      </c>
      <c r="D142">
        <f>IFERROR('Australian Open'!O142/('Australian Open'!O142+'Australian Open'!P142),0)</f>
        <v>0</v>
      </c>
      <c r="E142">
        <f>IFERROR('Australian Open'!Q142/('Australian Open'!Q142+'Australian Open'!R142),0)</f>
        <v>0</v>
      </c>
      <c r="F142" s="21">
        <f>IFERROR('Australian Open'!J142/('Australian Open'!I142+'Australian Open'!J142),0)</f>
        <v>0.33333333333333331</v>
      </c>
      <c r="G142">
        <f>IFERROR('Australian Open'!L142/('Australian Open'!K142+'Australian Open'!L142),0)</f>
        <v>0.4</v>
      </c>
      <c r="H142">
        <f>IFERROR('Australian Open'!N142/('Australian Open'!M142+'Australian Open'!M142),0)</f>
        <v>0</v>
      </c>
      <c r="I142">
        <f>IFERROR('Australian Open'!P142/('Australian Open'!O142+'Australian Open'!P142),0)</f>
        <v>0</v>
      </c>
      <c r="J142">
        <f>IFERROR('Australian Open'!R142/('Australian Open'!R142+'Australian Open'!Q142),0)</f>
        <v>0</v>
      </c>
    </row>
    <row r="143" spans="1:10">
      <c r="A143">
        <f>IFERROR('Australian Open'!I143/('Australian Open'!I143+'Australian Open'!J143),0)</f>
        <v>0.75</v>
      </c>
      <c r="B143">
        <f>IFERROR('Australian Open'!K143/('Australian Open'!L143+'Australian Open'!K143),0)</f>
        <v>0</v>
      </c>
      <c r="C143">
        <f>IFERROR('Australian Open'!M143/('Australian Open'!M143+'Australian Open'!N143),0)</f>
        <v>0.6</v>
      </c>
      <c r="D143">
        <f>IFERROR('Australian Open'!O143/('Australian Open'!O143+'Australian Open'!P143),0)</f>
        <v>0.75</v>
      </c>
      <c r="E143">
        <f>IFERROR('Australian Open'!Q143/('Australian Open'!Q143+'Australian Open'!R143),0)</f>
        <v>0</v>
      </c>
      <c r="F143" s="21">
        <f>IFERROR('Australian Open'!J143/('Australian Open'!I143+'Australian Open'!J143),0)</f>
        <v>0.25</v>
      </c>
      <c r="G143">
        <f>IFERROR('Australian Open'!L143/('Australian Open'!K143+'Australian Open'!L143),0)</f>
        <v>1</v>
      </c>
      <c r="H143">
        <f>IFERROR('Australian Open'!N143/('Australian Open'!M143+'Australian Open'!M143),0)</f>
        <v>0.33333333333333331</v>
      </c>
      <c r="I143">
        <f>IFERROR('Australian Open'!P143/('Australian Open'!O143+'Australian Open'!P143),0)</f>
        <v>0.25</v>
      </c>
      <c r="J143">
        <f>IFERROR('Australian Open'!R143/('Australian Open'!R143+'Australian Open'!Q143),0)</f>
        <v>0</v>
      </c>
    </row>
    <row r="144" spans="1:10">
      <c r="A144">
        <f>IFERROR('Australian Open'!I144/('Australian Open'!I144+'Australian Open'!J144),0)</f>
        <v>0.66666666666666663</v>
      </c>
      <c r="B144">
        <f>IFERROR('Australian Open'!K144/('Australian Open'!L144+'Australian Open'!K144),0)</f>
        <v>0.75</v>
      </c>
      <c r="C144">
        <f>IFERROR('Australian Open'!M144/('Australian Open'!M144+'Australian Open'!N144),0)</f>
        <v>0</v>
      </c>
      <c r="D144">
        <f>IFERROR('Australian Open'!O144/('Australian Open'!O144+'Australian Open'!P144),0)</f>
        <v>0</v>
      </c>
      <c r="E144">
        <f>IFERROR('Australian Open'!Q144/('Australian Open'!Q144+'Australian Open'!R144),0)</f>
        <v>0</v>
      </c>
      <c r="F144" s="21">
        <f>IFERROR('Australian Open'!J144/('Australian Open'!I144+'Australian Open'!J144),0)</f>
        <v>0.33333333333333331</v>
      </c>
      <c r="G144">
        <f>IFERROR('Australian Open'!L144/('Australian Open'!K144+'Australian Open'!L144),0)</f>
        <v>0.25</v>
      </c>
      <c r="H144">
        <f>IFERROR('Australian Open'!N144/('Australian Open'!M144+'Australian Open'!M144),0)</f>
        <v>0</v>
      </c>
      <c r="I144">
        <f>IFERROR('Australian Open'!P144/('Australian Open'!O144+'Australian Open'!P144),0)</f>
        <v>0</v>
      </c>
      <c r="J144">
        <f>IFERROR('Australian Open'!R144/('Australian Open'!R144+'Australian Open'!Q144),0)</f>
        <v>0</v>
      </c>
    </row>
    <row r="145" spans="1:10">
      <c r="A145">
        <f>IFERROR('Australian Open'!I145/('Australian Open'!I145+'Australian Open'!J145),0)</f>
        <v>1</v>
      </c>
      <c r="B145">
        <f>IFERROR('Australian Open'!K145/('Australian Open'!L145+'Australian Open'!K145),0)</f>
        <v>0.66666666666666663</v>
      </c>
      <c r="C145">
        <f>IFERROR('Australian Open'!M145/('Australian Open'!M145+'Australian Open'!N145),0)</f>
        <v>0.6</v>
      </c>
      <c r="D145">
        <f>IFERROR('Australian Open'!O145/('Australian Open'!O145+'Australian Open'!P145),0)</f>
        <v>0</v>
      </c>
      <c r="E145">
        <f>IFERROR('Australian Open'!Q145/('Australian Open'!Q145+'Australian Open'!R145),0)</f>
        <v>0</v>
      </c>
      <c r="F145" s="21">
        <f>IFERROR('Australian Open'!J145/('Australian Open'!I145+'Australian Open'!J145),0)</f>
        <v>0</v>
      </c>
      <c r="G145">
        <f>IFERROR('Australian Open'!L145/('Australian Open'!K145+'Australian Open'!L145),0)</f>
        <v>0.33333333333333331</v>
      </c>
      <c r="H145">
        <f>IFERROR('Australian Open'!N145/('Australian Open'!M145+'Australian Open'!M145),0)</f>
        <v>0.33333333333333331</v>
      </c>
      <c r="I145">
        <f>IFERROR('Australian Open'!P145/('Australian Open'!O145+'Australian Open'!P145),0)</f>
        <v>0</v>
      </c>
      <c r="J145">
        <f>IFERROR('Australian Open'!R145/('Australian Open'!R145+'Australian Open'!Q145),0)</f>
        <v>0</v>
      </c>
    </row>
    <row r="146" spans="1:10">
      <c r="A146">
        <f>IFERROR('Australian Open'!I146/('Australian Open'!I146+'Australian Open'!J146),0)</f>
        <v>0.75</v>
      </c>
      <c r="B146">
        <f>IFERROR('Australian Open'!K146/('Australian Open'!L146+'Australian Open'!K146),0)</f>
        <v>0.66666666666666663</v>
      </c>
      <c r="C146">
        <f>IFERROR('Australian Open'!M146/('Australian Open'!M146+'Australian Open'!N146),0)</f>
        <v>0</v>
      </c>
      <c r="D146">
        <f>IFERROR('Australian Open'!O146/('Australian Open'!O146+'Australian Open'!P146),0)</f>
        <v>0</v>
      </c>
      <c r="E146">
        <f>IFERROR('Australian Open'!Q146/('Australian Open'!Q146+'Australian Open'!R146),0)</f>
        <v>0</v>
      </c>
      <c r="F146" s="21">
        <f>IFERROR('Australian Open'!J146/('Australian Open'!I146+'Australian Open'!J146),0)</f>
        <v>0.25</v>
      </c>
      <c r="G146">
        <f>IFERROR('Australian Open'!L146/('Australian Open'!K146+'Australian Open'!L146),0)</f>
        <v>0.33333333333333331</v>
      </c>
      <c r="H146">
        <f>IFERROR('Australian Open'!N146/('Australian Open'!M146+'Australian Open'!M146),0)</f>
        <v>0</v>
      </c>
      <c r="I146">
        <f>IFERROR('Australian Open'!P146/('Australian Open'!O146+'Australian Open'!P146),0)</f>
        <v>0</v>
      </c>
      <c r="J146">
        <f>IFERROR('Australian Open'!R146/('Australian Open'!R146+'Australian Open'!Q146),0)</f>
        <v>0</v>
      </c>
    </row>
    <row r="147" spans="1:10">
      <c r="A147">
        <f>IFERROR('Australian Open'!I147/('Australian Open'!I147+'Australian Open'!J147),0)</f>
        <v>0.58333333333333337</v>
      </c>
      <c r="B147">
        <f>IFERROR('Australian Open'!K147/('Australian Open'!L147+'Australian Open'!K147),0)</f>
        <v>0.54545454545454541</v>
      </c>
      <c r="C147">
        <f>IFERROR('Australian Open'!M147/('Australian Open'!M147+'Australian Open'!N147),0)</f>
        <v>0.25</v>
      </c>
      <c r="D147">
        <f>IFERROR('Australian Open'!O147/('Australian Open'!O147+'Australian Open'!P147),0)</f>
        <v>0.75</v>
      </c>
      <c r="E147">
        <f>IFERROR('Australian Open'!Q147/('Australian Open'!Q147+'Australian Open'!R147),0)</f>
        <v>0</v>
      </c>
      <c r="F147" s="21">
        <f>IFERROR('Australian Open'!J147/('Australian Open'!I147+'Australian Open'!J147),0)</f>
        <v>0.41666666666666669</v>
      </c>
      <c r="G147">
        <f>IFERROR('Australian Open'!L147/('Australian Open'!K147+'Australian Open'!L147),0)</f>
        <v>0.45454545454545453</v>
      </c>
      <c r="H147">
        <f>IFERROR('Australian Open'!N147/('Australian Open'!M147+'Australian Open'!M147),0)</f>
        <v>1.5</v>
      </c>
      <c r="I147">
        <f>IFERROR('Australian Open'!P147/('Australian Open'!O147+'Australian Open'!P147),0)</f>
        <v>0.25</v>
      </c>
      <c r="J147">
        <f>IFERROR('Australian Open'!R147/('Australian Open'!R147+'Australian Open'!Q147),0)</f>
        <v>0</v>
      </c>
    </row>
    <row r="148" spans="1:10">
      <c r="A148">
        <f>IFERROR('Australian Open'!I148/('Australian Open'!I148+'Australian Open'!J148),0)</f>
        <v>0.8571428571428571</v>
      </c>
      <c r="B148">
        <f>IFERROR('Australian Open'!K148/('Australian Open'!L148+'Australian Open'!K148),0)</f>
        <v>0.58333333333333337</v>
      </c>
      <c r="C148">
        <f>IFERROR('Australian Open'!M148/('Australian Open'!M148+'Australian Open'!N148),0)</f>
        <v>0</v>
      </c>
      <c r="D148">
        <f>IFERROR('Australian Open'!O148/('Australian Open'!O148+'Australian Open'!P148),0)</f>
        <v>0</v>
      </c>
      <c r="E148">
        <f>IFERROR('Australian Open'!Q148/('Australian Open'!Q148+'Australian Open'!R148),0)</f>
        <v>0</v>
      </c>
      <c r="F148" s="21">
        <f>IFERROR('Australian Open'!J148/('Australian Open'!I148+'Australian Open'!J148),0)</f>
        <v>0.14285714285714285</v>
      </c>
      <c r="G148">
        <f>IFERROR('Australian Open'!L148/('Australian Open'!K148+'Australian Open'!L148),0)</f>
        <v>0.41666666666666669</v>
      </c>
      <c r="H148">
        <f>IFERROR('Australian Open'!N148/('Australian Open'!M148+'Australian Open'!M148),0)</f>
        <v>0</v>
      </c>
      <c r="I148">
        <f>IFERROR('Australian Open'!P148/('Australian Open'!O148+'Australian Open'!P148),0)</f>
        <v>0</v>
      </c>
      <c r="J148">
        <f>IFERROR('Australian Open'!R148/('Australian Open'!R148+'Australian Open'!Q148),0)</f>
        <v>0</v>
      </c>
    </row>
    <row r="149" spans="1:10">
      <c r="A149">
        <f>IFERROR('Australian Open'!I149/('Australian Open'!I149+'Australian Open'!J149),0)</f>
        <v>0.66666666666666663</v>
      </c>
      <c r="B149">
        <f>IFERROR('Australian Open'!K149/('Australian Open'!L149+'Australian Open'!K149),0)</f>
        <v>0.25</v>
      </c>
      <c r="C149">
        <f>IFERROR('Australian Open'!M149/('Australian Open'!M149+'Australian Open'!N149),0)</f>
        <v>0.66666666666666663</v>
      </c>
      <c r="D149">
        <f>IFERROR('Australian Open'!O149/('Australian Open'!O149+'Australian Open'!P149),0)</f>
        <v>0.8571428571428571</v>
      </c>
      <c r="E149">
        <f>IFERROR('Australian Open'!Q149/('Australian Open'!Q149+'Australian Open'!R149),0)</f>
        <v>0</v>
      </c>
      <c r="F149" s="21">
        <f>IFERROR('Australian Open'!J149/('Australian Open'!I149+'Australian Open'!J149),0)</f>
        <v>0.33333333333333331</v>
      </c>
      <c r="G149">
        <f>IFERROR('Australian Open'!L149/('Australian Open'!K149+'Australian Open'!L149),0)</f>
        <v>0.75</v>
      </c>
      <c r="H149">
        <f>IFERROR('Australian Open'!N149/('Australian Open'!M149+'Australian Open'!M149),0)</f>
        <v>0.25</v>
      </c>
      <c r="I149">
        <f>IFERROR('Australian Open'!P149/('Australian Open'!O149+'Australian Open'!P149),0)</f>
        <v>0.14285714285714285</v>
      </c>
      <c r="J149">
        <f>IFERROR('Australian Open'!R149/('Australian Open'!R149+'Australian Open'!Q149),0)</f>
        <v>0</v>
      </c>
    </row>
    <row r="150" spans="1:10">
      <c r="A150">
        <f>IFERROR('Australian Open'!I150/('Australian Open'!I150+'Australian Open'!J150),0)</f>
        <v>0.6</v>
      </c>
      <c r="B150">
        <f>IFERROR('Australian Open'!K150/('Australian Open'!L150+'Australian Open'!K150),0)</f>
        <v>0.33333333333333331</v>
      </c>
      <c r="C150">
        <f>IFERROR('Australian Open'!M150/('Australian Open'!M150+'Australian Open'!N150),0)</f>
        <v>0.6</v>
      </c>
      <c r="D150">
        <f>IFERROR('Australian Open'!O150/('Australian Open'!O150+'Australian Open'!P150),0)</f>
        <v>0</v>
      </c>
      <c r="E150">
        <f>IFERROR('Australian Open'!Q150/('Australian Open'!Q150+'Australian Open'!R150),0)</f>
        <v>0</v>
      </c>
      <c r="F150" s="21">
        <f>IFERROR('Australian Open'!J150/('Australian Open'!I150+'Australian Open'!J150),0)</f>
        <v>0.4</v>
      </c>
      <c r="G150">
        <f>IFERROR('Australian Open'!L150/('Australian Open'!K150+'Australian Open'!L150),0)</f>
        <v>0.66666666666666663</v>
      </c>
      <c r="H150">
        <f>IFERROR('Australian Open'!N150/('Australian Open'!M150+'Australian Open'!M150),0)</f>
        <v>0.33333333333333331</v>
      </c>
      <c r="I150">
        <f>IFERROR('Australian Open'!P150/('Australian Open'!O150+'Australian Open'!P150),0)</f>
        <v>0</v>
      </c>
      <c r="J150">
        <f>IFERROR('Australian Open'!R150/('Australian Open'!R150+'Australian Open'!Q150),0)</f>
        <v>0</v>
      </c>
    </row>
    <row r="151" spans="1:10">
      <c r="A151">
        <f>IFERROR('Australian Open'!I151/('Australian Open'!I151+'Australian Open'!J151),0)</f>
        <v>0.66666666666666663</v>
      </c>
      <c r="B151">
        <f>IFERROR('Australian Open'!K151/('Australian Open'!L151+'Australian Open'!K151),0)</f>
        <v>0.6</v>
      </c>
      <c r="C151">
        <f>IFERROR('Australian Open'!M151/('Australian Open'!M151+'Australian Open'!N151),0)</f>
        <v>0.4</v>
      </c>
      <c r="D151">
        <f>IFERROR('Australian Open'!O151/('Australian Open'!O151+'Australian Open'!P151),0)</f>
        <v>0.8571428571428571</v>
      </c>
      <c r="E151">
        <f>IFERROR('Australian Open'!Q151/('Australian Open'!Q151+'Australian Open'!R151),0)</f>
        <v>0</v>
      </c>
      <c r="F151" s="21">
        <f>IFERROR('Australian Open'!J151/('Australian Open'!I151+'Australian Open'!J151),0)</f>
        <v>0.33333333333333331</v>
      </c>
      <c r="G151">
        <f>IFERROR('Australian Open'!L151/('Australian Open'!K151+'Australian Open'!L151),0)</f>
        <v>0.4</v>
      </c>
      <c r="H151">
        <f>IFERROR('Australian Open'!N151/('Australian Open'!M151+'Australian Open'!M151),0)</f>
        <v>0.75</v>
      </c>
      <c r="I151">
        <f>IFERROR('Australian Open'!P151/('Australian Open'!O151+'Australian Open'!P151),0)</f>
        <v>0.14285714285714285</v>
      </c>
      <c r="J151">
        <f>IFERROR('Australian Open'!R151/('Australian Open'!R151+'Australian Open'!Q151),0)</f>
        <v>0</v>
      </c>
    </row>
    <row r="152" spans="1:10">
      <c r="A152">
        <f>IFERROR('Australian Open'!I152/('Australian Open'!I152+'Australian Open'!J152),0)</f>
        <v>0.66666666666666663</v>
      </c>
      <c r="B152">
        <f>IFERROR('Australian Open'!K152/('Australian Open'!L152+'Australian Open'!K152),0)</f>
        <v>0.6</v>
      </c>
      <c r="C152">
        <f>IFERROR('Australian Open'!M152/('Australian Open'!M152+'Australian Open'!N152),0)</f>
        <v>0</v>
      </c>
      <c r="D152">
        <f>IFERROR('Australian Open'!O152/('Australian Open'!O152+'Australian Open'!P152),0)</f>
        <v>0</v>
      </c>
      <c r="E152">
        <f>IFERROR('Australian Open'!Q152/('Australian Open'!Q152+'Australian Open'!R152),0)</f>
        <v>0</v>
      </c>
      <c r="F152" s="21">
        <f>IFERROR('Australian Open'!J152/('Australian Open'!I152+'Australian Open'!J152),0)</f>
        <v>0.33333333333333331</v>
      </c>
      <c r="G152">
        <f>IFERROR('Australian Open'!L152/('Australian Open'!K152+'Australian Open'!L152),0)</f>
        <v>0.4</v>
      </c>
      <c r="H152">
        <f>IFERROR('Australian Open'!N152/('Australian Open'!M152+'Australian Open'!M152),0)</f>
        <v>0</v>
      </c>
      <c r="I152">
        <f>IFERROR('Australian Open'!P152/('Australian Open'!O152+'Australian Open'!P152),0)</f>
        <v>0</v>
      </c>
      <c r="J152">
        <f>IFERROR('Australian Open'!R152/('Australian Open'!R152+'Australian Open'!Q152),0)</f>
        <v>0</v>
      </c>
    </row>
    <row r="153" spans="1:10">
      <c r="A153">
        <f>IFERROR('Australian Open'!I153/('Australian Open'!I153+'Australian Open'!J153),0)</f>
        <v>0.66666666666666663</v>
      </c>
      <c r="B153">
        <f>IFERROR('Australian Open'!K153/('Australian Open'!L153+'Australian Open'!K153),0)</f>
        <v>0.75</v>
      </c>
      <c r="C153">
        <f>IFERROR('Australian Open'!M153/('Australian Open'!M153+'Australian Open'!N153),0)</f>
        <v>0.75</v>
      </c>
      <c r="D153">
        <f>IFERROR('Australian Open'!O153/('Australian Open'!O153+'Australian Open'!P153),0)</f>
        <v>0</v>
      </c>
      <c r="E153">
        <f>IFERROR('Australian Open'!Q153/('Australian Open'!Q153+'Australian Open'!R153),0)</f>
        <v>0</v>
      </c>
      <c r="F153" s="21">
        <f>IFERROR('Australian Open'!J153/('Australian Open'!I153+'Australian Open'!J153),0)</f>
        <v>0.33333333333333331</v>
      </c>
      <c r="G153">
        <f>IFERROR('Australian Open'!L153/('Australian Open'!K153+'Australian Open'!L153),0)</f>
        <v>0.25</v>
      </c>
      <c r="H153">
        <f>IFERROR('Australian Open'!N153/('Australian Open'!M153+'Australian Open'!M153),0)</f>
        <v>0.16666666666666666</v>
      </c>
      <c r="I153">
        <f>IFERROR('Australian Open'!P153/('Australian Open'!O153+'Australian Open'!P153),0)</f>
        <v>0</v>
      </c>
      <c r="J153">
        <f>IFERROR('Australian Open'!R153/('Australian Open'!R153+'Australian Open'!Q153),0)</f>
        <v>0</v>
      </c>
    </row>
    <row r="154" spans="1:10">
      <c r="A154">
        <f>IFERROR('Australian Open'!I154/('Australian Open'!I154+'Australian Open'!J154),0)</f>
        <v>0.66666666666666663</v>
      </c>
      <c r="B154">
        <f>IFERROR('Australian Open'!K154/('Australian Open'!L154+'Australian Open'!K154),0)</f>
        <v>0.8571428571428571</v>
      </c>
      <c r="C154">
        <f>IFERROR('Australian Open'!M154/('Australian Open'!M154+'Australian Open'!N154),0)</f>
        <v>0</v>
      </c>
      <c r="D154">
        <f>IFERROR('Australian Open'!O154/('Australian Open'!O154+'Australian Open'!P154),0)</f>
        <v>0</v>
      </c>
      <c r="E154">
        <f>IFERROR('Australian Open'!Q154/('Australian Open'!Q154+'Australian Open'!R154),0)</f>
        <v>0</v>
      </c>
      <c r="F154" s="21">
        <f>IFERROR('Australian Open'!J154/('Australian Open'!I154+'Australian Open'!J154),0)</f>
        <v>0.33333333333333331</v>
      </c>
      <c r="G154">
        <f>IFERROR('Australian Open'!L154/('Australian Open'!K154+'Australian Open'!L154),0)</f>
        <v>0.14285714285714285</v>
      </c>
      <c r="H154">
        <f>IFERROR('Australian Open'!N154/('Australian Open'!M154+'Australian Open'!M154),0)</f>
        <v>0</v>
      </c>
      <c r="I154">
        <f>IFERROR('Australian Open'!P154/('Australian Open'!O154+'Australian Open'!P154),0)</f>
        <v>0</v>
      </c>
      <c r="J154">
        <f>IFERROR('Australian Open'!R154/('Australian Open'!R154+'Australian Open'!Q154),0)</f>
        <v>0</v>
      </c>
    </row>
    <row r="155" spans="1:10">
      <c r="A155">
        <f>IFERROR('Australian Open'!I155/('Australian Open'!I155+'Australian Open'!J155),0)</f>
        <v>0.6</v>
      </c>
      <c r="B155">
        <f>IFERROR('Australian Open'!K155/('Australian Open'!L155+'Australian Open'!K155),0)</f>
        <v>0.33333333333333331</v>
      </c>
      <c r="C155">
        <f>IFERROR('Australian Open'!M155/('Australian Open'!M155+'Australian Open'!N155),0)</f>
        <v>0.66666666666666663</v>
      </c>
      <c r="D155">
        <f>IFERROR('Australian Open'!O155/('Australian Open'!O155+'Australian Open'!P155),0)</f>
        <v>0.25</v>
      </c>
      <c r="E155">
        <f>IFERROR('Australian Open'!Q155/('Australian Open'!Q155+'Australian Open'!R155),0)</f>
        <v>0.66666666666666663</v>
      </c>
      <c r="F155" s="21">
        <f>IFERROR('Australian Open'!J155/('Australian Open'!I155+'Australian Open'!J155),0)</f>
        <v>0.4</v>
      </c>
      <c r="G155">
        <f>IFERROR('Australian Open'!L155/('Australian Open'!K155+'Australian Open'!L155),0)</f>
        <v>0.66666666666666663</v>
      </c>
      <c r="H155">
        <f>IFERROR('Australian Open'!N155/('Australian Open'!M155+'Australian Open'!M155),0)</f>
        <v>0.25</v>
      </c>
      <c r="I155">
        <f>IFERROR('Australian Open'!P155/('Australian Open'!O155+'Australian Open'!P155),0)</f>
        <v>0.75</v>
      </c>
      <c r="J155">
        <f>IFERROR('Australian Open'!R155/('Australian Open'!R155+'Australian Open'!Q155),0)</f>
        <v>0.33333333333333331</v>
      </c>
    </row>
    <row r="156" spans="1:10">
      <c r="A156">
        <f>IFERROR('Australian Open'!I156/('Australian Open'!I156+'Australian Open'!J156),0)</f>
        <v>0.66666666666666663</v>
      </c>
      <c r="B156">
        <f>IFERROR('Australian Open'!K156/('Australian Open'!L156+'Australian Open'!K156),0)</f>
        <v>0.75</v>
      </c>
      <c r="C156">
        <f>IFERROR('Australian Open'!M156/('Australian Open'!M156+'Australian Open'!N156),0)</f>
        <v>0</v>
      </c>
      <c r="D156">
        <f>IFERROR('Australian Open'!O156/('Australian Open'!O156+'Australian Open'!P156),0)</f>
        <v>0</v>
      </c>
      <c r="E156">
        <f>IFERROR('Australian Open'!Q156/('Australian Open'!Q156+'Australian Open'!R156),0)</f>
        <v>0</v>
      </c>
      <c r="F156" s="21">
        <f>IFERROR('Australian Open'!J156/('Australian Open'!I156+'Australian Open'!J156),0)</f>
        <v>0.33333333333333331</v>
      </c>
      <c r="G156">
        <f>IFERROR('Australian Open'!L156/('Australian Open'!K156+'Australian Open'!L156),0)</f>
        <v>0.25</v>
      </c>
      <c r="H156">
        <f>IFERROR('Australian Open'!N156/('Australian Open'!M156+'Australian Open'!M156),0)</f>
        <v>0</v>
      </c>
      <c r="I156">
        <f>IFERROR('Australian Open'!P156/('Australian Open'!O156+'Australian Open'!P156),0)</f>
        <v>0</v>
      </c>
      <c r="J156">
        <f>IFERROR('Australian Open'!R156/('Australian Open'!R156+'Australian Open'!Q156),0)</f>
        <v>0</v>
      </c>
    </row>
    <row r="157" spans="1:10">
      <c r="A157">
        <f>IFERROR('Australian Open'!I157/('Australian Open'!I157+'Australian Open'!J157),0)</f>
        <v>0.4</v>
      </c>
      <c r="B157">
        <f>IFERROR('Australian Open'!K157/('Australian Open'!L157+'Australian Open'!K157),0)</f>
        <v>0.6</v>
      </c>
      <c r="C157">
        <f>IFERROR('Australian Open'!M157/('Australian Open'!M157+'Australian Open'!N157),0)</f>
        <v>0.33333333333333331</v>
      </c>
      <c r="D157">
        <f>IFERROR('Australian Open'!O157/('Australian Open'!O157+'Australian Open'!P157),0)</f>
        <v>0.58333333333333337</v>
      </c>
      <c r="E157">
        <f>IFERROR('Australian Open'!Q157/('Australian Open'!Q157+'Australian Open'!R157),0)</f>
        <v>0.5714285714285714</v>
      </c>
      <c r="F157" s="21">
        <f>IFERROR('Australian Open'!J157/('Australian Open'!I157+'Australian Open'!J157),0)</f>
        <v>0.6</v>
      </c>
      <c r="G157">
        <f>IFERROR('Australian Open'!L157/('Australian Open'!K157+'Australian Open'!L157),0)</f>
        <v>0.4</v>
      </c>
      <c r="H157">
        <f>IFERROR('Australian Open'!N157/('Australian Open'!M157+'Australian Open'!M157),0)</f>
        <v>1</v>
      </c>
      <c r="I157">
        <f>IFERROR('Australian Open'!P157/('Australian Open'!O157+'Australian Open'!P157),0)</f>
        <v>0.41666666666666669</v>
      </c>
      <c r="J157">
        <f>IFERROR('Australian Open'!R157/('Australian Open'!R157+'Australian Open'!Q157),0)</f>
        <v>0.42857142857142855</v>
      </c>
    </row>
    <row r="158" spans="1:10">
      <c r="A158">
        <f>IFERROR('Australian Open'!I158/('Australian Open'!I158+'Australian Open'!J158),0)</f>
        <v>0.6</v>
      </c>
      <c r="B158">
        <f>IFERROR('Australian Open'!K158/('Australian Open'!L158+'Australian Open'!K158),0)</f>
        <v>0.6</v>
      </c>
      <c r="C158">
        <f>IFERROR('Australian Open'!M158/('Australian Open'!M158+'Australian Open'!N158),0)</f>
        <v>0</v>
      </c>
      <c r="D158">
        <f>IFERROR('Australian Open'!O158/('Australian Open'!O158+'Australian Open'!P158),0)</f>
        <v>0</v>
      </c>
      <c r="E158">
        <f>IFERROR('Australian Open'!Q158/('Australian Open'!Q158+'Australian Open'!R158),0)</f>
        <v>0</v>
      </c>
      <c r="F158" s="21">
        <f>IFERROR('Australian Open'!J158/('Australian Open'!I158+'Australian Open'!J158),0)</f>
        <v>0.4</v>
      </c>
      <c r="G158">
        <f>IFERROR('Australian Open'!L158/('Australian Open'!K158+'Australian Open'!L158),0)</f>
        <v>0.4</v>
      </c>
      <c r="H158">
        <f>IFERROR('Australian Open'!N158/('Australian Open'!M158+'Australian Open'!M158),0)</f>
        <v>0</v>
      </c>
      <c r="I158">
        <f>IFERROR('Australian Open'!P158/('Australian Open'!O158+'Australian Open'!P158),0)</f>
        <v>0</v>
      </c>
      <c r="J158">
        <f>IFERROR('Australian Open'!R158/('Australian Open'!R158+'Australian Open'!Q158),0)</f>
        <v>0</v>
      </c>
    </row>
    <row r="159" spans="1:10">
      <c r="A159">
        <f>IFERROR('Australian Open'!I159/('Australian Open'!I159+'Australian Open'!J159),0)</f>
        <v>0.41666666666666669</v>
      </c>
      <c r="B159">
        <f>IFERROR('Australian Open'!K159/('Australian Open'!L159+'Australian Open'!K159),0)</f>
        <v>0.66666666666666663</v>
      </c>
      <c r="C159">
        <f>IFERROR('Australian Open'!M159/('Australian Open'!M159+'Australian Open'!N159),0)</f>
        <v>0.58333333333333337</v>
      </c>
      <c r="D159">
        <f>IFERROR('Australian Open'!O159/('Australian Open'!O159+'Australian Open'!P159),0)</f>
        <v>0.33333333333333331</v>
      </c>
      <c r="E159">
        <f>IFERROR('Australian Open'!Q159/('Australian Open'!Q159+'Australian Open'!R159),0)</f>
        <v>0.75</v>
      </c>
      <c r="F159" s="21">
        <f>IFERROR('Australian Open'!J159/('Australian Open'!I159+'Australian Open'!J159),0)</f>
        <v>0.58333333333333337</v>
      </c>
      <c r="G159">
        <f>IFERROR('Australian Open'!L159/('Australian Open'!K159+'Australian Open'!L159),0)</f>
        <v>0.33333333333333331</v>
      </c>
      <c r="H159">
        <f>IFERROR('Australian Open'!N159/('Australian Open'!M159+'Australian Open'!M159),0)</f>
        <v>0.35714285714285715</v>
      </c>
      <c r="I159">
        <f>IFERROR('Australian Open'!P159/('Australian Open'!O159+'Australian Open'!P159),0)</f>
        <v>0.66666666666666663</v>
      </c>
      <c r="J159">
        <f>IFERROR('Australian Open'!R159/('Australian Open'!R159+'Australian Open'!Q159),0)</f>
        <v>0.25</v>
      </c>
    </row>
    <row r="160" spans="1:10">
      <c r="A160">
        <f>IFERROR('Australian Open'!I160/('Australian Open'!I160+'Australian Open'!J160),0)</f>
        <v>0.41666666666666669</v>
      </c>
      <c r="B160">
        <f>IFERROR('Australian Open'!K160/('Australian Open'!L160+'Australian Open'!K160),0)</f>
        <v>0.6</v>
      </c>
      <c r="C160">
        <f>IFERROR('Australian Open'!M160/('Australian Open'!M160+'Australian Open'!N160),0)</f>
        <v>1</v>
      </c>
      <c r="D160">
        <f>IFERROR('Australian Open'!O160/('Australian Open'!O160+'Australian Open'!P160),0)</f>
        <v>0</v>
      </c>
      <c r="E160">
        <f>IFERROR('Australian Open'!Q160/('Australian Open'!Q160+'Australian Open'!R160),0)</f>
        <v>0</v>
      </c>
      <c r="F160" s="21">
        <f>IFERROR('Australian Open'!J160/('Australian Open'!I160+'Australian Open'!J160),0)</f>
        <v>0.58333333333333337</v>
      </c>
      <c r="G160">
        <f>IFERROR('Australian Open'!L160/('Australian Open'!K160+'Australian Open'!L160),0)</f>
        <v>0.4</v>
      </c>
      <c r="H160">
        <f>IFERROR('Australian Open'!N160/('Australian Open'!M160+'Australian Open'!M160),0)</f>
        <v>0</v>
      </c>
      <c r="I160">
        <f>IFERROR('Australian Open'!P160/('Australian Open'!O160+'Australian Open'!P160),0)</f>
        <v>0</v>
      </c>
      <c r="J160">
        <f>IFERROR('Australian Open'!R160/('Australian Open'!R160+'Australian Open'!Q160),0)</f>
        <v>0</v>
      </c>
    </row>
    <row r="161" spans="1:10">
      <c r="A161">
        <f>IFERROR('Australian Open'!I161/('Australian Open'!I161+'Australian Open'!J161),0)</f>
        <v>0.66666666666666663</v>
      </c>
      <c r="B161">
        <f>IFERROR('Australian Open'!K161/('Australian Open'!L161+'Australian Open'!K161),0)</f>
        <v>0.8571428571428571</v>
      </c>
      <c r="C161">
        <f>IFERROR('Australian Open'!M161/('Australian Open'!M161+'Australian Open'!N161),0)</f>
        <v>0.75</v>
      </c>
      <c r="D161">
        <f>IFERROR('Australian Open'!O161/('Australian Open'!O161+'Australian Open'!P161),0)</f>
        <v>0</v>
      </c>
      <c r="E161">
        <f>IFERROR('Australian Open'!Q161/('Australian Open'!Q161+'Australian Open'!R161),0)</f>
        <v>0</v>
      </c>
      <c r="F161" s="21">
        <f>IFERROR('Australian Open'!J161/('Australian Open'!I161+'Australian Open'!J161),0)</f>
        <v>0.33333333333333331</v>
      </c>
      <c r="G161">
        <f>IFERROR('Australian Open'!L161/('Australian Open'!K161+'Australian Open'!L161),0)</f>
        <v>0.14285714285714285</v>
      </c>
      <c r="H161">
        <f>IFERROR('Australian Open'!N161/('Australian Open'!M161+'Australian Open'!M161),0)</f>
        <v>0.16666666666666666</v>
      </c>
      <c r="I161">
        <f>IFERROR('Australian Open'!P161/('Australian Open'!O161+'Australian Open'!P161),0)</f>
        <v>0</v>
      </c>
      <c r="J161">
        <f>IFERROR('Australian Open'!R161/('Australian Open'!R161+'Australian Open'!Q161),0)</f>
        <v>0</v>
      </c>
    </row>
    <row r="162" spans="1:10">
      <c r="A162">
        <f>IFERROR('Australian Open'!I162/('Australian Open'!I162+'Australian Open'!J162),0)</f>
        <v>0.8571428571428571</v>
      </c>
      <c r="B162">
        <f>IFERROR('Australian Open'!K162/('Australian Open'!L162+'Australian Open'!K162),0)</f>
        <v>0.75</v>
      </c>
      <c r="C162">
        <f>IFERROR('Australian Open'!M162/('Australian Open'!M162+'Australian Open'!N162),0)</f>
        <v>0</v>
      </c>
      <c r="D162">
        <f>IFERROR('Australian Open'!O162/('Australian Open'!O162+'Australian Open'!P162),0)</f>
        <v>0</v>
      </c>
      <c r="E162">
        <f>IFERROR('Australian Open'!Q162/('Australian Open'!Q162+'Australian Open'!R162),0)</f>
        <v>0</v>
      </c>
      <c r="F162" s="21">
        <f>IFERROR('Australian Open'!J162/('Australian Open'!I162+'Australian Open'!J162),0)</f>
        <v>0.14285714285714285</v>
      </c>
      <c r="G162">
        <f>IFERROR('Australian Open'!L162/('Australian Open'!K162+'Australian Open'!L162),0)</f>
        <v>0.25</v>
      </c>
      <c r="H162">
        <f>IFERROR('Australian Open'!N162/('Australian Open'!M162+'Australian Open'!M162),0)</f>
        <v>0</v>
      </c>
      <c r="I162">
        <f>IFERROR('Australian Open'!P162/('Australian Open'!O162+'Australian Open'!P162),0)</f>
        <v>0</v>
      </c>
      <c r="J162">
        <f>IFERROR('Australian Open'!R162/('Australian Open'!R162+'Australian Open'!Q162),0)</f>
        <v>0</v>
      </c>
    </row>
    <row r="163" spans="1:10">
      <c r="A163">
        <f>IFERROR('Australian Open'!I163/('Australian Open'!I163+'Australian Open'!J163),0)</f>
        <v>0.6</v>
      </c>
      <c r="B163">
        <f>IFERROR('Australian Open'!K163/('Australian Open'!L163+'Australian Open'!K163),0)</f>
        <v>0.8571428571428571</v>
      </c>
      <c r="C163">
        <f>IFERROR('Australian Open'!M163/('Australian Open'!M163+'Australian Open'!N163),0)</f>
        <v>0.66666666666666663</v>
      </c>
      <c r="D163">
        <f>IFERROR('Australian Open'!O163/('Australian Open'!O163+'Australian Open'!P163),0)</f>
        <v>0</v>
      </c>
      <c r="E163">
        <f>IFERROR('Australian Open'!Q163/('Australian Open'!Q163+'Australian Open'!R163),0)</f>
        <v>0</v>
      </c>
      <c r="F163" s="21">
        <f>IFERROR('Australian Open'!J163/('Australian Open'!I163+'Australian Open'!J163),0)</f>
        <v>0.4</v>
      </c>
      <c r="G163">
        <f>IFERROR('Australian Open'!L163/('Australian Open'!K163+'Australian Open'!L163),0)</f>
        <v>0.14285714285714285</v>
      </c>
      <c r="H163">
        <f>IFERROR('Australian Open'!N163/('Australian Open'!M163+'Australian Open'!M163),0)</f>
        <v>0.25</v>
      </c>
      <c r="I163">
        <f>IFERROR('Australian Open'!P163/('Australian Open'!O163+'Australian Open'!P163),0)</f>
        <v>0</v>
      </c>
      <c r="J163">
        <f>IFERROR('Australian Open'!R163/('Australian Open'!R163+'Australian Open'!Q163),0)</f>
        <v>0</v>
      </c>
    </row>
    <row r="164" spans="1:10">
      <c r="A164">
        <f>IFERROR('Australian Open'!I164/('Australian Open'!I164+'Australian Open'!J164),0)</f>
        <v>0.66666666666666663</v>
      </c>
      <c r="B164">
        <f>IFERROR('Australian Open'!K164/('Australian Open'!L164+'Australian Open'!K164),0)</f>
        <v>0.75</v>
      </c>
      <c r="C164">
        <f>IFERROR('Australian Open'!M164/('Australian Open'!M164+'Australian Open'!N164),0)</f>
        <v>0</v>
      </c>
      <c r="D164">
        <f>IFERROR('Australian Open'!O164/('Australian Open'!O164+'Australian Open'!P164),0)</f>
        <v>0</v>
      </c>
      <c r="E164">
        <f>IFERROR('Australian Open'!Q164/('Australian Open'!Q164+'Australian Open'!R164),0)</f>
        <v>0</v>
      </c>
      <c r="F164" s="21">
        <f>IFERROR('Australian Open'!J164/('Australian Open'!I164+'Australian Open'!J164),0)</f>
        <v>0.33333333333333331</v>
      </c>
      <c r="G164">
        <f>IFERROR('Australian Open'!L164/('Australian Open'!K164+'Australian Open'!L164),0)</f>
        <v>0.25</v>
      </c>
      <c r="H164">
        <f>IFERROR('Australian Open'!N164/('Australian Open'!M164+'Australian Open'!M164),0)</f>
        <v>0</v>
      </c>
      <c r="I164">
        <f>IFERROR('Australian Open'!P164/('Australian Open'!O164+'Australian Open'!P164),0)</f>
        <v>0</v>
      </c>
      <c r="J164">
        <f>IFERROR('Australian Open'!R164/('Australian Open'!R164+'Australian Open'!Q164),0)</f>
        <v>0</v>
      </c>
    </row>
    <row r="165" spans="1:10">
      <c r="A165">
        <f>IFERROR('Australian Open'!I165/('Australian Open'!I165+'Australian Open'!J165),0)</f>
        <v>0.6</v>
      </c>
      <c r="B165">
        <f>IFERROR('Australian Open'!K165/('Australian Open'!L165+'Australian Open'!K165),0)</f>
        <v>0.75</v>
      </c>
      <c r="C165">
        <f>IFERROR('Australian Open'!M165/('Australian Open'!M165+'Australian Open'!N165),0)</f>
        <v>0.8571428571428571</v>
      </c>
      <c r="D165">
        <f>IFERROR('Australian Open'!O165/('Australian Open'!O165+'Australian Open'!P165),0)</f>
        <v>0</v>
      </c>
      <c r="E165">
        <f>IFERROR('Australian Open'!Q165/('Australian Open'!Q165+'Australian Open'!R165),0)</f>
        <v>0</v>
      </c>
      <c r="F165" s="21">
        <f>IFERROR('Australian Open'!J165/('Australian Open'!I165+'Australian Open'!J165),0)</f>
        <v>0.4</v>
      </c>
      <c r="G165">
        <f>IFERROR('Australian Open'!L165/('Australian Open'!K165+'Australian Open'!L165),0)</f>
        <v>0.25</v>
      </c>
      <c r="H165">
        <f>IFERROR('Australian Open'!N165/('Australian Open'!M165+'Australian Open'!M165),0)</f>
        <v>8.3333333333333329E-2</v>
      </c>
      <c r="I165">
        <f>IFERROR('Australian Open'!P165/('Australian Open'!O165+'Australian Open'!P165),0)</f>
        <v>0</v>
      </c>
      <c r="J165">
        <f>IFERROR('Australian Open'!R165/('Australian Open'!R165+'Australian Open'!Q165),0)</f>
        <v>0</v>
      </c>
    </row>
    <row r="166" spans="1:10">
      <c r="A166">
        <f>IFERROR('Australian Open'!I166/('Australian Open'!I166+'Australian Open'!J166),0)</f>
        <v>0.66666666666666663</v>
      </c>
      <c r="B166">
        <f>IFERROR('Australian Open'!K166/('Australian Open'!L166+'Australian Open'!K166),0)</f>
        <v>0.41666666666666669</v>
      </c>
      <c r="C166">
        <f>IFERROR('Australian Open'!M166/('Australian Open'!M166+'Australian Open'!N166),0)</f>
        <v>0.6</v>
      </c>
      <c r="D166">
        <f>IFERROR('Australian Open'!O166/('Australian Open'!O166+'Australian Open'!P166),0)</f>
        <v>0</v>
      </c>
      <c r="E166">
        <f>IFERROR('Australian Open'!Q166/('Australian Open'!Q166+'Australian Open'!R166),0)</f>
        <v>0</v>
      </c>
      <c r="F166" s="21">
        <f>IFERROR('Australian Open'!J166/('Australian Open'!I166+'Australian Open'!J166),0)</f>
        <v>0.33333333333333331</v>
      </c>
      <c r="G166">
        <f>IFERROR('Australian Open'!L166/('Australian Open'!K166+'Australian Open'!L166),0)</f>
        <v>0.58333333333333337</v>
      </c>
      <c r="H166">
        <f>IFERROR('Australian Open'!N166/('Australian Open'!M166+'Australian Open'!M166),0)</f>
        <v>0.33333333333333331</v>
      </c>
      <c r="I166">
        <f>IFERROR('Australian Open'!P166/('Australian Open'!O166+'Australian Open'!P166),0)</f>
        <v>0</v>
      </c>
      <c r="J166">
        <f>IFERROR('Australian Open'!R166/('Australian Open'!R166+'Australian Open'!Q166),0)</f>
        <v>0</v>
      </c>
    </row>
    <row r="167" spans="1:10">
      <c r="A167">
        <f>IFERROR('Australian Open'!I167/('Australian Open'!I167+'Australian Open'!J167),0)</f>
        <v>0.66666666666666663</v>
      </c>
      <c r="B167">
        <f>IFERROR('Australian Open'!K167/('Australian Open'!L167+'Australian Open'!K167),0)</f>
        <v>0.14285714285714285</v>
      </c>
      <c r="C167">
        <f>IFERROR('Australian Open'!M167/('Australian Open'!M167+'Australian Open'!N167),0)</f>
        <v>1</v>
      </c>
      <c r="D167">
        <f>IFERROR('Australian Open'!O167/('Australian Open'!O167+'Australian Open'!P167),0)</f>
        <v>0.25</v>
      </c>
      <c r="E167">
        <f>IFERROR('Australian Open'!Q167/('Australian Open'!Q167+'Australian Open'!R167),0)</f>
        <v>0.8571428571428571</v>
      </c>
      <c r="F167" s="21">
        <f>IFERROR('Australian Open'!J167/('Australian Open'!I167+'Australian Open'!J167),0)</f>
        <v>0.33333333333333331</v>
      </c>
      <c r="G167">
        <f>IFERROR('Australian Open'!L167/('Australian Open'!K167+'Australian Open'!L167),0)</f>
        <v>0.8571428571428571</v>
      </c>
      <c r="H167">
        <f>IFERROR('Australian Open'!N167/('Australian Open'!M167+'Australian Open'!M167),0)</f>
        <v>0</v>
      </c>
      <c r="I167">
        <f>IFERROR('Australian Open'!P167/('Australian Open'!O167+'Australian Open'!P167),0)</f>
        <v>0.75</v>
      </c>
      <c r="J167">
        <f>IFERROR('Australian Open'!R167/('Australian Open'!R167+'Australian Open'!Q167),0)</f>
        <v>0.14285714285714285</v>
      </c>
    </row>
    <row r="168" spans="1:10">
      <c r="A168">
        <f>IFERROR('Australian Open'!I168/('Australian Open'!I168+'Australian Open'!J168),0)</f>
        <v>0.6</v>
      </c>
      <c r="B168">
        <f>IFERROR('Australian Open'!K168/('Australian Open'!L168+'Australian Open'!K168),0)</f>
        <v>0.6</v>
      </c>
      <c r="C168">
        <f>IFERROR('Australian Open'!M168/('Australian Open'!M168+'Australian Open'!N168),0)</f>
        <v>0</v>
      </c>
      <c r="D168">
        <f>IFERROR('Australian Open'!O168/('Australian Open'!O168+'Australian Open'!P168),0)</f>
        <v>0</v>
      </c>
      <c r="E168">
        <f>IFERROR('Australian Open'!Q168/('Australian Open'!Q168+'Australian Open'!R168),0)</f>
        <v>0</v>
      </c>
      <c r="F168" s="21">
        <f>IFERROR('Australian Open'!J168/('Australian Open'!I168+'Australian Open'!J168),0)</f>
        <v>0.4</v>
      </c>
      <c r="G168">
        <f>IFERROR('Australian Open'!L168/('Australian Open'!K168+'Australian Open'!L168),0)</f>
        <v>0.4</v>
      </c>
      <c r="H168">
        <f>IFERROR('Australian Open'!N168/('Australian Open'!M168+'Australian Open'!M168),0)</f>
        <v>0</v>
      </c>
      <c r="I168">
        <f>IFERROR('Australian Open'!P168/('Australian Open'!O168+'Australian Open'!P168),0)</f>
        <v>0</v>
      </c>
      <c r="J168">
        <f>IFERROR('Australian Open'!R168/('Australian Open'!R168+'Australian Open'!Q168),0)</f>
        <v>0</v>
      </c>
    </row>
    <row r="169" spans="1:10">
      <c r="A169">
        <f>IFERROR('Australian Open'!I169/('Australian Open'!I169+'Australian Open'!J169),0)</f>
        <v>0.75</v>
      </c>
      <c r="B169">
        <f>IFERROR('Australian Open'!K169/('Australian Open'!L169+'Australian Open'!K169),0)</f>
        <v>0.66666666666666663</v>
      </c>
      <c r="C169">
        <f>IFERROR('Australian Open'!M169/('Australian Open'!M169+'Australian Open'!N169),0)</f>
        <v>0.4</v>
      </c>
      <c r="D169">
        <f>IFERROR('Australian Open'!O169/('Australian Open'!O169+'Australian Open'!P169),0)</f>
        <v>0.33333333333333331</v>
      </c>
      <c r="E169">
        <f>IFERROR('Australian Open'!Q169/('Australian Open'!Q169+'Australian Open'!R169),0)</f>
        <v>0.5625</v>
      </c>
      <c r="F169" s="21">
        <f>IFERROR('Australian Open'!J169/('Australian Open'!I169+'Australian Open'!J169),0)</f>
        <v>0.25</v>
      </c>
      <c r="G169">
        <f>IFERROR('Australian Open'!L169/('Australian Open'!K169+'Australian Open'!L169),0)</f>
        <v>0.33333333333333331</v>
      </c>
      <c r="H169">
        <f>IFERROR('Australian Open'!N169/('Australian Open'!M169+'Australian Open'!M169),0)</f>
        <v>0.75</v>
      </c>
      <c r="I169">
        <f>IFERROR('Australian Open'!P169/('Australian Open'!O169+'Australian Open'!P169),0)</f>
        <v>0.66666666666666663</v>
      </c>
      <c r="J169">
        <f>IFERROR('Australian Open'!R169/('Australian Open'!R169+'Australian Open'!Q169),0)</f>
        <v>0.4375</v>
      </c>
    </row>
    <row r="170" spans="1:10">
      <c r="A170">
        <f>IFERROR('Australian Open'!I170/('Australian Open'!I170+'Australian Open'!J170),0)</f>
        <v>0.14285714285714285</v>
      </c>
      <c r="B170">
        <f>IFERROR('Australian Open'!K170/('Australian Open'!L170+'Australian Open'!K170),0)</f>
        <v>0.8571428571428571</v>
      </c>
      <c r="C170">
        <f>IFERROR('Australian Open'!M170/('Australian Open'!M170+'Australian Open'!N170),0)</f>
        <v>0.66666666666666663</v>
      </c>
      <c r="D170">
        <f>IFERROR('Australian Open'!O170/('Australian Open'!O170+'Australian Open'!P170),0)</f>
        <v>0</v>
      </c>
      <c r="E170">
        <f>IFERROR('Australian Open'!Q170/('Australian Open'!Q170+'Australian Open'!R170),0)</f>
        <v>0</v>
      </c>
      <c r="F170" s="21">
        <f>IFERROR('Australian Open'!J170/('Australian Open'!I170+'Australian Open'!J170),0)</f>
        <v>0.8571428571428571</v>
      </c>
      <c r="G170">
        <f>IFERROR('Australian Open'!L170/('Australian Open'!K170+'Australian Open'!L170),0)</f>
        <v>0.14285714285714285</v>
      </c>
      <c r="H170">
        <f>IFERROR('Australian Open'!N170/('Australian Open'!M170+'Australian Open'!M170),0)</f>
        <v>0.25</v>
      </c>
      <c r="I170">
        <f>IFERROR('Australian Open'!P170/('Australian Open'!O170+'Australian Open'!P170),0)</f>
        <v>0</v>
      </c>
      <c r="J170">
        <f>IFERROR('Australian Open'!R170/('Australian Open'!R170+'Australian Open'!Q170),0)</f>
        <v>0</v>
      </c>
    </row>
    <row r="171" spans="1:10">
      <c r="A171">
        <f>IFERROR('Australian Open'!I171/('Australian Open'!I171+'Australian Open'!J171),0)</f>
        <v>0.25</v>
      </c>
      <c r="B171">
        <f>IFERROR('Australian Open'!K171/('Australian Open'!L171+'Australian Open'!K171),0)</f>
        <v>0.6</v>
      </c>
      <c r="C171">
        <f>IFERROR('Australian Open'!M171/('Australian Open'!M171+'Australian Open'!N171),0)</f>
        <v>0.6</v>
      </c>
      <c r="D171">
        <f>IFERROR('Australian Open'!O171/('Australian Open'!O171+'Australian Open'!P171),0)</f>
        <v>0.6</v>
      </c>
      <c r="E171">
        <f>IFERROR('Australian Open'!Q171/('Australian Open'!Q171+'Australian Open'!R171),0)</f>
        <v>0</v>
      </c>
      <c r="F171" s="21">
        <f>IFERROR('Australian Open'!J171/('Australian Open'!I171+'Australian Open'!J171),0)</f>
        <v>0.75</v>
      </c>
      <c r="G171">
        <f>IFERROR('Australian Open'!L171/('Australian Open'!K171+'Australian Open'!L171),0)</f>
        <v>0.4</v>
      </c>
      <c r="H171">
        <f>IFERROR('Australian Open'!N171/('Australian Open'!M171+'Australian Open'!M171),0)</f>
        <v>0.33333333333333331</v>
      </c>
      <c r="I171">
        <f>IFERROR('Australian Open'!P171/('Australian Open'!O171+'Australian Open'!P171),0)</f>
        <v>0.4</v>
      </c>
      <c r="J171">
        <f>IFERROR('Australian Open'!R171/('Australian Open'!R171+'Australian Open'!Q171),0)</f>
        <v>0</v>
      </c>
    </row>
    <row r="172" spans="1:10">
      <c r="A172">
        <f>IFERROR('Australian Open'!I172/('Australian Open'!I172+'Australian Open'!J172),0)</f>
        <v>0.8571428571428571</v>
      </c>
      <c r="B172">
        <f>IFERROR('Australian Open'!K172/('Australian Open'!L172+'Australian Open'!K172),0)</f>
        <v>0.6</v>
      </c>
      <c r="C172">
        <f>IFERROR('Australian Open'!M172/('Australian Open'!M172+'Australian Open'!N172),0)</f>
        <v>0</v>
      </c>
      <c r="D172">
        <f>IFERROR('Australian Open'!O172/('Australian Open'!O172+'Australian Open'!P172),0)</f>
        <v>0</v>
      </c>
      <c r="E172">
        <f>IFERROR('Australian Open'!Q172/('Australian Open'!Q172+'Australian Open'!R172),0)</f>
        <v>0</v>
      </c>
      <c r="F172" s="21">
        <f>IFERROR('Australian Open'!J172/('Australian Open'!I172+'Australian Open'!J172),0)</f>
        <v>0.14285714285714285</v>
      </c>
      <c r="G172">
        <f>IFERROR('Australian Open'!L172/('Australian Open'!K172+'Australian Open'!L172),0)</f>
        <v>0.4</v>
      </c>
      <c r="H172">
        <f>IFERROR('Australian Open'!N172/('Australian Open'!M172+'Australian Open'!M172),0)</f>
        <v>0</v>
      </c>
      <c r="I172">
        <f>IFERROR('Australian Open'!P172/('Australian Open'!O172+'Australian Open'!P172),0)</f>
        <v>0</v>
      </c>
      <c r="J172">
        <f>IFERROR('Australian Open'!R172/('Australian Open'!R172+'Australian Open'!Q172),0)</f>
        <v>0</v>
      </c>
    </row>
    <row r="173" spans="1:10">
      <c r="A173">
        <f>IFERROR('Australian Open'!I173/('Australian Open'!I173+'Australian Open'!J173),0)</f>
        <v>0.66666666666666663</v>
      </c>
      <c r="B173">
        <f>IFERROR('Australian Open'!K173/('Australian Open'!L173+'Australian Open'!K173),0)</f>
        <v>0.58333333333333337</v>
      </c>
      <c r="C173">
        <f>IFERROR('Australian Open'!M173/('Australian Open'!M173+'Australian Open'!N173),0)</f>
        <v>0.8571428571428571</v>
      </c>
      <c r="D173">
        <f>IFERROR('Australian Open'!O173/('Australian Open'!O173+'Australian Open'!P173),0)</f>
        <v>0</v>
      </c>
      <c r="E173">
        <f>IFERROR('Australian Open'!Q173/('Australian Open'!Q173+'Australian Open'!R173),0)</f>
        <v>0</v>
      </c>
      <c r="F173" s="21">
        <f>IFERROR('Australian Open'!J173/('Australian Open'!I173+'Australian Open'!J173),0)</f>
        <v>0.33333333333333331</v>
      </c>
      <c r="G173">
        <f>IFERROR('Australian Open'!L173/('Australian Open'!K173+'Australian Open'!L173),0)</f>
        <v>0.41666666666666669</v>
      </c>
      <c r="H173">
        <f>IFERROR('Australian Open'!N173/('Australian Open'!M173+'Australian Open'!M173),0)</f>
        <v>8.3333333333333329E-2</v>
      </c>
      <c r="I173">
        <f>IFERROR('Australian Open'!P173/('Australian Open'!O173+'Australian Open'!P173),0)</f>
        <v>0</v>
      </c>
      <c r="J173">
        <f>IFERROR('Australian Open'!R173/('Australian Open'!R173+'Australian Open'!Q173),0)</f>
        <v>0</v>
      </c>
    </row>
    <row r="174" spans="1:10">
      <c r="A174">
        <f>IFERROR('Australian Open'!I174/('Australian Open'!I174+'Australian Open'!J174),0)</f>
        <v>0.6</v>
      </c>
      <c r="B174">
        <f>IFERROR('Australian Open'!K174/('Australian Open'!L174+'Australian Open'!K174),0)</f>
        <v>0.66666666666666663</v>
      </c>
      <c r="C174">
        <f>IFERROR('Australian Open'!M174/('Australian Open'!M174+'Australian Open'!N174),0)</f>
        <v>0</v>
      </c>
      <c r="D174">
        <f>IFERROR('Australian Open'!O174/('Australian Open'!O174+'Australian Open'!P174),0)</f>
        <v>0</v>
      </c>
      <c r="E174">
        <f>IFERROR('Australian Open'!Q174/('Australian Open'!Q174+'Australian Open'!R174),0)</f>
        <v>0</v>
      </c>
      <c r="F174" s="21">
        <f>IFERROR('Australian Open'!J174/('Australian Open'!I174+'Australian Open'!J174),0)</f>
        <v>0.4</v>
      </c>
      <c r="G174">
        <f>IFERROR('Australian Open'!L174/('Australian Open'!K174+'Australian Open'!L174),0)</f>
        <v>0.33333333333333331</v>
      </c>
      <c r="H174">
        <f>IFERROR('Australian Open'!N174/('Australian Open'!M174+'Australian Open'!M174),0)</f>
        <v>0</v>
      </c>
      <c r="I174">
        <f>IFERROR('Australian Open'!P174/('Australian Open'!O174+'Australian Open'!P174),0)</f>
        <v>0</v>
      </c>
      <c r="J174">
        <f>IFERROR('Australian Open'!R174/('Australian Open'!R174+'Australian Open'!Q174),0)</f>
        <v>0</v>
      </c>
    </row>
    <row r="175" spans="1:10">
      <c r="A175">
        <f>IFERROR('Australian Open'!I175/('Australian Open'!I175+'Australian Open'!J175),0)</f>
        <v>0.25</v>
      </c>
      <c r="B175">
        <f>IFERROR('Australian Open'!K175/('Australian Open'!L175+'Australian Open'!K175),0)</f>
        <v>0.58333333333333337</v>
      </c>
      <c r="C175">
        <f>IFERROR('Australian Open'!M175/('Australian Open'!M175+'Australian Open'!N175),0)</f>
        <v>0.66666666666666663</v>
      </c>
      <c r="D175">
        <f>IFERROR('Australian Open'!O175/('Australian Open'!O175+'Australian Open'!P175),0)</f>
        <v>0.75</v>
      </c>
      <c r="E175">
        <f>IFERROR('Australian Open'!Q175/('Australian Open'!Q175+'Australian Open'!R175),0)</f>
        <v>0</v>
      </c>
      <c r="F175" s="21">
        <f>IFERROR('Australian Open'!J175/('Australian Open'!I175+'Australian Open'!J175),0)</f>
        <v>0.75</v>
      </c>
      <c r="G175">
        <f>IFERROR('Australian Open'!L175/('Australian Open'!K175+'Australian Open'!L175),0)</f>
        <v>0.41666666666666669</v>
      </c>
      <c r="H175">
        <f>IFERROR('Australian Open'!N175/('Australian Open'!M175+'Australian Open'!M175),0)</f>
        <v>0.25</v>
      </c>
      <c r="I175">
        <f>IFERROR('Australian Open'!P175/('Australian Open'!O175+'Australian Open'!P175),0)</f>
        <v>0.25</v>
      </c>
      <c r="J175">
        <f>IFERROR('Australian Open'!R175/('Australian Open'!R175+'Australian Open'!Q175),0)</f>
        <v>0</v>
      </c>
    </row>
    <row r="176" spans="1:10">
      <c r="A176">
        <f>IFERROR('Australian Open'!I176/('Australian Open'!I176+'Australian Open'!J176),0)</f>
        <v>0.5625</v>
      </c>
      <c r="B176">
        <f>IFERROR('Australian Open'!K176/('Australian Open'!L176+'Australian Open'!K176),0)</f>
        <v>0.6</v>
      </c>
      <c r="C176">
        <f>IFERROR('Australian Open'!M176/('Australian Open'!M176+'Australian Open'!N176),0)</f>
        <v>0</v>
      </c>
      <c r="D176">
        <f>IFERROR('Australian Open'!O176/('Australian Open'!O176+'Australian Open'!P176),0)</f>
        <v>0</v>
      </c>
      <c r="E176">
        <f>IFERROR('Australian Open'!Q176/('Australian Open'!Q176+'Australian Open'!R176),0)</f>
        <v>0</v>
      </c>
      <c r="F176" s="21">
        <f>IFERROR('Australian Open'!J176/('Australian Open'!I176+'Australian Open'!J176),0)</f>
        <v>0.4375</v>
      </c>
      <c r="G176">
        <f>IFERROR('Australian Open'!L176/('Australian Open'!K176+'Australian Open'!L176),0)</f>
        <v>0.4</v>
      </c>
      <c r="H176">
        <f>IFERROR('Australian Open'!N176/('Australian Open'!M176+'Australian Open'!M176),0)</f>
        <v>0</v>
      </c>
      <c r="I176">
        <f>IFERROR('Australian Open'!P176/('Australian Open'!O176+'Australian Open'!P176),0)</f>
        <v>0</v>
      </c>
      <c r="J176">
        <f>IFERROR('Australian Open'!R176/('Australian Open'!R176+'Australian Open'!Q176),0)</f>
        <v>0</v>
      </c>
    </row>
    <row r="177" spans="1:10">
      <c r="A177">
        <f>IFERROR('Australian Open'!I177/('Australian Open'!I177+'Australian Open'!J177),0)</f>
        <v>0.4</v>
      </c>
      <c r="B177">
        <f>IFERROR('Australian Open'!K177/('Australian Open'!L177+'Australian Open'!K177),0)</f>
        <v>0.66666666666666663</v>
      </c>
      <c r="C177">
        <f>IFERROR('Australian Open'!M177/('Australian Open'!M177+'Australian Open'!N177),0)</f>
        <v>0.33333333333333331</v>
      </c>
      <c r="D177">
        <f>IFERROR('Australian Open'!O177/('Australian Open'!O177+'Australian Open'!P177),0)</f>
        <v>0.66666666666666663</v>
      </c>
      <c r="E177">
        <f>IFERROR('Australian Open'!Q177/('Australian Open'!Q177+'Australian Open'!R177),0)</f>
        <v>0.8571428571428571</v>
      </c>
      <c r="F177" s="21">
        <f>IFERROR('Australian Open'!J177/('Australian Open'!I177+'Australian Open'!J177),0)</f>
        <v>0.6</v>
      </c>
      <c r="G177">
        <f>IFERROR('Australian Open'!L177/('Australian Open'!K177+'Australian Open'!L177),0)</f>
        <v>0.33333333333333331</v>
      </c>
      <c r="H177">
        <f>IFERROR('Australian Open'!N177/('Australian Open'!M177+'Australian Open'!M177),0)</f>
        <v>1</v>
      </c>
      <c r="I177">
        <f>IFERROR('Australian Open'!P177/('Australian Open'!O177+'Australian Open'!P177),0)</f>
        <v>0.33333333333333331</v>
      </c>
      <c r="J177">
        <f>IFERROR('Australian Open'!R177/('Australian Open'!R177+'Australian Open'!Q177),0)</f>
        <v>0.14285714285714285</v>
      </c>
    </row>
    <row r="178" spans="1:10">
      <c r="A178">
        <f>IFERROR('Australian Open'!I178/('Australian Open'!I178+'Australian Open'!J178),0)</f>
        <v>0.14285714285714285</v>
      </c>
      <c r="B178">
        <f>IFERROR('Australian Open'!K178/('Australian Open'!L178+'Australian Open'!K178),0)</f>
        <v>0.66666666666666663</v>
      </c>
      <c r="C178">
        <f>IFERROR('Australian Open'!M178/('Australian Open'!M178+'Australian Open'!N178),0)</f>
        <v>0.6</v>
      </c>
      <c r="D178">
        <f>IFERROR('Australian Open'!O178/('Australian Open'!O178+'Australian Open'!P178),0)</f>
        <v>0</v>
      </c>
      <c r="E178">
        <f>IFERROR('Australian Open'!Q178/('Australian Open'!Q178+'Australian Open'!R178),0)</f>
        <v>0</v>
      </c>
      <c r="F178" s="21">
        <f>IFERROR('Australian Open'!J178/('Australian Open'!I178+'Australian Open'!J178),0)</f>
        <v>0.8571428571428571</v>
      </c>
      <c r="G178">
        <f>IFERROR('Australian Open'!L178/('Australian Open'!K178+'Australian Open'!L178),0)</f>
        <v>0.33333333333333331</v>
      </c>
      <c r="H178">
        <f>IFERROR('Australian Open'!N178/('Australian Open'!M178+'Australian Open'!M178),0)</f>
        <v>0.33333333333333331</v>
      </c>
      <c r="I178">
        <f>IFERROR('Australian Open'!P178/('Australian Open'!O178+'Australian Open'!P178),0)</f>
        <v>0</v>
      </c>
      <c r="J178">
        <f>IFERROR('Australian Open'!R178/('Australian Open'!R178+'Australian Open'!Q178),0)</f>
        <v>0</v>
      </c>
    </row>
    <row r="179" spans="1:10">
      <c r="A179">
        <f>IFERROR('Australian Open'!I179/('Australian Open'!I179+'Australian Open'!J179),0)</f>
        <v>0.6</v>
      </c>
      <c r="B179">
        <f>IFERROR('Australian Open'!K179/('Australian Open'!L179+'Australian Open'!K179),0)</f>
        <v>0.75</v>
      </c>
      <c r="C179">
        <f>IFERROR('Australian Open'!M179/('Australian Open'!M179+'Australian Open'!N179),0)</f>
        <v>0.25</v>
      </c>
      <c r="D179">
        <f>IFERROR('Australian Open'!O179/('Australian Open'!O179+'Australian Open'!P179),0)</f>
        <v>0.8571428571428571</v>
      </c>
      <c r="E179">
        <f>IFERROR('Australian Open'!Q179/('Australian Open'!Q179+'Australian Open'!R179),0)</f>
        <v>0</v>
      </c>
      <c r="F179" s="21">
        <f>IFERROR('Australian Open'!J179/('Australian Open'!I179+'Australian Open'!J179),0)</f>
        <v>0.4</v>
      </c>
      <c r="G179">
        <f>IFERROR('Australian Open'!L179/('Australian Open'!K179+'Australian Open'!L179),0)</f>
        <v>0.25</v>
      </c>
      <c r="H179">
        <f>IFERROR('Australian Open'!N179/('Australian Open'!M179+'Australian Open'!M179),0)</f>
        <v>1.5</v>
      </c>
      <c r="I179">
        <f>IFERROR('Australian Open'!P179/('Australian Open'!O179+'Australian Open'!P179),0)</f>
        <v>0.14285714285714285</v>
      </c>
      <c r="J179">
        <f>IFERROR('Australian Open'!R179/('Australian Open'!R179+'Australian Open'!Q179),0)</f>
        <v>0</v>
      </c>
    </row>
    <row r="180" spans="1:10">
      <c r="A180">
        <f>IFERROR('Australian Open'!I180/('Australian Open'!I180+'Australian Open'!J180),0)</f>
        <v>0.55555555555555558</v>
      </c>
      <c r="B180">
        <f>IFERROR('Australian Open'!K180/('Australian Open'!L180+'Australian Open'!K180),0)</f>
        <v>0.25</v>
      </c>
      <c r="C180">
        <f>IFERROR('Australian Open'!M180/('Australian Open'!M180+'Australian Open'!N180),0)</f>
        <v>0.58333333333333337</v>
      </c>
      <c r="D180">
        <f>IFERROR('Australian Open'!O180/('Australian Open'!O180+'Australian Open'!P180),0)</f>
        <v>0</v>
      </c>
      <c r="E180">
        <f>IFERROR('Australian Open'!Q180/('Australian Open'!Q180+'Australian Open'!R180),0)</f>
        <v>0</v>
      </c>
      <c r="F180" s="21">
        <f>IFERROR('Australian Open'!J180/('Australian Open'!I180+'Australian Open'!J180),0)</f>
        <v>0.44444444444444442</v>
      </c>
      <c r="G180">
        <f>IFERROR('Australian Open'!L180/('Australian Open'!K180+'Australian Open'!L180),0)</f>
        <v>0.75</v>
      </c>
      <c r="H180">
        <f>IFERROR('Australian Open'!N180/('Australian Open'!M180+'Australian Open'!M180),0)</f>
        <v>0.35714285714285715</v>
      </c>
      <c r="I180">
        <f>IFERROR('Australian Open'!P180/('Australian Open'!O180+'Australian Open'!P180),0)</f>
        <v>0</v>
      </c>
      <c r="J180">
        <f>IFERROR('Australian Open'!R180/('Australian Open'!R180+'Australian Open'!Q180),0)</f>
        <v>0</v>
      </c>
    </row>
    <row r="181" spans="1:10">
      <c r="A181">
        <f>IFERROR('Australian Open'!I181/('Australian Open'!I181+'Australian Open'!J181),0)</f>
        <v>0.66666666666666663</v>
      </c>
      <c r="B181">
        <f>IFERROR('Australian Open'!K181/('Australian Open'!L181+'Australian Open'!K181),0)</f>
        <v>0.8571428571428571</v>
      </c>
      <c r="C181">
        <f>IFERROR('Australian Open'!M181/('Australian Open'!M181+'Australian Open'!N181),0)</f>
        <v>0.66666666666666663</v>
      </c>
      <c r="D181">
        <f>IFERROR('Australian Open'!O181/('Australian Open'!O181+'Australian Open'!P181),0)</f>
        <v>0</v>
      </c>
      <c r="E181">
        <f>IFERROR('Australian Open'!Q181/('Australian Open'!Q181+'Australian Open'!R181),0)</f>
        <v>0</v>
      </c>
      <c r="F181" s="21">
        <f>IFERROR('Australian Open'!J181/('Australian Open'!I181+'Australian Open'!J181),0)</f>
        <v>0.33333333333333331</v>
      </c>
      <c r="G181">
        <f>IFERROR('Australian Open'!L181/('Australian Open'!K181+'Australian Open'!L181),0)</f>
        <v>0.14285714285714285</v>
      </c>
      <c r="H181">
        <f>IFERROR('Australian Open'!N181/('Australian Open'!M181+'Australian Open'!M181),0)</f>
        <v>0.25</v>
      </c>
      <c r="I181">
        <f>IFERROR('Australian Open'!P181/('Australian Open'!O181+'Australian Open'!P181),0)</f>
        <v>0</v>
      </c>
      <c r="J181">
        <f>IFERROR('Australian Open'!R181/('Australian Open'!R181+'Australian Open'!Q181),0)</f>
        <v>0</v>
      </c>
    </row>
    <row r="182" spans="1:10">
      <c r="A182">
        <f>IFERROR('Australian Open'!I182/('Australian Open'!I182+'Australian Open'!J182),0)</f>
        <v>0.8571428571428571</v>
      </c>
      <c r="B182">
        <f>IFERROR('Australian Open'!K182/('Australian Open'!L182+'Australian Open'!K182),0)</f>
        <v>0.41666666666666669</v>
      </c>
      <c r="C182">
        <f>IFERROR('Australian Open'!M182/('Australian Open'!M182+'Australian Open'!N182),0)</f>
        <v>0.75</v>
      </c>
      <c r="D182">
        <f>IFERROR('Australian Open'!O182/('Australian Open'!O182+'Australian Open'!P182),0)</f>
        <v>0</v>
      </c>
      <c r="E182">
        <f>IFERROR('Australian Open'!Q182/('Australian Open'!Q182+'Australian Open'!R182),0)</f>
        <v>0</v>
      </c>
      <c r="F182" s="21">
        <f>IFERROR('Australian Open'!J182/('Australian Open'!I182+'Australian Open'!J182),0)</f>
        <v>0.14285714285714285</v>
      </c>
      <c r="G182">
        <f>IFERROR('Australian Open'!L182/('Australian Open'!K182+'Australian Open'!L182),0)</f>
        <v>0.58333333333333337</v>
      </c>
      <c r="H182">
        <f>IFERROR('Australian Open'!N182/('Australian Open'!M182+'Australian Open'!M182),0)</f>
        <v>0.16666666666666666</v>
      </c>
      <c r="I182">
        <f>IFERROR('Australian Open'!P182/('Australian Open'!O182+'Australian Open'!P182),0)</f>
        <v>0</v>
      </c>
      <c r="J182">
        <f>IFERROR('Australian Open'!R182/('Australian Open'!R182+'Australian Open'!Q182),0)</f>
        <v>0</v>
      </c>
    </row>
    <row r="183" spans="1:10">
      <c r="A183">
        <f>IFERROR('Australian Open'!I183/('Australian Open'!I183+'Australian Open'!J183),0)</f>
        <v>0.75</v>
      </c>
      <c r="B183">
        <f>IFERROR('Australian Open'!K183/('Australian Open'!L183+'Australian Open'!K183),0)</f>
        <v>0.75</v>
      </c>
      <c r="C183">
        <f>IFERROR('Australian Open'!M183/('Australian Open'!M183+'Australian Open'!N183),0)</f>
        <v>0.41666666666666669</v>
      </c>
      <c r="D183">
        <f>IFERROR('Australian Open'!O183/('Australian Open'!O183+'Australian Open'!P183),0)</f>
        <v>0.58333333333333337</v>
      </c>
      <c r="E183">
        <f>IFERROR('Australian Open'!Q183/('Australian Open'!Q183+'Australian Open'!R183),0)</f>
        <v>0</v>
      </c>
      <c r="F183" s="21">
        <f>IFERROR('Australian Open'!J183/('Australian Open'!I183+'Australian Open'!J183),0)</f>
        <v>0.25</v>
      </c>
      <c r="G183">
        <f>IFERROR('Australian Open'!L183/('Australian Open'!K183+'Australian Open'!L183),0)</f>
        <v>0.25</v>
      </c>
      <c r="H183">
        <f>IFERROR('Australian Open'!N183/('Australian Open'!M183+'Australian Open'!M183),0)</f>
        <v>0.7</v>
      </c>
      <c r="I183">
        <f>IFERROR('Australian Open'!P183/('Australian Open'!O183+'Australian Open'!P183),0)</f>
        <v>0.41666666666666669</v>
      </c>
      <c r="J183">
        <f>IFERROR('Australian Open'!R183/('Australian Open'!R183+'Australian Open'!Q183),0)</f>
        <v>0</v>
      </c>
    </row>
    <row r="184" spans="1:10">
      <c r="A184">
        <f>IFERROR('Australian Open'!I184/('Australian Open'!I184+'Australian Open'!J184),0)</f>
        <v>0.58333333333333337</v>
      </c>
      <c r="B184">
        <f>IFERROR('Australian Open'!K184/('Australian Open'!L184+'Australian Open'!K184),0)</f>
        <v>0.75</v>
      </c>
      <c r="C184">
        <f>IFERROR('Australian Open'!M184/('Australian Open'!M184+'Australian Open'!N184),0)</f>
        <v>0</v>
      </c>
      <c r="D184">
        <f>IFERROR('Australian Open'!O184/('Australian Open'!O184+'Australian Open'!P184),0)</f>
        <v>0</v>
      </c>
      <c r="E184">
        <f>IFERROR('Australian Open'!Q184/('Australian Open'!Q184+'Australian Open'!R184),0)</f>
        <v>0</v>
      </c>
      <c r="F184" s="21">
        <f>IFERROR('Australian Open'!J184/('Australian Open'!I184+'Australian Open'!J184),0)</f>
        <v>0.41666666666666669</v>
      </c>
      <c r="G184">
        <f>IFERROR('Australian Open'!L184/('Australian Open'!K184+'Australian Open'!L184),0)</f>
        <v>0.25</v>
      </c>
      <c r="H184">
        <f>IFERROR('Australian Open'!N184/('Australian Open'!M184+'Australian Open'!M184),0)</f>
        <v>0</v>
      </c>
      <c r="I184">
        <f>IFERROR('Australian Open'!P184/('Australian Open'!O184+'Australian Open'!P184),0)</f>
        <v>0</v>
      </c>
      <c r="J184">
        <f>IFERROR('Australian Open'!R184/('Australian Open'!R184+'Australian Open'!Q184),0)</f>
        <v>0</v>
      </c>
    </row>
    <row r="185" spans="1:10">
      <c r="A185">
        <f>IFERROR('Australian Open'!I185/('Australian Open'!I185+'Australian Open'!J185),0)</f>
        <v>0.6</v>
      </c>
      <c r="B185">
        <f>IFERROR('Australian Open'!K185/('Australian Open'!L185+'Australian Open'!K185),0)</f>
        <v>0.8571428571428571</v>
      </c>
      <c r="C185">
        <f>IFERROR('Australian Open'!M185/('Australian Open'!M185+'Australian Open'!N185),0)</f>
        <v>0.4</v>
      </c>
      <c r="D185">
        <f>IFERROR('Australian Open'!O185/('Australian Open'!O185+'Australian Open'!P185),0)</f>
        <v>0.41666666666666669</v>
      </c>
      <c r="E185">
        <f>IFERROR('Australian Open'!Q185/('Australian Open'!Q185+'Australian Open'!R185),0)</f>
        <v>0.66666666666666663</v>
      </c>
      <c r="F185" s="21">
        <f>IFERROR('Australian Open'!J185/('Australian Open'!I185+'Australian Open'!J185),0)</f>
        <v>0.4</v>
      </c>
      <c r="G185">
        <f>IFERROR('Australian Open'!L185/('Australian Open'!K185+'Australian Open'!L185),0)</f>
        <v>0.14285714285714285</v>
      </c>
      <c r="H185">
        <f>IFERROR('Australian Open'!N185/('Australian Open'!M185+'Australian Open'!M185),0)</f>
        <v>0.75</v>
      </c>
      <c r="I185">
        <f>IFERROR('Australian Open'!P185/('Australian Open'!O185+'Australian Open'!P185),0)</f>
        <v>0.58333333333333337</v>
      </c>
      <c r="J185">
        <f>IFERROR('Australian Open'!R185/('Australian Open'!R185+'Australian Open'!Q185),0)</f>
        <v>0.33333333333333331</v>
      </c>
    </row>
    <row r="186" spans="1:10">
      <c r="A186">
        <f>IFERROR('Australian Open'!I186/('Australian Open'!I186+'Australian Open'!J186),0)</f>
        <v>0.41666666666666669</v>
      </c>
      <c r="B186">
        <f>IFERROR('Australian Open'!K186/('Australian Open'!L186+'Australian Open'!K186),0)</f>
        <v>0.8571428571428571</v>
      </c>
      <c r="C186">
        <f>IFERROR('Australian Open'!M186/('Australian Open'!M186+'Australian Open'!N186),0)</f>
        <v>0.75</v>
      </c>
      <c r="D186">
        <f>IFERROR('Australian Open'!O186/('Australian Open'!O186+'Australian Open'!P186),0)</f>
        <v>0</v>
      </c>
      <c r="E186">
        <f>IFERROR('Australian Open'!Q186/('Australian Open'!Q186+'Australian Open'!R186),0)</f>
        <v>0</v>
      </c>
      <c r="F186" s="21">
        <f>IFERROR('Australian Open'!J186/('Australian Open'!I186+'Australian Open'!J186),0)</f>
        <v>0.58333333333333337</v>
      </c>
      <c r="G186">
        <f>IFERROR('Australian Open'!L186/('Australian Open'!K186+'Australian Open'!L186),0)</f>
        <v>0.14285714285714285</v>
      </c>
      <c r="H186">
        <f>IFERROR('Australian Open'!N186/('Australian Open'!M186+'Australian Open'!M186),0)</f>
        <v>0.16666666666666666</v>
      </c>
      <c r="I186">
        <f>IFERROR('Australian Open'!P186/('Australian Open'!O186+'Australian Open'!P186),0)</f>
        <v>0</v>
      </c>
      <c r="J186">
        <f>IFERROR('Australian Open'!R186/('Australian Open'!R186+'Australian Open'!Q186),0)</f>
        <v>0</v>
      </c>
    </row>
    <row r="187" spans="1:10">
      <c r="A187">
        <f>IFERROR('Australian Open'!I187/('Australian Open'!I187+'Australian Open'!J187),0)</f>
        <v>0.33333333333333331</v>
      </c>
      <c r="B187">
        <f>IFERROR('Australian Open'!K187/('Australian Open'!L187+'Australian Open'!K187),0)</f>
        <v>0.6</v>
      </c>
      <c r="C187">
        <f>IFERROR('Australian Open'!M187/('Australian Open'!M187+'Australian Open'!N187),0)</f>
        <v>0.33333333333333331</v>
      </c>
      <c r="D187">
        <f>IFERROR('Australian Open'!O187/('Australian Open'!O187+'Australian Open'!P187),0)</f>
        <v>0.52941176470588236</v>
      </c>
      <c r="E187">
        <f>IFERROR('Australian Open'!Q187/('Australian Open'!Q187+'Australian Open'!R187),0)</f>
        <v>0.66666666666666663</v>
      </c>
      <c r="F187" s="21">
        <f>IFERROR('Australian Open'!J187/('Australian Open'!I187+'Australian Open'!J187),0)</f>
        <v>0.66666666666666663</v>
      </c>
      <c r="G187">
        <f>IFERROR('Australian Open'!L187/('Australian Open'!K187+'Australian Open'!L187),0)</f>
        <v>0.4</v>
      </c>
      <c r="H187">
        <f>IFERROR('Australian Open'!N187/('Australian Open'!M187+'Australian Open'!M187),0)</f>
        <v>1</v>
      </c>
      <c r="I187">
        <f>IFERROR('Australian Open'!P187/('Australian Open'!O187+'Australian Open'!P187),0)</f>
        <v>0.47058823529411764</v>
      </c>
      <c r="J187">
        <f>IFERROR('Australian Open'!R187/('Australian Open'!R187+'Australian Open'!Q187),0)</f>
        <v>0.33333333333333331</v>
      </c>
    </row>
    <row r="188" spans="1:10">
      <c r="A188">
        <f>IFERROR('Australian Open'!I188/('Australian Open'!I188+'Australian Open'!J188),0)</f>
        <v>0.8571428571428571</v>
      </c>
      <c r="B188">
        <f>IFERROR('Australian Open'!K188/('Australian Open'!L188+'Australian Open'!K188),0)</f>
        <v>0.66666666666666663</v>
      </c>
      <c r="C188">
        <f>IFERROR('Australian Open'!M188/('Australian Open'!M188+'Australian Open'!N188),0)</f>
        <v>0</v>
      </c>
      <c r="D188">
        <f>IFERROR('Australian Open'!O188/('Australian Open'!O188+'Australian Open'!P188),0)</f>
        <v>0</v>
      </c>
      <c r="E188">
        <f>IFERROR('Australian Open'!Q188/('Australian Open'!Q188+'Australian Open'!R188),0)</f>
        <v>0</v>
      </c>
      <c r="F188" s="21">
        <f>IFERROR('Australian Open'!J188/('Australian Open'!I188+'Australian Open'!J188),0)</f>
        <v>0.14285714285714285</v>
      </c>
      <c r="G188">
        <f>IFERROR('Australian Open'!L188/('Australian Open'!K188+'Australian Open'!L188),0)</f>
        <v>0.33333333333333331</v>
      </c>
      <c r="H188">
        <f>IFERROR('Australian Open'!N188/('Australian Open'!M188+'Australian Open'!M188),0)</f>
        <v>0</v>
      </c>
      <c r="I188">
        <f>IFERROR('Australian Open'!P188/('Australian Open'!O188+'Australian Open'!P188),0)</f>
        <v>0</v>
      </c>
      <c r="J188">
        <f>IFERROR('Australian Open'!R188/('Australian Open'!R188+'Australian Open'!Q188),0)</f>
        <v>0</v>
      </c>
    </row>
    <row r="189" spans="1:10">
      <c r="A189">
        <f>IFERROR('Australian Open'!I189/('Australian Open'!I189+'Australian Open'!J189),0)</f>
        <v>0.8571428571428571</v>
      </c>
      <c r="B189">
        <f>IFERROR('Australian Open'!K189/('Australian Open'!L189+'Australian Open'!K189),0)</f>
        <v>0.66666666666666663</v>
      </c>
      <c r="C189">
        <f>IFERROR('Australian Open'!M189/('Australian Open'!M189+'Australian Open'!N189),0)</f>
        <v>0.8571428571428571</v>
      </c>
      <c r="D189">
        <f>IFERROR('Australian Open'!O189/('Australian Open'!O189+'Australian Open'!P189),0)</f>
        <v>0</v>
      </c>
      <c r="E189">
        <f>IFERROR('Australian Open'!Q189/('Australian Open'!Q189+'Australian Open'!R189),0)</f>
        <v>0</v>
      </c>
      <c r="F189" s="21">
        <f>IFERROR('Australian Open'!J189/('Australian Open'!I189+'Australian Open'!J189),0)</f>
        <v>0.14285714285714285</v>
      </c>
      <c r="G189">
        <f>IFERROR('Australian Open'!L189/('Australian Open'!K189+'Australian Open'!L189),0)</f>
        <v>0.33333333333333331</v>
      </c>
      <c r="H189">
        <f>IFERROR('Australian Open'!N189/('Australian Open'!M189+'Australian Open'!M189),0)</f>
        <v>8.3333333333333329E-2</v>
      </c>
      <c r="I189">
        <f>IFERROR('Australian Open'!P189/('Australian Open'!O189+'Australian Open'!P189),0)</f>
        <v>0</v>
      </c>
      <c r="J189">
        <f>IFERROR('Australian Open'!R189/('Australian Open'!R189+'Australian Open'!Q189),0)</f>
        <v>0</v>
      </c>
    </row>
    <row r="190" spans="1:10">
      <c r="A190">
        <f>IFERROR('Australian Open'!I190/('Australian Open'!I190+'Australian Open'!J190),0)</f>
        <v>0.14285714285714285</v>
      </c>
      <c r="B190">
        <f>IFERROR('Australian Open'!K190/('Australian Open'!L190+'Australian Open'!K190),0)</f>
        <v>0.5714285714285714</v>
      </c>
      <c r="C190">
        <f>IFERROR('Australian Open'!M190/('Australian Open'!M190+'Australian Open'!N190),0)</f>
        <v>0.6</v>
      </c>
      <c r="D190">
        <f>IFERROR('Australian Open'!O190/('Australian Open'!O190+'Australian Open'!P190),0)</f>
        <v>0</v>
      </c>
      <c r="E190">
        <f>IFERROR('Australian Open'!Q190/('Australian Open'!Q190+'Australian Open'!R190),0)</f>
        <v>0</v>
      </c>
      <c r="F190" s="21">
        <f>IFERROR('Australian Open'!J190/('Australian Open'!I190+'Australian Open'!J190),0)</f>
        <v>0.8571428571428571</v>
      </c>
      <c r="G190">
        <f>IFERROR('Australian Open'!L190/('Australian Open'!K190+'Australian Open'!L190),0)</f>
        <v>0.42857142857142855</v>
      </c>
      <c r="H190">
        <f>IFERROR('Australian Open'!N190/('Australian Open'!M190+'Australian Open'!M190),0)</f>
        <v>0.33333333333333331</v>
      </c>
      <c r="I190">
        <f>IFERROR('Australian Open'!P190/('Australian Open'!O190+'Australian Open'!P190),0)</f>
        <v>0</v>
      </c>
      <c r="J190">
        <f>IFERROR('Australian Open'!R190/('Australian Open'!R190+'Australian Open'!Q190),0)</f>
        <v>0</v>
      </c>
    </row>
    <row r="191" spans="1:10">
      <c r="A191">
        <f>IFERROR('Australian Open'!I191/('Australian Open'!I191+'Australian Open'!J191),0)</f>
        <v>0.55000000000000004</v>
      </c>
      <c r="B191">
        <f>IFERROR('Australian Open'!K191/('Australian Open'!L191+'Australian Open'!K191),0)</f>
        <v>0.25</v>
      </c>
      <c r="C191">
        <f>IFERROR('Australian Open'!M191/('Australian Open'!M191+'Australian Open'!N191),0)</f>
        <v>0.75</v>
      </c>
      <c r="D191">
        <f>IFERROR('Australian Open'!O191/('Australian Open'!O191+'Australian Open'!P191),0)</f>
        <v>0.66666666666666663</v>
      </c>
      <c r="E191">
        <f>IFERROR('Australian Open'!Q191/('Australian Open'!Q191+'Australian Open'!R191),0)</f>
        <v>0</v>
      </c>
      <c r="F191" s="21">
        <f>IFERROR('Australian Open'!J191/('Australian Open'!I191+'Australian Open'!J191),0)</f>
        <v>0.45</v>
      </c>
      <c r="G191">
        <f>IFERROR('Australian Open'!L191/('Australian Open'!K191+'Australian Open'!L191),0)</f>
        <v>0.75</v>
      </c>
      <c r="H191">
        <f>IFERROR('Australian Open'!N191/('Australian Open'!M191+'Australian Open'!M191),0)</f>
        <v>0.16666666666666666</v>
      </c>
      <c r="I191">
        <f>IFERROR('Australian Open'!P191/('Australian Open'!O191+'Australian Open'!P191),0)</f>
        <v>0.33333333333333331</v>
      </c>
      <c r="J191">
        <f>IFERROR('Australian Open'!R191/('Australian Open'!R191+'Australian Open'!Q191),0)</f>
        <v>0</v>
      </c>
    </row>
    <row r="192" spans="1:10">
      <c r="A192">
        <f>IFERROR('Australian Open'!I192/('Australian Open'!I192+'Australian Open'!J192),0)</f>
        <v>0.66666666666666663</v>
      </c>
      <c r="B192">
        <f>IFERROR('Australian Open'!K192/('Australian Open'!L192+'Australian Open'!K192),0)</f>
        <v>0.33333333333333331</v>
      </c>
      <c r="C192">
        <f>IFERROR('Australian Open'!M192/('Australian Open'!M192+'Australian Open'!N192),0)</f>
        <v>0.5714285714285714</v>
      </c>
      <c r="D192">
        <f>IFERROR('Australian Open'!O192/('Australian Open'!O192+'Australian Open'!P192),0)</f>
        <v>0</v>
      </c>
      <c r="E192">
        <f>IFERROR('Australian Open'!Q192/('Australian Open'!Q192+'Australian Open'!R192),0)</f>
        <v>0</v>
      </c>
      <c r="F192" s="21">
        <f>IFERROR('Australian Open'!J192/('Australian Open'!I192+'Australian Open'!J192),0)</f>
        <v>0.33333333333333331</v>
      </c>
      <c r="G192">
        <f>IFERROR('Australian Open'!L192/('Australian Open'!K192+'Australian Open'!L192),0)</f>
        <v>0.66666666666666663</v>
      </c>
      <c r="H192">
        <f>IFERROR('Australian Open'!N192/('Australian Open'!M192+'Australian Open'!M192),0)</f>
        <v>0.375</v>
      </c>
      <c r="I192">
        <f>IFERROR('Australian Open'!P192/('Australian Open'!O192+'Australian Open'!P192),0)</f>
        <v>0</v>
      </c>
      <c r="J192">
        <f>IFERROR('Australian Open'!R192/('Australian Open'!R192+'Australian Open'!Q192),0)</f>
        <v>0</v>
      </c>
    </row>
    <row r="193" spans="1:10">
      <c r="A193">
        <f>IFERROR('Australian Open'!I193/('Australian Open'!I193+'Australian Open'!J193),0)</f>
        <v>0.66666666666666663</v>
      </c>
      <c r="B193">
        <f>IFERROR('Australian Open'!K193/('Australian Open'!L193+'Australian Open'!K193),0)</f>
        <v>0.6</v>
      </c>
      <c r="C193">
        <f>IFERROR('Australian Open'!M193/('Australian Open'!M193+'Australian Open'!N193),0)</f>
        <v>0.33333333333333331</v>
      </c>
      <c r="D193">
        <f>IFERROR('Australian Open'!O193/('Australian Open'!O193+'Australian Open'!P193),0)</f>
        <v>0.41666666666666669</v>
      </c>
      <c r="E193">
        <f>IFERROR('Australian Open'!Q193/('Australian Open'!Q193+'Australian Open'!R193),0)</f>
        <v>0.66666666666666663</v>
      </c>
      <c r="F193" s="21">
        <f>IFERROR('Australian Open'!J193/('Australian Open'!I193+'Australian Open'!J193),0)</f>
        <v>0.33333333333333331</v>
      </c>
      <c r="G193">
        <f>IFERROR('Australian Open'!L193/('Australian Open'!K193+'Australian Open'!L193),0)</f>
        <v>0.4</v>
      </c>
      <c r="H193">
        <f>IFERROR('Australian Open'!N193/('Australian Open'!M193+'Australian Open'!M193),0)</f>
        <v>1</v>
      </c>
      <c r="I193">
        <f>IFERROR('Australian Open'!P193/('Australian Open'!O193+'Australian Open'!P193),0)</f>
        <v>0.58333333333333337</v>
      </c>
      <c r="J193">
        <f>IFERROR('Australian Open'!R193/('Australian Open'!R193+'Australian Open'!Q193),0)</f>
        <v>0.33333333333333331</v>
      </c>
    </row>
    <row r="194" spans="1:10">
      <c r="A194">
        <f>IFERROR('Australian Open'!I194/('Australian Open'!I194+'Australian Open'!J194),0)</f>
        <v>0.8571428571428571</v>
      </c>
      <c r="B194">
        <f>IFERROR('Australian Open'!K194/('Australian Open'!L194+'Australian Open'!K194),0)</f>
        <v>0.58333333333333337</v>
      </c>
      <c r="C194">
        <f>IFERROR('Australian Open'!M194/('Australian Open'!M194+'Australian Open'!N194),0)</f>
        <v>0</v>
      </c>
      <c r="D194">
        <f>IFERROR('Australian Open'!O194/('Australian Open'!O194+'Australian Open'!P194),0)</f>
        <v>0</v>
      </c>
      <c r="E194">
        <f>IFERROR('Australian Open'!Q194/('Australian Open'!Q194+'Australian Open'!R194),0)</f>
        <v>0</v>
      </c>
      <c r="F194" s="21">
        <f>IFERROR('Australian Open'!J194/('Australian Open'!I194+'Australian Open'!J194),0)</f>
        <v>0.14285714285714285</v>
      </c>
      <c r="G194">
        <f>IFERROR('Australian Open'!L194/('Australian Open'!K194+'Australian Open'!L194),0)</f>
        <v>0.41666666666666669</v>
      </c>
      <c r="H194">
        <f>IFERROR('Australian Open'!N194/('Australian Open'!M194+'Australian Open'!M194),0)</f>
        <v>0</v>
      </c>
      <c r="I194">
        <f>IFERROR('Australian Open'!P194/('Australian Open'!O194+'Australian Open'!P194),0)</f>
        <v>0</v>
      </c>
      <c r="J194">
        <f>IFERROR('Australian Open'!R194/('Australian Open'!R194+'Australian Open'!Q194),0)</f>
        <v>0</v>
      </c>
    </row>
    <row r="195" spans="1:10">
      <c r="A195">
        <f>IFERROR('Australian Open'!I195/('Australian Open'!I195+'Australian Open'!J195),0)</f>
        <v>0.8571428571428571</v>
      </c>
      <c r="B195">
        <f>IFERROR('Australian Open'!K195/('Australian Open'!L195+'Australian Open'!K195),0)</f>
        <v>0.8571428571428571</v>
      </c>
      <c r="C195">
        <f>IFERROR('Australian Open'!M195/('Australian Open'!M195+'Australian Open'!N195),0)</f>
        <v>0.66666666666666663</v>
      </c>
      <c r="D195">
        <f>IFERROR('Australian Open'!O195/('Australian Open'!O195+'Australian Open'!P195),0)</f>
        <v>0</v>
      </c>
      <c r="E195">
        <f>IFERROR('Australian Open'!Q195/('Australian Open'!Q195+'Australian Open'!R195),0)</f>
        <v>0</v>
      </c>
      <c r="F195" s="21">
        <f>IFERROR('Australian Open'!J195/('Australian Open'!I195+'Australian Open'!J195),0)</f>
        <v>0.14285714285714285</v>
      </c>
      <c r="G195">
        <f>IFERROR('Australian Open'!L195/('Australian Open'!K195+'Australian Open'!L195),0)</f>
        <v>0.14285714285714285</v>
      </c>
      <c r="H195">
        <f>IFERROR('Australian Open'!N195/('Australian Open'!M195+'Australian Open'!M195),0)</f>
        <v>0.25</v>
      </c>
      <c r="I195">
        <f>IFERROR('Australian Open'!P195/('Australian Open'!O195+'Australian Open'!P195),0)</f>
        <v>0</v>
      </c>
      <c r="J195">
        <f>IFERROR('Australian Open'!R195/('Australian Open'!R195+'Australian Open'!Q195),0)</f>
        <v>0</v>
      </c>
    </row>
    <row r="196" spans="1:10">
      <c r="A196">
        <f>IFERROR('Australian Open'!I196/('Australian Open'!I196+'Australian Open'!J196),0)</f>
        <v>0.66666666666666663</v>
      </c>
      <c r="B196">
        <f>IFERROR('Australian Open'!K196/('Australian Open'!L196+'Australian Open'!K196),0)</f>
        <v>0.55555555555555558</v>
      </c>
      <c r="C196">
        <f>IFERROR('Australian Open'!M196/('Australian Open'!M196+'Australian Open'!N196),0)</f>
        <v>0</v>
      </c>
      <c r="D196">
        <f>IFERROR('Australian Open'!O196/('Australian Open'!O196+'Australian Open'!P196),0)</f>
        <v>0</v>
      </c>
      <c r="E196">
        <f>IFERROR('Australian Open'!Q196/('Australian Open'!Q196+'Australian Open'!R196),0)</f>
        <v>0</v>
      </c>
      <c r="F196" s="21">
        <f>IFERROR('Australian Open'!J196/('Australian Open'!I196+'Australian Open'!J196),0)</f>
        <v>0.33333333333333331</v>
      </c>
      <c r="G196">
        <f>IFERROR('Australian Open'!L196/('Australian Open'!K196+'Australian Open'!L196),0)</f>
        <v>0.44444444444444442</v>
      </c>
      <c r="H196">
        <f>IFERROR('Australian Open'!N196/('Australian Open'!M196+'Australian Open'!M196),0)</f>
        <v>0</v>
      </c>
      <c r="I196">
        <f>IFERROR('Australian Open'!P196/('Australian Open'!O196+'Australian Open'!P196),0)</f>
        <v>0</v>
      </c>
      <c r="J196">
        <f>IFERROR('Australian Open'!R196/('Australian Open'!R196+'Australian Open'!Q196),0)</f>
        <v>0</v>
      </c>
    </row>
    <row r="197" spans="1:10">
      <c r="A197">
        <f>IFERROR('Australian Open'!I197/('Australian Open'!I197+'Australian Open'!J197),0)</f>
        <v>1</v>
      </c>
      <c r="B197">
        <f>IFERROR('Australian Open'!K197/('Australian Open'!L197+'Australian Open'!K197),0)</f>
        <v>0.33333333333333331</v>
      </c>
      <c r="C197">
        <f>IFERROR('Australian Open'!M197/('Australian Open'!M197+'Australian Open'!N197),0)</f>
        <v>0.33333333333333331</v>
      </c>
      <c r="D197">
        <f>IFERROR('Australian Open'!O197/('Australian Open'!O197+'Australian Open'!P197),0)</f>
        <v>0.66666666666666663</v>
      </c>
      <c r="E197">
        <f>IFERROR('Australian Open'!Q197/('Australian Open'!Q197+'Australian Open'!R197),0)</f>
        <v>0.75</v>
      </c>
      <c r="F197" s="21">
        <f>IFERROR('Australian Open'!J197/('Australian Open'!I197+'Australian Open'!J197),0)</f>
        <v>0</v>
      </c>
      <c r="G197">
        <f>IFERROR('Australian Open'!L197/('Australian Open'!K197+'Australian Open'!L197),0)</f>
        <v>0.66666666666666663</v>
      </c>
      <c r="H197">
        <f>IFERROR('Australian Open'!N197/('Australian Open'!M197+'Australian Open'!M197),0)</f>
        <v>1</v>
      </c>
      <c r="I197">
        <f>IFERROR('Australian Open'!P197/('Australian Open'!O197+'Australian Open'!P197),0)</f>
        <v>0.33333333333333331</v>
      </c>
      <c r="J197">
        <f>IFERROR('Australian Open'!R197/('Australian Open'!R197+'Australian Open'!Q197),0)</f>
        <v>0.25</v>
      </c>
    </row>
    <row r="198" spans="1:10">
      <c r="A198">
        <f>IFERROR('Australian Open'!I198/('Australian Open'!I198+'Australian Open'!J198),0)</f>
        <v>0.58333333333333337</v>
      </c>
      <c r="B198">
        <f>IFERROR('Australian Open'!K198/('Australian Open'!L198+'Australian Open'!K198),0)</f>
        <v>0.8571428571428571</v>
      </c>
      <c r="C198">
        <f>IFERROR('Australian Open'!M198/('Australian Open'!M198+'Australian Open'!N198),0)</f>
        <v>0.6</v>
      </c>
      <c r="D198">
        <f>IFERROR('Australian Open'!O198/('Australian Open'!O198+'Australian Open'!P198),0)</f>
        <v>0</v>
      </c>
      <c r="E198">
        <f>IFERROR('Australian Open'!Q198/('Australian Open'!Q198+'Australian Open'!R198),0)</f>
        <v>0</v>
      </c>
      <c r="F198" s="21">
        <f>IFERROR('Australian Open'!J198/('Australian Open'!I198+'Australian Open'!J198),0)</f>
        <v>0.41666666666666669</v>
      </c>
      <c r="G198">
        <f>IFERROR('Australian Open'!L198/('Australian Open'!K198+'Australian Open'!L198),0)</f>
        <v>0.14285714285714285</v>
      </c>
      <c r="H198">
        <f>IFERROR('Australian Open'!N198/('Australian Open'!M198+'Australian Open'!M198),0)</f>
        <v>0.33333333333333331</v>
      </c>
      <c r="I198">
        <f>IFERROR('Australian Open'!P198/('Australian Open'!O198+'Australian Open'!P198),0)</f>
        <v>0</v>
      </c>
      <c r="J198">
        <f>IFERROR('Australian Open'!R198/('Australian Open'!R198+'Australian Open'!Q198),0)</f>
        <v>0</v>
      </c>
    </row>
    <row r="199" spans="1:10">
      <c r="A199">
        <f>IFERROR('Australian Open'!I199/('Australian Open'!I199+'Australian Open'!J199),0)</f>
        <v>0.66666666666666663</v>
      </c>
      <c r="B199">
        <f>IFERROR('Australian Open'!K199/('Australian Open'!L199+'Australian Open'!K199),0)</f>
        <v>0.4</v>
      </c>
      <c r="C199">
        <f>IFERROR('Australian Open'!M199/('Australian Open'!M199+'Australian Open'!N199),0)</f>
        <v>0.42857142857142855</v>
      </c>
      <c r="D199">
        <f>IFERROR('Australian Open'!O199/('Australian Open'!O199+'Australian Open'!P199),0)</f>
        <v>0.8571428571428571</v>
      </c>
      <c r="E199">
        <f>IFERROR('Australian Open'!Q199/('Australian Open'!Q199+'Australian Open'!R199),0)</f>
        <v>0.66666666666666663</v>
      </c>
      <c r="F199" s="21">
        <f>IFERROR('Australian Open'!J199/('Australian Open'!I199+'Australian Open'!J199),0)</f>
        <v>0.33333333333333331</v>
      </c>
      <c r="G199">
        <f>IFERROR('Australian Open'!L199/('Australian Open'!K199+'Australian Open'!L199),0)</f>
        <v>0.6</v>
      </c>
      <c r="H199">
        <f>IFERROR('Australian Open'!N199/('Australian Open'!M199+'Australian Open'!M199),0)</f>
        <v>0.66666666666666663</v>
      </c>
      <c r="I199">
        <f>IFERROR('Australian Open'!P199/('Australian Open'!O199+'Australian Open'!P199),0)</f>
        <v>0.14285714285714285</v>
      </c>
      <c r="J199">
        <f>IFERROR('Australian Open'!R199/('Australian Open'!R199+'Australian Open'!Q199),0)</f>
        <v>0.33333333333333331</v>
      </c>
    </row>
    <row r="200" spans="1:10">
      <c r="A200">
        <f>IFERROR('Australian Open'!I200/('Australian Open'!I200+'Australian Open'!J200),0)</f>
        <v>0.6</v>
      </c>
      <c r="B200">
        <f>IFERROR('Australian Open'!K200/('Australian Open'!L200+'Australian Open'!K200),0)</f>
        <v>1</v>
      </c>
      <c r="C200">
        <f>IFERROR('Australian Open'!M200/('Australian Open'!M200+'Australian Open'!N200),0)</f>
        <v>0.66666666666666663</v>
      </c>
      <c r="D200">
        <f>IFERROR('Australian Open'!O200/('Australian Open'!O200+'Australian Open'!P200),0)</f>
        <v>0</v>
      </c>
      <c r="E200">
        <f>IFERROR('Australian Open'!Q200/('Australian Open'!Q200+'Australian Open'!R200),0)</f>
        <v>0</v>
      </c>
      <c r="F200" s="21">
        <f>IFERROR('Australian Open'!J200/('Australian Open'!I200+'Australian Open'!J200),0)</f>
        <v>0.4</v>
      </c>
      <c r="G200">
        <f>IFERROR('Australian Open'!L200/('Australian Open'!K200+'Australian Open'!L200),0)</f>
        <v>0</v>
      </c>
      <c r="H200">
        <f>IFERROR('Australian Open'!N200/('Australian Open'!M200+'Australian Open'!M200),0)</f>
        <v>0.25</v>
      </c>
      <c r="I200">
        <f>IFERROR('Australian Open'!P200/('Australian Open'!O200+'Australian Open'!P200),0)</f>
        <v>0</v>
      </c>
      <c r="J200">
        <f>IFERROR('Australian Open'!R200/('Australian Open'!R200+'Australian Open'!Q200),0)</f>
        <v>0</v>
      </c>
    </row>
    <row r="201" spans="1:10">
      <c r="A201">
        <f>IFERROR('Australian Open'!I201/('Australian Open'!I201+'Australian Open'!J201),0)</f>
        <v>0.4</v>
      </c>
      <c r="B201">
        <f>IFERROR('Australian Open'!K201/('Australian Open'!L201+'Australian Open'!K201),0)</f>
        <v>0.8571428571428571</v>
      </c>
      <c r="C201">
        <f>IFERROR('Australian Open'!M201/('Australian Open'!M201+'Australian Open'!N201),0)</f>
        <v>0.8571428571428571</v>
      </c>
      <c r="D201">
        <f>IFERROR('Australian Open'!O201/('Australian Open'!O201+'Australian Open'!P201),0)</f>
        <v>0.6</v>
      </c>
      <c r="E201">
        <f>IFERROR('Australian Open'!Q201/('Australian Open'!Q201+'Australian Open'!R201),0)</f>
        <v>0</v>
      </c>
      <c r="F201" s="21">
        <f>IFERROR('Australian Open'!J201/('Australian Open'!I201+'Australian Open'!J201),0)</f>
        <v>0.6</v>
      </c>
      <c r="G201">
        <f>IFERROR('Australian Open'!L201/('Australian Open'!K201+'Australian Open'!L201),0)</f>
        <v>0.14285714285714285</v>
      </c>
      <c r="H201">
        <f>IFERROR('Australian Open'!N201/('Australian Open'!M201+'Australian Open'!M201),0)</f>
        <v>8.3333333333333329E-2</v>
      </c>
      <c r="I201">
        <f>IFERROR('Australian Open'!P201/('Australian Open'!O201+'Australian Open'!P201),0)</f>
        <v>0.4</v>
      </c>
      <c r="J201">
        <f>IFERROR('Australian Open'!R201/('Australian Open'!R201+'Australian Open'!Q201),0)</f>
        <v>0</v>
      </c>
    </row>
    <row r="202" spans="1:10">
      <c r="A202">
        <f>IFERROR('Australian Open'!I202/('Australian Open'!I202+'Australian Open'!J202),0)</f>
        <v>0.6</v>
      </c>
      <c r="B202">
        <f>IFERROR('Australian Open'!K202/('Australian Open'!L202+'Australian Open'!K202),0)</f>
        <v>0.66666666666666663</v>
      </c>
      <c r="C202">
        <f>IFERROR('Australian Open'!M202/('Australian Open'!M202+'Australian Open'!N202),0)</f>
        <v>0.41666666666666669</v>
      </c>
      <c r="D202">
        <f>IFERROR('Australian Open'!O202/('Australian Open'!O202+'Australian Open'!P202),0)</f>
        <v>0.8571428571428571</v>
      </c>
      <c r="E202">
        <f>IFERROR('Australian Open'!Q202/('Australian Open'!Q202+'Australian Open'!R202),0)</f>
        <v>0</v>
      </c>
      <c r="F202" s="21">
        <f>IFERROR('Australian Open'!J202/('Australian Open'!I202+'Australian Open'!J202),0)</f>
        <v>0.4</v>
      </c>
      <c r="G202">
        <f>IFERROR('Australian Open'!L202/('Australian Open'!K202+'Australian Open'!L202),0)</f>
        <v>0.33333333333333331</v>
      </c>
      <c r="H202">
        <f>IFERROR('Australian Open'!N202/('Australian Open'!M202+'Australian Open'!M202),0)</f>
        <v>0.7</v>
      </c>
      <c r="I202">
        <f>IFERROR('Australian Open'!P202/('Australian Open'!O202+'Australian Open'!P202),0)</f>
        <v>0.14285714285714285</v>
      </c>
      <c r="J202">
        <f>IFERROR('Australian Open'!R202/('Australian Open'!R202+'Australian Open'!Q202),0)</f>
        <v>0</v>
      </c>
    </row>
    <row r="203" spans="1:10">
      <c r="A203">
        <f>IFERROR('Australian Open'!I203/('Australian Open'!I203+'Australian Open'!J203),0)</f>
        <v>0.25</v>
      </c>
      <c r="B203">
        <f>IFERROR('Australian Open'!K203/('Australian Open'!L203+'Australian Open'!K203),0)</f>
        <v>0.8571428571428571</v>
      </c>
      <c r="C203">
        <f>IFERROR('Australian Open'!M203/('Australian Open'!M203+'Australian Open'!N203),0)</f>
        <v>0.66666666666666663</v>
      </c>
      <c r="D203">
        <f>IFERROR('Australian Open'!O203/('Australian Open'!O203+'Australian Open'!P203),0)</f>
        <v>0.75</v>
      </c>
      <c r="E203">
        <f>IFERROR('Australian Open'!Q203/('Australian Open'!Q203+'Australian Open'!R203),0)</f>
        <v>0</v>
      </c>
      <c r="F203" s="21">
        <f>IFERROR('Australian Open'!J203/('Australian Open'!I203+'Australian Open'!J203),0)</f>
        <v>0.75</v>
      </c>
      <c r="G203">
        <f>IFERROR('Australian Open'!L203/('Australian Open'!K203+'Australian Open'!L203),0)</f>
        <v>0.14285714285714285</v>
      </c>
      <c r="H203">
        <f>IFERROR('Australian Open'!N203/('Australian Open'!M203+'Australian Open'!M203),0)</f>
        <v>0.25</v>
      </c>
      <c r="I203">
        <f>IFERROR('Australian Open'!P203/('Australian Open'!O203+'Australian Open'!P203),0)</f>
        <v>0.25</v>
      </c>
      <c r="J203">
        <f>IFERROR('Australian Open'!R203/('Australian Open'!R203+'Australian Open'!Q203),0)</f>
        <v>0</v>
      </c>
    </row>
    <row r="204" spans="1:10">
      <c r="A204">
        <f>IFERROR('Australian Open'!I204/('Australian Open'!I204+'Australian Open'!J204),0)</f>
        <v>0.33333333333333331</v>
      </c>
      <c r="B204">
        <f>IFERROR('Australian Open'!K204/('Australian Open'!L204+'Australian Open'!K204),0)</f>
        <v>0.66666666666666663</v>
      </c>
      <c r="C204">
        <f>IFERROR('Australian Open'!M204/('Australian Open'!M204+'Australian Open'!N204),0)</f>
        <v>0.14285714285714285</v>
      </c>
      <c r="D204">
        <f>IFERROR('Australian Open'!O204/('Australian Open'!O204+'Australian Open'!P204),0)</f>
        <v>0.8571428571428571</v>
      </c>
      <c r="E204">
        <f>IFERROR('Australian Open'!Q204/('Australian Open'!Q204+'Australian Open'!R204),0)</f>
        <v>0.58333333333333337</v>
      </c>
      <c r="F204" s="21">
        <f>IFERROR('Australian Open'!J204/('Australian Open'!I204+'Australian Open'!J204),0)</f>
        <v>0.66666666666666663</v>
      </c>
      <c r="G204">
        <f>IFERROR('Australian Open'!L204/('Australian Open'!K204+'Australian Open'!L204),0)</f>
        <v>0.33333333333333331</v>
      </c>
      <c r="H204">
        <f>IFERROR('Australian Open'!N204/('Australian Open'!M204+'Australian Open'!M204),0)</f>
        <v>3</v>
      </c>
      <c r="I204">
        <f>IFERROR('Australian Open'!P204/('Australian Open'!O204+'Australian Open'!P204),0)</f>
        <v>0.14285714285714285</v>
      </c>
      <c r="J204">
        <f>IFERROR('Australian Open'!R204/('Australian Open'!R204+'Australian Open'!Q204),0)</f>
        <v>0.41666666666666669</v>
      </c>
    </row>
    <row r="205" spans="1:10">
      <c r="A205">
        <f>IFERROR('Australian Open'!I205/('Australian Open'!I205+'Australian Open'!J205),0)</f>
        <v>0.8571428571428571</v>
      </c>
      <c r="B205">
        <f>IFERROR('Australian Open'!K205/('Australian Open'!L205+'Australian Open'!K205),0)</f>
        <v>0.75</v>
      </c>
      <c r="C205">
        <f>IFERROR('Australian Open'!M205/('Australian Open'!M205+'Australian Open'!N205),0)</f>
        <v>0.66666666666666663</v>
      </c>
      <c r="D205">
        <f>IFERROR('Australian Open'!O205/('Australian Open'!O205+'Australian Open'!P205),0)</f>
        <v>0</v>
      </c>
      <c r="E205">
        <f>IFERROR('Australian Open'!Q205/('Australian Open'!Q205+'Australian Open'!R205),0)</f>
        <v>0</v>
      </c>
      <c r="F205" s="21">
        <f>IFERROR('Australian Open'!J205/('Australian Open'!I205+'Australian Open'!J205),0)</f>
        <v>0.14285714285714285</v>
      </c>
      <c r="G205">
        <f>IFERROR('Australian Open'!L205/('Australian Open'!K205+'Australian Open'!L205),0)</f>
        <v>0.25</v>
      </c>
      <c r="H205">
        <f>IFERROR('Australian Open'!N205/('Australian Open'!M205+'Australian Open'!M205),0)</f>
        <v>0.25</v>
      </c>
      <c r="I205">
        <f>IFERROR('Australian Open'!P205/('Australian Open'!O205+'Australian Open'!P205),0)</f>
        <v>0</v>
      </c>
      <c r="J205">
        <f>IFERROR('Australian Open'!R205/('Australian Open'!R205+'Australian Open'!Q205),0)</f>
        <v>0</v>
      </c>
    </row>
    <row r="206" spans="1:10">
      <c r="A206">
        <f>IFERROR('Australian Open'!I206/('Australian Open'!I206+'Australian Open'!J206),0)</f>
        <v>0.6</v>
      </c>
      <c r="B206">
        <f>IFERROR('Australian Open'!K206/('Australian Open'!L206+'Australian Open'!K206),0)</f>
        <v>0.66666666666666663</v>
      </c>
      <c r="C206">
        <f>IFERROR('Australian Open'!M206/('Australian Open'!M206+'Australian Open'!N206),0)</f>
        <v>0.75</v>
      </c>
      <c r="D206">
        <f>IFERROR('Australian Open'!O206/('Australian Open'!O206+'Australian Open'!P206),0)</f>
        <v>0</v>
      </c>
      <c r="E206">
        <f>IFERROR('Australian Open'!Q206/('Australian Open'!Q206+'Australian Open'!R206),0)</f>
        <v>0</v>
      </c>
      <c r="F206" s="21">
        <f>IFERROR('Australian Open'!J206/('Australian Open'!I206+'Australian Open'!J206),0)</f>
        <v>0.4</v>
      </c>
      <c r="G206">
        <f>IFERROR('Australian Open'!L206/('Australian Open'!K206+'Australian Open'!L206),0)</f>
        <v>0.33333333333333331</v>
      </c>
      <c r="H206">
        <f>IFERROR('Australian Open'!N206/('Australian Open'!M206+'Australian Open'!M206),0)</f>
        <v>0.16666666666666666</v>
      </c>
      <c r="I206">
        <f>IFERROR('Australian Open'!P206/('Australian Open'!O206+'Australian Open'!P206),0)</f>
        <v>0</v>
      </c>
      <c r="J206">
        <f>IFERROR('Australian Open'!R206/('Australian Open'!R206+'Australian Open'!Q206),0)</f>
        <v>0</v>
      </c>
    </row>
    <row r="207" spans="1:10">
      <c r="A207">
        <f>IFERROR('Australian Open'!I207/('Australian Open'!I207+'Australian Open'!J207),0)</f>
        <v>0.8571428571428571</v>
      </c>
      <c r="B207">
        <f>IFERROR('Australian Open'!K207/('Australian Open'!L207+'Australian Open'!K207),0)</f>
        <v>0.58333333333333337</v>
      </c>
      <c r="C207">
        <f>IFERROR('Australian Open'!M207/('Australian Open'!M207+'Australian Open'!N207),0)</f>
        <v>0.75</v>
      </c>
      <c r="D207">
        <f>IFERROR('Australian Open'!O207/('Australian Open'!O207+'Australian Open'!P207),0)</f>
        <v>0</v>
      </c>
      <c r="E207">
        <f>IFERROR('Australian Open'!Q207/('Australian Open'!Q207+'Australian Open'!R207),0)</f>
        <v>0</v>
      </c>
      <c r="F207" s="21">
        <f>IFERROR('Australian Open'!J207/('Australian Open'!I207+'Australian Open'!J207),0)</f>
        <v>0.14285714285714285</v>
      </c>
      <c r="G207">
        <f>IFERROR('Australian Open'!L207/('Australian Open'!K207+'Australian Open'!L207),0)</f>
        <v>0.41666666666666669</v>
      </c>
      <c r="H207">
        <f>IFERROR('Australian Open'!N207/('Australian Open'!M207+'Australian Open'!M207),0)</f>
        <v>0.16666666666666666</v>
      </c>
      <c r="I207">
        <f>IFERROR('Australian Open'!P207/('Australian Open'!O207+'Australian Open'!P207),0)</f>
        <v>0</v>
      </c>
      <c r="J207">
        <f>IFERROR('Australian Open'!R207/('Australian Open'!R207+'Australian Open'!Q207),0)</f>
        <v>0</v>
      </c>
    </row>
    <row r="208" spans="1:10">
      <c r="A208">
        <f>IFERROR('Australian Open'!I208/('Australian Open'!I208+'Australian Open'!J208),0)</f>
        <v>0.33333333333333331</v>
      </c>
      <c r="B208">
        <f>IFERROR('Australian Open'!K208/('Australian Open'!L208+'Australian Open'!K208),0)</f>
        <v>0.33333333333333331</v>
      </c>
      <c r="C208">
        <f>IFERROR('Australian Open'!M208/('Australian Open'!M208+'Australian Open'!N208),0)</f>
        <v>1</v>
      </c>
      <c r="D208">
        <f>IFERROR('Australian Open'!O208/('Australian Open'!O208+'Australian Open'!P208),0)</f>
        <v>0.75</v>
      </c>
      <c r="E208">
        <f>IFERROR('Australian Open'!Q208/('Australian Open'!Q208+'Australian Open'!R208),0)</f>
        <v>0.66666666666666663</v>
      </c>
      <c r="F208" s="21">
        <f>IFERROR('Australian Open'!J208/('Australian Open'!I208+'Australian Open'!J208),0)</f>
        <v>0.66666666666666663</v>
      </c>
      <c r="G208">
        <f>IFERROR('Australian Open'!L208/('Australian Open'!K208+'Australian Open'!L208),0)</f>
        <v>0.66666666666666663</v>
      </c>
      <c r="H208">
        <f>IFERROR('Australian Open'!N208/('Australian Open'!M208+'Australian Open'!M208),0)</f>
        <v>0</v>
      </c>
      <c r="I208">
        <f>IFERROR('Australian Open'!P208/('Australian Open'!O208+'Australian Open'!P208),0)</f>
        <v>0.25</v>
      </c>
      <c r="J208">
        <f>IFERROR('Australian Open'!R208/('Australian Open'!R208+'Australian Open'!Q208),0)</f>
        <v>0.33333333333333331</v>
      </c>
    </row>
    <row r="209" spans="1:10">
      <c r="A209">
        <f>IFERROR('Australian Open'!I209/('Australian Open'!I209+'Australian Open'!J209),0)</f>
        <v>0.66666666666666663</v>
      </c>
      <c r="B209">
        <f>IFERROR('Australian Open'!K209/('Australian Open'!L209+'Australian Open'!K209),0)</f>
        <v>0.6</v>
      </c>
      <c r="C209">
        <f>IFERROR('Australian Open'!M209/('Australian Open'!M209+'Australian Open'!N209),0)</f>
        <v>0.6</v>
      </c>
      <c r="D209">
        <f>IFERROR('Australian Open'!O209/('Australian Open'!O209+'Australian Open'!P209),0)</f>
        <v>0</v>
      </c>
      <c r="E209">
        <f>IFERROR('Australian Open'!Q209/('Australian Open'!Q209+'Australian Open'!R209),0)</f>
        <v>0</v>
      </c>
      <c r="F209" s="21">
        <f>IFERROR('Australian Open'!J209/('Australian Open'!I209+'Australian Open'!J209),0)</f>
        <v>0.33333333333333331</v>
      </c>
      <c r="G209">
        <f>IFERROR('Australian Open'!L209/('Australian Open'!K209+'Australian Open'!L209),0)</f>
        <v>0.4</v>
      </c>
      <c r="H209">
        <f>IFERROR('Australian Open'!N209/('Australian Open'!M209+'Australian Open'!M209),0)</f>
        <v>0.33333333333333331</v>
      </c>
      <c r="I209">
        <f>IFERROR('Australian Open'!P209/('Australian Open'!O209+'Australian Open'!P209),0)</f>
        <v>0</v>
      </c>
      <c r="J209">
        <f>IFERROR('Australian Open'!R209/('Australian Open'!R209+'Australian Open'!Q209),0)</f>
        <v>0</v>
      </c>
    </row>
    <row r="210" spans="1:10">
      <c r="A210">
        <f>IFERROR('Australian Open'!I210/('Australian Open'!I210+'Australian Open'!J210),0)</f>
        <v>1</v>
      </c>
      <c r="B210">
        <f>IFERROR('Australian Open'!K210/('Australian Open'!L210+'Australian Open'!K210),0)</f>
        <v>0.6</v>
      </c>
      <c r="C210">
        <f>IFERROR('Australian Open'!M210/('Australian Open'!M210+'Australian Open'!N210),0)</f>
        <v>0.6</v>
      </c>
      <c r="D210">
        <f>IFERROR('Australian Open'!O210/('Australian Open'!O210+'Australian Open'!P210),0)</f>
        <v>0</v>
      </c>
      <c r="E210">
        <f>IFERROR('Australian Open'!Q210/('Australian Open'!Q210+'Australian Open'!R210),0)</f>
        <v>0</v>
      </c>
      <c r="F210" s="21">
        <f>IFERROR('Australian Open'!J210/('Australian Open'!I210+'Australian Open'!J210),0)</f>
        <v>0</v>
      </c>
      <c r="G210">
        <f>IFERROR('Australian Open'!L210/('Australian Open'!K210+'Australian Open'!L210),0)</f>
        <v>0.4</v>
      </c>
      <c r="H210">
        <f>IFERROR('Australian Open'!N210/('Australian Open'!M210+'Australian Open'!M210),0)</f>
        <v>0.33333333333333331</v>
      </c>
      <c r="I210">
        <f>IFERROR('Australian Open'!P210/('Australian Open'!O210+'Australian Open'!P210),0)</f>
        <v>0</v>
      </c>
      <c r="J210">
        <f>IFERROR('Australian Open'!R210/('Australian Open'!R210+'Australian Open'!Q210),0)</f>
        <v>0</v>
      </c>
    </row>
    <row r="211" spans="1:10">
      <c r="A211">
        <f>IFERROR('Australian Open'!I211/('Australian Open'!I211+'Australian Open'!J211),0)</f>
        <v>0.4</v>
      </c>
      <c r="B211">
        <f>IFERROR('Australian Open'!K211/('Australian Open'!L211+'Australian Open'!K211),0)</f>
        <v>0.66666666666666663</v>
      </c>
      <c r="C211">
        <f>IFERROR('Australian Open'!M211/('Australian Open'!M211+'Australian Open'!N211),0)</f>
        <v>0.6</v>
      </c>
      <c r="D211">
        <f>IFERROR('Australian Open'!O211/('Australian Open'!O211+'Australian Open'!P211),0)</f>
        <v>0.6</v>
      </c>
      <c r="E211">
        <f>IFERROR('Australian Open'!Q211/('Australian Open'!Q211+'Australian Open'!R211),0)</f>
        <v>0</v>
      </c>
      <c r="F211" s="21">
        <f>IFERROR('Australian Open'!J211/('Australian Open'!I211+'Australian Open'!J211),0)</f>
        <v>0.6</v>
      </c>
      <c r="G211">
        <f>IFERROR('Australian Open'!L211/('Australian Open'!K211+'Australian Open'!L211),0)</f>
        <v>0.33333333333333331</v>
      </c>
      <c r="H211">
        <f>IFERROR('Australian Open'!N211/('Australian Open'!M211+'Australian Open'!M211),0)</f>
        <v>0.33333333333333331</v>
      </c>
      <c r="I211">
        <f>IFERROR('Australian Open'!P211/('Australian Open'!O211+'Australian Open'!P211),0)</f>
        <v>0.4</v>
      </c>
      <c r="J211">
        <f>IFERROR('Australian Open'!R211/('Australian Open'!R211+'Australian Open'!Q211),0)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32DF-ABA4-4AF5-BD7D-025E4CF57EDF}">
  <dimension ref="A1:AA253"/>
  <sheetViews>
    <sheetView topLeftCell="D1" zoomScaleNormal="50" workbookViewId="0">
      <selection activeCell="H5" sqref="H5"/>
    </sheetView>
  </sheetViews>
  <sheetFormatPr defaultRowHeight="14.5"/>
  <cols>
    <col min="1" max="1" width="19.36328125" customWidth="1"/>
    <col min="2" max="2" width="15.453125" customWidth="1"/>
    <col min="3" max="3" width="12.1796875" customWidth="1"/>
    <col min="4" max="5" width="12.7265625" customWidth="1"/>
    <col min="6" max="6" width="11.81640625" customWidth="1"/>
    <col min="8" max="8" width="17.54296875" customWidth="1"/>
    <col min="9" max="9" width="12.08984375" customWidth="1"/>
    <col min="10" max="10" width="12.1796875" customWidth="1"/>
    <col min="11" max="12" width="12.7265625" customWidth="1"/>
    <col min="13" max="13" width="11.81640625" customWidth="1"/>
    <col min="15" max="15" width="14.26953125" customWidth="1"/>
    <col min="16" max="16" width="11.453125" customWidth="1"/>
    <col min="17" max="17" width="12.54296875" customWidth="1"/>
    <col min="18" max="18" width="10.90625" customWidth="1"/>
    <col min="19" max="19" width="11.453125" customWidth="1"/>
    <col min="20" max="20" width="12" customWidth="1"/>
    <col min="22" max="22" width="14.54296875" customWidth="1"/>
    <col min="23" max="23" width="15.1796875" customWidth="1"/>
    <col min="24" max="24" width="14.54296875" customWidth="1"/>
    <col min="25" max="25" width="13.90625" customWidth="1"/>
    <col min="26" max="26" width="14.08984375" customWidth="1"/>
    <col min="27" max="27" width="13.90625" customWidth="1"/>
  </cols>
  <sheetData>
    <row r="1" spans="1:27">
      <c r="A1" s="19" t="str" cm="1">
        <f t="array" ref="A1:A143">_xlfn.UNIQUE('Australian Open'!S1:S211)</f>
        <v>Runner-up</v>
      </c>
      <c r="B1" s="19" t="s">
        <v>567</v>
      </c>
      <c r="C1" s="19" t="s">
        <v>568</v>
      </c>
      <c r="D1" s="19" t="s">
        <v>569</v>
      </c>
      <c r="E1" s="19" t="s">
        <v>570</v>
      </c>
      <c r="F1" s="19" t="s">
        <v>571</v>
      </c>
      <c r="H1" s="19" t="str" cm="1">
        <f t="array" ref="H1:H110">_xlfn.UNIQUE('Australian Open'!C1:C211)</f>
        <v>Champion</v>
      </c>
      <c r="I1" s="19" t="s">
        <v>567</v>
      </c>
      <c r="J1" s="19" t="s">
        <v>568</v>
      </c>
      <c r="K1" s="19" t="s">
        <v>569</v>
      </c>
      <c r="L1" s="19" t="s">
        <v>570</v>
      </c>
      <c r="M1" s="19" t="s">
        <v>571</v>
      </c>
      <c r="O1" s="19" t="s">
        <v>583</v>
      </c>
      <c r="V1" s="19" t="s">
        <v>572</v>
      </c>
      <c r="W1" s="19" t="s">
        <v>567</v>
      </c>
      <c r="X1" s="19" t="s">
        <v>568</v>
      </c>
      <c r="Y1" s="19" t="s">
        <v>569</v>
      </c>
      <c r="Z1" s="19" t="s">
        <v>570</v>
      </c>
      <c r="AA1" s="19" t="s">
        <v>571</v>
      </c>
    </row>
    <row r="2" spans="1:27">
      <c r="A2" t="str">
        <v>Qinwen Zheng</v>
      </c>
      <c r="B2" s="18">
        <f xml:space="preserve"> AVERAGEIF('Australian Open'!S:S, A2,'Individual Set Win Rates'!F:F)</f>
        <v>0.33333333333333331</v>
      </c>
      <c r="C2">
        <f xml:space="preserve"> AVERAGEIF('Australian Open'!S:S, A2,'Individual Set Win Rates'!G:G)</f>
        <v>0.25</v>
      </c>
      <c r="D2">
        <f xml:space="preserve"> AVERAGEIF('Australian Open'!S:S, A2,'Individual Set Win Rates'!H:H)</f>
        <v>0</v>
      </c>
      <c r="E2">
        <f xml:space="preserve"> AVERAGEIF('Australian Open'!S:S, A2,'Individual Set Win Rates'!I:I)</f>
        <v>0</v>
      </c>
      <c r="F2">
        <f xml:space="preserve"> AVERAGEIF('Australian Open'!S:S, A2,'Individual Set Win Rates'!J:J)</f>
        <v>0</v>
      </c>
      <c r="H2" t="str">
        <v>Aryna Sabalenka</v>
      </c>
      <c r="I2" s="18">
        <f xml:space="preserve"> AVERAGEIF('Australian Open'!C:C, H2,'Individual Set Win Rates'!A:A)</f>
        <v>0.53333333333333333</v>
      </c>
      <c r="J2">
        <f xml:space="preserve"> AVERAGEIF('Australian Open'!C:C, H2,'Individual Set Win Rates'!B:B)</f>
        <v>0.70833333333333326</v>
      </c>
      <c r="K2">
        <f xml:space="preserve"> AVERAGEIF('Australian Open'!C:C, H2,'Individual Set Win Rates'!C:C)</f>
        <v>0.3</v>
      </c>
      <c r="L2">
        <f xml:space="preserve"> AVERAGEIF('Australian Open'!C:C, H2,'Individual Set Win Rates'!D:D)</f>
        <v>0</v>
      </c>
      <c r="M2">
        <f xml:space="preserve"> AVERAGEIF('Australian Open'!C:C, H2,'Individual Set Win Rates'!E:E)</f>
        <v>0</v>
      </c>
      <c r="O2" s="19" t="s">
        <v>584</v>
      </c>
      <c r="P2" s="19" t="s">
        <v>567</v>
      </c>
      <c r="Q2" s="19" t="s">
        <v>568</v>
      </c>
      <c r="R2" s="19" t="s">
        <v>569</v>
      </c>
      <c r="S2" s="19" t="s">
        <v>570</v>
      </c>
      <c r="T2" s="19" t="s">
        <v>571</v>
      </c>
      <c r="V2" t="str" cm="1">
        <f t="array" ref="V2:V199">_xlfn.UNIQUE(O3:O253)</f>
        <v>Qinwen Zheng</v>
      </c>
      <c r="W2">
        <f>SUMIFS(P2:P253, O2:O253, V2) / COUNTIF(O2:O253, V2)</f>
        <v>0.33333333333333331</v>
      </c>
      <c r="X2">
        <f>SUMIFS(Q2:Q253, O2:O253, V2) / COUNTIF(O2:O253, V2)</f>
        <v>0.25</v>
      </c>
      <c r="Y2">
        <f>SUMIFS(R2:R253, O2:O253, V2) / COUNTIF(O2:O253, V2)</f>
        <v>0</v>
      </c>
      <c r="Z2">
        <f>SUMIFS(S2:S253, O2:O253, V2) / COUNTIF(O2:O253, V2)</f>
        <v>0</v>
      </c>
      <c r="AA2">
        <f>SUMIFS(T2:T253, O2:O253, V2) / COUNTIF(O2:O253, V2)</f>
        <v>0</v>
      </c>
    </row>
    <row r="3" spans="1:27">
      <c r="A3" t="str">
        <v>Daniil Medvedev</v>
      </c>
      <c r="B3" s="18">
        <f xml:space="preserve"> AVERAGEIF('Australian Open'!S:S, A3,'Individual Set Win Rates'!F:F)</f>
        <v>0.61111111111111105</v>
      </c>
      <c r="C3">
        <f xml:space="preserve"> AVERAGEIF('Australian Open'!S:S, A3,'Individual Set Win Rates'!G:G)</f>
        <v>0.48504273504273504</v>
      </c>
      <c r="D3">
        <f xml:space="preserve"> AVERAGEIF('Australian Open'!S:S, A3,'Individual Set Win Rates'!H:H)</f>
        <v>0.27777777777777773</v>
      </c>
      <c r="E3">
        <f xml:space="preserve"> AVERAGEIF('Australian Open'!S:S, A3,'Individual Set Win Rates'!I:I)</f>
        <v>0.26666666666666666</v>
      </c>
      <c r="F3">
        <f xml:space="preserve"> AVERAGEIF('Australian Open'!S:S, A3,'Individual Set Win Rates'!J:J)</f>
        <v>0.25</v>
      </c>
      <c r="H3" t="str">
        <v>Jannik Sinner</v>
      </c>
      <c r="I3" s="18">
        <f xml:space="preserve"> AVERAGEIF('Australian Open'!C:C, H3,'Individual Set Win Rates'!A:A)</f>
        <v>0.33333333333333331</v>
      </c>
      <c r="J3">
        <f xml:space="preserve"> AVERAGEIF('Australian Open'!C:C, H3,'Individual Set Win Rates'!B:B)</f>
        <v>0.33333333333333331</v>
      </c>
      <c r="K3">
        <f xml:space="preserve"> AVERAGEIF('Australian Open'!C:C, H3,'Individual Set Win Rates'!C:C)</f>
        <v>0.6</v>
      </c>
      <c r="L3">
        <f xml:space="preserve"> AVERAGEIF('Australian Open'!C:C, H3,'Individual Set Win Rates'!D:D)</f>
        <v>0.6</v>
      </c>
      <c r="M3">
        <f xml:space="preserve"> AVERAGEIF('Australian Open'!C:C, H3,'Individual Set Win Rates'!E:E)</f>
        <v>0.66666666666666663</v>
      </c>
      <c r="O3" t="str" cm="1">
        <f t="array" ref="O3:T144">A2:F143</f>
        <v>Qinwen Zheng</v>
      </c>
      <c r="P3">
        <v>0.33333333333333331</v>
      </c>
      <c r="Q3">
        <v>0.25</v>
      </c>
      <c r="R3">
        <v>0</v>
      </c>
      <c r="S3">
        <v>0</v>
      </c>
      <c r="T3">
        <v>0</v>
      </c>
      <c r="V3" t="str">
        <v>Daniil Medvedev</v>
      </c>
      <c r="W3">
        <f t="shared" ref="W3:W66" si="0">SUMIFS(P3:P254, O3:O254, V3) / COUNTIF(O3:O254, V3)</f>
        <v>0.61111111111111105</v>
      </c>
      <c r="X3">
        <f t="shared" ref="X3:X66" si="1">SUMIFS(Q3:Q254, O3:O254, V3) / COUNTIF(O3:O254, V3)</f>
        <v>0.48504273504273504</v>
      </c>
      <c r="Y3">
        <f t="shared" ref="Y3:Y66" si="2">SUMIFS(R3:R254, O3:O254, V3) / COUNTIF(O3:O254, V3)</f>
        <v>0.27777777777777773</v>
      </c>
      <c r="Z3">
        <f t="shared" ref="Z3:Z66" si="3">SUMIFS(S3:S254, O3:O254, V3) / COUNTIF(O3:O254, V3)</f>
        <v>0.26666666666666666</v>
      </c>
      <c r="AA3">
        <f t="shared" ref="AA3:AA66" si="4">SUMIFS(T3:T254, O3:O254, V3) / COUNTIF(O3:O254, V3)</f>
        <v>0.25</v>
      </c>
    </row>
    <row r="4" spans="1:27">
      <c r="A4" t="str">
        <v>Elena Rybakina</v>
      </c>
      <c r="B4" s="18">
        <f xml:space="preserve"> AVERAGEIF('Australian Open'!S:S, A4,'Individual Set Win Rates'!F:F)</f>
        <v>0.6</v>
      </c>
      <c r="C4">
        <f xml:space="preserve"> AVERAGEIF('Australian Open'!S:S, A4,'Individual Set Win Rates'!G:G)</f>
        <v>0.33333333333333331</v>
      </c>
      <c r="D4">
        <f xml:space="preserve"> AVERAGEIF('Australian Open'!S:S, A4,'Individual Set Win Rates'!H:H)</f>
        <v>0.33333333333333331</v>
      </c>
      <c r="E4">
        <f xml:space="preserve"> AVERAGEIF('Australian Open'!S:S, A4,'Individual Set Win Rates'!I:I)</f>
        <v>0</v>
      </c>
      <c r="F4">
        <f xml:space="preserve"> AVERAGEIF('Australian Open'!S:S, A4,'Individual Set Win Rates'!J:J)</f>
        <v>0</v>
      </c>
      <c r="H4" t="str">
        <v>Novak Djokovic</v>
      </c>
      <c r="I4" s="18">
        <f xml:space="preserve"> AVERAGEIF('Australian Open'!C:C, H4,'Individual Set Win Rates'!A:A)</f>
        <v>0.57904761904761903</v>
      </c>
      <c r="J4">
        <f xml:space="preserve"> AVERAGEIF('Australian Open'!C:C, H4,'Individual Set Win Rates'!B:B)</f>
        <v>0.5971794871794871</v>
      </c>
      <c r="K4">
        <f xml:space="preserve"> AVERAGEIF('Australian Open'!C:C, H4,'Individual Set Win Rates'!C:C)</f>
        <v>0.61602564102564106</v>
      </c>
      <c r="L4">
        <f xml:space="preserve"> AVERAGEIF('Australian Open'!C:C, H4,'Individual Set Win Rates'!D:D)</f>
        <v>0.34166666666666667</v>
      </c>
      <c r="M4">
        <f xml:space="preserve"> AVERAGEIF('Australian Open'!C:C, H4,'Individual Set Win Rates'!E:E)</f>
        <v>0.11833333333333333</v>
      </c>
      <c r="O4" t="str">
        <v>Daniil Medvedev</v>
      </c>
      <c r="P4">
        <v>0.61111111111111105</v>
      </c>
      <c r="Q4">
        <v>0.48504273504273504</v>
      </c>
      <c r="R4">
        <v>0.27777777777777773</v>
      </c>
      <c r="S4">
        <v>0.26666666666666666</v>
      </c>
      <c r="T4">
        <v>0.25</v>
      </c>
      <c r="V4" t="str">
        <v>Elena Rybakina</v>
      </c>
      <c r="W4">
        <f t="shared" si="0"/>
        <v>0.6</v>
      </c>
      <c r="X4">
        <f t="shared" si="1"/>
        <v>0.33333333333333331</v>
      </c>
      <c r="Y4">
        <f t="shared" si="2"/>
        <v>0.33333333333333331</v>
      </c>
      <c r="Z4">
        <f t="shared" si="3"/>
        <v>0</v>
      </c>
      <c r="AA4">
        <f t="shared" si="4"/>
        <v>0</v>
      </c>
    </row>
    <row r="5" spans="1:27">
      <c r="A5" t="str">
        <v>Stefanos Tsitsipas</v>
      </c>
      <c r="B5" s="18">
        <f xml:space="preserve"> AVERAGEIF('Australian Open'!S:S, A5,'Individual Set Win Rates'!F:F)</f>
        <v>0.33333333333333331</v>
      </c>
      <c r="C5">
        <f xml:space="preserve"> AVERAGEIF('Australian Open'!S:S, A5,'Individual Set Win Rates'!G:G)</f>
        <v>0.46153846153846156</v>
      </c>
      <c r="D5">
        <f xml:space="preserve"> AVERAGEIF('Australian Open'!S:S, A5,'Individual Set Win Rates'!H:H)</f>
        <v>0.42857142857142855</v>
      </c>
      <c r="E5">
        <f xml:space="preserve"> AVERAGEIF('Australian Open'!S:S, A5,'Individual Set Win Rates'!I:I)</f>
        <v>0</v>
      </c>
      <c r="F5">
        <f xml:space="preserve"> AVERAGEIF('Australian Open'!S:S, A5,'Individual Set Win Rates'!J:J)</f>
        <v>0</v>
      </c>
      <c r="H5" t="str">
        <v>Ashleigh Barty</v>
      </c>
      <c r="I5" s="18">
        <f xml:space="preserve"> AVERAGEIF('Australian Open'!C:C, H5,'Individual Set Win Rates'!A:A)</f>
        <v>0.66666666666666663</v>
      </c>
      <c r="J5">
        <f xml:space="preserve"> AVERAGEIF('Australian Open'!C:C, H5,'Individual Set Win Rates'!B:B)</f>
        <v>0.53846153846153844</v>
      </c>
      <c r="K5">
        <f xml:space="preserve"> AVERAGEIF('Australian Open'!C:C, H5,'Individual Set Win Rates'!C:C)</f>
        <v>0</v>
      </c>
      <c r="L5">
        <f xml:space="preserve"> AVERAGEIF('Australian Open'!C:C, H5,'Individual Set Win Rates'!D:D)</f>
        <v>0</v>
      </c>
      <c r="M5">
        <f xml:space="preserve"> AVERAGEIF('Australian Open'!C:C, H5,'Individual Set Win Rates'!E:E)</f>
        <v>0</v>
      </c>
      <c r="O5" t="str">
        <v>Elena Rybakina</v>
      </c>
      <c r="P5">
        <v>0.6</v>
      </c>
      <c r="Q5">
        <v>0.33333333333333331</v>
      </c>
      <c r="R5">
        <v>0.33333333333333331</v>
      </c>
      <c r="S5">
        <v>0</v>
      </c>
      <c r="T5">
        <v>0</v>
      </c>
      <c r="V5" t="str">
        <v>Stefanos Tsitsipas</v>
      </c>
      <c r="W5">
        <f t="shared" si="0"/>
        <v>0.33333333333333331</v>
      </c>
      <c r="X5">
        <f t="shared" si="1"/>
        <v>0.46153846153846156</v>
      </c>
      <c r="Y5">
        <f t="shared" si="2"/>
        <v>0.42857142857142855</v>
      </c>
      <c r="Z5">
        <f t="shared" si="3"/>
        <v>0</v>
      </c>
      <c r="AA5">
        <f t="shared" si="4"/>
        <v>0</v>
      </c>
    </row>
    <row r="6" spans="1:27">
      <c r="A6" t="str">
        <v>Danielle Collins</v>
      </c>
      <c r="B6" s="18">
        <f xml:space="preserve"> AVERAGEIF('Australian Open'!S:S, A6,'Individual Set Win Rates'!F:F)</f>
        <v>0.33333333333333331</v>
      </c>
      <c r="C6">
        <f xml:space="preserve"> AVERAGEIF('Australian Open'!S:S, A6,'Individual Set Win Rates'!G:G)</f>
        <v>0.46153846153846156</v>
      </c>
      <c r="D6">
        <f xml:space="preserve"> AVERAGEIF('Australian Open'!S:S, A6,'Individual Set Win Rates'!H:H)</f>
        <v>0</v>
      </c>
      <c r="E6">
        <f xml:space="preserve"> AVERAGEIF('Australian Open'!S:S, A6,'Individual Set Win Rates'!I:I)</f>
        <v>0</v>
      </c>
      <c r="F6">
        <f xml:space="preserve"> AVERAGEIF('Australian Open'!S:S, A6,'Individual Set Win Rates'!J:J)</f>
        <v>0</v>
      </c>
      <c r="H6" t="str">
        <v>Rafael Nadal</v>
      </c>
      <c r="I6" s="18">
        <f xml:space="preserve"> AVERAGEIF('Australian Open'!C:C, H6,'Individual Set Win Rates'!A:A)</f>
        <v>0.41666666666666669</v>
      </c>
      <c r="J6">
        <f xml:space="preserve"> AVERAGEIF('Australian Open'!C:C, H6,'Individual Set Win Rates'!B:B)</f>
        <v>0.39743589743589747</v>
      </c>
      <c r="K6">
        <f xml:space="preserve"> AVERAGEIF('Australian Open'!C:C, H6,'Individual Set Win Rates'!C:C)</f>
        <v>0.56923076923076921</v>
      </c>
      <c r="L6">
        <f xml:space="preserve"> AVERAGEIF('Australian Open'!C:C, H6,'Individual Set Win Rates'!D:D)</f>
        <v>0.46666666666666667</v>
      </c>
      <c r="M6">
        <f xml:space="preserve"> AVERAGEIF('Australian Open'!C:C, H6,'Individual Set Win Rates'!E:E)</f>
        <v>0.66666666666666674</v>
      </c>
      <c r="O6" t="str">
        <v>Stefanos Tsitsipas</v>
      </c>
      <c r="P6">
        <v>0.33333333333333331</v>
      </c>
      <c r="Q6">
        <v>0.46153846153846156</v>
      </c>
      <c r="R6">
        <v>0.42857142857142855</v>
      </c>
      <c r="S6">
        <v>0</v>
      </c>
      <c r="T6">
        <v>0</v>
      </c>
      <c r="V6" t="str">
        <v>Danielle Collins</v>
      </c>
      <c r="W6">
        <f t="shared" si="0"/>
        <v>0.33333333333333331</v>
      </c>
      <c r="X6">
        <f t="shared" si="1"/>
        <v>0.46153846153846156</v>
      </c>
      <c r="Y6">
        <f t="shared" si="2"/>
        <v>0</v>
      </c>
      <c r="Z6">
        <f t="shared" si="3"/>
        <v>0</v>
      </c>
      <c r="AA6">
        <f t="shared" si="4"/>
        <v>0</v>
      </c>
    </row>
    <row r="7" spans="1:27">
      <c r="A7" t="str">
        <v>Jennifer Brady</v>
      </c>
      <c r="B7" s="18">
        <f xml:space="preserve"> AVERAGEIF('Australian Open'!S:S, A7,'Individual Set Win Rates'!F:F)</f>
        <v>0.4</v>
      </c>
      <c r="C7">
        <f xml:space="preserve"> AVERAGEIF('Australian Open'!S:S, A7,'Individual Set Win Rates'!G:G)</f>
        <v>0.33333333333333331</v>
      </c>
      <c r="D7">
        <f xml:space="preserve"> AVERAGEIF('Australian Open'!S:S, A7,'Individual Set Win Rates'!H:H)</f>
        <v>0</v>
      </c>
      <c r="E7">
        <f xml:space="preserve"> AVERAGEIF('Australian Open'!S:S, A7,'Individual Set Win Rates'!I:I)</f>
        <v>0</v>
      </c>
      <c r="F7">
        <f xml:space="preserve"> AVERAGEIF('Australian Open'!S:S, A7,'Individual Set Win Rates'!J:J)</f>
        <v>0</v>
      </c>
      <c r="H7" t="str">
        <v>Naomi Osaka</v>
      </c>
      <c r="I7" s="18">
        <f xml:space="preserve"> AVERAGEIF('Australian Open'!C:C, H7,'Individual Set Win Rates'!A:A)</f>
        <v>0.56923076923076921</v>
      </c>
      <c r="J7">
        <f xml:space="preserve"> AVERAGEIF('Australian Open'!C:C, H7,'Individual Set Win Rates'!B:B)</f>
        <v>0.54166666666666663</v>
      </c>
      <c r="K7">
        <f xml:space="preserve"> AVERAGEIF('Australian Open'!C:C, H7,'Individual Set Win Rates'!C:C)</f>
        <v>0.3</v>
      </c>
      <c r="L7">
        <f xml:space="preserve"> AVERAGEIF('Australian Open'!C:C, H7,'Individual Set Win Rates'!D:D)</f>
        <v>0</v>
      </c>
      <c r="M7">
        <f xml:space="preserve"> AVERAGEIF('Australian Open'!C:C, H7,'Individual Set Win Rates'!E:E)</f>
        <v>0</v>
      </c>
      <c r="O7" t="str">
        <v>Danielle Collins</v>
      </c>
      <c r="P7">
        <v>0.33333333333333331</v>
      </c>
      <c r="Q7">
        <v>0.46153846153846156</v>
      </c>
      <c r="R7">
        <v>0</v>
      </c>
      <c r="S7">
        <v>0</v>
      </c>
      <c r="T7">
        <v>0</v>
      </c>
      <c r="V7" t="str">
        <v>Jennifer Brady</v>
      </c>
      <c r="W7">
        <f t="shared" si="0"/>
        <v>0.4</v>
      </c>
      <c r="X7">
        <f t="shared" si="1"/>
        <v>0.33333333333333331</v>
      </c>
      <c r="Y7">
        <f t="shared" si="2"/>
        <v>0</v>
      </c>
      <c r="Z7">
        <f t="shared" si="3"/>
        <v>0</v>
      </c>
      <c r="AA7">
        <f t="shared" si="4"/>
        <v>0</v>
      </c>
    </row>
    <row r="8" spans="1:27">
      <c r="A8" t="str">
        <v>Garbiñe Muguruza</v>
      </c>
      <c r="B8" s="18">
        <f xml:space="preserve"> AVERAGEIF('Australian Open'!S:S, A8,'Individual Set Win Rates'!F:F)</f>
        <v>0.6</v>
      </c>
      <c r="C8">
        <f xml:space="preserve"> AVERAGEIF('Australian Open'!S:S, A8,'Individual Set Win Rates'!G:G)</f>
        <v>0.25</v>
      </c>
      <c r="D8">
        <f xml:space="preserve"> AVERAGEIF('Australian Open'!S:S, A8,'Individual Set Win Rates'!H:H)</f>
        <v>0.16666666666666666</v>
      </c>
      <c r="E8">
        <f xml:space="preserve"> AVERAGEIF('Australian Open'!S:S, A8,'Individual Set Win Rates'!I:I)</f>
        <v>0</v>
      </c>
      <c r="F8">
        <f xml:space="preserve"> AVERAGEIF('Australian Open'!S:S, A8,'Individual Set Win Rates'!J:J)</f>
        <v>0</v>
      </c>
      <c r="H8" t="str">
        <v>Sofia Kenin</v>
      </c>
      <c r="I8" s="18">
        <f xml:space="preserve"> AVERAGEIF('Australian Open'!C:C, H8,'Individual Set Win Rates'!A:A)</f>
        <v>0.4</v>
      </c>
      <c r="J8">
        <f xml:space="preserve"> AVERAGEIF('Australian Open'!C:C, H8,'Individual Set Win Rates'!B:B)</f>
        <v>0.75</v>
      </c>
      <c r="K8">
        <f xml:space="preserve"> AVERAGEIF('Australian Open'!C:C, H8,'Individual Set Win Rates'!C:C)</f>
        <v>0.75</v>
      </c>
      <c r="L8">
        <f xml:space="preserve"> AVERAGEIF('Australian Open'!C:C, H8,'Individual Set Win Rates'!D:D)</f>
        <v>0</v>
      </c>
      <c r="M8">
        <f xml:space="preserve"> AVERAGEIF('Australian Open'!C:C, H8,'Individual Set Win Rates'!E:E)</f>
        <v>0</v>
      </c>
      <c r="O8" t="str">
        <v>Jennifer Brady</v>
      </c>
      <c r="P8">
        <v>0.4</v>
      </c>
      <c r="Q8">
        <v>0.33333333333333331</v>
      </c>
      <c r="R8">
        <v>0</v>
      </c>
      <c r="S8">
        <v>0</v>
      </c>
      <c r="T8">
        <v>0</v>
      </c>
      <c r="V8" t="str">
        <v>Garbiñe Muguruza</v>
      </c>
      <c r="W8">
        <f t="shared" si="0"/>
        <v>0.6</v>
      </c>
      <c r="X8">
        <f t="shared" si="1"/>
        <v>0.25</v>
      </c>
      <c r="Y8">
        <f t="shared" si="2"/>
        <v>0.16666666666666666</v>
      </c>
      <c r="Z8">
        <f t="shared" si="3"/>
        <v>0</v>
      </c>
      <c r="AA8">
        <f t="shared" si="4"/>
        <v>0</v>
      </c>
    </row>
    <row r="9" spans="1:27">
      <c r="A9" t="str">
        <v>Dominic Thiem</v>
      </c>
      <c r="B9" s="18">
        <f xml:space="preserve"> AVERAGEIF('Australian Open'!S:S, A9,'Individual Set Win Rates'!F:F)</f>
        <v>0.4</v>
      </c>
      <c r="C9">
        <f xml:space="preserve"> AVERAGEIF('Australian Open'!S:S, A9,'Individual Set Win Rates'!G:G)</f>
        <v>0.6</v>
      </c>
      <c r="D9">
        <f xml:space="preserve"> AVERAGEIF('Australian Open'!S:S, A9,'Individual Set Win Rates'!H:H)</f>
        <v>1.5</v>
      </c>
      <c r="E9">
        <f xml:space="preserve"> AVERAGEIF('Australian Open'!S:S, A9,'Individual Set Win Rates'!I:I)</f>
        <v>0.33333333333333331</v>
      </c>
      <c r="F9">
        <f xml:space="preserve"> AVERAGEIF('Australian Open'!S:S, A9,'Individual Set Win Rates'!J:J)</f>
        <v>0.4</v>
      </c>
      <c r="H9" t="str">
        <v>Caroline Wozniacki</v>
      </c>
      <c r="I9" s="18">
        <f xml:space="preserve"> AVERAGEIF('Australian Open'!C:C, H9,'Individual Set Win Rates'!A:A)</f>
        <v>0.53846153846153844</v>
      </c>
      <c r="J9">
        <f xml:space="preserve"> AVERAGEIF('Australian Open'!C:C, H9,'Individual Set Win Rates'!B:B)</f>
        <v>0.33333333333333331</v>
      </c>
      <c r="K9">
        <f xml:space="preserve"> AVERAGEIF('Australian Open'!C:C, H9,'Individual Set Win Rates'!C:C)</f>
        <v>0.6</v>
      </c>
      <c r="L9">
        <f xml:space="preserve"> AVERAGEIF('Australian Open'!C:C, H9,'Individual Set Win Rates'!D:D)</f>
        <v>0</v>
      </c>
      <c r="M9">
        <f xml:space="preserve"> AVERAGEIF('Australian Open'!C:C, H9,'Individual Set Win Rates'!E:E)</f>
        <v>0</v>
      </c>
      <c r="O9" t="str">
        <v>Garbiñe Muguruza</v>
      </c>
      <c r="P9">
        <v>0.6</v>
      </c>
      <c r="Q9">
        <v>0.25</v>
      </c>
      <c r="R9">
        <v>0.16666666666666666</v>
      </c>
      <c r="S9">
        <v>0</v>
      </c>
      <c r="T9">
        <v>0</v>
      </c>
      <c r="V9" t="str">
        <v>Dominic Thiem</v>
      </c>
      <c r="W9">
        <f t="shared" si="0"/>
        <v>0.4</v>
      </c>
      <c r="X9">
        <f t="shared" si="1"/>
        <v>0.6</v>
      </c>
      <c r="Y9">
        <f t="shared" si="2"/>
        <v>1.5</v>
      </c>
      <c r="Z9">
        <f t="shared" si="3"/>
        <v>0.33333333333333331</v>
      </c>
      <c r="AA9">
        <f t="shared" si="4"/>
        <v>0.4</v>
      </c>
    </row>
    <row r="10" spans="1:27">
      <c r="A10" t="str">
        <v>Petra Kvitová</v>
      </c>
      <c r="B10" s="18">
        <f xml:space="preserve"> AVERAGEIF('Australian Open'!S:S, A10,'Individual Set Win Rates'!F:F)</f>
        <v>0.46153846153846156</v>
      </c>
      <c r="C10">
        <f xml:space="preserve"> AVERAGEIF('Australian Open'!S:S, A10,'Individual Set Win Rates'!G:G)</f>
        <v>0.58333333333333337</v>
      </c>
      <c r="D10">
        <f xml:space="preserve"> AVERAGEIF('Australian Open'!S:S, A10,'Individual Set Win Rates'!H:H)</f>
        <v>0.33333333333333331</v>
      </c>
      <c r="E10">
        <f xml:space="preserve"> AVERAGEIF('Australian Open'!S:S, A10,'Individual Set Win Rates'!I:I)</f>
        <v>0</v>
      </c>
      <c r="F10">
        <f xml:space="preserve"> AVERAGEIF('Australian Open'!S:S, A10,'Individual Set Win Rates'!J:J)</f>
        <v>0</v>
      </c>
      <c r="H10" t="str">
        <v>Roger Federer</v>
      </c>
      <c r="I10" s="18">
        <f xml:space="preserve"> AVERAGEIF('Australian Open'!C:C, H10,'Individual Set Win Rates'!A:A)</f>
        <v>0.58504273504273496</v>
      </c>
      <c r="J10">
        <f xml:space="preserve"> AVERAGEIF('Australian Open'!C:C, H10,'Individual Set Win Rates'!B:B)</f>
        <v>0.52970085470085471</v>
      </c>
      <c r="K10">
        <f xml:space="preserve"> AVERAGEIF('Australian Open'!C:C, H10,'Individual Set Win Rates'!C:C)</f>
        <v>0.73537851037851032</v>
      </c>
      <c r="L10">
        <f xml:space="preserve"> AVERAGEIF('Australian Open'!C:C, H10,'Individual Set Win Rates'!D:D)</f>
        <v>0.23611111111111108</v>
      </c>
      <c r="M10">
        <f xml:space="preserve"> AVERAGEIF('Australian Open'!C:C, H10,'Individual Set Win Rates'!E:E)</f>
        <v>0.25396825396825395</v>
      </c>
      <c r="O10" t="str">
        <v>Dominic Thiem</v>
      </c>
      <c r="P10">
        <v>0.4</v>
      </c>
      <c r="Q10">
        <v>0.6</v>
      </c>
      <c r="R10">
        <v>1.5</v>
      </c>
      <c r="S10">
        <v>0.33333333333333331</v>
      </c>
      <c r="T10">
        <v>0.4</v>
      </c>
      <c r="V10" t="str">
        <v>Petra Kvitová</v>
      </c>
      <c r="W10">
        <f t="shared" si="0"/>
        <v>0.46153846153846156</v>
      </c>
      <c r="X10">
        <f t="shared" si="1"/>
        <v>0.58333333333333337</v>
      </c>
      <c r="Y10">
        <f t="shared" si="2"/>
        <v>0.33333333333333331</v>
      </c>
      <c r="Z10">
        <f t="shared" si="3"/>
        <v>0</v>
      </c>
      <c r="AA10">
        <f t="shared" si="4"/>
        <v>0</v>
      </c>
    </row>
    <row r="11" spans="1:27">
      <c r="A11" t="str">
        <v>Rafael Nadal</v>
      </c>
      <c r="B11" s="18">
        <f xml:space="preserve"> AVERAGEIF('Australian Open'!S:S, A11,'Individual Set Win Rates'!F:F)</f>
        <v>0.41249999999999998</v>
      </c>
      <c r="C11">
        <f xml:space="preserve"> AVERAGEIF('Australian Open'!S:S, A11,'Individual Set Win Rates'!G:G)</f>
        <v>0.39166666666666661</v>
      </c>
      <c r="D11">
        <f xml:space="preserve"> AVERAGEIF('Australian Open'!S:S, A11,'Individual Set Win Rates'!H:H)</f>
        <v>0.375</v>
      </c>
      <c r="E11">
        <f xml:space="preserve"> AVERAGEIF('Australian Open'!S:S, A11,'Individual Set Win Rates'!I:I)</f>
        <v>0.38461538461538458</v>
      </c>
      <c r="F11">
        <f xml:space="preserve"> AVERAGEIF('Australian Open'!S:S, A11,'Individual Set Win Rates'!J:J)</f>
        <v>0.1875</v>
      </c>
      <c r="H11" t="str">
        <v>Serena Williams</v>
      </c>
      <c r="I11" s="18">
        <f xml:space="preserve"> AVERAGEIF('Australian Open'!C:C, H11,'Individual Set Win Rates'!A:A)</f>
        <v>0.64461015175300884</v>
      </c>
      <c r="J11">
        <f xml:space="preserve"> AVERAGEIF('Australian Open'!C:C, H11,'Individual Set Win Rates'!B:B)</f>
        <v>0.55549450549450552</v>
      </c>
      <c r="K11">
        <f xml:space="preserve"> AVERAGEIF('Australian Open'!C:C, H11,'Individual Set Win Rates'!C:C)</f>
        <v>0.33571428571428574</v>
      </c>
      <c r="L11">
        <f xml:space="preserve"> AVERAGEIF('Australian Open'!C:C, H11,'Individual Set Win Rates'!D:D)</f>
        <v>0</v>
      </c>
      <c r="M11">
        <f xml:space="preserve"> AVERAGEIF('Australian Open'!C:C, H11,'Individual Set Win Rates'!E:E)</f>
        <v>0</v>
      </c>
      <c r="O11" t="str">
        <v>Petra Kvitová</v>
      </c>
      <c r="P11">
        <v>0.46153846153846156</v>
      </c>
      <c r="Q11">
        <v>0.58333333333333337</v>
      </c>
      <c r="R11">
        <v>0.33333333333333331</v>
      </c>
      <c r="S11">
        <v>0</v>
      </c>
      <c r="T11">
        <v>0</v>
      </c>
      <c r="V11" t="str">
        <v>Rafael Nadal</v>
      </c>
      <c r="W11">
        <f t="shared" si="0"/>
        <v>0.4145833333333333</v>
      </c>
      <c r="X11">
        <f t="shared" si="1"/>
        <v>0.39455128205128204</v>
      </c>
      <c r="Y11">
        <f t="shared" si="2"/>
        <v>0.4721153846153846</v>
      </c>
      <c r="Z11">
        <f t="shared" si="3"/>
        <v>0.42564102564102563</v>
      </c>
      <c r="AA11">
        <f t="shared" si="4"/>
        <v>0.42708333333333337</v>
      </c>
    </row>
    <row r="12" spans="1:27">
      <c r="A12" t="str">
        <v>Simona Halep</v>
      </c>
      <c r="B12" s="18">
        <f xml:space="preserve"> AVERAGEIF('Australian Open'!S:S, A12,'Individual Set Win Rates'!F:F)</f>
        <v>0.46153846153846156</v>
      </c>
      <c r="C12">
        <f xml:space="preserve"> AVERAGEIF('Australian Open'!S:S, A12,'Individual Set Win Rates'!G:G)</f>
        <v>0.66666666666666663</v>
      </c>
      <c r="D12">
        <f xml:space="preserve"> AVERAGEIF('Australian Open'!S:S, A12,'Individual Set Win Rates'!H:H)</f>
        <v>0.33333333333333331</v>
      </c>
      <c r="E12">
        <f xml:space="preserve"> AVERAGEIF('Australian Open'!S:S, A12,'Individual Set Win Rates'!I:I)</f>
        <v>0</v>
      </c>
      <c r="F12">
        <f xml:space="preserve"> AVERAGEIF('Australian Open'!S:S, A12,'Individual Set Win Rates'!J:J)</f>
        <v>0</v>
      </c>
      <c r="H12" t="str">
        <v>Angelique Kerber</v>
      </c>
      <c r="I12" s="18">
        <f xml:space="preserve"> AVERAGEIF('Australian Open'!C:C, H12,'Individual Set Win Rates'!A:A)</f>
        <v>0.6</v>
      </c>
      <c r="J12">
        <f xml:space="preserve"> AVERAGEIF('Australian Open'!C:C, H12,'Individual Set Win Rates'!B:B)</f>
        <v>0.33333333333333331</v>
      </c>
      <c r="K12">
        <f xml:space="preserve"> AVERAGEIF('Australian Open'!C:C, H12,'Individual Set Win Rates'!C:C)</f>
        <v>0.6</v>
      </c>
      <c r="L12">
        <f xml:space="preserve"> AVERAGEIF('Australian Open'!C:C, H12,'Individual Set Win Rates'!D:D)</f>
        <v>0</v>
      </c>
      <c r="M12">
        <f xml:space="preserve"> AVERAGEIF('Australian Open'!C:C, H12,'Individual Set Win Rates'!E:E)</f>
        <v>0</v>
      </c>
      <c r="O12" t="str">
        <v>Rafael Nadal</v>
      </c>
      <c r="P12">
        <v>0.41249999999999998</v>
      </c>
      <c r="Q12">
        <v>0.39166666666666661</v>
      </c>
      <c r="R12">
        <v>0.375</v>
      </c>
      <c r="S12">
        <v>0.38461538461538458</v>
      </c>
      <c r="T12">
        <v>0.1875</v>
      </c>
      <c r="V12" t="str">
        <v>Simona Halep</v>
      </c>
      <c r="W12">
        <f t="shared" si="0"/>
        <v>0.46153846153846156</v>
      </c>
      <c r="X12">
        <f t="shared" si="1"/>
        <v>0.66666666666666663</v>
      </c>
      <c r="Y12">
        <f t="shared" si="2"/>
        <v>0.33333333333333331</v>
      </c>
      <c r="Z12">
        <f t="shared" si="3"/>
        <v>0</v>
      </c>
      <c r="AA12">
        <f t="shared" si="4"/>
        <v>0</v>
      </c>
    </row>
    <row r="13" spans="1:27">
      <c r="A13" t="str">
        <v>Marin Čilić</v>
      </c>
      <c r="B13" s="18">
        <f xml:space="preserve"> AVERAGEIF('Australian Open'!S:S, A13,'Individual Set Win Rates'!F:F)</f>
        <v>0.25</v>
      </c>
      <c r="C13">
        <f xml:space="preserve"> AVERAGEIF('Australian Open'!S:S, A13,'Individual Set Win Rates'!G:G)</f>
        <v>0.53846153846153844</v>
      </c>
      <c r="D13">
        <f xml:space="preserve"> AVERAGEIF('Australian Open'!S:S, A13,'Individual Set Win Rates'!H:H)</f>
        <v>0.25</v>
      </c>
      <c r="E13">
        <f xml:space="preserve"> AVERAGEIF('Australian Open'!S:S, A13,'Individual Set Win Rates'!I:I)</f>
        <v>0.66666666666666663</v>
      </c>
      <c r="F13">
        <f xml:space="preserve"> AVERAGEIF('Australian Open'!S:S, A13,'Individual Set Win Rates'!J:J)</f>
        <v>0.14285714285714285</v>
      </c>
      <c r="H13" t="str">
        <v>Li Na</v>
      </c>
      <c r="I13" s="18">
        <f xml:space="preserve"> AVERAGEIF('Australian Open'!C:C, H13,'Individual Set Win Rates'!A:A)</f>
        <v>0.53846153846153844</v>
      </c>
      <c r="J13">
        <f xml:space="preserve"> AVERAGEIF('Australian Open'!C:C, H13,'Individual Set Win Rates'!B:B)</f>
        <v>1</v>
      </c>
      <c r="K13">
        <f xml:space="preserve"> AVERAGEIF('Australian Open'!C:C, H13,'Individual Set Win Rates'!C:C)</f>
        <v>0</v>
      </c>
      <c r="L13">
        <f xml:space="preserve"> AVERAGEIF('Australian Open'!C:C, H13,'Individual Set Win Rates'!D:D)</f>
        <v>0</v>
      </c>
      <c r="M13">
        <f xml:space="preserve"> AVERAGEIF('Australian Open'!C:C, H13,'Individual Set Win Rates'!E:E)</f>
        <v>0</v>
      </c>
      <c r="O13" t="str">
        <v>Simona Halep</v>
      </c>
      <c r="P13">
        <v>0.46153846153846156</v>
      </c>
      <c r="Q13">
        <v>0.66666666666666663</v>
      </c>
      <c r="R13">
        <v>0.33333333333333331</v>
      </c>
      <c r="S13">
        <v>0</v>
      </c>
      <c r="T13">
        <v>0</v>
      </c>
      <c r="V13" t="str">
        <v>Marin Čilić</v>
      </c>
      <c r="W13">
        <f t="shared" si="0"/>
        <v>0.25</v>
      </c>
      <c r="X13">
        <f t="shared" si="1"/>
        <v>0.53846153846153844</v>
      </c>
      <c r="Y13">
        <f t="shared" si="2"/>
        <v>0.25</v>
      </c>
      <c r="Z13">
        <f t="shared" si="3"/>
        <v>0.66666666666666663</v>
      </c>
      <c r="AA13">
        <f t="shared" si="4"/>
        <v>0.14285714285714285</v>
      </c>
    </row>
    <row r="14" spans="1:27">
      <c r="A14" t="str">
        <v>Venus Williams</v>
      </c>
      <c r="B14" s="18">
        <f xml:space="preserve"> AVERAGEIF('Australian Open'!S:S, A14,'Individual Set Win Rates'!F:F)</f>
        <v>0.43076923076923079</v>
      </c>
      <c r="C14">
        <f xml:space="preserve"> AVERAGEIF('Australian Open'!S:S, A14,'Individual Set Win Rates'!G:G)</f>
        <v>0.53333333333333333</v>
      </c>
      <c r="D14">
        <f xml:space="preserve"> AVERAGEIF('Australian Open'!S:S, A14,'Individual Set Win Rates'!H:H)</f>
        <v>0.16666666666666666</v>
      </c>
      <c r="E14">
        <f xml:space="preserve"> AVERAGEIF('Australian Open'!S:S, A14,'Individual Set Win Rates'!I:I)</f>
        <v>0</v>
      </c>
      <c r="F14">
        <f xml:space="preserve"> AVERAGEIF('Australian Open'!S:S, A14,'Individual Set Win Rates'!J:J)</f>
        <v>0</v>
      </c>
      <c r="H14" t="str">
        <v>Stan Wawrinka</v>
      </c>
      <c r="I14" s="18">
        <f xml:space="preserve"> AVERAGEIF('Australian Open'!C:C, H14,'Individual Set Win Rates'!A:A)</f>
        <v>0.66666666666666663</v>
      </c>
      <c r="J14">
        <f xml:space="preserve"> AVERAGEIF('Australian Open'!C:C, H14,'Individual Set Win Rates'!B:B)</f>
        <v>0.75</v>
      </c>
      <c r="K14">
        <f xml:space="preserve"> AVERAGEIF('Australian Open'!C:C, H14,'Individual Set Win Rates'!C:C)</f>
        <v>0.33333333333333331</v>
      </c>
      <c r="L14">
        <f xml:space="preserve"> AVERAGEIF('Australian Open'!C:C, H14,'Individual Set Win Rates'!D:D)</f>
        <v>0.66666666666666663</v>
      </c>
      <c r="M14">
        <f xml:space="preserve"> AVERAGEIF('Australian Open'!C:C, H14,'Individual Set Win Rates'!E:E)</f>
        <v>0</v>
      </c>
      <c r="O14" t="str">
        <v>Marin Čilić</v>
      </c>
      <c r="P14">
        <v>0.25</v>
      </c>
      <c r="Q14">
        <v>0.53846153846153844</v>
      </c>
      <c r="R14">
        <v>0.25</v>
      </c>
      <c r="S14">
        <v>0.66666666666666663</v>
      </c>
      <c r="T14">
        <v>0.14285714285714285</v>
      </c>
      <c r="V14" t="str">
        <v>Venus Williams</v>
      </c>
      <c r="W14">
        <f t="shared" si="0"/>
        <v>0.43076923076923079</v>
      </c>
      <c r="X14">
        <f t="shared" si="1"/>
        <v>0.53333333333333333</v>
      </c>
      <c r="Y14">
        <f t="shared" si="2"/>
        <v>0.16666666666666666</v>
      </c>
      <c r="Z14">
        <f t="shared" si="3"/>
        <v>0</v>
      </c>
      <c r="AA14">
        <f t="shared" si="4"/>
        <v>0</v>
      </c>
    </row>
    <row r="15" spans="1:27">
      <c r="A15" t="str">
        <v>Serena Williams</v>
      </c>
      <c r="B15" s="18">
        <f xml:space="preserve"> AVERAGEIF('Australian Open'!S:S, A15,'Individual Set Win Rates'!F:F)</f>
        <v>0.4</v>
      </c>
      <c r="C15">
        <f xml:space="preserve"> AVERAGEIF('Australian Open'!S:S, A15,'Individual Set Win Rates'!G:G)</f>
        <v>0.66666666666666663</v>
      </c>
      <c r="D15">
        <f xml:space="preserve"> AVERAGEIF('Australian Open'!S:S, A15,'Individual Set Win Rates'!H:H)</f>
        <v>0.33333333333333331</v>
      </c>
      <c r="E15">
        <f xml:space="preserve"> AVERAGEIF('Australian Open'!S:S, A15,'Individual Set Win Rates'!I:I)</f>
        <v>0</v>
      </c>
      <c r="F15">
        <f xml:space="preserve"> AVERAGEIF('Australian Open'!S:S, A15,'Individual Set Win Rates'!J:J)</f>
        <v>0</v>
      </c>
      <c r="H15" t="str">
        <v>Victoria Azarenka</v>
      </c>
      <c r="I15" s="18">
        <f xml:space="preserve"> AVERAGEIF('Australian Open'!C:C, H15,'Individual Set Win Rates'!A:A)</f>
        <v>0.53333333333333333</v>
      </c>
      <c r="J15">
        <f xml:space="preserve"> AVERAGEIF('Australian Open'!C:C, H15,'Individual Set Win Rates'!B:B)</f>
        <v>0.8</v>
      </c>
      <c r="K15">
        <f xml:space="preserve"> AVERAGEIF('Australian Open'!C:C, H15,'Individual Set Win Rates'!C:C)</f>
        <v>0.33333333333333331</v>
      </c>
      <c r="L15">
        <f xml:space="preserve"> AVERAGEIF('Australian Open'!C:C, H15,'Individual Set Win Rates'!D:D)</f>
        <v>0</v>
      </c>
      <c r="M15">
        <f xml:space="preserve"> AVERAGEIF('Australian Open'!C:C, H15,'Individual Set Win Rates'!E:E)</f>
        <v>0</v>
      </c>
      <c r="O15" t="str">
        <v>Venus Williams</v>
      </c>
      <c r="P15">
        <v>0.43076923076923079</v>
      </c>
      <c r="Q15">
        <v>0.53333333333333333</v>
      </c>
      <c r="R15">
        <v>0.16666666666666666</v>
      </c>
      <c r="S15">
        <v>0</v>
      </c>
      <c r="T15">
        <v>0</v>
      </c>
      <c r="V15" t="str">
        <v>Serena Williams</v>
      </c>
      <c r="W15">
        <f t="shared" si="0"/>
        <v>0.52230507587650443</v>
      </c>
      <c r="X15">
        <f t="shared" si="1"/>
        <v>0.61108058608058613</v>
      </c>
      <c r="Y15">
        <f t="shared" si="2"/>
        <v>0.33452380952380956</v>
      </c>
      <c r="Z15">
        <f t="shared" si="3"/>
        <v>0</v>
      </c>
      <c r="AA15">
        <f t="shared" si="4"/>
        <v>0</v>
      </c>
    </row>
    <row r="16" spans="1:27">
      <c r="A16" t="str">
        <v>Andy Murray</v>
      </c>
      <c r="B16" s="18">
        <f xml:space="preserve"> AVERAGEIF('Australian Open'!S:S, A16,'Individual Set Win Rates'!F:F)</f>
        <v>0.3752380952380952</v>
      </c>
      <c r="C16">
        <f xml:space="preserve"> AVERAGEIF('Australian Open'!S:S, A16,'Individual Set Win Rates'!G:G)</f>
        <v>0.41333333333333327</v>
      </c>
      <c r="D16">
        <f xml:space="preserve"> AVERAGEIF('Australian Open'!S:S, A16,'Individual Set Win Rates'!H:H)</f>
        <v>0.32142857142857145</v>
      </c>
      <c r="E16">
        <f xml:space="preserve"> AVERAGEIF('Australian Open'!S:S, A16,'Individual Set Win Rates'!I:I)</f>
        <v>0.05</v>
      </c>
      <c r="F16">
        <f xml:space="preserve"> AVERAGEIF('Australian Open'!S:S, A16,'Individual Set Win Rates'!J:J)</f>
        <v>0</v>
      </c>
      <c r="H16" t="str">
        <v>Kim Clijsters</v>
      </c>
      <c r="I16" s="18">
        <f xml:space="preserve"> AVERAGEIF('Australian Open'!C:C, H16,'Individual Set Win Rates'!A:A)</f>
        <v>0.33333333333333331</v>
      </c>
      <c r="J16">
        <f xml:space="preserve"> AVERAGEIF('Australian Open'!C:C, H16,'Individual Set Win Rates'!B:B)</f>
        <v>0.66666666666666663</v>
      </c>
      <c r="K16">
        <f xml:space="preserve"> AVERAGEIF('Australian Open'!C:C, H16,'Individual Set Win Rates'!C:C)</f>
        <v>0.66666666666666663</v>
      </c>
      <c r="L16">
        <f xml:space="preserve"> AVERAGEIF('Australian Open'!C:C, H16,'Individual Set Win Rates'!D:D)</f>
        <v>0</v>
      </c>
      <c r="M16">
        <f xml:space="preserve"> AVERAGEIF('Australian Open'!C:C, H16,'Individual Set Win Rates'!E:E)</f>
        <v>0</v>
      </c>
      <c r="O16" t="str">
        <v>Serena Williams</v>
      </c>
      <c r="P16">
        <v>0.4</v>
      </c>
      <c r="Q16">
        <v>0.66666666666666663</v>
      </c>
      <c r="R16">
        <v>0.33333333333333331</v>
      </c>
      <c r="S16">
        <v>0</v>
      </c>
      <c r="T16">
        <v>0</v>
      </c>
      <c r="V16" t="str">
        <v>Andy Murray</v>
      </c>
      <c r="W16">
        <f t="shared" si="0"/>
        <v>0.3752380952380952</v>
      </c>
      <c r="X16">
        <f t="shared" si="1"/>
        <v>0.41333333333333327</v>
      </c>
      <c r="Y16">
        <f t="shared" si="2"/>
        <v>0.32142857142857145</v>
      </c>
      <c r="Z16">
        <f t="shared" si="3"/>
        <v>0.05</v>
      </c>
      <c r="AA16">
        <f t="shared" si="4"/>
        <v>0</v>
      </c>
    </row>
    <row r="17" spans="1:27">
      <c r="A17" t="str">
        <v>Maria Sharapova</v>
      </c>
      <c r="B17" s="18">
        <f xml:space="preserve"> AVERAGEIF('Australian Open'!S:S, A17,'Individual Set Win Rates'!F:F)</f>
        <v>0.26984126984126983</v>
      </c>
      <c r="C17">
        <f xml:space="preserve"> AVERAGEIF('Australian Open'!S:S, A17,'Individual Set Win Rates'!G:G)</f>
        <v>0.2371794871794872</v>
      </c>
      <c r="D17">
        <f xml:space="preserve"> AVERAGEIF('Australian Open'!S:S, A17,'Individual Set Win Rates'!H:H)</f>
        <v>0</v>
      </c>
      <c r="E17">
        <f xml:space="preserve"> AVERAGEIF('Australian Open'!S:S, A17,'Individual Set Win Rates'!I:I)</f>
        <v>0</v>
      </c>
      <c r="F17">
        <f xml:space="preserve"> AVERAGEIF('Australian Open'!S:S, A17,'Individual Set Win Rates'!J:J)</f>
        <v>0</v>
      </c>
      <c r="H17" t="str">
        <v>Maria Sharapova</v>
      </c>
      <c r="I17" s="18">
        <f xml:space="preserve"> AVERAGEIF('Australian Open'!C:C, H17,'Individual Set Win Rates'!A:A)</f>
        <v>0.58333333333333337</v>
      </c>
      <c r="J17">
        <f xml:space="preserve"> AVERAGEIF('Australian Open'!C:C, H17,'Individual Set Win Rates'!B:B)</f>
        <v>0.66666666666666663</v>
      </c>
      <c r="K17">
        <f xml:space="preserve"> AVERAGEIF('Australian Open'!C:C, H17,'Individual Set Win Rates'!C:C)</f>
        <v>0</v>
      </c>
      <c r="L17">
        <f xml:space="preserve"> AVERAGEIF('Australian Open'!C:C, H17,'Individual Set Win Rates'!D:D)</f>
        <v>0</v>
      </c>
      <c r="M17">
        <f xml:space="preserve"> AVERAGEIF('Australian Open'!C:C, H17,'Individual Set Win Rates'!E:E)</f>
        <v>0</v>
      </c>
      <c r="O17" t="str">
        <v>Andy Murray</v>
      </c>
      <c r="P17">
        <v>0.3752380952380952</v>
      </c>
      <c r="Q17">
        <v>0.41333333333333327</v>
      </c>
      <c r="R17">
        <v>0.32142857142857145</v>
      </c>
      <c r="S17">
        <v>0.05</v>
      </c>
      <c r="T17">
        <v>0</v>
      </c>
      <c r="V17" t="str">
        <v>Maria Sharapova</v>
      </c>
      <c r="W17">
        <f t="shared" si="0"/>
        <v>0.42658730158730163</v>
      </c>
      <c r="X17">
        <f t="shared" si="1"/>
        <v>0.45192307692307693</v>
      </c>
      <c r="Y17">
        <f t="shared" si="2"/>
        <v>0</v>
      </c>
      <c r="Z17">
        <f t="shared" si="3"/>
        <v>0</v>
      </c>
      <c r="AA17">
        <f t="shared" si="4"/>
        <v>0</v>
      </c>
    </row>
    <row r="18" spans="1:27">
      <c r="A18" t="str">
        <v>Dominika Cibulková</v>
      </c>
      <c r="B18" s="18">
        <f xml:space="preserve"> AVERAGEIF('Australian Open'!S:S, A18,'Individual Set Win Rates'!F:F)</f>
        <v>0.46153846153846156</v>
      </c>
      <c r="C18">
        <f xml:space="preserve"> AVERAGEIF('Australian Open'!S:S, A18,'Individual Set Win Rates'!G:G)</f>
        <v>0</v>
      </c>
      <c r="D18">
        <f xml:space="preserve"> AVERAGEIF('Australian Open'!S:S, A18,'Individual Set Win Rates'!H:H)</f>
        <v>0</v>
      </c>
      <c r="E18">
        <f xml:space="preserve"> AVERAGEIF('Australian Open'!S:S, A18,'Individual Set Win Rates'!I:I)</f>
        <v>0</v>
      </c>
      <c r="F18">
        <f xml:space="preserve"> AVERAGEIF('Australian Open'!S:S, A18,'Individual Set Win Rates'!J:J)</f>
        <v>0</v>
      </c>
      <c r="H18" t="str">
        <v>Amélie Mauresmo</v>
      </c>
      <c r="I18" s="18">
        <f xml:space="preserve"> AVERAGEIF('Australian Open'!C:C, H18,'Individual Set Win Rates'!A:A)</f>
        <v>0.8571428571428571</v>
      </c>
      <c r="J18">
        <f xml:space="preserve"> AVERAGEIF('Australian Open'!C:C, H18,'Individual Set Win Rates'!B:B)</f>
        <v>1</v>
      </c>
      <c r="K18">
        <f xml:space="preserve"> AVERAGEIF('Australian Open'!C:C, H18,'Individual Set Win Rates'!C:C)</f>
        <v>0</v>
      </c>
      <c r="L18">
        <f xml:space="preserve"> AVERAGEIF('Australian Open'!C:C, H18,'Individual Set Win Rates'!D:D)</f>
        <v>0</v>
      </c>
      <c r="M18">
        <f xml:space="preserve"> AVERAGEIF('Australian Open'!C:C, H18,'Individual Set Win Rates'!E:E)</f>
        <v>0</v>
      </c>
      <c r="O18" t="str">
        <v>Maria Sharapova</v>
      </c>
      <c r="P18">
        <v>0.26984126984126983</v>
      </c>
      <c r="Q18">
        <v>0.2371794871794872</v>
      </c>
      <c r="R18">
        <v>0</v>
      </c>
      <c r="S18">
        <v>0</v>
      </c>
      <c r="T18">
        <v>0</v>
      </c>
      <c r="V18" t="str">
        <v>Dominika Cibulková</v>
      </c>
      <c r="W18">
        <f t="shared" si="0"/>
        <v>0.46153846153846156</v>
      </c>
      <c r="X18">
        <f t="shared" si="1"/>
        <v>0</v>
      </c>
      <c r="Y18">
        <f t="shared" si="2"/>
        <v>0</v>
      </c>
      <c r="Z18">
        <f t="shared" si="3"/>
        <v>0</v>
      </c>
      <c r="AA18">
        <f t="shared" si="4"/>
        <v>0</v>
      </c>
    </row>
    <row r="19" spans="1:27">
      <c r="A19" t="str">
        <v>Li Na</v>
      </c>
      <c r="B19" s="18">
        <f xml:space="preserve"> AVERAGEIF('Australian Open'!S:S, A19,'Individual Set Win Rates'!F:F)</f>
        <v>0.6333333333333333</v>
      </c>
      <c r="C19">
        <f xml:space="preserve"> AVERAGEIF('Australian Open'!S:S, A19,'Individual Set Win Rates'!G:G)</f>
        <v>0.3666666666666667</v>
      </c>
      <c r="D19">
        <f xml:space="preserve"> AVERAGEIF('Australian Open'!S:S, A19,'Individual Set Win Rates'!H:H)</f>
        <v>0.25</v>
      </c>
      <c r="E19">
        <f xml:space="preserve"> AVERAGEIF('Australian Open'!S:S, A19,'Individual Set Win Rates'!I:I)</f>
        <v>0</v>
      </c>
      <c r="F19">
        <f xml:space="preserve"> AVERAGEIF('Australian Open'!S:S, A19,'Individual Set Win Rates'!J:J)</f>
        <v>0</v>
      </c>
      <c r="H19" t="str">
        <v>Marat Safin</v>
      </c>
      <c r="I19" s="18">
        <f xml:space="preserve"> AVERAGEIF('Australian Open'!C:C, H19,'Individual Set Win Rates'!A:A)</f>
        <v>0.14285714285714285</v>
      </c>
      <c r="J19">
        <f xml:space="preserve"> AVERAGEIF('Australian Open'!C:C, H19,'Individual Set Win Rates'!B:B)</f>
        <v>0.66666666666666663</v>
      </c>
      <c r="K19">
        <f xml:space="preserve"> AVERAGEIF('Australian Open'!C:C, H19,'Individual Set Win Rates'!C:C)</f>
        <v>0.6</v>
      </c>
      <c r="L19">
        <f xml:space="preserve"> AVERAGEIF('Australian Open'!C:C, H19,'Individual Set Win Rates'!D:D)</f>
        <v>0.6</v>
      </c>
      <c r="M19">
        <f xml:space="preserve"> AVERAGEIF('Australian Open'!C:C, H19,'Individual Set Win Rates'!E:E)</f>
        <v>0</v>
      </c>
      <c r="O19" t="str">
        <v>Dominika Cibulková</v>
      </c>
      <c r="P19">
        <v>0.46153846153846156</v>
      </c>
      <c r="Q19">
        <v>0</v>
      </c>
      <c r="R19">
        <v>0</v>
      </c>
      <c r="S19">
        <v>0</v>
      </c>
      <c r="T19">
        <v>0</v>
      </c>
      <c r="V19" t="str">
        <v>Li Na</v>
      </c>
      <c r="W19">
        <f t="shared" si="0"/>
        <v>0.58589743589743581</v>
      </c>
      <c r="X19">
        <f t="shared" si="1"/>
        <v>0.68333333333333335</v>
      </c>
      <c r="Y19">
        <f t="shared" si="2"/>
        <v>0.125</v>
      </c>
      <c r="Z19">
        <f t="shared" si="3"/>
        <v>0</v>
      </c>
      <c r="AA19">
        <f t="shared" si="4"/>
        <v>0</v>
      </c>
    </row>
    <row r="20" spans="1:27">
      <c r="A20" t="str">
        <v>Justine Henin</v>
      </c>
      <c r="B20" s="18">
        <f xml:space="preserve"> AVERAGEIF('Australian Open'!S:S, A20,'Individual Set Win Rates'!F:F)</f>
        <v>0.27142857142857146</v>
      </c>
      <c r="C20">
        <f xml:space="preserve"> AVERAGEIF('Australian Open'!S:S, A20,'Individual Set Win Rates'!G:G)</f>
        <v>0.33333333333333331</v>
      </c>
      <c r="D20">
        <f xml:space="preserve"> AVERAGEIF('Australian Open'!S:S, A20,'Individual Set Win Rates'!H:H)</f>
        <v>8.3333333333333329E-2</v>
      </c>
      <c r="E20">
        <f xml:space="preserve"> AVERAGEIF('Australian Open'!S:S, A20,'Individual Set Win Rates'!I:I)</f>
        <v>0</v>
      </c>
      <c r="F20">
        <f xml:space="preserve"> AVERAGEIF('Australian Open'!S:S, A20,'Individual Set Win Rates'!J:J)</f>
        <v>0</v>
      </c>
      <c r="H20" t="str">
        <v>Justine Henin</v>
      </c>
      <c r="I20" s="18">
        <f xml:space="preserve"> AVERAGEIF('Australian Open'!C:C, H20,'Individual Set Win Rates'!A:A)</f>
        <v>0.66666666666666663</v>
      </c>
      <c r="J20">
        <f xml:space="preserve"> AVERAGEIF('Australian Open'!C:C, H20,'Individual Set Win Rates'!B:B)</f>
        <v>0.4</v>
      </c>
      <c r="K20">
        <f xml:space="preserve"> AVERAGEIF('Australian Open'!C:C, H20,'Individual Set Win Rates'!C:C)</f>
        <v>0.66666666666666663</v>
      </c>
      <c r="L20">
        <f xml:space="preserve"> AVERAGEIF('Australian Open'!C:C, H20,'Individual Set Win Rates'!D:D)</f>
        <v>0</v>
      </c>
      <c r="M20">
        <f xml:space="preserve"> AVERAGEIF('Australian Open'!C:C, H20,'Individual Set Win Rates'!E:E)</f>
        <v>0</v>
      </c>
      <c r="O20" t="str">
        <v>Li Na</v>
      </c>
      <c r="P20">
        <v>0.6333333333333333</v>
      </c>
      <c r="Q20">
        <v>0.3666666666666667</v>
      </c>
      <c r="R20">
        <v>0.25</v>
      </c>
      <c r="S20">
        <v>0</v>
      </c>
      <c r="T20">
        <v>0</v>
      </c>
      <c r="V20" t="str">
        <v>Justine Henin</v>
      </c>
      <c r="W20">
        <f t="shared" si="0"/>
        <v>0.46904761904761905</v>
      </c>
      <c r="X20">
        <f t="shared" si="1"/>
        <v>0.3666666666666667</v>
      </c>
      <c r="Y20">
        <f t="shared" si="2"/>
        <v>0.375</v>
      </c>
      <c r="Z20">
        <f t="shared" si="3"/>
        <v>0</v>
      </c>
      <c r="AA20">
        <f t="shared" si="4"/>
        <v>0</v>
      </c>
    </row>
    <row r="21" spans="1:27">
      <c r="A21" t="str">
        <v>Dinara Safina</v>
      </c>
      <c r="B21" s="18">
        <f xml:space="preserve"> AVERAGEIF('Australian Open'!S:S, A21,'Individual Set Win Rates'!F:F)</f>
        <v>0</v>
      </c>
      <c r="C21">
        <f xml:space="preserve"> AVERAGEIF('Australian Open'!S:S, A21,'Individual Set Win Rates'!G:G)</f>
        <v>0.33333333333333331</v>
      </c>
      <c r="D21">
        <f xml:space="preserve"> AVERAGEIF('Australian Open'!S:S, A21,'Individual Set Win Rates'!H:H)</f>
        <v>0</v>
      </c>
      <c r="E21">
        <f xml:space="preserve"> AVERAGEIF('Australian Open'!S:S, A21,'Individual Set Win Rates'!I:I)</f>
        <v>0</v>
      </c>
      <c r="F21">
        <f xml:space="preserve"> AVERAGEIF('Australian Open'!S:S, A21,'Individual Set Win Rates'!J:J)</f>
        <v>0</v>
      </c>
      <c r="H21" t="str">
        <v>Andre Agassi</v>
      </c>
      <c r="I21" s="18">
        <f xml:space="preserve"> AVERAGEIF('Australian Open'!C:C, H21,'Individual Set Win Rates'!A:A)</f>
        <v>0.52083333333333337</v>
      </c>
      <c r="J21">
        <f xml:space="preserve"> AVERAGEIF('Australian Open'!C:C, H21,'Individual Set Win Rates'!B:B)</f>
        <v>0.75595238095238093</v>
      </c>
      <c r="K21">
        <f xml:space="preserve"> AVERAGEIF('Australian Open'!C:C, H21,'Individual Set Win Rates'!C:C)</f>
        <v>0.72390109890109888</v>
      </c>
      <c r="L21">
        <f xml:space="preserve"> AVERAGEIF('Australian Open'!C:C, H21,'Individual Set Win Rates'!D:D)</f>
        <v>0.3</v>
      </c>
      <c r="M21">
        <f xml:space="preserve"> AVERAGEIF('Australian Open'!C:C, H21,'Individual Set Win Rates'!E:E)</f>
        <v>0</v>
      </c>
      <c r="O21" t="str">
        <v>Justine Henin</v>
      </c>
      <c r="P21">
        <v>0.27142857142857146</v>
      </c>
      <c r="Q21">
        <v>0.33333333333333331</v>
      </c>
      <c r="R21">
        <v>8.3333333333333329E-2</v>
      </c>
      <c r="S21">
        <v>0</v>
      </c>
      <c r="T21">
        <v>0</v>
      </c>
      <c r="V21" t="str">
        <v>Dinara Safina</v>
      </c>
      <c r="W21">
        <f t="shared" si="0"/>
        <v>0</v>
      </c>
      <c r="X21">
        <f t="shared" si="1"/>
        <v>0.33333333333333331</v>
      </c>
      <c r="Y21">
        <f t="shared" si="2"/>
        <v>0</v>
      </c>
      <c r="Z21">
        <f t="shared" si="3"/>
        <v>0</v>
      </c>
      <c r="AA21">
        <f t="shared" si="4"/>
        <v>0</v>
      </c>
    </row>
    <row r="22" spans="1:27">
      <c r="A22" t="str">
        <v>Roger Federer</v>
      </c>
      <c r="B22" s="18">
        <f xml:space="preserve"> AVERAGEIF('Australian Open'!S:S, A22,'Individual Set Win Rates'!F:F)</f>
        <v>0.41666666666666669</v>
      </c>
      <c r="C22">
        <f xml:space="preserve"> AVERAGEIF('Australian Open'!S:S, A22,'Individual Set Win Rates'!G:G)</f>
        <v>0.66666666666666663</v>
      </c>
      <c r="D22">
        <f xml:space="preserve"> AVERAGEIF('Australian Open'!S:S, A22,'Individual Set Win Rates'!H:H)</f>
        <v>0.42857142857142855</v>
      </c>
      <c r="E22">
        <f xml:space="preserve"> AVERAGEIF('Australian Open'!S:S, A22,'Individual Set Win Rates'!I:I)</f>
        <v>0.66666666666666663</v>
      </c>
      <c r="F22">
        <f xml:space="preserve"> AVERAGEIF('Australian Open'!S:S, A22,'Individual Set Win Rates'!J:J)</f>
        <v>0.25</v>
      </c>
      <c r="H22" t="str">
        <v>Jennifer Capriati</v>
      </c>
      <c r="I22" s="18">
        <f xml:space="preserve"> AVERAGEIF('Australian Open'!C:C, H22,'Individual Set Win Rates'!A:A)</f>
        <v>0.5</v>
      </c>
      <c r="J22">
        <f xml:space="preserve"> AVERAGEIF('Australian Open'!C:C, H22,'Individual Set Win Rates'!B:B)</f>
        <v>0.60256410256410253</v>
      </c>
      <c r="K22">
        <f xml:space="preserve"> AVERAGEIF('Australian Open'!C:C, H22,'Individual Set Win Rates'!C:C)</f>
        <v>0.375</v>
      </c>
      <c r="L22">
        <f xml:space="preserve"> AVERAGEIF('Australian Open'!C:C, H22,'Individual Set Win Rates'!D:D)</f>
        <v>0</v>
      </c>
      <c r="M22">
        <f xml:space="preserve"> AVERAGEIF('Australian Open'!C:C, H22,'Individual Set Win Rates'!E:E)</f>
        <v>0</v>
      </c>
      <c r="O22" t="str">
        <v>Dinara Safina</v>
      </c>
      <c r="P22">
        <v>0</v>
      </c>
      <c r="Q22">
        <v>0.33333333333333331</v>
      </c>
      <c r="R22">
        <v>0</v>
      </c>
      <c r="S22">
        <v>0</v>
      </c>
      <c r="T22">
        <v>0</v>
      </c>
      <c r="V22" t="str">
        <v>Roger Federer</v>
      </c>
      <c r="W22">
        <f t="shared" si="0"/>
        <v>0.50085470085470085</v>
      </c>
      <c r="X22">
        <f t="shared" si="1"/>
        <v>0.59818376068376067</v>
      </c>
      <c r="Y22">
        <f t="shared" si="2"/>
        <v>0.58197496947496941</v>
      </c>
      <c r="Z22">
        <f t="shared" si="3"/>
        <v>0.45138888888888884</v>
      </c>
      <c r="AA22">
        <f t="shared" si="4"/>
        <v>0.25198412698412698</v>
      </c>
    </row>
    <row r="23" spans="1:27">
      <c r="A23" t="str">
        <v>Ana Ivanovic</v>
      </c>
      <c r="B23" s="18">
        <f xml:space="preserve"> AVERAGEIF('Australian Open'!S:S, A23,'Individual Set Win Rates'!F:F)</f>
        <v>0.41666666666666669</v>
      </c>
      <c r="C23">
        <f xml:space="preserve"> AVERAGEIF('Australian Open'!S:S, A23,'Individual Set Win Rates'!G:G)</f>
        <v>0.33333333333333331</v>
      </c>
      <c r="D23">
        <f xml:space="preserve"> AVERAGEIF('Australian Open'!S:S, A23,'Individual Set Win Rates'!H:H)</f>
        <v>0</v>
      </c>
      <c r="E23">
        <f xml:space="preserve"> AVERAGEIF('Australian Open'!S:S, A23,'Individual Set Win Rates'!I:I)</f>
        <v>0</v>
      </c>
      <c r="F23">
        <f xml:space="preserve"> AVERAGEIF('Australian Open'!S:S, A23,'Individual Set Win Rates'!J:J)</f>
        <v>0</v>
      </c>
      <c r="H23" t="str">
        <v>Thomas Johansson</v>
      </c>
      <c r="I23" s="18">
        <f xml:space="preserve"> AVERAGEIF('Australian Open'!C:C, H23,'Individual Set Win Rates'!A:A)</f>
        <v>0.33333333333333331</v>
      </c>
      <c r="J23">
        <f xml:space="preserve"> AVERAGEIF('Australian Open'!C:C, H23,'Individual Set Win Rates'!B:B)</f>
        <v>0.6</v>
      </c>
      <c r="K23">
        <f xml:space="preserve"> AVERAGEIF('Australian Open'!C:C, H23,'Individual Set Win Rates'!C:C)</f>
        <v>0.6</v>
      </c>
      <c r="L23">
        <f xml:space="preserve"> AVERAGEIF('Australian Open'!C:C, H23,'Individual Set Win Rates'!D:D)</f>
        <v>0.53846153846153844</v>
      </c>
      <c r="M23">
        <f xml:space="preserve"> AVERAGEIF('Australian Open'!C:C, H23,'Individual Set Win Rates'!E:E)</f>
        <v>0</v>
      </c>
      <c r="O23" t="str">
        <v>Roger Federer</v>
      </c>
      <c r="P23">
        <v>0.41666666666666669</v>
      </c>
      <c r="Q23">
        <v>0.66666666666666663</v>
      </c>
      <c r="R23">
        <v>0.42857142857142855</v>
      </c>
      <c r="S23">
        <v>0.66666666666666663</v>
      </c>
      <c r="T23">
        <v>0.25</v>
      </c>
      <c r="V23" t="str">
        <v>Ana Ivanovic</v>
      </c>
      <c r="W23">
        <f t="shared" si="0"/>
        <v>0.41666666666666669</v>
      </c>
      <c r="X23">
        <f t="shared" si="1"/>
        <v>0.33333333333333331</v>
      </c>
      <c r="Y23">
        <f t="shared" si="2"/>
        <v>0</v>
      </c>
      <c r="Z23">
        <f t="shared" si="3"/>
        <v>0</v>
      </c>
      <c r="AA23">
        <f t="shared" si="4"/>
        <v>0</v>
      </c>
    </row>
    <row r="24" spans="1:27">
      <c r="A24" t="str">
        <v>Jo-Wilfried Tsonga</v>
      </c>
      <c r="B24" s="18">
        <f xml:space="preserve"> AVERAGEIF('Australian Open'!S:S, A24,'Individual Set Win Rates'!F:F)</f>
        <v>0.6</v>
      </c>
      <c r="C24">
        <f xml:space="preserve"> AVERAGEIF('Australian Open'!S:S, A24,'Individual Set Win Rates'!G:G)</f>
        <v>0.4</v>
      </c>
      <c r="D24">
        <f xml:space="preserve"> AVERAGEIF('Australian Open'!S:S, A24,'Individual Set Win Rates'!H:H)</f>
        <v>0.25</v>
      </c>
      <c r="E24">
        <f xml:space="preserve"> AVERAGEIF('Australian Open'!S:S, A24,'Individual Set Win Rates'!I:I)</f>
        <v>0.46153846153846156</v>
      </c>
      <c r="F24">
        <f xml:space="preserve"> AVERAGEIF('Australian Open'!S:S, A24,'Individual Set Win Rates'!J:J)</f>
        <v>0</v>
      </c>
      <c r="H24" t="str">
        <v>Lindsay Davenport</v>
      </c>
      <c r="I24" s="18">
        <f xml:space="preserve"> AVERAGEIF('Australian Open'!C:C, H24,'Individual Set Win Rates'!A:A)</f>
        <v>0.8571428571428571</v>
      </c>
      <c r="J24">
        <f xml:space="preserve"> AVERAGEIF('Australian Open'!C:C, H24,'Individual Set Win Rates'!B:B)</f>
        <v>0.58333333333333337</v>
      </c>
      <c r="K24">
        <f xml:space="preserve"> AVERAGEIF('Australian Open'!C:C, H24,'Individual Set Win Rates'!C:C)</f>
        <v>0</v>
      </c>
      <c r="L24">
        <f xml:space="preserve"> AVERAGEIF('Australian Open'!C:C, H24,'Individual Set Win Rates'!D:D)</f>
        <v>0</v>
      </c>
      <c r="M24">
        <f xml:space="preserve"> AVERAGEIF('Australian Open'!C:C, H24,'Individual Set Win Rates'!E:E)</f>
        <v>0</v>
      </c>
      <c r="O24" t="str">
        <v>Ana Ivanovic</v>
      </c>
      <c r="P24">
        <v>0.41666666666666669</v>
      </c>
      <c r="Q24">
        <v>0.33333333333333331</v>
      </c>
      <c r="R24">
        <v>0</v>
      </c>
      <c r="S24">
        <v>0</v>
      </c>
      <c r="T24">
        <v>0</v>
      </c>
      <c r="V24" t="str">
        <v>Jo-Wilfried Tsonga</v>
      </c>
      <c r="W24">
        <f t="shared" si="0"/>
        <v>0.6</v>
      </c>
      <c r="X24">
        <f t="shared" si="1"/>
        <v>0.4</v>
      </c>
      <c r="Y24">
        <f t="shared" si="2"/>
        <v>0.25</v>
      </c>
      <c r="Z24">
        <f t="shared" si="3"/>
        <v>0.46153846153846156</v>
      </c>
      <c r="AA24">
        <f t="shared" si="4"/>
        <v>0</v>
      </c>
    </row>
    <row r="25" spans="1:27">
      <c r="A25" t="str">
        <v>Fernando González</v>
      </c>
      <c r="B25" s="18">
        <f xml:space="preserve"> AVERAGEIF('Australian Open'!S:S, A25,'Individual Set Win Rates'!F:F)</f>
        <v>0.46153846153846156</v>
      </c>
      <c r="C25">
        <f xml:space="preserve"> AVERAGEIF('Australian Open'!S:S, A25,'Individual Set Win Rates'!G:G)</f>
        <v>0.4</v>
      </c>
      <c r="D25">
        <f xml:space="preserve"> AVERAGEIF('Australian Open'!S:S, A25,'Individual Set Win Rates'!H:H)</f>
        <v>0.33333333333333331</v>
      </c>
      <c r="E25">
        <f xml:space="preserve"> AVERAGEIF('Australian Open'!S:S, A25,'Individual Set Win Rates'!I:I)</f>
        <v>0</v>
      </c>
      <c r="F25">
        <f xml:space="preserve"> AVERAGEIF('Australian Open'!S:S, A25,'Individual Set Win Rates'!J:J)</f>
        <v>0</v>
      </c>
      <c r="H25" t="str">
        <v>Martina Hingis</v>
      </c>
      <c r="I25" s="18">
        <f xml:space="preserve"> AVERAGEIF('Australian Open'!C:C, H25,'Individual Set Win Rates'!A:A)</f>
        <v>0.72222222222222221</v>
      </c>
      <c r="J25">
        <f xml:space="preserve"> AVERAGEIF('Australian Open'!C:C, H25,'Individual Set Win Rates'!B:B)</f>
        <v>0.69444444444444431</v>
      </c>
      <c r="K25">
        <f xml:space="preserve"> AVERAGEIF('Australian Open'!C:C, H25,'Individual Set Win Rates'!C:C)</f>
        <v>0</v>
      </c>
      <c r="L25">
        <f xml:space="preserve"> AVERAGEIF('Australian Open'!C:C, H25,'Individual Set Win Rates'!D:D)</f>
        <v>0</v>
      </c>
      <c r="M25">
        <f xml:space="preserve"> AVERAGEIF('Australian Open'!C:C, H25,'Individual Set Win Rates'!E:E)</f>
        <v>0</v>
      </c>
      <c r="O25" t="str">
        <v>Jo-Wilfried Tsonga</v>
      </c>
      <c r="P25">
        <v>0.6</v>
      </c>
      <c r="Q25">
        <v>0.4</v>
      </c>
      <c r="R25">
        <v>0.25</v>
      </c>
      <c r="S25">
        <v>0.46153846153846156</v>
      </c>
      <c r="T25">
        <v>0</v>
      </c>
      <c r="V25" t="str">
        <v>Fernando González</v>
      </c>
      <c r="W25">
        <f t="shared" si="0"/>
        <v>0.46153846153846156</v>
      </c>
      <c r="X25">
        <f t="shared" si="1"/>
        <v>0.4</v>
      </c>
      <c r="Y25">
        <f t="shared" si="2"/>
        <v>0.33333333333333331</v>
      </c>
      <c r="Z25">
        <f t="shared" si="3"/>
        <v>0</v>
      </c>
      <c r="AA25">
        <f t="shared" si="4"/>
        <v>0</v>
      </c>
    </row>
    <row r="26" spans="1:27">
      <c r="A26" t="str">
        <v>Marcos Baghdatis</v>
      </c>
      <c r="B26" s="18">
        <f xml:space="preserve"> AVERAGEIF('Australian Open'!S:S, A26,'Individual Set Win Rates'!F:F)</f>
        <v>0.58333333333333337</v>
      </c>
      <c r="C26">
        <f xml:space="preserve"> AVERAGEIF('Australian Open'!S:S, A26,'Individual Set Win Rates'!G:G)</f>
        <v>0.41666666666666669</v>
      </c>
      <c r="D26">
        <f xml:space="preserve"> AVERAGEIF('Australian Open'!S:S, A26,'Individual Set Win Rates'!H:H)</f>
        <v>0</v>
      </c>
      <c r="E26">
        <f xml:space="preserve"> AVERAGEIF('Australian Open'!S:S, A26,'Individual Set Win Rates'!I:I)</f>
        <v>0.25</v>
      </c>
      <c r="F26">
        <f xml:space="preserve"> AVERAGEIF('Australian Open'!S:S, A26,'Individual Set Win Rates'!J:J)</f>
        <v>0</v>
      </c>
      <c r="H26" t="str">
        <v>Yevgeny Kafelnikov</v>
      </c>
      <c r="I26" s="18">
        <f xml:space="preserve"> AVERAGEIF('Australian Open'!C:C, H26,'Individual Set Win Rates'!A:A)</f>
        <v>0.4</v>
      </c>
      <c r="J26">
        <f xml:space="preserve"> AVERAGEIF('Australian Open'!C:C, H26,'Individual Set Win Rates'!B:B)</f>
        <v>1</v>
      </c>
      <c r="K26">
        <f xml:space="preserve"> AVERAGEIF('Australian Open'!C:C, H26,'Individual Set Win Rates'!C:C)</f>
        <v>0.66666666666666663</v>
      </c>
      <c r="L26">
        <f xml:space="preserve"> AVERAGEIF('Australian Open'!C:C, H26,'Individual Set Win Rates'!D:D)</f>
        <v>0.53846153846153844</v>
      </c>
      <c r="M26">
        <f xml:space="preserve"> AVERAGEIF('Australian Open'!C:C, H26,'Individual Set Win Rates'!E:E)</f>
        <v>0</v>
      </c>
      <c r="O26" t="str">
        <v>Fernando González</v>
      </c>
      <c r="P26">
        <v>0.46153846153846156</v>
      </c>
      <c r="Q26">
        <v>0.4</v>
      </c>
      <c r="R26">
        <v>0.33333333333333331</v>
      </c>
      <c r="S26">
        <v>0</v>
      </c>
      <c r="T26">
        <v>0</v>
      </c>
      <c r="V26" t="str">
        <v>Marcos Baghdatis</v>
      </c>
      <c r="W26">
        <f t="shared" si="0"/>
        <v>0.58333333333333337</v>
      </c>
      <c r="X26">
        <f t="shared" si="1"/>
        <v>0.41666666666666669</v>
      </c>
      <c r="Y26">
        <f t="shared" si="2"/>
        <v>0</v>
      </c>
      <c r="Z26">
        <f t="shared" si="3"/>
        <v>0.25</v>
      </c>
      <c r="AA26">
        <f t="shared" si="4"/>
        <v>0</v>
      </c>
    </row>
    <row r="27" spans="1:27">
      <c r="A27" t="str">
        <v>Lindsay Davenport</v>
      </c>
      <c r="B27" s="18">
        <f xml:space="preserve"> AVERAGEIF('Australian Open'!S:S, A27,'Individual Set Win Rates'!F:F)</f>
        <v>0.75</v>
      </c>
      <c r="C27">
        <f xml:space="preserve"> AVERAGEIF('Australian Open'!S:S, A27,'Individual Set Win Rates'!G:G)</f>
        <v>0.33333333333333331</v>
      </c>
      <c r="D27">
        <f xml:space="preserve"> AVERAGEIF('Australian Open'!S:S, A27,'Individual Set Win Rates'!H:H)</f>
        <v>0</v>
      </c>
      <c r="E27">
        <f xml:space="preserve"> AVERAGEIF('Australian Open'!S:S, A27,'Individual Set Win Rates'!I:I)</f>
        <v>0</v>
      </c>
      <c r="F27">
        <f xml:space="preserve"> AVERAGEIF('Australian Open'!S:S, A27,'Individual Set Win Rates'!J:J)</f>
        <v>0</v>
      </c>
      <c r="H27" t="str">
        <v>Petr Korda</v>
      </c>
      <c r="I27" s="18">
        <f xml:space="preserve"> AVERAGEIF('Australian Open'!C:C, H27,'Individual Set Win Rates'!A:A)</f>
        <v>0.75</v>
      </c>
      <c r="J27">
        <f xml:space="preserve"> AVERAGEIF('Australian Open'!C:C, H27,'Individual Set Win Rates'!B:B)</f>
        <v>0.75</v>
      </c>
      <c r="K27">
        <f xml:space="preserve"> AVERAGEIF('Australian Open'!C:C, H27,'Individual Set Win Rates'!C:C)</f>
        <v>0.75</v>
      </c>
      <c r="L27">
        <f xml:space="preserve"> AVERAGEIF('Australian Open'!C:C, H27,'Individual Set Win Rates'!D:D)</f>
        <v>0</v>
      </c>
      <c r="M27">
        <f xml:space="preserve"> AVERAGEIF('Australian Open'!C:C, H27,'Individual Set Win Rates'!E:E)</f>
        <v>0</v>
      </c>
      <c r="O27" t="str">
        <v>Marcos Baghdatis</v>
      </c>
      <c r="P27">
        <v>0.58333333333333337</v>
      </c>
      <c r="Q27">
        <v>0.41666666666666669</v>
      </c>
      <c r="R27">
        <v>0</v>
      </c>
      <c r="S27">
        <v>0.25</v>
      </c>
      <c r="T27">
        <v>0</v>
      </c>
      <c r="V27" t="str">
        <v>Lindsay Davenport</v>
      </c>
      <c r="W27">
        <f t="shared" si="0"/>
        <v>0.8035714285714286</v>
      </c>
      <c r="X27">
        <f t="shared" si="1"/>
        <v>0.45833333333333337</v>
      </c>
      <c r="Y27">
        <f t="shared" si="2"/>
        <v>0</v>
      </c>
      <c r="Z27">
        <f t="shared" si="3"/>
        <v>0</v>
      </c>
      <c r="AA27">
        <f t="shared" si="4"/>
        <v>0</v>
      </c>
    </row>
    <row r="28" spans="1:27">
      <c r="A28" t="str">
        <v>Lleyton Hewitt</v>
      </c>
      <c r="B28" s="18">
        <f xml:space="preserve"> AVERAGEIF('Australian Open'!S:S, A28,'Individual Set Win Rates'!F:F)</f>
        <v>0.8571428571428571</v>
      </c>
      <c r="C28">
        <f xml:space="preserve"> AVERAGEIF('Australian Open'!S:S, A28,'Individual Set Win Rates'!G:G)</f>
        <v>0.33333333333333331</v>
      </c>
      <c r="D28">
        <f xml:space="preserve"> AVERAGEIF('Australian Open'!S:S, A28,'Individual Set Win Rates'!H:H)</f>
        <v>0.33333333333333331</v>
      </c>
      <c r="E28">
        <f xml:space="preserve"> AVERAGEIF('Australian Open'!S:S, A28,'Individual Set Win Rates'!I:I)</f>
        <v>0.4</v>
      </c>
      <c r="F28">
        <f xml:space="preserve"> AVERAGEIF('Australian Open'!S:S, A28,'Individual Set Win Rates'!J:J)</f>
        <v>0</v>
      </c>
      <c r="H28" t="str">
        <v>Pete Sampras</v>
      </c>
      <c r="I28" s="18">
        <f xml:space="preserve"> AVERAGEIF('Australian Open'!C:C, H28,'Individual Set Win Rates'!A:A)</f>
        <v>0.64423076923076916</v>
      </c>
      <c r="J28">
        <f xml:space="preserve"> AVERAGEIF('Australian Open'!C:C, H28,'Individual Set Win Rates'!B:B)</f>
        <v>0.6333333333333333</v>
      </c>
      <c r="K28">
        <f xml:space="preserve"> AVERAGEIF('Australian Open'!C:C, H28,'Individual Set Win Rates'!C:C)</f>
        <v>0.6333333333333333</v>
      </c>
      <c r="L28">
        <f xml:space="preserve"> AVERAGEIF('Australian Open'!C:C, H28,'Individual Set Win Rates'!D:D)</f>
        <v>0</v>
      </c>
      <c r="M28">
        <f xml:space="preserve"> AVERAGEIF('Australian Open'!C:C, H28,'Individual Set Win Rates'!E:E)</f>
        <v>0</v>
      </c>
      <c r="O28" t="str">
        <v>Lindsay Davenport</v>
      </c>
      <c r="P28">
        <v>0.75</v>
      </c>
      <c r="Q28">
        <v>0.33333333333333331</v>
      </c>
      <c r="R28">
        <v>0</v>
      </c>
      <c r="S28">
        <v>0</v>
      </c>
      <c r="T28">
        <v>0</v>
      </c>
      <c r="V28" t="str">
        <v>Lleyton Hewitt</v>
      </c>
      <c r="W28">
        <f t="shared" si="0"/>
        <v>0.8571428571428571</v>
      </c>
      <c r="X28">
        <f t="shared" si="1"/>
        <v>0.33333333333333331</v>
      </c>
      <c r="Y28">
        <f t="shared" si="2"/>
        <v>0.33333333333333331</v>
      </c>
      <c r="Z28">
        <f t="shared" si="3"/>
        <v>0.4</v>
      </c>
      <c r="AA28">
        <f t="shared" si="4"/>
        <v>0</v>
      </c>
    </row>
    <row r="29" spans="1:27">
      <c r="A29" t="str">
        <v>Kim Clijsters</v>
      </c>
      <c r="B29" s="18">
        <f xml:space="preserve"> AVERAGEIF('Australian Open'!S:S, A29,'Individual Set Win Rates'!F:F)</f>
        <v>0.33333333333333331</v>
      </c>
      <c r="C29">
        <f xml:space="preserve"> AVERAGEIF('Australian Open'!S:S, A29,'Individual Set Win Rates'!G:G)</f>
        <v>0.6</v>
      </c>
      <c r="D29">
        <f xml:space="preserve"> AVERAGEIF('Australian Open'!S:S, A29,'Individual Set Win Rates'!H:H)</f>
        <v>0.25</v>
      </c>
      <c r="E29">
        <f xml:space="preserve"> AVERAGEIF('Australian Open'!S:S, A29,'Individual Set Win Rates'!I:I)</f>
        <v>0</v>
      </c>
      <c r="F29">
        <f xml:space="preserve"> AVERAGEIF('Australian Open'!S:S, A29,'Individual Set Win Rates'!J:J)</f>
        <v>0</v>
      </c>
      <c r="H29" t="str">
        <v>Monica Seles</v>
      </c>
      <c r="I29" s="18">
        <f xml:space="preserve"> AVERAGEIF('Australian Open'!C:C, H29,'Individual Set Win Rates'!A:A)</f>
        <v>0.54166666666666663</v>
      </c>
      <c r="J29">
        <f xml:space="preserve"> AVERAGEIF('Australian Open'!C:C, H29,'Individual Set Win Rates'!B:B)</f>
        <v>0.71428571428571419</v>
      </c>
      <c r="K29">
        <f xml:space="preserve"> AVERAGEIF('Australian Open'!C:C, H29,'Individual Set Win Rates'!C:C)</f>
        <v>0.4017857142857143</v>
      </c>
      <c r="L29">
        <f xml:space="preserve"> AVERAGEIF('Australian Open'!C:C, H29,'Individual Set Win Rates'!D:D)</f>
        <v>0</v>
      </c>
      <c r="M29">
        <f xml:space="preserve"> AVERAGEIF('Australian Open'!C:C, H29,'Individual Set Win Rates'!E:E)</f>
        <v>0</v>
      </c>
      <c r="O29" t="str">
        <v>Lleyton Hewitt</v>
      </c>
      <c r="P29">
        <v>0.8571428571428571</v>
      </c>
      <c r="Q29">
        <v>0.33333333333333331</v>
      </c>
      <c r="R29">
        <v>0.33333333333333331</v>
      </c>
      <c r="S29">
        <v>0.4</v>
      </c>
      <c r="T29">
        <v>0</v>
      </c>
      <c r="V29" t="str">
        <v>Kim Clijsters</v>
      </c>
      <c r="W29">
        <f t="shared" si="0"/>
        <v>0.33333333333333331</v>
      </c>
      <c r="X29">
        <f t="shared" si="1"/>
        <v>0.6333333333333333</v>
      </c>
      <c r="Y29">
        <f t="shared" si="2"/>
        <v>0.45833333333333331</v>
      </c>
      <c r="Z29">
        <f t="shared" si="3"/>
        <v>0</v>
      </c>
      <c r="AA29">
        <f t="shared" si="4"/>
        <v>0</v>
      </c>
    </row>
    <row r="30" spans="1:27">
      <c r="A30" t="str">
        <v>Marat Safin</v>
      </c>
      <c r="B30" s="18">
        <f xml:space="preserve"> AVERAGEIF('Australian Open'!S:S, A30,'Individual Set Win Rates'!F:F)</f>
        <v>0.5641025641025641</v>
      </c>
      <c r="C30">
        <f xml:space="preserve"> AVERAGEIF('Australian Open'!S:S, A30,'Individual Set Win Rates'!G:G)</f>
        <v>0.4</v>
      </c>
      <c r="D30">
        <f xml:space="preserve"> AVERAGEIF('Australian Open'!S:S, A30,'Individual Set Win Rates'!H:H)</f>
        <v>0.25</v>
      </c>
      <c r="E30">
        <f xml:space="preserve"> AVERAGEIF('Australian Open'!S:S, A30,'Individual Set Win Rates'!I:I)</f>
        <v>0.23076923076923078</v>
      </c>
      <c r="F30">
        <f xml:space="preserve"> AVERAGEIF('Australian Open'!S:S, A30,'Individual Set Win Rates'!J:J)</f>
        <v>0</v>
      </c>
      <c r="H30" t="str">
        <v>Boris Becker</v>
      </c>
      <c r="I30" s="18">
        <f xml:space="preserve"> AVERAGEIF('Australian Open'!C:C, H30,'Individual Set Win Rates'!A:A)</f>
        <v>0.4464285714285714</v>
      </c>
      <c r="J30">
        <f xml:space="preserve"> AVERAGEIF('Australian Open'!C:C, H30,'Individual Set Win Rates'!B:B)</f>
        <v>0.6</v>
      </c>
      <c r="K30">
        <f xml:space="preserve"> AVERAGEIF('Australian Open'!C:C, H30,'Individual Set Win Rates'!C:C)</f>
        <v>0.42499999999999999</v>
      </c>
      <c r="L30">
        <f xml:space="preserve"> AVERAGEIF('Australian Open'!C:C, H30,'Individual Set Win Rates'!D:D)</f>
        <v>0.67500000000000004</v>
      </c>
      <c r="M30">
        <f xml:space="preserve"> AVERAGEIF('Australian Open'!C:C, H30,'Individual Set Win Rates'!E:E)</f>
        <v>0</v>
      </c>
      <c r="O30" t="str">
        <v>Kim Clijsters</v>
      </c>
      <c r="P30">
        <v>0.33333333333333331</v>
      </c>
      <c r="Q30">
        <v>0.6</v>
      </c>
      <c r="R30">
        <v>0.25</v>
      </c>
      <c r="S30">
        <v>0</v>
      </c>
      <c r="T30">
        <v>0</v>
      </c>
      <c r="V30" t="str">
        <v>Marat Safin</v>
      </c>
      <c r="W30">
        <f t="shared" si="0"/>
        <v>0.35347985347985345</v>
      </c>
      <c r="X30">
        <f t="shared" si="1"/>
        <v>0.53333333333333333</v>
      </c>
      <c r="Y30">
        <f t="shared" si="2"/>
        <v>0.42499999999999999</v>
      </c>
      <c r="Z30">
        <f t="shared" si="3"/>
        <v>0.41538461538461535</v>
      </c>
      <c r="AA30">
        <f t="shared" si="4"/>
        <v>0</v>
      </c>
    </row>
    <row r="31" spans="1:27">
      <c r="A31" t="str">
        <v>Rainer Schüttler</v>
      </c>
      <c r="B31" s="18">
        <f xml:space="preserve"> AVERAGEIF('Australian Open'!S:S, A31,'Individual Set Win Rates'!F:F)</f>
        <v>0.25</v>
      </c>
      <c r="C31">
        <f xml:space="preserve"> AVERAGEIF('Australian Open'!S:S, A31,'Individual Set Win Rates'!G:G)</f>
        <v>0.25</v>
      </c>
      <c r="D31">
        <f xml:space="preserve"> AVERAGEIF('Australian Open'!S:S, A31,'Individual Set Win Rates'!H:H)</f>
        <v>8.3333333333333329E-2</v>
      </c>
      <c r="E31">
        <f xml:space="preserve"> AVERAGEIF('Australian Open'!S:S, A31,'Individual Set Win Rates'!I:I)</f>
        <v>0</v>
      </c>
      <c r="F31">
        <f xml:space="preserve"> AVERAGEIF('Australian Open'!S:S, A31,'Individual Set Win Rates'!J:J)</f>
        <v>0</v>
      </c>
      <c r="H31" t="str">
        <v>Mary Pierce</v>
      </c>
      <c r="I31" s="18">
        <f xml:space="preserve"> AVERAGEIF('Australian Open'!C:C, H31,'Individual Set Win Rates'!A:A)</f>
        <v>0.66666666666666663</v>
      </c>
      <c r="J31">
        <f xml:space="preserve"> AVERAGEIF('Australian Open'!C:C, H31,'Individual Set Win Rates'!B:B)</f>
        <v>0.75</v>
      </c>
      <c r="K31">
        <f xml:space="preserve"> AVERAGEIF('Australian Open'!C:C, H31,'Individual Set Win Rates'!C:C)</f>
        <v>0</v>
      </c>
      <c r="L31">
        <f xml:space="preserve"> AVERAGEIF('Australian Open'!C:C, H31,'Individual Set Win Rates'!D:D)</f>
        <v>0</v>
      </c>
      <c r="M31">
        <f xml:space="preserve"> AVERAGEIF('Australian Open'!C:C, H31,'Individual Set Win Rates'!E:E)</f>
        <v>0</v>
      </c>
      <c r="O31" t="str">
        <v>Marat Safin</v>
      </c>
      <c r="P31">
        <v>0.5641025641025641</v>
      </c>
      <c r="Q31">
        <v>0.4</v>
      </c>
      <c r="R31">
        <v>0.25</v>
      </c>
      <c r="S31">
        <v>0.23076923076923078</v>
      </c>
      <c r="T31">
        <v>0</v>
      </c>
      <c r="V31" t="str">
        <v>Rainer Schüttler</v>
      </c>
      <c r="W31">
        <f t="shared" si="0"/>
        <v>0.25</v>
      </c>
      <c r="X31">
        <f t="shared" si="1"/>
        <v>0.25</v>
      </c>
      <c r="Y31">
        <f t="shared" si="2"/>
        <v>8.3333333333333329E-2</v>
      </c>
      <c r="Z31">
        <f t="shared" si="3"/>
        <v>0</v>
      </c>
      <c r="AA31">
        <f t="shared" si="4"/>
        <v>0</v>
      </c>
    </row>
    <row r="32" spans="1:27">
      <c r="A32" t="str">
        <v>Martina Hingis</v>
      </c>
      <c r="B32" s="18">
        <f xml:space="preserve"> AVERAGEIF('Australian Open'!S:S, A32,'Individual Set Win Rates'!F:F)</f>
        <v>0.38095238095238093</v>
      </c>
      <c r="C32">
        <f xml:space="preserve"> AVERAGEIF('Australian Open'!S:S, A32,'Individual Set Win Rates'!G:G)</f>
        <v>0.40384615384615391</v>
      </c>
      <c r="D32">
        <f xml:space="preserve"> AVERAGEIF('Australian Open'!S:S, A32,'Individual Set Win Rates'!H:H)</f>
        <v>5.5555555555555552E-2</v>
      </c>
      <c r="E32">
        <f xml:space="preserve"> AVERAGEIF('Australian Open'!S:S, A32,'Individual Set Win Rates'!I:I)</f>
        <v>0</v>
      </c>
      <c r="F32">
        <f xml:space="preserve"> AVERAGEIF('Australian Open'!S:S, A32,'Individual Set Win Rates'!J:J)</f>
        <v>0</v>
      </c>
      <c r="H32" t="str">
        <v>Steffi Graf</v>
      </c>
      <c r="I32" s="18">
        <f xml:space="preserve"> AVERAGEIF('Australian Open'!C:C, H32,'Individual Set Win Rates'!A:A)</f>
        <v>0.78095238095238095</v>
      </c>
      <c r="J32">
        <f xml:space="preserve"> AVERAGEIF('Australian Open'!C:C, H32,'Individual Set Win Rates'!B:B)</f>
        <v>0.62211538461538463</v>
      </c>
      <c r="K32">
        <f xml:space="preserve"> AVERAGEIF('Australian Open'!C:C, H32,'Individual Set Win Rates'!C:C)</f>
        <v>0</v>
      </c>
      <c r="L32">
        <f xml:space="preserve"> AVERAGEIF('Australian Open'!C:C, H32,'Individual Set Win Rates'!D:D)</f>
        <v>0</v>
      </c>
      <c r="M32">
        <f xml:space="preserve"> AVERAGEIF('Australian Open'!C:C, H32,'Individual Set Win Rates'!E:E)</f>
        <v>0</v>
      </c>
      <c r="O32" t="str">
        <v>Rainer Schüttler</v>
      </c>
      <c r="P32">
        <v>0.25</v>
      </c>
      <c r="Q32">
        <v>0.25</v>
      </c>
      <c r="R32">
        <v>8.3333333333333329E-2</v>
      </c>
      <c r="S32">
        <v>0</v>
      </c>
      <c r="T32">
        <v>0</v>
      </c>
      <c r="V32" t="str">
        <v>Martina Hingis</v>
      </c>
      <c r="W32">
        <f t="shared" si="0"/>
        <v>0.55158730158730163</v>
      </c>
      <c r="X32">
        <f t="shared" si="1"/>
        <v>0.54914529914529908</v>
      </c>
      <c r="Y32">
        <f t="shared" si="2"/>
        <v>2.7777777777777776E-2</v>
      </c>
      <c r="Z32">
        <f t="shared" si="3"/>
        <v>0</v>
      </c>
      <c r="AA32">
        <f t="shared" si="4"/>
        <v>0</v>
      </c>
    </row>
    <row r="33" spans="1:27">
      <c r="A33" t="str">
        <v>Arnaud Clément</v>
      </c>
      <c r="B33" s="18">
        <f xml:space="preserve"> AVERAGEIF('Australian Open'!S:S, A33,'Individual Set Win Rates'!F:F)</f>
        <v>0.4</v>
      </c>
      <c r="C33">
        <f xml:space="preserve"> AVERAGEIF('Australian Open'!S:S, A33,'Individual Set Win Rates'!G:G)</f>
        <v>0.25</v>
      </c>
      <c r="D33">
        <f xml:space="preserve"> AVERAGEIF('Australian Open'!S:S, A33,'Individual Set Win Rates'!H:H)</f>
        <v>0.16666666666666666</v>
      </c>
      <c r="E33">
        <f xml:space="preserve"> AVERAGEIF('Australian Open'!S:S, A33,'Individual Set Win Rates'!I:I)</f>
        <v>0</v>
      </c>
      <c r="F33">
        <f xml:space="preserve"> AVERAGEIF('Australian Open'!S:S, A33,'Individual Set Win Rates'!J:J)</f>
        <v>0</v>
      </c>
      <c r="H33" t="str">
        <v>Jim Courier</v>
      </c>
      <c r="I33" s="18">
        <f xml:space="preserve"> AVERAGEIF('Australian Open'!C:C, H33,'Individual Set Win Rates'!A:A)</f>
        <v>0.70833333333333326</v>
      </c>
      <c r="J33">
        <f xml:space="preserve"> AVERAGEIF('Australian Open'!C:C, H33,'Individual Set Win Rates'!B:B)</f>
        <v>0.59523809523809523</v>
      </c>
      <c r="K33">
        <f xml:space="preserve"> AVERAGEIF('Australian Open'!C:C, H33,'Individual Set Win Rates'!C:C)</f>
        <v>0.42499999999999999</v>
      </c>
      <c r="L33">
        <f xml:space="preserve"> AVERAGEIF('Australian Open'!C:C, H33,'Individual Set Win Rates'!D:D)</f>
        <v>0.66666666666666674</v>
      </c>
      <c r="M33">
        <f xml:space="preserve"> AVERAGEIF('Australian Open'!C:C, H33,'Individual Set Win Rates'!E:E)</f>
        <v>0</v>
      </c>
      <c r="O33" t="str">
        <v>Martina Hingis</v>
      </c>
      <c r="P33">
        <v>0.38095238095238093</v>
      </c>
      <c r="Q33">
        <v>0.40384615384615391</v>
      </c>
      <c r="R33">
        <v>5.5555555555555552E-2</v>
      </c>
      <c r="S33">
        <v>0</v>
      </c>
      <c r="T33">
        <v>0</v>
      </c>
      <c r="V33" t="str">
        <v>Arnaud Clément</v>
      </c>
      <c r="W33">
        <f t="shared" si="0"/>
        <v>0.4</v>
      </c>
      <c r="X33">
        <f t="shared" si="1"/>
        <v>0.25</v>
      </c>
      <c r="Y33">
        <f t="shared" si="2"/>
        <v>0.16666666666666666</v>
      </c>
      <c r="Z33">
        <f t="shared" si="3"/>
        <v>0</v>
      </c>
      <c r="AA33">
        <f t="shared" si="4"/>
        <v>0</v>
      </c>
    </row>
    <row r="34" spans="1:27">
      <c r="A34" t="str">
        <v>Yevgeny Kafelnikov</v>
      </c>
      <c r="B34" s="18">
        <f xml:space="preserve"> AVERAGEIF('Australian Open'!S:S, A34,'Individual Set Win Rates'!F:F)</f>
        <v>0.66666666666666663</v>
      </c>
      <c r="C34">
        <f xml:space="preserve"> AVERAGEIF('Australian Open'!S:S, A34,'Individual Set Win Rates'!G:G)</f>
        <v>0.33333333333333331</v>
      </c>
      <c r="D34">
        <f xml:space="preserve"> AVERAGEIF('Australian Open'!S:S, A34,'Individual Set Win Rates'!H:H)</f>
        <v>0.16666666666666666</v>
      </c>
      <c r="E34">
        <f xml:space="preserve"> AVERAGEIF('Australian Open'!S:S, A34,'Individual Set Win Rates'!I:I)</f>
        <v>0.4</v>
      </c>
      <c r="F34">
        <f xml:space="preserve"> AVERAGEIF('Australian Open'!S:S, A34,'Individual Set Win Rates'!J:J)</f>
        <v>0</v>
      </c>
      <c r="H34" t="str">
        <v>Ivan Lendl</v>
      </c>
      <c r="I34" s="18">
        <f xml:space="preserve"> AVERAGEIF('Australian Open'!C:C, H34,'Individual Set Win Rates'!A:A)</f>
        <v>0.57499999999999996</v>
      </c>
      <c r="J34">
        <f xml:space="preserve"> AVERAGEIF('Australian Open'!C:C, H34,'Individual Set Win Rates'!B:B)</f>
        <v>0.64423076923076916</v>
      </c>
      <c r="K34">
        <f xml:space="preserve"> AVERAGEIF('Australian Open'!C:C, H34,'Individual Set Win Rates'!C:C)</f>
        <v>0.73214285714285721</v>
      </c>
      <c r="L34">
        <f xml:space="preserve"> AVERAGEIF('Australian Open'!C:C, H34,'Individual Set Win Rates'!D:D)</f>
        <v>0</v>
      </c>
      <c r="M34">
        <f xml:space="preserve"> AVERAGEIF('Australian Open'!C:C, H34,'Individual Set Win Rates'!E:E)</f>
        <v>0</v>
      </c>
      <c r="O34" t="str">
        <v>Arnaud Clément</v>
      </c>
      <c r="P34">
        <v>0.4</v>
      </c>
      <c r="Q34">
        <v>0.25</v>
      </c>
      <c r="R34">
        <v>0.16666666666666666</v>
      </c>
      <c r="S34">
        <v>0</v>
      </c>
      <c r="T34">
        <v>0</v>
      </c>
      <c r="V34" t="str">
        <v>Yevgeny Kafelnikov</v>
      </c>
      <c r="W34">
        <f t="shared" si="0"/>
        <v>0.53333333333333333</v>
      </c>
      <c r="X34">
        <f t="shared" si="1"/>
        <v>0.66666666666666663</v>
      </c>
      <c r="Y34">
        <f t="shared" si="2"/>
        <v>0.41666666666666663</v>
      </c>
      <c r="Z34">
        <f t="shared" si="3"/>
        <v>0.46923076923076923</v>
      </c>
      <c r="AA34">
        <f t="shared" si="4"/>
        <v>0</v>
      </c>
    </row>
    <row r="35" spans="1:27">
      <c r="A35" t="str">
        <v>Amélie Mauresmo</v>
      </c>
      <c r="B35" s="18">
        <f xml:space="preserve"> AVERAGEIF('Australian Open'!S:S, A35,'Individual Set Win Rates'!F:F)</f>
        <v>0.25</v>
      </c>
      <c r="C35">
        <f xml:space="preserve"> AVERAGEIF('Australian Open'!S:S, A35,'Individual Set Win Rates'!G:G)</f>
        <v>0.33333333333333331</v>
      </c>
      <c r="D35">
        <f xml:space="preserve"> AVERAGEIF('Australian Open'!S:S, A35,'Individual Set Win Rates'!H:H)</f>
        <v>0</v>
      </c>
      <c r="E35">
        <f xml:space="preserve"> AVERAGEIF('Australian Open'!S:S, A35,'Individual Set Win Rates'!I:I)</f>
        <v>0</v>
      </c>
      <c r="F35">
        <f xml:space="preserve"> AVERAGEIF('Australian Open'!S:S, A35,'Individual Set Win Rates'!J:J)</f>
        <v>0</v>
      </c>
      <c r="H35" t="str">
        <v>Mats Wilander</v>
      </c>
      <c r="I35" s="18">
        <f xml:space="preserve"> AVERAGEIF('Australian Open'!C:C, H35,'Individual Set Win Rates'!A:A)</f>
        <v>0.66178266178266176</v>
      </c>
      <c r="J35">
        <f xml:space="preserve"> AVERAGEIF('Australian Open'!C:C, H35,'Individual Set Win Rates'!B:B)</f>
        <v>0.55384615384615377</v>
      </c>
      <c r="K35">
        <f xml:space="preserve"> AVERAGEIF('Australian Open'!C:C, H35,'Individual Set Win Rates'!C:C)</f>
        <v>0.49059829059829063</v>
      </c>
      <c r="L35">
        <f xml:space="preserve"> AVERAGEIF('Australian Open'!C:C, H35,'Individual Set Win Rates'!D:D)</f>
        <v>0.5357142857142857</v>
      </c>
      <c r="M35">
        <f xml:space="preserve"> AVERAGEIF('Australian Open'!C:C, H35,'Individual Set Win Rates'!E:E)</f>
        <v>0.19047619047619047</v>
      </c>
      <c r="O35" t="str">
        <v>Yevgeny Kafelnikov</v>
      </c>
      <c r="P35">
        <v>0.66666666666666663</v>
      </c>
      <c r="Q35">
        <v>0.33333333333333331</v>
      </c>
      <c r="R35">
        <v>0.16666666666666666</v>
      </c>
      <c r="S35">
        <v>0.4</v>
      </c>
      <c r="T35">
        <v>0</v>
      </c>
      <c r="V35" t="str">
        <v>Amélie Mauresmo</v>
      </c>
      <c r="W35">
        <f t="shared" si="0"/>
        <v>0.5535714285714286</v>
      </c>
      <c r="X35">
        <f t="shared" si="1"/>
        <v>0.66666666666666663</v>
      </c>
      <c r="Y35">
        <f t="shared" si="2"/>
        <v>0</v>
      </c>
      <c r="Z35">
        <f t="shared" si="3"/>
        <v>0</v>
      </c>
      <c r="AA35">
        <f t="shared" si="4"/>
        <v>0</v>
      </c>
    </row>
    <row r="36" spans="1:27">
      <c r="A36" t="str">
        <v>Thomas Enqvist</v>
      </c>
      <c r="B36" s="18">
        <f xml:space="preserve"> AVERAGEIF('Australian Open'!S:S, A36,'Individual Set Win Rates'!F:F)</f>
        <v>0.6</v>
      </c>
      <c r="C36">
        <f xml:space="preserve"> AVERAGEIF('Australian Open'!S:S, A36,'Individual Set Win Rates'!G:G)</f>
        <v>0</v>
      </c>
      <c r="D36">
        <f xml:space="preserve"> AVERAGEIF('Australian Open'!S:S, A36,'Individual Set Win Rates'!H:H)</f>
        <v>0.25</v>
      </c>
      <c r="E36">
        <f xml:space="preserve"> AVERAGEIF('Australian Open'!S:S, A36,'Individual Set Win Rates'!I:I)</f>
        <v>0.46153846153846156</v>
      </c>
      <c r="F36">
        <f xml:space="preserve"> AVERAGEIF('Australian Open'!S:S, A36,'Individual Set Win Rates'!J:J)</f>
        <v>0</v>
      </c>
      <c r="H36" t="str">
        <v>Hana Mandlíková</v>
      </c>
      <c r="I36" s="18">
        <f xml:space="preserve"> AVERAGEIF('Australian Open'!C:C, H36,'Individual Set Win Rates'!A:A)</f>
        <v>0.79166666666666674</v>
      </c>
      <c r="J36">
        <f xml:space="preserve"> AVERAGEIF('Australian Open'!C:C, H36,'Individual Set Win Rates'!B:B)</f>
        <v>0.5608974358974359</v>
      </c>
      <c r="K36">
        <f xml:space="preserve"> AVERAGEIF('Australian Open'!C:C, H36,'Individual Set Win Rates'!C:C)</f>
        <v>0</v>
      </c>
      <c r="L36">
        <f xml:space="preserve"> AVERAGEIF('Australian Open'!C:C, H36,'Individual Set Win Rates'!D:D)</f>
        <v>0</v>
      </c>
      <c r="M36">
        <f xml:space="preserve"> AVERAGEIF('Australian Open'!C:C, H36,'Individual Set Win Rates'!E:E)</f>
        <v>0</v>
      </c>
      <c r="O36" t="str">
        <v>Amélie Mauresmo</v>
      </c>
      <c r="P36">
        <v>0.25</v>
      </c>
      <c r="Q36">
        <v>0.33333333333333331</v>
      </c>
      <c r="R36">
        <v>0</v>
      </c>
      <c r="S36">
        <v>0</v>
      </c>
      <c r="T36">
        <v>0</v>
      </c>
      <c r="V36" t="str">
        <v>Thomas Enqvist</v>
      </c>
      <c r="W36">
        <f t="shared" si="0"/>
        <v>0.6</v>
      </c>
      <c r="X36">
        <f t="shared" si="1"/>
        <v>0</v>
      </c>
      <c r="Y36">
        <f t="shared" si="2"/>
        <v>0.25</v>
      </c>
      <c r="Z36">
        <f t="shared" si="3"/>
        <v>0.46153846153846156</v>
      </c>
      <c r="AA36">
        <f t="shared" si="4"/>
        <v>0</v>
      </c>
    </row>
    <row r="37" spans="1:27">
      <c r="A37" t="str">
        <v>Conchita Martínez</v>
      </c>
      <c r="B37" s="18">
        <f xml:space="preserve"> AVERAGEIF('Australian Open'!S:S, A37,'Individual Set Win Rates'!F:F)</f>
        <v>0.33333333333333331</v>
      </c>
      <c r="C37">
        <f xml:space="preserve"> AVERAGEIF('Australian Open'!S:S, A37,'Individual Set Win Rates'!G:G)</f>
        <v>0.33333333333333331</v>
      </c>
      <c r="D37">
        <f xml:space="preserve"> AVERAGEIF('Australian Open'!S:S, A37,'Individual Set Win Rates'!H:H)</f>
        <v>0</v>
      </c>
      <c r="E37">
        <f xml:space="preserve"> AVERAGEIF('Australian Open'!S:S, A37,'Individual Set Win Rates'!I:I)</f>
        <v>0</v>
      </c>
      <c r="F37">
        <f xml:space="preserve"> AVERAGEIF('Australian Open'!S:S, A37,'Individual Set Win Rates'!J:J)</f>
        <v>0</v>
      </c>
      <c r="H37" t="str">
        <v>Stefan Edberg</v>
      </c>
      <c r="I37" s="18">
        <f xml:space="preserve"> AVERAGEIF('Australian Open'!C:C, H37,'Individual Set Win Rates'!A:A)</f>
        <v>0.6333333333333333</v>
      </c>
      <c r="J37">
        <f xml:space="preserve"> AVERAGEIF('Australian Open'!C:C, H37,'Individual Set Win Rates'!B:B)</f>
        <v>0.6333333333333333</v>
      </c>
      <c r="K37">
        <f xml:space="preserve"> AVERAGEIF('Australian Open'!C:C, H37,'Individual Set Win Rates'!C:C)</f>
        <v>0.5</v>
      </c>
      <c r="L37">
        <f xml:space="preserve"> AVERAGEIF('Australian Open'!C:C, H37,'Individual Set Win Rates'!D:D)</f>
        <v>0.20833333333333334</v>
      </c>
      <c r="M37">
        <f xml:space="preserve"> AVERAGEIF('Australian Open'!C:C, H37,'Individual Set Win Rates'!E:E)</f>
        <v>0.33333333333333331</v>
      </c>
      <c r="O37" t="str">
        <v>Thomas Enqvist</v>
      </c>
      <c r="P37">
        <v>0.6</v>
      </c>
      <c r="Q37">
        <v>0</v>
      </c>
      <c r="R37">
        <v>0.25</v>
      </c>
      <c r="S37">
        <v>0.46153846153846156</v>
      </c>
      <c r="T37">
        <v>0</v>
      </c>
      <c r="V37" t="str">
        <v>Conchita Martínez</v>
      </c>
      <c r="W37">
        <f t="shared" si="0"/>
        <v>0.33333333333333331</v>
      </c>
      <c r="X37">
        <f t="shared" si="1"/>
        <v>0.33333333333333331</v>
      </c>
      <c r="Y37">
        <f t="shared" si="2"/>
        <v>0</v>
      </c>
      <c r="Z37">
        <f t="shared" si="3"/>
        <v>0</v>
      </c>
      <c r="AA37">
        <f t="shared" si="4"/>
        <v>0</v>
      </c>
    </row>
    <row r="38" spans="1:27">
      <c r="A38" t="str">
        <v>Marcelo Ríos</v>
      </c>
      <c r="B38" s="18">
        <f xml:space="preserve"> AVERAGEIF('Australian Open'!S:S, A38,'Individual Set Win Rates'!F:F)</f>
        <v>0.25</v>
      </c>
      <c r="C38">
        <f xml:space="preserve"> AVERAGEIF('Australian Open'!S:S, A38,'Individual Set Win Rates'!G:G)</f>
        <v>0.25</v>
      </c>
      <c r="D38">
        <f xml:space="preserve"> AVERAGEIF('Australian Open'!S:S, A38,'Individual Set Win Rates'!H:H)</f>
        <v>0.16666666666666666</v>
      </c>
      <c r="E38">
        <f xml:space="preserve"> AVERAGEIF('Australian Open'!S:S, A38,'Individual Set Win Rates'!I:I)</f>
        <v>0</v>
      </c>
      <c r="F38">
        <f xml:space="preserve"> AVERAGEIF('Australian Open'!S:S, A38,'Individual Set Win Rates'!J:J)</f>
        <v>0</v>
      </c>
      <c r="H38" t="str">
        <v>Martina Navratilova</v>
      </c>
      <c r="I38" s="18">
        <f xml:space="preserve"> AVERAGEIF('Australian Open'!C:C, H38,'Individual Set Win Rates'!A:A)</f>
        <v>0.65384615384615385</v>
      </c>
      <c r="J38">
        <f xml:space="preserve"> AVERAGEIF('Australian Open'!C:C, H38,'Individual Set Win Rates'!B:B)</f>
        <v>0.51282051282051277</v>
      </c>
      <c r="K38">
        <f xml:space="preserve"> AVERAGEIF('Australian Open'!C:C, H38,'Individual Set Win Rates'!C:C)</f>
        <v>0.44444444444444448</v>
      </c>
      <c r="L38">
        <f xml:space="preserve"> AVERAGEIF('Australian Open'!C:C, H38,'Individual Set Win Rates'!D:D)</f>
        <v>0</v>
      </c>
      <c r="M38">
        <f xml:space="preserve"> AVERAGEIF('Australian Open'!C:C, H38,'Individual Set Win Rates'!E:E)</f>
        <v>0</v>
      </c>
      <c r="O38" t="str">
        <v>Conchita Martínez</v>
      </c>
      <c r="P38">
        <v>0.33333333333333331</v>
      </c>
      <c r="Q38">
        <v>0.33333333333333331</v>
      </c>
      <c r="R38">
        <v>0</v>
      </c>
      <c r="S38">
        <v>0</v>
      </c>
      <c r="T38">
        <v>0</v>
      </c>
      <c r="V38" t="str">
        <v>Marcelo Ríos</v>
      </c>
      <c r="W38">
        <f t="shared" si="0"/>
        <v>0.25</v>
      </c>
      <c r="X38">
        <f t="shared" si="1"/>
        <v>0.25</v>
      </c>
      <c r="Y38">
        <f t="shared" si="2"/>
        <v>0.16666666666666666</v>
      </c>
      <c r="Z38">
        <f t="shared" si="3"/>
        <v>0</v>
      </c>
      <c r="AA38">
        <f t="shared" si="4"/>
        <v>0</v>
      </c>
    </row>
    <row r="39" spans="1:27">
      <c r="A39" t="str">
        <v>Mary Pierce</v>
      </c>
      <c r="B39" s="18">
        <f xml:space="preserve"> AVERAGEIF('Australian Open'!S:S, A39,'Individual Set Win Rates'!F:F)</f>
        <v>0.25</v>
      </c>
      <c r="C39">
        <f xml:space="preserve"> AVERAGEIF('Australian Open'!S:S, A39,'Individual Set Win Rates'!G:G)</f>
        <v>0.25</v>
      </c>
      <c r="D39">
        <f xml:space="preserve"> AVERAGEIF('Australian Open'!S:S, A39,'Individual Set Win Rates'!H:H)</f>
        <v>0</v>
      </c>
      <c r="E39">
        <f xml:space="preserve"> AVERAGEIF('Australian Open'!S:S, A39,'Individual Set Win Rates'!I:I)</f>
        <v>0</v>
      </c>
      <c r="F39">
        <f xml:space="preserve"> AVERAGEIF('Australian Open'!S:S, A39,'Individual Set Win Rates'!J:J)</f>
        <v>0</v>
      </c>
      <c r="H39" t="str">
        <v>Chris Evert</v>
      </c>
      <c r="I39" s="18">
        <f xml:space="preserve"> AVERAGEIF('Australian Open'!C:C, H39,'Individual Set Win Rates'!A:A)</f>
        <v>0.5641025641025641</v>
      </c>
      <c r="J39">
        <f xml:space="preserve"> AVERAGEIF('Australian Open'!C:C, H39,'Individual Set Win Rates'!B:B)</f>
        <v>0.5535714285714286</v>
      </c>
      <c r="K39">
        <f xml:space="preserve"> AVERAGEIF('Australian Open'!C:C, H39,'Individual Set Win Rates'!C:C)</f>
        <v>0.66666666666666663</v>
      </c>
      <c r="L39">
        <f xml:space="preserve"> AVERAGEIF('Australian Open'!C:C, H39,'Individual Set Win Rates'!D:D)</f>
        <v>0</v>
      </c>
      <c r="M39">
        <f xml:space="preserve"> AVERAGEIF('Australian Open'!C:C, H39,'Individual Set Win Rates'!E:E)</f>
        <v>0</v>
      </c>
      <c r="O39" t="str">
        <v>Marcelo Ríos</v>
      </c>
      <c r="P39">
        <v>0.25</v>
      </c>
      <c r="Q39">
        <v>0.25</v>
      </c>
      <c r="R39">
        <v>0.16666666666666666</v>
      </c>
      <c r="S39">
        <v>0</v>
      </c>
      <c r="T39">
        <v>0</v>
      </c>
      <c r="V39" t="str">
        <v>Mary Pierce</v>
      </c>
      <c r="W39">
        <f t="shared" si="0"/>
        <v>0.45833333333333331</v>
      </c>
      <c r="X39">
        <f t="shared" si="1"/>
        <v>0.5</v>
      </c>
      <c r="Y39">
        <f t="shared" si="2"/>
        <v>0</v>
      </c>
      <c r="Z39">
        <f t="shared" si="3"/>
        <v>0</v>
      </c>
      <c r="AA39">
        <f t="shared" si="4"/>
        <v>0</v>
      </c>
    </row>
    <row r="40" spans="1:27">
      <c r="A40" t="str">
        <v>Carlos Moyá</v>
      </c>
      <c r="B40" s="18">
        <f xml:space="preserve"> AVERAGEIF('Australian Open'!S:S, A40,'Individual Set Win Rates'!F:F)</f>
        <v>0.25</v>
      </c>
      <c r="C40">
        <f xml:space="preserve"> AVERAGEIF('Australian Open'!S:S, A40,'Individual Set Win Rates'!G:G)</f>
        <v>0.33333333333333331</v>
      </c>
      <c r="D40">
        <f xml:space="preserve"> AVERAGEIF('Australian Open'!S:S, A40,'Individual Set Win Rates'!H:H)</f>
        <v>0.25</v>
      </c>
      <c r="E40">
        <f xml:space="preserve"> AVERAGEIF('Australian Open'!S:S, A40,'Individual Set Win Rates'!I:I)</f>
        <v>0</v>
      </c>
      <c r="F40">
        <f xml:space="preserve"> AVERAGEIF('Australian Open'!S:S, A40,'Individual Set Win Rates'!J:J)</f>
        <v>0</v>
      </c>
      <c r="H40" t="str">
        <v>Johan Kriek</v>
      </c>
      <c r="I40" s="18">
        <f xml:space="preserve"> AVERAGEIF('Australian Open'!C:C, H40,'Individual Set Win Rates'!A:A)</f>
        <v>0.70833333333333326</v>
      </c>
      <c r="J40">
        <f xml:space="preserve"> AVERAGEIF('Australian Open'!C:C, H40,'Individual Set Win Rates'!B:B)</f>
        <v>0.60256410256410253</v>
      </c>
      <c r="K40">
        <f xml:space="preserve"> AVERAGEIF('Australian Open'!C:C, H40,'Individual Set Win Rates'!C:C)</f>
        <v>0.60576923076923084</v>
      </c>
      <c r="L40">
        <f xml:space="preserve"> AVERAGEIF('Australian Open'!C:C, H40,'Individual Set Win Rates'!D:D)</f>
        <v>0.3</v>
      </c>
      <c r="M40">
        <f xml:space="preserve"> AVERAGEIF('Australian Open'!C:C, H40,'Individual Set Win Rates'!E:E)</f>
        <v>0</v>
      </c>
      <c r="O40" t="str">
        <v>Mary Pierce</v>
      </c>
      <c r="P40">
        <v>0.25</v>
      </c>
      <c r="Q40">
        <v>0.25</v>
      </c>
      <c r="R40">
        <v>0</v>
      </c>
      <c r="S40">
        <v>0</v>
      </c>
      <c r="T40">
        <v>0</v>
      </c>
      <c r="V40" t="str">
        <v>Carlos Moyá</v>
      </c>
      <c r="W40">
        <f t="shared" si="0"/>
        <v>0.25</v>
      </c>
      <c r="X40">
        <f t="shared" si="1"/>
        <v>0.33333333333333331</v>
      </c>
      <c r="Y40">
        <f t="shared" si="2"/>
        <v>0.25</v>
      </c>
      <c r="Z40">
        <f t="shared" si="3"/>
        <v>0</v>
      </c>
      <c r="AA40">
        <f t="shared" si="4"/>
        <v>0</v>
      </c>
    </row>
    <row r="41" spans="1:27">
      <c r="A41" t="str">
        <v>Anke Huber</v>
      </c>
      <c r="B41" s="18">
        <f xml:space="preserve"> AVERAGEIF('Australian Open'!S:S, A41,'Individual Set Win Rates'!F:F)</f>
        <v>0.4</v>
      </c>
      <c r="C41">
        <f xml:space="preserve"> AVERAGEIF('Australian Open'!S:S, A41,'Individual Set Win Rates'!G:G)</f>
        <v>0.14285714285714285</v>
      </c>
      <c r="D41">
        <f xml:space="preserve"> AVERAGEIF('Australian Open'!S:S, A41,'Individual Set Win Rates'!H:H)</f>
        <v>0</v>
      </c>
      <c r="E41">
        <f xml:space="preserve"> AVERAGEIF('Australian Open'!S:S, A41,'Individual Set Win Rates'!I:I)</f>
        <v>0</v>
      </c>
      <c r="F41">
        <f xml:space="preserve"> AVERAGEIF('Australian Open'!S:S, A41,'Individual Set Win Rates'!J:J)</f>
        <v>0</v>
      </c>
      <c r="H41" t="str">
        <v>Brian Teacher</v>
      </c>
      <c r="I41" s="18">
        <f xml:space="preserve"> AVERAGEIF('Australian Open'!C:C, H41,'Individual Set Win Rates'!A:A)</f>
        <v>0.58333333333333337</v>
      </c>
      <c r="J41">
        <f xml:space="preserve"> AVERAGEIF('Australian Open'!C:C, H41,'Individual Set Win Rates'!B:B)</f>
        <v>0.53846153846153844</v>
      </c>
      <c r="K41">
        <f xml:space="preserve"> AVERAGEIF('Australian Open'!C:C, H41,'Individual Set Win Rates'!C:C)</f>
        <v>0.75</v>
      </c>
      <c r="L41">
        <f xml:space="preserve"> AVERAGEIF('Australian Open'!C:C, H41,'Individual Set Win Rates'!D:D)</f>
        <v>0</v>
      </c>
      <c r="M41">
        <f xml:space="preserve"> AVERAGEIF('Australian Open'!C:C, H41,'Individual Set Win Rates'!E:E)</f>
        <v>0</v>
      </c>
      <c r="O41" t="str">
        <v>Carlos Moyá</v>
      </c>
      <c r="P41">
        <v>0.25</v>
      </c>
      <c r="Q41">
        <v>0.33333333333333331</v>
      </c>
      <c r="R41">
        <v>0.25</v>
      </c>
      <c r="S41">
        <v>0</v>
      </c>
      <c r="T41">
        <v>0</v>
      </c>
      <c r="V41" t="str">
        <v>Anke Huber</v>
      </c>
      <c r="W41">
        <f t="shared" si="0"/>
        <v>0.4</v>
      </c>
      <c r="X41">
        <f t="shared" si="1"/>
        <v>0.14285714285714285</v>
      </c>
      <c r="Y41">
        <f t="shared" si="2"/>
        <v>0</v>
      </c>
      <c r="Z41">
        <f t="shared" si="3"/>
        <v>0</v>
      </c>
      <c r="AA41">
        <f t="shared" si="4"/>
        <v>0</v>
      </c>
    </row>
    <row r="42" spans="1:27">
      <c r="A42" t="str">
        <v>Michael Chang</v>
      </c>
      <c r="B42" s="18">
        <f xml:space="preserve"> AVERAGEIF('Australian Open'!S:S, A42,'Individual Set Win Rates'!F:F)</f>
        <v>0.25</v>
      </c>
      <c r="C42">
        <f xml:space="preserve"> AVERAGEIF('Australian Open'!S:S, A42,'Individual Set Win Rates'!G:G)</f>
        <v>0.4</v>
      </c>
      <c r="D42">
        <f xml:space="preserve"> AVERAGEIF('Australian Open'!S:S, A42,'Individual Set Win Rates'!H:H)</f>
        <v>1.5</v>
      </c>
      <c r="E42">
        <f xml:space="preserve"> AVERAGEIF('Australian Open'!S:S, A42,'Individual Set Win Rates'!I:I)</f>
        <v>0.25</v>
      </c>
      <c r="F42">
        <f xml:space="preserve"> AVERAGEIF('Australian Open'!S:S, A42,'Individual Set Win Rates'!J:J)</f>
        <v>0</v>
      </c>
      <c r="H42" t="str">
        <v>Barbara Jordan</v>
      </c>
      <c r="I42" s="18">
        <f xml:space="preserve"> AVERAGEIF('Australian Open'!C:C, H42,'Individual Set Win Rates'!A:A)</f>
        <v>0.66666666666666663</v>
      </c>
      <c r="J42">
        <f xml:space="preserve"> AVERAGEIF('Australian Open'!C:C, H42,'Individual Set Win Rates'!B:B)</f>
        <v>0.66666666666666663</v>
      </c>
      <c r="K42">
        <f xml:space="preserve"> AVERAGEIF('Australian Open'!C:C, H42,'Individual Set Win Rates'!C:C)</f>
        <v>0</v>
      </c>
      <c r="L42">
        <f xml:space="preserve"> AVERAGEIF('Australian Open'!C:C, H42,'Individual Set Win Rates'!D:D)</f>
        <v>0</v>
      </c>
      <c r="M42">
        <f xml:space="preserve"> AVERAGEIF('Australian Open'!C:C, H42,'Individual Set Win Rates'!E:E)</f>
        <v>0</v>
      </c>
      <c r="O42" t="str">
        <v>Anke Huber</v>
      </c>
      <c r="P42">
        <v>0.4</v>
      </c>
      <c r="Q42">
        <v>0.14285714285714285</v>
      </c>
      <c r="R42">
        <v>0</v>
      </c>
      <c r="S42">
        <v>0</v>
      </c>
      <c r="T42">
        <v>0</v>
      </c>
      <c r="V42" t="str">
        <v>Michael Chang</v>
      </c>
      <c r="W42">
        <f t="shared" si="0"/>
        <v>0.25</v>
      </c>
      <c r="X42">
        <f t="shared" si="1"/>
        <v>0.4</v>
      </c>
      <c r="Y42">
        <f t="shared" si="2"/>
        <v>1.5</v>
      </c>
      <c r="Z42">
        <f t="shared" si="3"/>
        <v>0.25</v>
      </c>
      <c r="AA42">
        <f t="shared" si="4"/>
        <v>0</v>
      </c>
    </row>
    <row r="43" spans="1:27">
      <c r="A43" t="str">
        <v>Arantxa Sánchez Vicario</v>
      </c>
      <c r="B43" s="18">
        <f xml:space="preserve"> AVERAGEIF('Australian Open'!S:S, A43,'Individual Set Win Rates'!F:F)</f>
        <v>0.16666666666666666</v>
      </c>
      <c r="C43">
        <f xml:space="preserve"> AVERAGEIF('Australian Open'!S:S, A43,'Individual Set Win Rates'!G:G)</f>
        <v>0.25</v>
      </c>
      <c r="D43">
        <f xml:space="preserve"> AVERAGEIF('Australian Open'!S:S, A43,'Individual Set Win Rates'!H:H)</f>
        <v>0</v>
      </c>
      <c r="E43">
        <f xml:space="preserve"> AVERAGEIF('Australian Open'!S:S, A43,'Individual Set Win Rates'!I:I)</f>
        <v>0</v>
      </c>
      <c r="F43">
        <f xml:space="preserve"> AVERAGEIF('Australian Open'!S:S, A43,'Individual Set Win Rates'!J:J)</f>
        <v>0</v>
      </c>
      <c r="H43" t="str">
        <v>Guillermo Vilas</v>
      </c>
      <c r="I43" s="18">
        <f xml:space="preserve"> AVERAGEIF('Australian Open'!C:C, H43,'Individual Set Win Rates'!A:A)</f>
        <v>0.56923076923076921</v>
      </c>
      <c r="J43">
        <f xml:space="preserve"> AVERAGEIF('Australian Open'!C:C, H43,'Individual Set Win Rates'!B:B)</f>
        <v>0.6333333333333333</v>
      </c>
      <c r="K43">
        <f xml:space="preserve"> AVERAGEIF('Australian Open'!C:C, H43,'Individual Set Win Rates'!C:C)</f>
        <v>0.54166666666666663</v>
      </c>
      <c r="L43">
        <f xml:space="preserve"> AVERAGEIF('Australian Open'!C:C, H43,'Individual Set Win Rates'!D:D)</f>
        <v>0.33333333333333331</v>
      </c>
      <c r="M43">
        <f xml:space="preserve"> AVERAGEIF('Australian Open'!C:C, H43,'Individual Set Win Rates'!E:E)</f>
        <v>0</v>
      </c>
      <c r="O43" t="str">
        <v>Michael Chang</v>
      </c>
      <c r="P43">
        <v>0.25</v>
      </c>
      <c r="Q43">
        <v>0.4</v>
      </c>
      <c r="R43">
        <v>1.5</v>
      </c>
      <c r="S43">
        <v>0.25</v>
      </c>
      <c r="T43">
        <v>0</v>
      </c>
      <c r="V43" t="str">
        <v>Arantxa Sánchez Vicario</v>
      </c>
      <c r="W43">
        <f t="shared" si="0"/>
        <v>0.16666666666666666</v>
      </c>
      <c r="X43">
        <f t="shared" si="1"/>
        <v>0.25</v>
      </c>
      <c r="Y43">
        <f t="shared" si="2"/>
        <v>0</v>
      </c>
      <c r="Z43">
        <f t="shared" si="3"/>
        <v>0</v>
      </c>
      <c r="AA43">
        <f t="shared" si="4"/>
        <v>0</v>
      </c>
    </row>
    <row r="44" spans="1:27">
      <c r="A44" t="str">
        <v>Pete Sampras</v>
      </c>
      <c r="B44" s="18">
        <f xml:space="preserve"> AVERAGEIF('Australian Open'!S:S, A44,'Individual Set Win Rates'!F:F)</f>
        <v>0.6</v>
      </c>
      <c r="C44">
        <f xml:space="preserve"> AVERAGEIF('Australian Open'!S:S, A44,'Individual Set Win Rates'!G:G)</f>
        <v>0.14285714285714285</v>
      </c>
      <c r="D44">
        <f xml:space="preserve"> AVERAGEIF('Australian Open'!S:S, A44,'Individual Set Win Rates'!H:H)</f>
        <v>0.42857142857142855</v>
      </c>
      <c r="E44">
        <f xml:space="preserve"> AVERAGEIF('Australian Open'!S:S, A44,'Individual Set Win Rates'!I:I)</f>
        <v>0.4</v>
      </c>
      <c r="F44">
        <f xml:space="preserve"> AVERAGEIF('Australian Open'!S:S, A44,'Individual Set Win Rates'!J:J)</f>
        <v>0</v>
      </c>
      <c r="H44" t="str">
        <v>Chris O'Neil</v>
      </c>
      <c r="I44" s="18">
        <f xml:space="preserve"> AVERAGEIF('Australian Open'!C:C, H44,'Individual Set Win Rates'!A:A)</f>
        <v>0.66666666666666663</v>
      </c>
      <c r="J44">
        <f xml:space="preserve"> AVERAGEIF('Australian Open'!C:C, H44,'Individual Set Win Rates'!B:B)</f>
        <v>0.53846153846153844</v>
      </c>
      <c r="K44">
        <f xml:space="preserve"> AVERAGEIF('Australian Open'!C:C, H44,'Individual Set Win Rates'!C:C)</f>
        <v>0</v>
      </c>
      <c r="L44">
        <f xml:space="preserve"> AVERAGEIF('Australian Open'!C:C, H44,'Individual Set Win Rates'!D:D)</f>
        <v>0</v>
      </c>
      <c r="M44">
        <f xml:space="preserve"> AVERAGEIF('Australian Open'!C:C, H44,'Individual Set Win Rates'!E:E)</f>
        <v>0</v>
      </c>
      <c r="O44" t="str">
        <v>Arantxa Sánchez Vicario</v>
      </c>
      <c r="P44">
        <v>0.16666666666666666</v>
      </c>
      <c r="Q44">
        <v>0.25</v>
      </c>
      <c r="R44">
        <v>0</v>
      </c>
      <c r="S44">
        <v>0</v>
      </c>
      <c r="T44">
        <v>0</v>
      </c>
      <c r="V44" t="str">
        <v>Pete Sampras</v>
      </c>
      <c r="W44">
        <f t="shared" si="0"/>
        <v>0.62211538461538463</v>
      </c>
      <c r="X44">
        <f t="shared" si="1"/>
        <v>0.38809523809523805</v>
      </c>
      <c r="Y44">
        <f t="shared" si="2"/>
        <v>0.53095238095238095</v>
      </c>
      <c r="Z44">
        <f t="shared" si="3"/>
        <v>0.2</v>
      </c>
      <c r="AA44">
        <f t="shared" si="4"/>
        <v>0</v>
      </c>
    </row>
    <row r="45" spans="1:27">
      <c r="A45" t="str">
        <v>Todd Martin</v>
      </c>
      <c r="B45" s="18">
        <f xml:space="preserve"> AVERAGEIF('Australian Open'!S:S, A45,'Individual Set Win Rates'!F:F)</f>
        <v>0.46153846153846156</v>
      </c>
      <c r="C45">
        <f xml:space="preserve"> AVERAGEIF('Australian Open'!S:S, A45,'Individual Set Win Rates'!G:G)</f>
        <v>0.4</v>
      </c>
      <c r="D45">
        <f xml:space="preserve"> AVERAGEIF('Australian Open'!S:S, A45,'Individual Set Win Rates'!H:H)</f>
        <v>0.33333333333333331</v>
      </c>
      <c r="E45">
        <f xml:space="preserve"> AVERAGEIF('Australian Open'!S:S, A45,'Individual Set Win Rates'!I:I)</f>
        <v>0</v>
      </c>
      <c r="F45">
        <f xml:space="preserve"> AVERAGEIF('Australian Open'!S:S, A45,'Individual Set Win Rates'!J:J)</f>
        <v>0</v>
      </c>
      <c r="H45" t="str">
        <v>Evonne Goolagong</v>
      </c>
      <c r="I45" s="18">
        <f xml:space="preserve"> AVERAGEIF('Australian Open'!C:C, H45,'Individual Set Win Rates'!A:A)</f>
        <v>0.65544871794871784</v>
      </c>
      <c r="J45">
        <f xml:space="preserve"> AVERAGEIF('Australian Open'!C:C, H45,'Individual Set Win Rates'!B:B)</f>
        <v>0.72499999999999998</v>
      </c>
      <c r="K45">
        <f xml:space="preserve"> AVERAGEIF('Australian Open'!C:C, H45,'Individual Set Win Rates'!C:C)</f>
        <v>0.25</v>
      </c>
      <c r="L45">
        <f xml:space="preserve"> AVERAGEIF('Australian Open'!C:C, H45,'Individual Set Win Rates'!D:D)</f>
        <v>0</v>
      </c>
      <c r="M45">
        <f xml:space="preserve"> AVERAGEIF('Australian Open'!C:C, H45,'Individual Set Win Rates'!E:E)</f>
        <v>0</v>
      </c>
      <c r="O45" t="str">
        <v>Pete Sampras</v>
      </c>
      <c r="P45">
        <v>0.6</v>
      </c>
      <c r="Q45">
        <v>0.14285714285714285</v>
      </c>
      <c r="R45">
        <v>0.42857142857142855</v>
      </c>
      <c r="S45">
        <v>0.4</v>
      </c>
      <c r="T45">
        <v>0</v>
      </c>
      <c r="V45" t="str">
        <v>Todd Martin</v>
      </c>
      <c r="W45">
        <f t="shared" si="0"/>
        <v>0.46153846153846156</v>
      </c>
      <c r="X45">
        <f t="shared" si="1"/>
        <v>0.4</v>
      </c>
      <c r="Y45">
        <f t="shared" si="2"/>
        <v>0.33333333333333331</v>
      </c>
      <c r="Z45">
        <f t="shared" si="3"/>
        <v>0</v>
      </c>
      <c r="AA45">
        <f t="shared" si="4"/>
        <v>0</v>
      </c>
    </row>
    <row r="46" spans="1:27">
      <c r="A46" t="str">
        <v>Steffi Graf</v>
      </c>
      <c r="B46" s="18">
        <f xml:space="preserve"> AVERAGEIF('Australian Open'!S:S, A46,'Individual Set Win Rates'!F:F)</f>
        <v>0.6</v>
      </c>
      <c r="C46">
        <f xml:space="preserve"> AVERAGEIF('Australian Open'!S:S, A46,'Individual Set Win Rates'!G:G)</f>
        <v>0.33333333333333331</v>
      </c>
      <c r="D46">
        <f xml:space="preserve"> AVERAGEIF('Australian Open'!S:S, A46,'Individual Set Win Rates'!H:H)</f>
        <v>0.16666666666666666</v>
      </c>
      <c r="E46">
        <f xml:space="preserve"> AVERAGEIF('Australian Open'!S:S, A46,'Individual Set Win Rates'!I:I)</f>
        <v>0</v>
      </c>
      <c r="F46">
        <f xml:space="preserve"> AVERAGEIF('Australian Open'!S:S, A46,'Individual Set Win Rates'!J:J)</f>
        <v>0</v>
      </c>
      <c r="H46" t="str">
        <v>Vitas Gerulaitis</v>
      </c>
      <c r="I46" s="18">
        <f xml:space="preserve"> AVERAGEIF('Australian Open'!C:C, H46,'Individual Set Win Rates'!A:A)</f>
        <v>0.66666666666666663</v>
      </c>
      <c r="J46">
        <f xml:space="preserve"> AVERAGEIF('Australian Open'!C:C, H46,'Individual Set Win Rates'!B:B)</f>
        <v>0.53846153846153844</v>
      </c>
      <c r="K46">
        <f xml:space="preserve"> AVERAGEIF('Australian Open'!C:C, H46,'Individual Set Win Rates'!C:C)</f>
        <v>0.41666666666666669</v>
      </c>
      <c r="L46">
        <f xml:space="preserve"> AVERAGEIF('Australian Open'!C:C, H46,'Individual Set Win Rates'!D:D)</f>
        <v>0.33333333333333331</v>
      </c>
      <c r="M46">
        <f xml:space="preserve"> AVERAGEIF('Australian Open'!C:C, H46,'Individual Set Win Rates'!E:E)</f>
        <v>0.75</v>
      </c>
      <c r="O46" t="str">
        <v>Todd Martin</v>
      </c>
      <c r="P46">
        <v>0.46153846153846156</v>
      </c>
      <c r="Q46">
        <v>0.4</v>
      </c>
      <c r="R46">
        <v>0.33333333333333331</v>
      </c>
      <c r="S46">
        <v>0</v>
      </c>
      <c r="T46">
        <v>0</v>
      </c>
      <c r="V46" t="str">
        <v>Steffi Graf</v>
      </c>
      <c r="W46">
        <f t="shared" si="0"/>
        <v>0.69047619047619047</v>
      </c>
      <c r="X46">
        <f t="shared" si="1"/>
        <v>0.47772435897435894</v>
      </c>
      <c r="Y46">
        <f t="shared" si="2"/>
        <v>8.3333333333333329E-2</v>
      </c>
      <c r="Z46">
        <f t="shared" si="3"/>
        <v>0</v>
      </c>
      <c r="AA46">
        <f t="shared" si="4"/>
        <v>0</v>
      </c>
    </row>
    <row r="47" spans="1:27">
      <c r="A47" t="str">
        <v>Stefan Edberg</v>
      </c>
      <c r="B47" s="18">
        <f xml:space="preserve"> AVERAGEIF('Australian Open'!S:S, A47,'Individual Set Win Rates'!F:F)</f>
        <v>0.39444444444444438</v>
      </c>
      <c r="C47">
        <f xml:space="preserve"> AVERAGEIF('Australian Open'!S:S, A47,'Individual Set Win Rates'!G:G)</f>
        <v>0.42368742368742368</v>
      </c>
      <c r="D47">
        <f xml:space="preserve"> AVERAGEIF('Australian Open'!S:S, A47,'Individual Set Win Rates'!H:H)</f>
        <v>0.6777777777777777</v>
      </c>
      <c r="E47">
        <f xml:space="preserve"> AVERAGEIF('Australian Open'!S:S, A47,'Individual Set Win Rates'!I:I)</f>
        <v>0.22222222222222224</v>
      </c>
      <c r="F47">
        <f xml:space="preserve"> AVERAGEIF('Australian Open'!S:S, A47,'Individual Set Win Rates'!J:J)</f>
        <v>0</v>
      </c>
      <c r="H47" t="str">
        <v>Kerry Melville Reid</v>
      </c>
      <c r="I47" s="18">
        <f xml:space="preserve"> AVERAGEIF('Australian Open'!C:C, H47,'Individual Set Win Rates'!A:A)</f>
        <v>0.58333333333333337</v>
      </c>
      <c r="J47">
        <f xml:space="preserve"> AVERAGEIF('Australian Open'!C:C, H47,'Individual Set Win Rates'!B:B)</f>
        <v>0.75</v>
      </c>
      <c r="K47">
        <f xml:space="preserve"> AVERAGEIF('Australian Open'!C:C, H47,'Individual Set Win Rates'!C:C)</f>
        <v>0</v>
      </c>
      <c r="L47">
        <f xml:space="preserve"> AVERAGEIF('Australian Open'!C:C, H47,'Individual Set Win Rates'!D:D)</f>
        <v>0</v>
      </c>
      <c r="M47">
        <f xml:space="preserve"> AVERAGEIF('Australian Open'!C:C, H47,'Individual Set Win Rates'!E:E)</f>
        <v>0</v>
      </c>
      <c r="O47" t="str">
        <v>Steffi Graf</v>
      </c>
      <c r="P47">
        <v>0.6</v>
      </c>
      <c r="Q47">
        <v>0.33333333333333331</v>
      </c>
      <c r="R47">
        <v>0.16666666666666666</v>
      </c>
      <c r="S47">
        <v>0</v>
      </c>
      <c r="T47">
        <v>0</v>
      </c>
      <c r="V47" t="str">
        <v>Stefan Edberg</v>
      </c>
      <c r="W47">
        <f t="shared" si="0"/>
        <v>0.51388888888888884</v>
      </c>
      <c r="X47">
        <f t="shared" si="1"/>
        <v>0.52851037851037852</v>
      </c>
      <c r="Y47">
        <f t="shared" si="2"/>
        <v>0.5888888888888888</v>
      </c>
      <c r="Z47">
        <f t="shared" si="3"/>
        <v>0.21527777777777779</v>
      </c>
      <c r="AA47">
        <f t="shared" si="4"/>
        <v>0.16666666666666666</v>
      </c>
    </row>
    <row r="48" spans="1:27">
      <c r="A48" t="str">
        <v>Mary Joe Fernández</v>
      </c>
      <c r="B48" s="18">
        <f xml:space="preserve"> AVERAGEIF('Australian Open'!S:S, A48,'Individual Set Win Rates'!F:F)</f>
        <v>0.29166666666666663</v>
      </c>
      <c r="C48">
        <f xml:space="preserve"> AVERAGEIF('Australian Open'!S:S, A48,'Individual Set Win Rates'!G:G)</f>
        <v>0.3666666666666667</v>
      </c>
      <c r="D48">
        <f xml:space="preserve"> AVERAGEIF('Australian Open'!S:S, A48,'Individual Set Win Rates'!H:H)</f>
        <v>0</v>
      </c>
      <c r="E48">
        <f xml:space="preserve"> AVERAGEIF('Australian Open'!S:S, A48,'Individual Set Win Rates'!I:I)</f>
        <v>0</v>
      </c>
      <c r="F48">
        <f xml:space="preserve"> AVERAGEIF('Australian Open'!S:S, A48,'Individual Set Win Rates'!J:J)</f>
        <v>0</v>
      </c>
      <c r="H48" t="str">
        <v>Roscoe Tanner</v>
      </c>
      <c r="I48" s="18">
        <f xml:space="preserve"> AVERAGEIF('Australian Open'!C:C, H48,'Individual Set Win Rates'!A:A)</f>
        <v>0.66666666666666663</v>
      </c>
      <c r="J48">
        <f xml:space="preserve"> AVERAGEIF('Australian Open'!C:C, H48,'Individual Set Win Rates'!B:B)</f>
        <v>0.66666666666666663</v>
      </c>
      <c r="K48">
        <f xml:space="preserve"> AVERAGEIF('Australian Open'!C:C, H48,'Individual Set Win Rates'!C:C)</f>
        <v>0.66666666666666663</v>
      </c>
      <c r="L48">
        <f xml:space="preserve"> AVERAGEIF('Australian Open'!C:C, H48,'Individual Set Win Rates'!D:D)</f>
        <v>0</v>
      </c>
      <c r="M48">
        <f xml:space="preserve"> AVERAGEIF('Australian Open'!C:C, H48,'Individual Set Win Rates'!E:E)</f>
        <v>0</v>
      </c>
      <c r="O48" t="str">
        <v>Stefan Edberg</v>
      </c>
      <c r="P48">
        <v>0.39444444444444438</v>
      </c>
      <c r="Q48">
        <v>0.42368742368742368</v>
      </c>
      <c r="R48">
        <v>0.6777777777777777</v>
      </c>
      <c r="S48">
        <v>0.22222222222222224</v>
      </c>
      <c r="T48">
        <v>0</v>
      </c>
      <c r="V48" t="str">
        <v>Mary Joe Fernández</v>
      </c>
      <c r="W48">
        <f t="shared" si="0"/>
        <v>0.29166666666666663</v>
      </c>
      <c r="X48">
        <f t="shared" si="1"/>
        <v>0.3666666666666667</v>
      </c>
      <c r="Y48">
        <f t="shared" si="2"/>
        <v>0</v>
      </c>
      <c r="Z48">
        <f t="shared" si="3"/>
        <v>0</v>
      </c>
      <c r="AA48">
        <f t="shared" si="4"/>
        <v>0</v>
      </c>
    </row>
    <row r="49" spans="1:27">
      <c r="A49" t="str">
        <v>Jana Novotná</v>
      </c>
      <c r="B49" s="18">
        <f xml:space="preserve"> AVERAGEIF('Australian Open'!S:S, A49,'Individual Set Win Rates'!F:F)</f>
        <v>0.58333333333333337</v>
      </c>
      <c r="C49">
        <f xml:space="preserve"> AVERAGEIF('Australian Open'!S:S, A49,'Individual Set Win Rates'!G:G)</f>
        <v>0.33333333333333331</v>
      </c>
      <c r="D49">
        <f xml:space="preserve"> AVERAGEIF('Australian Open'!S:S, A49,'Individual Set Win Rates'!H:H)</f>
        <v>8.3333333333333329E-2</v>
      </c>
      <c r="E49">
        <f xml:space="preserve"> AVERAGEIF('Australian Open'!S:S, A49,'Individual Set Win Rates'!I:I)</f>
        <v>0</v>
      </c>
      <c r="F49">
        <f xml:space="preserve"> AVERAGEIF('Australian Open'!S:S, A49,'Individual Set Win Rates'!J:J)</f>
        <v>0</v>
      </c>
      <c r="H49" t="str">
        <v>Mark Edmondson</v>
      </c>
      <c r="I49" s="18">
        <f xml:space="preserve"> AVERAGEIF('Australian Open'!C:C, H49,'Individual Set Win Rates'!A:A)</f>
        <v>0.46153846153846156</v>
      </c>
      <c r="J49">
        <f xml:space="preserve"> AVERAGEIF('Australian Open'!C:C, H49,'Individual Set Win Rates'!B:B)</f>
        <v>0.66666666666666663</v>
      </c>
      <c r="K49">
        <f xml:space="preserve"> AVERAGEIF('Australian Open'!C:C, H49,'Individual Set Win Rates'!C:C)</f>
        <v>0.53846153846153844</v>
      </c>
      <c r="L49">
        <f xml:space="preserve"> AVERAGEIF('Australian Open'!C:C, H49,'Individual Set Win Rates'!D:D)</f>
        <v>0.8571428571428571</v>
      </c>
      <c r="M49">
        <f xml:space="preserve"> AVERAGEIF('Australian Open'!C:C, H49,'Individual Set Win Rates'!E:E)</f>
        <v>0</v>
      </c>
      <c r="O49" t="str">
        <v>Mary Joe Fernández</v>
      </c>
      <c r="P49">
        <v>0.29166666666666663</v>
      </c>
      <c r="Q49">
        <v>0.3666666666666667</v>
      </c>
      <c r="R49">
        <v>0</v>
      </c>
      <c r="S49">
        <v>0</v>
      </c>
      <c r="T49">
        <v>0</v>
      </c>
      <c r="V49" t="str">
        <v>Jana Novotná</v>
      </c>
      <c r="W49">
        <f t="shared" si="0"/>
        <v>0.58333333333333337</v>
      </c>
      <c r="X49">
        <f t="shared" si="1"/>
        <v>0.33333333333333331</v>
      </c>
      <c r="Y49">
        <f t="shared" si="2"/>
        <v>8.3333333333333329E-2</v>
      </c>
      <c r="Z49">
        <f t="shared" si="3"/>
        <v>0</v>
      </c>
      <c r="AA49">
        <f t="shared" si="4"/>
        <v>0</v>
      </c>
    </row>
    <row r="50" spans="1:27">
      <c r="A50" t="str">
        <v>Ivan Lendl</v>
      </c>
      <c r="B50" s="18">
        <f xml:space="preserve"> AVERAGEIF('Australian Open'!S:S, A50,'Individual Set Win Rates'!F:F)</f>
        <v>0.5</v>
      </c>
      <c r="C50">
        <f xml:space="preserve"> AVERAGEIF('Australian Open'!S:S, A50,'Individual Set Win Rates'!G:G)</f>
        <v>0.4</v>
      </c>
      <c r="D50">
        <f xml:space="preserve"> AVERAGEIF('Australian Open'!S:S, A50,'Individual Set Win Rates'!H:H)</f>
        <v>0.33333333333333331</v>
      </c>
      <c r="E50">
        <f xml:space="preserve"> AVERAGEIF('Australian Open'!S:S, A50,'Individual Set Win Rates'!I:I)</f>
        <v>0.2</v>
      </c>
      <c r="F50">
        <f xml:space="preserve"> AVERAGEIF('Australian Open'!S:S, A50,'Individual Set Win Rates'!J:J)</f>
        <v>0</v>
      </c>
      <c r="H50" t="str">
        <v>John Newcombe</v>
      </c>
      <c r="I50" s="18">
        <f xml:space="preserve"> AVERAGEIF('Australian Open'!C:C, H50,'Individual Set Win Rates'!A:A)</f>
        <v>0.625</v>
      </c>
      <c r="J50">
        <f xml:space="preserve"> AVERAGEIF('Australian Open'!C:C, H50,'Individual Set Win Rates'!B:B)</f>
        <v>0.39743589743589747</v>
      </c>
      <c r="K50">
        <f xml:space="preserve"> AVERAGEIF('Australian Open'!C:C, H50,'Individual Set Win Rates'!C:C)</f>
        <v>0.59166666666666667</v>
      </c>
      <c r="L50">
        <f xml:space="preserve"> AVERAGEIF('Australian Open'!C:C, H50,'Individual Set Win Rates'!D:D)</f>
        <v>0.69780219780219777</v>
      </c>
      <c r="M50">
        <f xml:space="preserve"> AVERAGEIF('Australian Open'!C:C, H50,'Individual Set Win Rates'!E:E)</f>
        <v>0</v>
      </c>
      <c r="O50" t="str">
        <v>Jana Novotná</v>
      </c>
      <c r="P50">
        <v>0.58333333333333337</v>
      </c>
      <c r="Q50">
        <v>0.33333333333333331</v>
      </c>
      <c r="R50">
        <v>8.3333333333333329E-2</v>
      </c>
      <c r="S50">
        <v>0</v>
      </c>
      <c r="T50">
        <v>0</v>
      </c>
      <c r="V50" t="str">
        <v>Ivan Lendl</v>
      </c>
      <c r="W50">
        <f t="shared" si="0"/>
        <v>0.53749999999999998</v>
      </c>
      <c r="X50">
        <f t="shared" si="1"/>
        <v>0.52211538461538454</v>
      </c>
      <c r="Y50">
        <f t="shared" si="2"/>
        <v>0.53273809523809523</v>
      </c>
      <c r="Z50">
        <f t="shared" si="3"/>
        <v>0.1</v>
      </c>
      <c r="AA50">
        <f t="shared" si="4"/>
        <v>0</v>
      </c>
    </row>
    <row r="51" spans="1:27">
      <c r="A51" t="str">
        <v>Helena Suková</v>
      </c>
      <c r="B51" s="18">
        <f xml:space="preserve"> AVERAGEIF('Australian Open'!S:S, A51,'Individual Set Win Rates'!F:F)</f>
        <v>0.46923076923076923</v>
      </c>
      <c r="C51">
        <f xml:space="preserve"> AVERAGEIF('Australian Open'!S:S, A51,'Individual Set Win Rates'!G:G)</f>
        <v>0.27142857142857146</v>
      </c>
      <c r="D51">
        <f xml:space="preserve"> AVERAGEIF('Australian Open'!S:S, A51,'Individual Set Win Rates'!H:H)</f>
        <v>0.125</v>
      </c>
      <c r="E51">
        <f xml:space="preserve"> AVERAGEIF('Australian Open'!S:S, A51,'Individual Set Win Rates'!I:I)</f>
        <v>0</v>
      </c>
      <c r="F51">
        <f xml:space="preserve"> AVERAGEIF('Australian Open'!S:S, A51,'Individual Set Win Rates'!J:J)</f>
        <v>0</v>
      </c>
      <c r="H51" t="str">
        <v>Jimmy Connors</v>
      </c>
      <c r="I51" s="18">
        <f xml:space="preserve"> AVERAGEIF('Australian Open'!C:C, H51,'Individual Set Win Rates'!A:A)</f>
        <v>0.53846153846153844</v>
      </c>
      <c r="J51">
        <f xml:space="preserve"> AVERAGEIF('Australian Open'!C:C, H51,'Individual Set Win Rates'!B:B)</f>
        <v>0.6</v>
      </c>
      <c r="K51">
        <f xml:space="preserve"> AVERAGEIF('Australian Open'!C:C, H51,'Individual Set Win Rates'!C:C)</f>
        <v>0.4</v>
      </c>
      <c r="L51">
        <f xml:space="preserve"> AVERAGEIF('Australian Open'!C:C, H51,'Individual Set Win Rates'!D:D)</f>
        <v>0.66666666666666663</v>
      </c>
      <c r="M51">
        <f xml:space="preserve"> AVERAGEIF('Australian Open'!C:C, H51,'Individual Set Win Rates'!E:E)</f>
        <v>0</v>
      </c>
      <c r="O51" t="str">
        <v>Ivan Lendl</v>
      </c>
      <c r="P51">
        <v>0.5</v>
      </c>
      <c r="Q51">
        <v>0.4</v>
      </c>
      <c r="R51">
        <v>0.33333333333333331</v>
      </c>
      <c r="S51">
        <v>0.2</v>
      </c>
      <c r="T51">
        <v>0</v>
      </c>
      <c r="V51" t="str">
        <v>Helena Suková</v>
      </c>
      <c r="W51">
        <f t="shared" si="0"/>
        <v>0.46923076923076923</v>
      </c>
      <c r="X51">
        <f t="shared" si="1"/>
        <v>0.27142857142857146</v>
      </c>
      <c r="Y51">
        <f t="shared" si="2"/>
        <v>0.125</v>
      </c>
      <c r="Z51">
        <f t="shared" si="3"/>
        <v>0</v>
      </c>
      <c r="AA51">
        <f t="shared" si="4"/>
        <v>0</v>
      </c>
    </row>
    <row r="52" spans="1:27">
      <c r="A52" t="str">
        <v>Miloslav Mečíř</v>
      </c>
      <c r="B52" s="18">
        <f xml:space="preserve"> AVERAGEIF('Australian Open'!S:S, A52,'Individual Set Win Rates'!F:F)</f>
        <v>0.25</v>
      </c>
      <c r="C52">
        <f xml:space="preserve"> AVERAGEIF('Australian Open'!S:S, A52,'Individual Set Win Rates'!G:G)</f>
        <v>0.25</v>
      </c>
      <c r="D52">
        <f xml:space="preserve"> AVERAGEIF('Australian Open'!S:S, A52,'Individual Set Win Rates'!H:H)</f>
        <v>0.16666666666666666</v>
      </c>
      <c r="E52">
        <f xml:space="preserve"> AVERAGEIF('Australian Open'!S:S, A52,'Individual Set Win Rates'!I:I)</f>
        <v>0</v>
      </c>
      <c r="F52">
        <f xml:space="preserve"> AVERAGEIF('Australian Open'!S:S, A52,'Individual Set Win Rates'!J:J)</f>
        <v>0</v>
      </c>
      <c r="H52" t="str">
        <v>Margaret Court</v>
      </c>
      <c r="I52" s="18">
        <f xml:space="preserve"> AVERAGEIF('Australian Open'!C:C, H52,'Individual Set Win Rates'!A:A)</f>
        <v>0.59826839826839817</v>
      </c>
      <c r="J52">
        <f xml:space="preserve"> AVERAGEIF('Australian Open'!C:C, H52,'Individual Set Win Rates'!B:B)</f>
        <v>0.62232767232767228</v>
      </c>
      <c r="K52">
        <f xml:space="preserve"> AVERAGEIF('Australian Open'!C:C, H52,'Individual Set Win Rates'!C:C)</f>
        <v>0.11796536796536797</v>
      </c>
      <c r="L52">
        <f xml:space="preserve"> AVERAGEIF('Australian Open'!C:C, H52,'Individual Set Win Rates'!D:D)</f>
        <v>0</v>
      </c>
      <c r="M52">
        <f xml:space="preserve"> AVERAGEIF('Australian Open'!C:C, H52,'Individual Set Win Rates'!E:E)</f>
        <v>0</v>
      </c>
      <c r="O52" t="str">
        <v>Helena Suková</v>
      </c>
      <c r="P52">
        <v>0.46923076923076923</v>
      </c>
      <c r="Q52">
        <v>0.27142857142857146</v>
      </c>
      <c r="R52">
        <v>0.125</v>
      </c>
      <c r="S52">
        <v>0</v>
      </c>
      <c r="T52">
        <v>0</v>
      </c>
      <c r="V52" t="str">
        <v>Miloslav Mečíř</v>
      </c>
      <c r="W52">
        <f t="shared" si="0"/>
        <v>0.25</v>
      </c>
      <c r="X52">
        <f t="shared" si="1"/>
        <v>0.25</v>
      </c>
      <c r="Y52">
        <f t="shared" si="2"/>
        <v>0.16666666666666666</v>
      </c>
      <c r="Z52">
        <f t="shared" si="3"/>
        <v>0</v>
      </c>
      <c r="AA52">
        <f t="shared" si="4"/>
        <v>0</v>
      </c>
    </row>
    <row r="53" spans="1:27">
      <c r="A53" t="str">
        <v>Chris Evert</v>
      </c>
      <c r="B53" s="18">
        <f xml:space="preserve"> AVERAGEIF('Australian Open'!S:S, A53,'Individual Set Win Rates'!F:F)</f>
        <v>0.3482142857142857</v>
      </c>
      <c r="C53">
        <f xml:space="preserve"> AVERAGEIF('Australian Open'!S:S, A53,'Individual Set Win Rates'!G:G)</f>
        <v>0.51538461538461544</v>
      </c>
      <c r="D53">
        <f xml:space="preserve"> AVERAGEIF('Australian Open'!S:S, A53,'Individual Set Win Rates'!H:H)</f>
        <v>0.13095238095238096</v>
      </c>
      <c r="E53">
        <f xml:space="preserve"> AVERAGEIF('Australian Open'!S:S, A53,'Individual Set Win Rates'!I:I)</f>
        <v>0</v>
      </c>
      <c r="F53">
        <f xml:space="preserve"> AVERAGEIF('Australian Open'!S:S, A53,'Individual Set Win Rates'!J:J)</f>
        <v>0</v>
      </c>
      <c r="H53" t="str">
        <v>Virginia Wade</v>
      </c>
      <c r="I53" s="18">
        <f xml:space="preserve"> AVERAGEIF('Australian Open'!C:C, H53,'Individual Set Win Rates'!A:A)</f>
        <v>0.6</v>
      </c>
      <c r="J53">
        <f xml:space="preserve"> AVERAGEIF('Australian Open'!C:C, H53,'Individual Set Win Rates'!B:B)</f>
        <v>0.6</v>
      </c>
      <c r="K53">
        <f xml:space="preserve"> AVERAGEIF('Australian Open'!C:C, H53,'Individual Set Win Rates'!C:C)</f>
        <v>0</v>
      </c>
      <c r="L53">
        <f xml:space="preserve"> AVERAGEIF('Australian Open'!C:C, H53,'Individual Set Win Rates'!D:D)</f>
        <v>0</v>
      </c>
      <c r="M53">
        <f xml:space="preserve"> AVERAGEIF('Australian Open'!C:C, H53,'Individual Set Win Rates'!E:E)</f>
        <v>0</v>
      </c>
      <c r="O53" t="str">
        <v>Miloslav Mečíř</v>
      </c>
      <c r="P53">
        <v>0.25</v>
      </c>
      <c r="Q53">
        <v>0.25</v>
      </c>
      <c r="R53">
        <v>0.16666666666666666</v>
      </c>
      <c r="S53">
        <v>0</v>
      </c>
      <c r="T53">
        <v>0</v>
      </c>
      <c r="V53" t="str">
        <v>Chris Evert</v>
      </c>
      <c r="W53">
        <f t="shared" si="0"/>
        <v>0.4561584249084249</v>
      </c>
      <c r="X53">
        <f t="shared" si="1"/>
        <v>0.53447802197802208</v>
      </c>
      <c r="Y53">
        <f t="shared" si="2"/>
        <v>0.39880952380952378</v>
      </c>
      <c r="Z53">
        <f t="shared" si="3"/>
        <v>0</v>
      </c>
      <c r="AA53">
        <f t="shared" si="4"/>
        <v>0</v>
      </c>
    </row>
    <row r="54" spans="1:27">
      <c r="A54" t="str">
        <v>Pat Cash</v>
      </c>
      <c r="B54" s="18">
        <f xml:space="preserve"> AVERAGEIF('Australian Open'!S:S, A54,'Individual Set Win Rates'!F:F)</f>
        <v>0.33333333333333331</v>
      </c>
      <c r="C54">
        <f xml:space="preserve"> AVERAGEIF('Australian Open'!S:S, A54,'Individual Set Win Rates'!G:G)</f>
        <v>0.46923076923076923</v>
      </c>
      <c r="D54">
        <f xml:space="preserve"> AVERAGEIF('Australian Open'!S:S, A54,'Individual Set Win Rates'!H:H)</f>
        <v>1</v>
      </c>
      <c r="E54">
        <f xml:space="preserve"> AVERAGEIF('Australian Open'!S:S, A54,'Individual Set Win Rates'!I:I)</f>
        <v>0.36309523809523814</v>
      </c>
      <c r="F54">
        <f xml:space="preserve"> AVERAGEIF('Australian Open'!S:S, A54,'Individual Set Win Rates'!J:J)</f>
        <v>0.38095238095238093</v>
      </c>
      <c r="H54" t="str">
        <v>Ken Rosewall</v>
      </c>
      <c r="I54" s="18">
        <f xml:space="preserve"> AVERAGEIF('Australian Open'!C:C, H54,'Individual Set Win Rates'!A:A)</f>
        <v>0.73952609890109888</v>
      </c>
      <c r="J54">
        <f xml:space="preserve"> AVERAGEIF('Australian Open'!C:C, H54,'Individual Set Win Rates'!B:B)</f>
        <v>0.62916666666666665</v>
      </c>
      <c r="K54">
        <f xml:space="preserve"> AVERAGEIF('Australian Open'!C:C, H54,'Individual Set Win Rates'!C:C)</f>
        <v>0.61250000000000004</v>
      </c>
      <c r="L54">
        <f xml:space="preserve"> AVERAGEIF('Australian Open'!C:C, H54,'Individual Set Win Rates'!D:D)</f>
        <v>0</v>
      </c>
      <c r="M54">
        <f xml:space="preserve"> AVERAGEIF('Australian Open'!C:C, H54,'Individual Set Win Rates'!E:E)</f>
        <v>0</v>
      </c>
      <c r="O54" t="str">
        <v>Chris Evert</v>
      </c>
      <c r="P54">
        <v>0.3482142857142857</v>
      </c>
      <c r="Q54">
        <v>0.51538461538461544</v>
      </c>
      <c r="R54">
        <v>0.13095238095238096</v>
      </c>
      <c r="S54">
        <v>0</v>
      </c>
      <c r="T54">
        <v>0</v>
      </c>
      <c r="V54" t="str">
        <v>Pat Cash</v>
      </c>
      <c r="W54">
        <f t="shared" si="0"/>
        <v>0.33333333333333331</v>
      </c>
      <c r="X54">
        <f t="shared" si="1"/>
        <v>0.46923076923076923</v>
      </c>
      <c r="Y54">
        <f t="shared" si="2"/>
        <v>1</v>
      </c>
      <c r="Z54">
        <f t="shared" si="3"/>
        <v>0.36309523809523814</v>
      </c>
      <c r="AA54">
        <f t="shared" si="4"/>
        <v>0.38095238095238093</v>
      </c>
    </row>
    <row r="55" spans="1:27">
      <c r="A55" t="str">
        <v>Martina Navratilova</v>
      </c>
      <c r="B55" s="18">
        <f xml:space="preserve"> AVERAGEIF('Australian Open'!S:S, A55,'Individual Set Win Rates'!F:F)</f>
        <v>0.3611111111111111</v>
      </c>
      <c r="C55">
        <f xml:space="preserve"> AVERAGEIF('Australian Open'!S:S, A55,'Individual Set Win Rates'!G:G)</f>
        <v>0.48717948717948723</v>
      </c>
      <c r="D55">
        <f xml:space="preserve"> AVERAGEIF('Australian Open'!S:S, A55,'Individual Set Win Rates'!H:H)</f>
        <v>8.3333333333333329E-2</v>
      </c>
      <c r="E55">
        <f xml:space="preserve"> AVERAGEIF('Australian Open'!S:S, A55,'Individual Set Win Rates'!I:I)</f>
        <v>0</v>
      </c>
      <c r="F55">
        <f xml:space="preserve"> AVERAGEIF('Australian Open'!S:S, A55,'Individual Set Win Rates'!J:J)</f>
        <v>0</v>
      </c>
      <c r="H55" t="str">
        <v>Arthur Ashe</v>
      </c>
      <c r="I55" s="18">
        <f xml:space="preserve"> AVERAGEIF('Australian Open'!C:C, H55,'Individual Set Win Rates'!A:A)</f>
        <v>0.6</v>
      </c>
      <c r="J55">
        <f xml:space="preserve"> AVERAGEIF('Australian Open'!C:C, H55,'Individual Set Win Rates'!B:B)</f>
        <v>0.5625</v>
      </c>
      <c r="K55">
        <f xml:space="preserve"> AVERAGEIF('Australian Open'!C:C, H55,'Individual Set Win Rates'!C:C)</f>
        <v>0.75</v>
      </c>
      <c r="L55">
        <f xml:space="preserve"> AVERAGEIF('Australian Open'!C:C, H55,'Individual Set Win Rates'!D:D)</f>
        <v>0</v>
      </c>
      <c r="M55">
        <f xml:space="preserve"> AVERAGEIF('Australian Open'!C:C, H55,'Individual Set Win Rates'!E:E)</f>
        <v>0</v>
      </c>
      <c r="O55" t="str">
        <v>Pat Cash</v>
      </c>
      <c r="P55">
        <v>0.33333333333333331</v>
      </c>
      <c r="Q55">
        <v>0.46923076923076923</v>
      </c>
      <c r="R55">
        <v>1</v>
      </c>
      <c r="S55">
        <v>0.36309523809523814</v>
      </c>
      <c r="T55">
        <v>0.38095238095238093</v>
      </c>
      <c r="V55" t="str">
        <v>Martina Navratilova</v>
      </c>
      <c r="W55">
        <f t="shared" si="0"/>
        <v>0.50747863247863245</v>
      </c>
      <c r="X55">
        <f t="shared" si="1"/>
        <v>0.5</v>
      </c>
      <c r="Y55">
        <f t="shared" si="2"/>
        <v>0.2638888888888889</v>
      </c>
      <c r="Z55">
        <f t="shared" si="3"/>
        <v>0</v>
      </c>
      <c r="AA55">
        <f t="shared" si="4"/>
        <v>0</v>
      </c>
    </row>
    <row r="56" spans="1:27">
      <c r="A56" t="str">
        <v>Mats Wilander</v>
      </c>
      <c r="B56" s="18">
        <f xml:space="preserve"> AVERAGEIF('Australian Open'!S:S, A56,'Individual Set Win Rates'!F:F)</f>
        <v>0.4</v>
      </c>
      <c r="C56">
        <f xml:space="preserve"> AVERAGEIF('Australian Open'!S:S, A56,'Individual Set Win Rates'!G:G)</f>
        <v>0.33333333333333331</v>
      </c>
      <c r="D56">
        <f xml:space="preserve"> AVERAGEIF('Australian Open'!S:S, A56,'Individual Set Win Rates'!H:H)</f>
        <v>0.25</v>
      </c>
      <c r="E56">
        <f xml:space="preserve"> AVERAGEIF('Australian Open'!S:S, A56,'Individual Set Win Rates'!I:I)</f>
        <v>0</v>
      </c>
      <c r="F56">
        <f xml:space="preserve"> AVERAGEIF('Australian Open'!S:S, A56,'Individual Set Win Rates'!J:J)</f>
        <v>0</v>
      </c>
      <c r="H56" t="str">
        <v>Rod Laver</v>
      </c>
      <c r="I56" s="18">
        <f xml:space="preserve"> AVERAGEIF('Australian Open'!C:C, H56,'Individual Set Win Rates'!A:A)</f>
        <v>0.55158730158730163</v>
      </c>
      <c r="J56">
        <f xml:space="preserve"> AVERAGEIF('Australian Open'!C:C, H56,'Individual Set Win Rates'!B:B)</f>
        <v>0.31111111111111112</v>
      </c>
      <c r="K56">
        <f xml:space="preserve"> AVERAGEIF('Australian Open'!C:C, H56,'Individual Set Win Rates'!C:C)</f>
        <v>0.6166666666666667</v>
      </c>
      <c r="L56">
        <f xml:space="preserve"> AVERAGEIF('Australian Open'!C:C, H56,'Individual Set Win Rates'!D:D)</f>
        <v>0.39047619047619042</v>
      </c>
      <c r="M56">
        <f xml:space="preserve"> AVERAGEIF('Australian Open'!C:C, H56,'Individual Set Win Rates'!E:E)</f>
        <v>0.19047619047619047</v>
      </c>
      <c r="O56" t="str">
        <v>Martina Navratilova</v>
      </c>
      <c r="P56">
        <v>0.3611111111111111</v>
      </c>
      <c r="Q56">
        <v>0.48717948717948723</v>
      </c>
      <c r="R56">
        <v>8.3333333333333329E-2</v>
      </c>
      <c r="S56">
        <v>0</v>
      </c>
      <c r="T56">
        <v>0</v>
      </c>
      <c r="V56" t="str">
        <v>Mats Wilander</v>
      </c>
      <c r="W56">
        <f t="shared" si="0"/>
        <v>0.53089133089133089</v>
      </c>
      <c r="X56">
        <f t="shared" si="1"/>
        <v>0.44358974358974357</v>
      </c>
      <c r="Y56">
        <f t="shared" si="2"/>
        <v>0.37029914529914532</v>
      </c>
      <c r="Z56">
        <f t="shared" si="3"/>
        <v>0.26785714285714285</v>
      </c>
      <c r="AA56">
        <f t="shared" si="4"/>
        <v>9.5238095238095233E-2</v>
      </c>
    </row>
    <row r="57" spans="1:27">
      <c r="A57" t="str">
        <v>Kevin Curren</v>
      </c>
      <c r="B57" s="18">
        <f xml:space="preserve"> AVERAGEIF('Australian Open'!S:S, A57,'Individual Set Win Rates'!F:F)</f>
        <v>0.53846153846153844</v>
      </c>
      <c r="C57">
        <f xml:space="preserve"> AVERAGEIF('Australian Open'!S:S, A57,'Individual Set Win Rates'!G:G)</f>
        <v>0.4</v>
      </c>
      <c r="D57">
        <f xml:space="preserve"> AVERAGEIF('Australian Open'!S:S, A57,'Individual Set Win Rates'!H:H)</f>
        <v>0.42857142857142855</v>
      </c>
      <c r="E57">
        <f xml:space="preserve"> AVERAGEIF('Australian Open'!S:S, A57,'Individual Set Win Rates'!I:I)</f>
        <v>0.25</v>
      </c>
      <c r="F57">
        <f xml:space="preserve"> AVERAGEIF('Australian Open'!S:S, A57,'Individual Set Win Rates'!J:J)</f>
        <v>0</v>
      </c>
      <c r="H57" t="str">
        <v>Billie Jean King</v>
      </c>
      <c r="I57" s="18">
        <f xml:space="preserve"> AVERAGEIF('Australian Open'!C:C, H57,'Individual Set Win Rates'!A:A)</f>
        <v>0.8571428571428571</v>
      </c>
      <c r="J57">
        <f xml:space="preserve"> AVERAGEIF('Australian Open'!C:C, H57,'Individual Set Win Rates'!B:B)</f>
        <v>0.75</v>
      </c>
      <c r="K57">
        <f xml:space="preserve"> AVERAGEIF('Australian Open'!C:C, H57,'Individual Set Win Rates'!C:C)</f>
        <v>0</v>
      </c>
      <c r="L57">
        <f xml:space="preserve"> AVERAGEIF('Australian Open'!C:C, H57,'Individual Set Win Rates'!D:D)</f>
        <v>0</v>
      </c>
      <c r="M57">
        <f xml:space="preserve"> AVERAGEIF('Australian Open'!C:C, H57,'Individual Set Win Rates'!E:E)</f>
        <v>0</v>
      </c>
      <c r="O57" t="str">
        <v>Mats Wilander</v>
      </c>
      <c r="P57">
        <v>0.4</v>
      </c>
      <c r="Q57">
        <v>0.33333333333333331</v>
      </c>
      <c r="R57">
        <v>0.25</v>
      </c>
      <c r="S57">
        <v>0</v>
      </c>
      <c r="T57">
        <v>0</v>
      </c>
      <c r="V57" t="str">
        <v>Kevin Curren</v>
      </c>
      <c r="W57">
        <f t="shared" si="0"/>
        <v>0.53846153846153844</v>
      </c>
      <c r="X57">
        <f t="shared" si="1"/>
        <v>0.4</v>
      </c>
      <c r="Y57">
        <f t="shared" si="2"/>
        <v>0.42857142857142855</v>
      </c>
      <c r="Z57">
        <f t="shared" si="3"/>
        <v>0.25</v>
      </c>
      <c r="AA57">
        <f t="shared" si="4"/>
        <v>0</v>
      </c>
    </row>
    <row r="58" spans="1:27">
      <c r="A58" t="str">
        <v>Kathy Jordan</v>
      </c>
      <c r="B58" s="18">
        <f xml:space="preserve"> AVERAGEIF('Australian Open'!S:S, A58,'Individual Set Win Rates'!F:F)</f>
        <v>0.25</v>
      </c>
      <c r="C58">
        <f xml:space="preserve"> AVERAGEIF('Australian Open'!S:S, A58,'Individual Set Win Rates'!G:G)</f>
        <v>0.46153846153846156</v>
      </c>
      <c r="D58">
        <f xml:space="preserve"> AVERAGEIF('Australian Open'!S:S, A58,'Individual Set Win Rates'!H:H)</f>
        <v>0</v>
      </c>
      <c r="E58">
        <f xml:space="preserve"> AVERAGEIF('Australian Open'!S:S, A58,'Individual Set Win Rates'!I:I)</f>
        <v>0</v>
      </c>
      <c r="F58">
        <f xml:space="preserve"> AVERAGEIF('Australian Open'!S:S, A58,'Individual Set Win Rates'!J:J)</f>
        <v>0</v>
      </c>
      <c r="H58" t="str">
        <v>Bill Bowrey</v>
      </c>
      <c r="I58" s="18">
        <f xml:space="preserve"> AVERAGEIF('Australian Open'!C:C, H58,'Individual Set Win Rates'!A:A)</f>
        <v>0.58333333333333337</v>
      </c>
      <c r="J58">
        <f xml:space="preserve"> AVERAGEIF('Australian Open'!C:C, H58,'Individual Set Win Rates'!B:B)</f>
        <v>0.25</v>
      </c>
      <c r="K58">
        <f xml:space="preserve"> AVERAGEIF('Australian Open'!C:C, H58,'Individual Set Win Rates'!C:C)</f>
        <v>0.5625</v>
      </c>
      <c r="L58">
        <f xml:space="preserve"> AVERAGEIF('Australian Open'!C:C, H58,'Individual Set Win Rates'!D:D)</f>
        <v>0.6</v>
      </c>
      <c r="M58">
        <f xml:space="preserve"> AVERAGEIF('Australian Open'!C:C, H58,'Individual Set Win Rates'!E:E)</f>
        <v>0</v>
      </c>
      <c r="O58" t="str">
        <v>Kevin Curren</v>
      </c>
      <c r="P58">
        <v>0.53846153846153844</v>
      </c>
      <c r="Q58">
        <v>0.4</v>
      </c>
      <c r="R58">
        <v>0.42857142857142855</v>
      </c>
      <c r="S58">
        <v>0.25</v>
      </c>
      <c r="T58">
        <v>0</v>
      </c>
      <c r="V58" t="str">
        <v>Kathy Jordan</v>
      </c>
      <c r="W58">
        <f t="shared" si="0"/>
        <v>0.25</v>
      </c>
      <c r="X58">
        <f t="shared" si="1"/>
        <v>0.46153846153846156</v>
      </c>
      <c r="Y58">
        <f t="shared" si="2"/>
        <v>0</v>
      </c>
      <c r="Z58">
        <f t="shared" si="3"/>
        <v>0</v>
      </c>
      <c r="AA58">
        <f t="shared" si="4"/>
        <v>0</v>
      </c>
    </row>
    <row r="59" spans="1:27">
      <c r="A59" t="str">
        <v>Steve Denton</v>
      </c>
      <c r="B59" s="18">
        <f xml:space="preserve"> AVERAGEIF('Australian Open'!S:S, A59,'Individual Set Win Rates'!F:F)</f>
        <v>0.29166666666666663</v>
      </c>
      <c r="C59">
        <f xml:space="preserve"> AVERAGEIF('Australian Open'!S:S, A59,'Individual Set Win Rates'!G:G)</f>
        <v>0.39743589743589747</v>
      </c>
      <c r="D59">
        <f xml:space="preserve"> AVERAGEIF('Australian Open'!S:S, A59,'Individual Set Win Rates'!H:H)</f>
        <v>0.375</v>
      </c>
      <c r="E59">
        <f xml:space="preserve"> AVERAGEIF('Australian Open'!S:S, A59,'Individual Set Win Rates'!I:I)</f>
        <v>0.2</v>
      </c>
      <c r="F59">
        <f xml:space="preserve"> AVERAGEIF('Australian Open'!S:S, A59,'Individual Set Win Rates'!J:J)</f>
        <v>0</v>
      </c>
      <c r="H59" t="str">
        <v>Nancy Richey</v>
      </c>
      <c r="I59" s="18">
        <f xml:space="preserve"> AVERAGEIF('Australian Open'!C:C, H59,'Individual Set Win Rates'!A:A)</f>
        <v>0.8571428571428571</v>
      </c>
      <c r="J59">
        <f xml:space="preserve"> AVERAGEIF('Australian Open'!C:C, H59,'Individual Set Win Rates'!B:B)</f>
        <v>0.6</v>
      </c>
      <c r="K59">
        <f xml:space="preserve"> AVERAGEIF('Australian Open'!C:C, H59,'Individual Set Win Rates'!C:C)</f>
        <v>0</v>
      </c>
      <c r="L59">
        <f xml:space="preserve"> AVERAGEIF('Australian Open'!C:C, H59,'Individual Set Win Rates'!D:D)</f>
        <v>0</v>
      </c>
      <c r="M59">
        <f xml:space="preserve"> AVERAGEIF('Australian Open'!C:C, H59,'Individual Set Win Rates'!E:E)</f>
        <v>0</v>
      </c>
      <c r="O59" t="str">
        <v>Kathy Jordan</v>
      </c>
      <c r="P59">
        <v>0.25</v>
      </c>
      <c r="Q59">
        <v>0.46153846153846156</v>
      </c>
      <c r="R59">
        <v>0</v>
      </c>
      <c r="S59">
        <v>0</v>
      </c>
      <c r="T59">
        <v>0</v>
      </c>
      <c r="V59" t="str">
        <v>Steve Denton</v>
      </c>
      <c r="W59">
        <f t="shared" si="0"/>
        <v>0.29166666666666663</v>
      </c>
      <c r="X59">
        <f t="shared" si="1"/>
        <v>0.39743589743589747</v>
      </c>
      <c r="Y59">
        <f t="shared" si="2"/>
        <v>0.375</v>
      </c>
      <c r="Z59">
        <f t="shared" si="3"/>
        <v>0.2</v>
      </c>
      <c r="AA59">
        <f t="shared" si="4"/>
        <v>0</v>
      </c>
    </row>
    <row r="60" spans="1:27">
      <c r="A60" t="str">
        <v>Wendy Turnbull</v>
      </c>
      <c r="B60" s="18">
        <f xml:space="preserve"> AVERAGEIF('Australian Open'!S:S, A60,'Individual Set Win Rates'!F:F)</f>
        <v>0</v>
      </c>
      <c r="C60">
        <f xml:space="preserve"> AVERAGEIF('Australian Open'!S:S, A60,'Individual Set Win Rates'!G:G)</f>
        <v>0.41666666666666669</v>
      </c>
      <c r="D60">
        <f xml:space="preserve"> AVERAGEIF('Australian Open'!S:S, A60,'Individual Set Win Rates'!H:H)</f>
        <v>0</v>
      </c>
      <c r="E60">
        <f xml:space="preserve"> AVERAGEIF('Australian Open'!S:S, A60,'Individual Set Win Rates'!I:I)</f>
        <v>0</v>
      </c>
      <c r="F60">
        <f xml:space="preserve"> AVERAGEIF('Australian Open'!S:S, A60,'Individual Set Win Rates'!J:J)</f>
        <v>0</v>
      </c>
      <c r="H60" t="str">
        <v>Roy Emerson</v>
      </c>
      <c r="I60" s="18">
        <f xml:space="preserve"> AVERAGEIF('Australian Open'!C:C, H60,'Individual Set Win Rates'!A:A)</f>
        <v>0.51894841269841263</v>
      </c>
      <c r="J60">
        <f xml:space="preserve"> AVERAGEIF('Australian Open'!C:C, H60,'Individual Set Win Rates'!B:B)</f>
        <v>0.57817460317460312</v>
      </c>
      <c r="K60">
        <f xml:space="preserve"> AVERAGEIF('Australian Open'!C:C, H60,'Individual Set Win Rates'!C:C)</f>
        <v>0.69007936507936518</v>
      </c>
      <c r="L60">
        <f xml:space="preserve"> AVERAGEIF('Australian Open'!C:C, H60,'Individual Set Win Rates'!D:D)</f>
        <v>0.30833333333333335</v>
      </c>
      <c r="M60">
        <f xml:space="preserve"> AVERAGEIF('Australian Open'!C:C, H60,'Individual Set Win Rates'!E:E)</f>
        <v>0.14285714285714285</v>
      </c>
      <c r="O60" t="str">
        <v>Steve Denton</v>
      </c>
      <c r="P60">
        <v>0.29166666666666663</v>
      </c>
      <c r="Q60">
        <v>0.39743589743589747</v>
      </c>
      <c r="R60">
        <v>0.375</v>
      </c>
      <c r="S60">
        <v>0.2</v>
      </c>
      <c r="T60">
        <v>0</v>
      </c>
      <c r="V60" t="str">
        <v>Wendy Turnbull</v>
      </c>
      <c r="W60">
        <f t="shared" si="0"/>
        <v>0</v>
      </c>
      <c r="X60">
        <f t="shared" si="1"/>
        <v>0.41666666666666669</v>
      </c>
      <c r="Y60">
        <f t="shared" si="2"/>
        <v>0</v>
      </c>
      <c r="Z60">
        <f t="shared" si="3"/>
        <v>0</v>
      </c>
      <c r="AA60">
        <f t="shared" si="4"/>
        <v>0</v>
      </c>
    </row>
    <row r="61" spans="1:27">
      <c r="A61" t="str">
        <v>Kim Warwick</v>
      </c>
      <c r="B61" s="18">
        <f xml:space="preserve"> AVERAGEIF('Australian Open'!S:S, A61,'Individual Set Win Rates'!F:F)</f>
        <v>0.41666666666666669</v>
      </c>
      <c r="C61">
        <f xml:space="preserve"> AVERAGEIF('Australian Open'!S:S, A61,'Individual Set Win Rates'!G:G)</f>
        <v>0.46153846153846156</v>
      </c>
      <c r="D61">
        <f xml:space="preserve"> AVERAGEIF('Australian Open'!S:S, A61,'Individual Set Win Rates'!H:H)</f>
        <v>0.16666666666666666</v>
      </c>
      <c r="E61">
        <f xml:space="preserve"> AVERAGEIF('Australian Open'!S:S, A61,'Individual Set Win Rates'!I:I)</f>
        <v>0</v>
      </c>
      <c r="F61">
        <f xml:space="preserve"> AVERAGEIF('Australian Open'!S:S, A61,'Individual Set Win Rates'!J:J)</f>
        <v>0</v>
      </c>
      <c r="H61" t="str">
        <v>Mary Carter Reitano</v>
      </c>
      <c r="I61" s="18">
        <f xml:space="preserve"> AVERAGEIF('Australian Open'!C:C, H61,'Individual Set Win Rates'!A:A)</f>
        <v>0.54166666666666663</v>
      </c>
      <c r="J61">
        <f xml:space="preserve"> AVERAGEIF('Australian Open'!C:C, H61,'Individual Set Win Rates'!B:B)</f>
        <v>0.70833333333333326</v>
      </c>
      <c r="K61">
        <f xml:space="preserve"> AVERAGEIF('Australian Open'!C:C, H61,'Individual Set Win Rates'!C:C)</f>
        <v>0.28125</v>
      </c>
      <c r="L61">
        <f xml:space="preserve"> AVERAGEIF('Australian Open'!C:C, H61,'Individual Set Win Rates'!D:D)</f>
        <v>0</v>
      </c>
      <c r="M61">
        <f xml:space="preserve"> AVERAGEIF('Australian Open'!C:C, H61,'Individual Set Win Rates'!E:E)</f>
        <v>0</v>
      </c>
      <c r="O61" t="str">
        <v>Wendy Turnbull</v>
      </c>
      <c r="P61">
        <v>0</v>
      </c>
      <c r="Q61">
        <v>0.41666666666666669</v>
      </c>
      <c r="R61">
        <v>0</v>
      </c>
      <c r="S61">
        <v>0</v>
      </c>
      <c r="T61">
        <v>0</v>
      </c>
      <c r="V61" t="str">
        <v>Kim Warwick</v>
      </c>
      <c r="W61">
        <f t="shared" si="0"/>
        <v>0.41666666666666669</v>
      </c>
      <c r="X61">
        <f t="shared" si="1"/>
        <v>0.46153846153846156</v>
      </c>
      <c r="Y61">
        <f t="shared" si="2"/>
        <v>0.16666666666666666</v>
      </c>
      <c r="Z61">
        <f t="shared" si="3"/>
        <v>0</v>
      </c>
      <c r="AA61">
        <f t="shared" si="4"/>
        <v>0</v>
      </c>
    </row>
    <row r="62" spans="1:27">
      <c r="A62" t="str">
        <v>Sharon Walsh</v>
      </c>
      <c r="B62" s="18">
        <f xml:space="preserve"> AVERAGEIF('Australian Open'!S:S, A62,'Individual Set Win Rates'!F:F)</f>
        <v>0.33333333333333331</v>
      </c>
      <c r="C62">
        <f xml:space="preserve"> AVERAGEIF('Australian Open'!S:S, A62,'Individual Set Win Rates'!G:G)</f>
        <v>0.33333333333333331</v>
      </c>
      <c r="D62">
        <f xml:space="preserve"> AVERAGEIF('Australian Open'!S:S, A62,'Individual Set Win Rates'!H:H)</f>
        <v>0</v>
      </c>
      <c r="E62">
        <f xml:space="preserve"> AVERAGEIF('Australian Open'!S:S, A62,'Individual Set Win Rates'!I:I)</f>
        <v>0</v>
      </c>
      <c r="F62">
        <f xml:space="preserve"> AVERAGEIF('Australian Open'!S:S, A62,'Individual Set Win Rates'!J:J)</f>
        <v>0</v>
      </c>
      <c r="H62" t="str">
        <v>Alex Olmedo</v>
      </c>
      <c r="I62" s="18">
        <f xml:space="preserve"> AVERAGEIF('Australian Open'!C:C, H62,'Individual Set Win Rates'!A:A)</f>
        <v>0.8571428571428571</v>
      </c>
      <c r="J62">
        <f xml:space="preserve"> AVERAGEIF('Australian Open'!C:C, H62,'Individual Set Win Rates'!B:B)</f>
        <v>0.75</v>
      </c>
      <c r="K62">
        <f xml:space="preserve"> AVERAGEIF('Australian Open'!C:C, H62,'Individual Set Win Rates'!C:C)</f>
        <v>0.33333333333333331</v>
      </c>
      <c r="L62">
        <f xml:space="preserve"> AVERAGEIF('Australian Open'!C:C, H62,'Individual Set Win Rates'!D:D)</f>
        <v>0.66666666666666663</v>
      </c>
      <c r="M62">
        <f xml:space="preserve"> AVERAGEIF('Australian Open'!C:C, H62,'Individual Set Win Rates'!E:E)</f>
        <v>0</v>
      </c>
      <c r="O62" t="str">
        <v>Kim Warwick</v>
      </c>
      <c r="P62">
        <v>0.41666666666666669</v>
      </c>
      <c r="Q62">
        <v>0.46153846153846156</v>
      </c>
      <c r="R62">
        <v>0.16666666666666666</v>
      </c>
      <c r="S62">
        <v>0</v>
      </c>
      <c r="T62">
        <v>0</v>
      </c>
      <c r="V62" t="str">
        <v>Sharon Walsh</v>
      </c>
      <c r="W62">
        <f t="shared" si="0"/>
        <v>0.33333333333333331</v>
      </c>
      <c r="X62">
        <f t="shared" si="1"/>
        <v>0.33333333333333331</v>
      </c>
      <c r="Y62">
        <f t="shared" si="2"/>
        <v>0</v>
      </c>
      <c r="Z62">
        <f t="shared" si="3"/>
        <v>0</v>
      </c>
      <c r="AA62">
        <f t="shared" si="4"/>
        <v>0</v>
      </c>
    </row>
    <row r="63" spans="1:27">
      <c r="A63" t="str">
        <v>John Sadri</v>
      </c>
      <c r="B63" s="18">
        <f xml:space="preserve"> AVERAGEIF('Australian Open'!S:S, A63,'Individual Set Win Rates'!F:F)</f>
        <v>0.46153846153846156</v>
      </c>
      <c r="C63">
        <f xml:space="preserve"> AVERAGEIF('Australian Open'!S:S, A63,'Individual Set Win Rates'!G:G)</f>
        <v>0.33333333333333331</v>
      </c>
      <c r="D63">
        <f xml:space="preserve"> AVERAGEIF('Australian Open'!S:S, A63,'Individual Set Win Rates'!H:H)</f>
        <v>0.16666666666666666</v>
      </c>
      <c r="E63">
        <f xml:space="preserve"> AVERAGEIF('Australian Open'!S:S, A63,'Individual Set Win Rates'!I:I)</f>
        <v>0</v>
      </c>
      <c r="F63">
        <f xml:space="preserve"> AVERAGEIF('Australian Open'!S:S, A63,'Individual Set Win Rates'!J:J)</f>
        <v>0</v>
      </c>
      <c r="H63" t="str">
        <v>Angela Mortimer</v>
      </c>
      <c r="I63" s="18">
        <f xml:space="preserve"> AVERAGEIF('Australian Open'!C:C, H63,'Individual Set Win Rates'!A:A)</f>
        <v>0.66666666666666663</v>
      </c>
      <c r="J63">
        <f xml:space="preserve"> AVERAGEIF('Australian Open'!C:C, H63,'Individual Set Win Rates'!B:B)</f>
        <v>0.6</v>
      </c>
      <c r="K63">
        <f xml:space="preserve"> AVERAGEIF('Australian Open'!C:C, H63,'Individual Set Win Rates'!C:C)</f>
        <v>0</v>
      </c>
      <c r="L63">
        <f xml:space="preserve"> AVERAGEIF('Australian Open'!C:C, H63,'Individual Set Win Rates'!D:D)</f>
        <v>0</v>
      </c>
      <c r="M63">
        <f xml:space="preserve"> AVERAGEIF('Australian Open'!C:C, H63,'Individual Set Win Rates'!E:E)</f>
        <v>0</v>
      </c>
      <c r="O63" t="str">
        <v>Sharon Walsh</v>
      </c>
      <c r="P63">
        <v>0.33333333333333331</v>
      </c>
      <c r="Q63">
        <v>0.33333333333333331</v>
      </c>
      <c r="R63">
        <v>0</v>
      </c>
      <c r="S63">
        <v>0</v>
      </c>
      <c r="T63">
        <v>0</v>
      </c>
      <c r="V63" t="str">
        <v>John Sadri</v>
      </c>
      <c r="W63">
        <f t="shared" si="0"/>
        <v>0.46153846153846156</v>
      </c>
      <c r="X63">
        <f t="shared" si="1"/>
        <v>0.33333333333333331</v>
      </c>
      <c r="Y63">
        <f t="shared" si="2"/>
        <v>0.16666666666666666</v>
      </c>
      <c r="Z63">
        <f t="shared" si="3"/>
        <v>0</v>
      </c>
      <c r="AA63">
        <f t="shared" si="4"/>
        <v>0</v>
      </c>
    </row>
    <row r="64" spans="1:27">
      <c r="A64" t="str">
        <v>Betsy Nagelsen</v>
      </c>
      <c r="B64" s="18">
        <f xml:space="preserve"> AVERAGEIF('Australian Open'!S:S, A64,'Individual Set Win Rates'!F:F)</f>
        <v>0.33333333333333331</v>
      </c>
      <c r="C64">
        <f xml:space="preserve"> AVERAGEIF('Australian Open'!S:S, A64,'Individual Set Win Rates'!G:G)</f>
        <v>0.46153846153846156</v>
      </c>
      <c r="D64">
        <f xml:space="preserve"> AVERAGEIF('Australian Open'!S:S, A64,'Individual Set Win Rates'!H:H)</f>
        <v>0</v>
      </c>
      <c r="E64">
        <f xml:space="preserve"> AVERAGEIF('Australian Open'!S:S, A64,'Individual Set Win Rates'!I:I)</f>
        <v>0</v>
      </c>
      <c r="F64">
        <f xml:space="preserve"> AVERAGEIF('Australian Open'!S:S, A64,'Individual Set Win Rates'!J:J)</f>
        <v>0</v>
      </c>
      <c r="H64" t="str">
        <v>Ashley Cooper</v>
      </c>
      <c r="I64" s="18">
        <f xml:space="preserve"> AVERAGEIF('Australian Open'!C:C, H64,'Individual Set Win Rates'!A:A)</f>
        <v>0.625</v>
      </c>
      <c r="J64">
        <f xml:space="preserve"> AVERAGEIF('Australian Open'!C:C, H64,'Individual Set Win Rates'!B:B)</f>
        <v>0.55833333333333335</v>
      </c>
      <c r="K64">
        <f xml:space="preserve"> AVERAGEIF('Australian Open'!C:C, H64,'Individual Set Win Rates'!C:C)</f>
        <v>0.6</v>
      </c>
      <c r="L64">
        <f xml:space="preserve"> AVERAGEIF('Australian Open'!C:C, H64,'Individual Set Win Rates'!D:D)</f>
        <v>0.375</v>
      </c>
      <c r="M64">
        <f xml:space="preserve"> AVERAGEIF('Australian Open'!C:C, H64,'Individual Set Win Rates'!E:E)</f>
        <v>0</v>
      </c>
      <c r="O64" t="str">
        <v>John Sadri</v>
      </c>
      <c r="P64">
        <v>0.46153846153846156</v>
      </c>
      <c r="Q64">
        <v>0.33333333333333331</v>
      </c>
      <c r="R64">
        <v>0.16666666666666666</v>
      </c>
      <c r="S64">
        <v>0</v>
      </c>
      <c r="T64">
        <v>0</v>
      </c>
      <c r="V64" t="str">
        <v>Betsy Nagelsen</v>
      </c>
      <c r="W64">
        <f t="shared" si="0"/>
        <v>0.33333333333333331</v>
      </c>
      <c r="X64">
        <f t="shared" si="1"/>
        <v>0.46153846153846156</v>
      </c>
      <c r="Y64">
        <f t="shared" si="2"/>
        <v>0</v>
      </c>
      <c r="Z64">
        <f t="shared" si="3"/>
        <v>0</v>
      </c>
      <c r="AA64">
        <f t="shared" si="4"/>
        <v>0</v>
      </c>
    </row>
    <row r="65" spans="1:27">
      <c r="A65" t="str">
        <v>John Marks</v>
      </c>
      <c r="B65" s="18">
        <f xml:space="preserve"> AVERAGEIF('Australian Open'!S:S, A65,'Individual Set Win Rates'!F:F)</f>
        <v>0.4</v>
      </c>
      <c r="C65">
        <f xml:space="preserve"> AVERAGEIF('Australian Open'!S:S, A65,'Individual Set Win Rates'!G:G)</f>
        <v>0.4</v>
      </c>
      <c r="D65">
        <f xml:space="preserve"> AVERAGEIF('Australian Open'!S:S, A65,'Individual Set Win Rates'!H:H)</f>
        <v>1</v>
      </c>
      <c r="E65">
        <f xml:space="preserve"> AVERAGEIF('Australian Open'!S:S, A65,'Individual Set Win Rates'!I:I)</f>
        <v>0.33333333333333331</v>
      </c>
      <c r="F65">
        <f xml:space="preserve"> AVERAGEIF('Australian Open'!S:S, A65,'Individual Set Win Rates'!J:J)</f>
        <v>0</v>
      </c>
      <c r="H65" t="str">
        <v>Shirley Fry Irvin</v>
      </c>
      <c r="I65" s="18">
        <f xml:space="preserve"> AVERAGEIF('Australian Open'!C:C, H65,'Individual Set Win Rates'!A:A)</f>
        <v>0.66666666666666663</v>
      </c>
      <c r="J65">
        <f xml:space="preserve"> AVERAGEIF('Australian Open'!C:C, H65,'Individual Set Win Rates'!B:B)</f>
        <v>0.6</v>
      </c>
      <c r="K65">
        <f xml:space="preserve"> AVERAGEIF('Australian Open'!C:C, H65,'Individual Set Win Rates'!C:C)</f>
        <v>0</v>
      </c>
      <c r="L65">
        <f xml:space="preserve"> AVERAGEIF('Australian Open'!C:C, H65,'Individual Set Win Rates'!D:D)</f>
        <v>0</v>
      </c>
      <c r="M65">
        <f xml:space="preserve"> AVERAGEIF('Australian Open'!C:C, H65,'Individual Set Win Rates'!E:E)</f>
        <v>0</v>
      </c>
      <c r="O65" t="str">
        <v>Betsy Nagelsen</v>
      </c>
      <c r="P65">
        <v>0.33333333333333331</v>
      </c>
      <c r="Q65">
        <v>0.46153846153846156</v>
      </c>
      <c r="R65">
        <v>0</v>
      </c>
      <c r="S65">
        <v>0</v>
      </c>
      <c r="T65">
        <v>0</v>
      </c>
      <c r="V65" t="str">
        <v>John Marks</v>
      </c>
      <c r="W65">
        <f t="shared" si="0"/>
        <v>0.4</v>
      </c>
      <c r="X65">
        <f t="shared" si="1"/>
        <v>0.4</v>
      </c>
      <c r="Y65">
        <f t="shared" si="2"/>
        <v>1</v>
      </c>
      <c r="Z65">
        <f t="shared" si="3"/>
        <v>0.33333333333333331</v>
      </c>
      <c r="AA65">
        <f t="shared" si="4"/>
        <v>0</v>
      </c>
    </row>
    <row r="66" spans="1:27">
      <c r="A66" t="str">
        <v>Helen Gourlay</v>
      </c>
      <c r="B66" s="18">
        <f xml:space="preserve"> AVERAGEIF('Australian Open'!S:S, A66,'Individual Set Win Rates'!F:F)</f>
        <v>0.33333333333333331</v>
      </c>
      <c r="C66">
        <f xml:space="preserve"> AVERAGEIF('Australian Open'!S:S, A66,'Individual Set Win Rates'!G:G)</f>
        <v>0</v>
      </c>
      <c r="D66">
        <f xml:space="preserve"> AVERAGEIF('Australian Open'!S:S, A66,'Individual Set Win Rates'!H:H)</f>
        <v>0</v>
      </c>
      <c r="E66">
        <f xml:space="preserve"> AVERAGEIF('Australian Open'!S:S, A66,'Individual Set Win Rates'!I:I)</f>
        <v>0</v>
      </c>
      <c r="F66">
        <f xml:space="preserve"> AVERAGEIF('Australian Open'!S:S, A66,'Individual Set Win Rates'!J:J)</f>
        <v>0</v>
      </c>
      <c r="H66" t="str">
        <v>Lew Hoad</v>
      </c>
      <c r="I66" s="18">
        <f xml:space="preserve"> AVERAGEIF('Australian Open'!C:C, H66,'Individual Set Win Rates'!A:A)</f>
        <v>0.6</v>
      </c>
      <c r="J66">
        <f xml:space="preserve"> AVERAGEIF('Australian Open'!C:C, H66,'Individual Set Win Rates'!B:B)</f>
        <v>0.33333333333333331</v>
      </c>
      <c r="K66">
        <f xml:space="preserve"> AVERAGEIF('Australian Open'!C:C, H66,'Individual Set Win Rates'!C:C)</f>
        <v>0.6</v>
      </c>
      <c r="L66">
        <f xml:space="preserve"> AVERAGEIF('Australian Open'!C:C, H66,'Individual Set Win Rates'!D:D)</f>
        <v>0.58333333333333337</v>
      </c>
      <c r="M66">
        <f xml:space="preserve"> AVERAGEIF('Australian Open'!C:C, H66,'Individual Set Win Rates'!E:E)</f>
        <v>0</v>
      </c>
      <c r="O66" t="str">
        <v>John Marks</v>
      </c>
      <c r="P66">
        <v>0.4</v>
      </c>
      <c r="Q66">
        <v>0.4</v>
      </c>
      <c r="R66">
        <v>1</v>
      </c>
      <c r="S66">
        <v>0.33333333333333331</v>
      </c>
      <c r="T66">
        <v>0</v>
      </c>
      <c r="V66" t="str">
        <v>Helen Gourlay</v>
      </c>
      <c r="W66">
        <f t="shared" si="0"/>
        <v>0.33333333333333331</v>
      </c>
      <c r="X66">
        <f t="shared" si="1"/>
        <v>0</v>
      </c>
      <c r="Y66">
        <f t="shared" si="2"/>
        <v>0</v>
      </c>
      <c r="Z66">
        <f t="shared" si="3"/>
        <v>0</v>
      </c>
      <c r="AA66">
        <f t="shared" si="4"/>
        <v>0</v>
      </c>
    </row>
    <row r="67" spans="1:27">
      <c r="A67" t="str">
        <v>John Lloyd</v>
      </c>
      <c r="B67" s="18">
        <f xml:space="preserve"> AVERAGEIF('Australian Open'!S:S, A67,'Individual Set Win Rates'!F:F)</f>
        <v>0.33333333333333331</v>
      </c>
      <c r="C67">
        <f xml:space="preserve"> AVERAGEIF('Australian Open'!S:S, A67,'Individual Set Win Rates'!G:G)</f>
        <v>0.46153846153846156</v>
      </c>
      <c r="D67">
        <f xml:space="preserve"> AVERAGEIF('Australian Open'!S:S, A67,'Individual Set Win Rates'!H:H)</f>
        <v>0.7</v>
      </c>
      <c r="E67">
        <f xml:space="preserve"> AVERAGEIF('Australian Open'!S:S, A67,'Individual Set Win Rates'!I:I)</f>
        <v>0.66666666666666663</v>
      </c>
      <c r="F67">
        <f xml:space="preserve"> AVERAGEIF('Australian Open'!S:S, A67,'Individual Set Win Rates'!J:J)</f>
        <v>0.25</v>
      </c>
      <c r="H67" t="str">
        <v>Beryl Penrose</v>
      </c>
      <c r="I67" s="18">
        <f xml:space="preserve"> AVERAGEIF('Australian Open'!C:C, H67,'Individual Set Win Rates'!A:A)</f>
        <v>0.6</v>
      </c>
      <c r="J67">
        <f xml:space="preserve"> AVERAGEIF('Australian Open'!C:C, H67,'Individual Set Win Rates'!B:B)</f>
        <v>0.66666666666666663</v>
      </c>
      <c r="K67">
        <f xml:space="preserve"> AVERAGEIF('Australian Open'!C:C, H67,'Individual Set Win Rates'!C:C)</f>
        <v>0</v>
      </c>
      <c r="L67">
        <f xml:space="preserve"> AVERAGEIF('Australian Open'!C:C, H67,'Individual Set Win Rates'!D:D)</f>
        <v>0</v>
      </c>
      <c r="M67">
        <f xml:space="preserve"> AVERAGEIF('Australian Open'!C:C, H67,'Individual Set Win Rates'!E:E)</f>
        <v>0</v>
      </c>
      <c r="O67" t="str">
        <v>Helen Gourlay</v>
      </c>
      <c r="P67">
        <v>0.33333333333333331</v>
      </c>
      <c r="Q67">
        <v>0</v>
      </c>
      <c r="R67">
        <v>0</v>
      </c>
      <c r="S67">
        <v>0</v>
      </c>
      <c r="T67">
        <v>0</v>
      </c>
      <c r="V67" t="str">
        <v>John Lloyd</v>
      </c>
      <c r="W67">
        <f t="shared" ref="W67:W130" si="5">SUMIFS(P67:P318, O67:O318, V67) / COUNTIF(O67:O318, V67)</f>
        <v>0.33333333333333331</v>
      </c>
      <c r="X67">
        <f t="shared" ref="X67:X130" si="6">SUMIFS(Q67:Q318, O67:O318, V67) / COUNTIF(O67:O318, V67)</f>
        <v>0.46153846153846156</v>
      </c>
      <c r="Y67">
        <f t="shared" ref="Y67:Y130" si="7">SUMIFS(R67:R318, O67:O318, V67) / COUNTIF(O67:O318, V67)</f>
        <v>0.7</v>
      </c>
      <c r="Z67">
        <f t="shared" ref="Z67:Z130" si="8">SUMIFS(S67:S318, O67:O318, V67) / COUNTIF(O67:O318, V67)</f>
        <v>0.66666666666666663</v>
      </c>
      <c r="AA67">
        <f t="shared" ref="AA67:AA130" si="9">SUMIFS(T67:T318, O67:O318, V67) / COUNTIF(O67:O318, V67)</f>
        <v>0.25</v>
      </c>
    </row>
    <row r="68" spans="1:27">
      <c r="A68" t="str">
        <v>Dianne Fromholtz</v>
      </c>
      <c r="B68" s="18">
        <f xml:space="preserve"> AVERAGEIF('Australian Open'!S:S, A68,'Individual Set Win Rates'!F:F)</f>
        <v>0.41666666666666669</v>
      </c>
      <c r="C68">
        <f xml:space="preserve"> AVERAGEIF('Australian Open'!S:S, A68,'Individual Set Win Rates'!G:G)</f>
        <v>0.25</v>
      </c>
      <c r="D68">
        <f xml:space="preserve"> AVERAGEIF('Australian Open'!S:S, A68,'Individual Set Win Rates'!H:H)</f>
        <v>0</v>
      </c>
      <c r="E68">
        <f xml:space="preserve"> AVERAGEIF('Australian Open'!S:S, A68,'Individual Set Win Rates'!I:I)</f>
        <v>0</v>
      </c>
      <c r="F68">
        <f xml:space="preserve"> AVERAGEIF('Australian Open'!S:S, A68,'Individual Set Win Rates'!J:J)</f>
        <v>0</v>
      </c>
      <c r="H68" t="str">
        <v>Thelma Coyne Long</v>
      </c>
      <c r="I68" s="18">
        <f xml:space="preserve"> AVERAGEIF('Australian Open'!C:C, H68,'Individual Set Win Rates'!A:A)</f>
        <v>0.70833333333333326</v>
      </c>
      <c r="J68">
        <f xml:space="preserve"> AVERAGEIF('Australian Open'!C:C, H68,'Individual Set Win Rates'!B:B)</f>
        <v>0.6333333333333333</v>
      </c>
      <c r="K68">
        <f xml:space="preserve"> AVERAGEIF('Australian Open'!C:C, H68,'Individual Set Win Rates'!C:C)</f>
        <v>0</v>
      </c>
      <c r="L68">
        <f xml:space="preserve"> AVERAGEIF('Australian Open'!C:C, H68,'Individual Set Win Rates'!D:D)</f>
        <v>0</v>
      </c>
      <c r="M68">
        <f xml:space="preserve"> AVERAGEIF('Australian Open'!C:C, H68,'Individual Set Win Rates'!E:E)</f>
        <v>0</v>
      </c>
      <c r="O68" t="str">
        <v>John Lloyd</v>
      </c>
      <c r="P68">
        <v>0.33333333333333331</v>
      </c>
      <c r="Q68">
        <v>0.46153846153846156</v>
      </c>
      <c r="R68">
        <v>0.7</v>
      </c>
      <c r="S68">
        <v>0.66666666666666663</v>
      </c>
      <c r="T68">
        <v>0.25</v>
      </c>
      <c r="V68" t="str">
        <v>Dianne Fromholtz</v>
      </c>
      <c r="W68">
        <f t="shared" si="5"/>
        <v>0.41666666666666669</v>
      </c>
      <c r="X68">
        <f t="shared" si="6"/>
        <v>0.25</v>
      </c>
      <c r="Y68">
        <f t="shared" si="7"/>
        <v>0</v>
      </c>
      <c r="Z68">
        <f t="shared" si="8"/>
        <v>0</v>
      </c>
      <c r="AA68">
        <f t="shared" si="9"/>
        <v>0</v>
      </c>
    </row>
    <row r="69" spans="1:27">
      <c r="A69" t="str">
        <v>Guillermo Vilas</v>
      </c>
      <c r="B69" s="18">
        <f xml:space="preserve"> AVERAGEIF('Australian Open'!S:S, A69,'Individual Set Win Rates'!F:F)</f>
        <v>0.33333333333333331</v>
      </c>
      <c r="C69">
        <f xml:space="preserve"> AVERAGEIF('Australian Open'!S:S, A69,'Individual Set Win Rates'!G:G)</f>
        <v>0.33333333333333331</v>
      </c>
      <c r="D69">
        <f xml:space="preserve"> AVERAGEIF('Australian Open'!S:S, A69,'Individual Set Win Rates'!H:H)</f>
        <v>0.25</v>
      </c>
      <c r="E69">
        <f xml:space="preserve"> AVERAGEIF('Australian Open'!S:S, A69,'Individual Set Win Rates'!I:I)</f>
        <v>0</v>
      </c>
      <c r="F69">
        <f xml:space="preserve"> AVERAGEIF('Australian Open'!S:S, A69,'Individual Set Win Rates'!J:J)</f>
        <v>0</v>
      </c>
      <c r="H69" t="str">
        <v>Mervyn Rose</v>
      </c>
      <c r="I69" s="18">
        <f xml:space="preserve"> AVERAGEIF('Australian Open'!C:C, H69,'Individual Set Win Rates'!A:A)</f>
        <v>0.75</v>
      </c>
      <c r="J69">
        <f xml:space="preserve"> AVERAGEIF('Australian Open'!C:C, H69,'Individual Set Win Rates'!B:B)</f>
        <v>0</v>
      </c>
      <c r="K69">
        <f xml:space="preserve"> AVERAGEIF('Australian Open'!C:C, H69,'Individual Set Win Rates'!C:C)</f>
        <v>0.6</v>
      </c>
      <c r="L69">
        <f xml:space="preserve"> AVERAGEIF('Australian Open'!C:C, H69,'Individual Set Win Rates'!D:D)</f>
        <v>0.75</v>
      </c>
      <c r="M69">
        <f xml:space="preserve"> AVERAGEIF('Australian Open'!C:C, H69,'Individual Set Win Rates'!E:E)</f>
        <v>0</v>
      </c>
      <c r="O69" t="str">
        <v>Dianne Fromholtz</v>
      </c>
      <c r="P69">
        <v>0.41666666666666669</v>
      </c>
      <c r="Q69">
        <v>0.25</v>
      </c>
      <c r="R69">
        <v>0</v>
      </c>
      <c r="S69">
        <v>0</v>
      </c>
      <c r="T69">
        <v>0</v>
      </c>
      <c r="V69" t="str">
        <v>Guillermo Vilas</v>
      </c>
      <c r="W69">
        <f t="shared" si="5"/>
        <v>0.45128205128205123</v>
      </c>
      <c r="X69">
        <f t="shared" si="6"/>
        <v>0.48333333333333328</v>
      </c>
      <c r="Y69">
        <f t="shared" si="7"/>
        <v>0.39583333333333331</v>
      </c>
      <c r="Z69">
        <f t="shared" si="8"/>
        <v>0.16666666666666666</v>
      </c>
      <c r="AA69">
        <f t="shared" si="9"/>
        <v>0</v>
      </c>
    </row>
    <row r="70" spans="1:27">
      <c r="A70" t="str">
        <v>Renáta Tomanová</v>
      </c>
      <c r="B70" s="18">
        <f xml:space="preserve"> AVERAGEIF('Australian Open'!S:S, A70,'Individual Set Win Rates'!F:F)</f>
        <v>0.25</v>
      </c>
      <c r="C70">
        <f xml:space="preserve"> AVERAGEIF('Australian Open'!S:S, A70,'Individual Set Win Rates'!G:G)</f>
        <v>0.25</v>
      </c>
      <c r="D70">
        <f xml:space="preserve"> AVERAGEIF('Australian Open'!S:S, A70,'Individual Set Win Rates'!H:H)</f>
        <v>0</v>
      </c>
      <c r="E70">
        <f xml:space="preserve"> AVERAGEIF('Australian Open'!S:S, A70,'Individual Set Win Rates'!I:I)</f>
        <v>0</v>
      </c>
      <c r="F70">
        <f xml:space="preserve"> AVERAGEIF('Australian Open'!S:S, A70,'Individual Set Win Rates'!J:J)</f>
        <v>0</v>
      </c>
      <c r="H70" t="str">
        <v>Maureen Connolly</v>
      </c>
      <c r="I70" s="18">
        <f xml:space="preserve"> AVERAGEIF('Australian Open'!C:C, H70,'Individual Set Win Rates'!A:A)</f>
        <v>0.66666666666666663</v>
      </c>
      <c r="J70">
        <f xml:space="preserve"> AVERAGEIF('Australian Open'!C:C, H70,'Individual Set Win Rates'!B:B)</f>
        <v>0.75</v>
      </c>
      <c r="K70">
        <f xml:space="preserve"> AVERAGEIF('Australian Open'!C:C, H70,'Individual Set Win Rates'!C:C)</f>
        <v>0</v>
      </c>
      <c r="L70">
        <f xml:space="preserve"> AVERAGEIF('Australian Open'!C:C, H70,'Individual Set Win Rates'!D:D)</f>
        <v>0</v>
      </c>
      <c r="M70">
        <f xml:space="preserve"> AVERAGEIF('Australian Open'!C:C, H70,'Individual Set Win Rates'!E:E)</f>
        <v>0</v>
      </c>
      <c r="O70" t="str">
        <v>Guillermo Vilas</v>
      </c>
      <c r="P70">
        <v>0.33333333333333331</v>
      </c>
      <c r="Q70">
        <v>0.33333333333333331</v>
      </c>
      <c r="R70">
        <v>0.25</v>
      </c>
      <c r="S70">
        <v>0</v>
      </c>
      <c r="T70">
        <v>0</v>
      </c>
      <c r="V70" t="str">
        <v>Renáta Tomanová</v>
      </c>
      <c r="W70">
        <f t="shared" si="5"/>
        <v>0.25</v>
      </c>
      <c r="X70">
        <f t="shared" si="6"/>
        <v>0.25</v>
      </c>
      <c r="Y70">
        <f t="shared" si="7"/>
        <v>0</v>
      </c>
      <c r="Z70">
        <f t="shared" si="8"/>
        <v>0</v>
      </c>
      <c r="AA70">
        <f t="shared" si="9"/>
        <v>0</v>
      </c>
    </row>
    <row r="71" spans="1:27">
      <c r="A71" t="str">
        <v>John Newcombe</v>
      </c>
      <c r="B71" s="18">
        <f xml:space="preserve"> AVERAGEIF('Australian Open'!S:S, A71,'Individual Set Win Rates'!F:F)</f>
        <v>0.53846153846153844</v>
      </c>
      <c r="C71">
        <f xml:space="preserve"> AVERAGEIF('Australian Open'!S:S, A71,'Individual Set Win Rates'!G:G)</f>
        <v>0.33333333333333331</v>
      </c>
      <c r="D71">
        <f xml:space="preserve"> AVERAGEIF('Australian Open'!S:S, A71,'Individual Set Win Rates'!H:H)</f>
        <v>0.42857142857142855</v>
      </c>
      <c r="E71">
        <f xml:space="preserve"> AVERAGEIF('Australian Open'!S:S, A71,'Individual Set Win Rates'!I:I)</f>
        <v>0.14285714285714285</v>
      </c>
      <c r="F71">
        <f xml:space="preserve"> AVERAGEIF('Australian Open'!S:S, A71,'Individual Set Win Rates'!J:J)</f>
        <v>0</v>
      </c>
      <c r="H71" t="str">
        <v>Ken McGregor</v>
      </c>
      <c r="I71" s="18">
        <f xml:space="preserve"> AVERAGEIF('Australian Open'!C:C, H71,'Individual Set Win Rates'!A:A)</f>
        <v>0.58333333333333337</v>
      </c>
      <c r="J71">
        <f xml:space="preserve"> AVERAGEIF('Australian Open'!C:C, H71,'Individual Set Win Rates'!B:B)</f>
        <v>0.54545454545454541</v>
      </c>
      <c r="K71">
        <f xml:space="preserve"> AVERAGEIF('Australian Open'!C:C, H71,'Individual Set Win Rates'!C:C)</f>
        <v>0.25</v>
      </c>
      <c r="L71">
        <f xml:space="preserve"> AVERAGEIF('Australian Open'!C:C, H71,'Individual Set Win Rates'!D:D)</f>
        <v>0.75</v>
      </c>
      <c r="M71">
        <f xml:space="preserve"> AVERAGEIF('Australian Open'!C:C, H71,'Individual Set Win Rates'!E:E)</f>
        <v>0</v>
      </c>
      <c r="O71" t="str">
        <v>Renáta Tomanová</v>
      </c>
      <c r="P71">
        <v>0.25</v>
      </c>
      <c r="Q71">
        <v>0.25</v>
      </c>
      <c r="R71">
        <v>0</v>
      </c>
      <c r="S71">
        <v>0</v>
      </c>
      <c r="T71">
        <v>0</v>
      </c>
      <c r="V71" t="str">
        <v>John Newcombe</v>
      </c>
      <c r="W71">
        <f t="shared" si="5"/>
        <v>0.58173076923076916</v>
      </c>
      <c r="X71">
        <f t="shared" si="6"/>
        <v>0.36538461538461542</v>
      </c>
      <c r="Y71">
        <f t="shared" si="7"/>
        <v>0.51011904761904758</v>
      </c>
      <c r="Z71">
        <f t="shared" si="8"/>
        <v>0.42032967032967028</v>
      </c>
      <c r="AA71">
        <f t="shared" si="9"/>
        <v>0</v>
      </c>
    </row>
    <row r="72" spans="1:27">
      <c r="A72" t="str">
        <v>Jimmy Connors</v>
      </c>
      <c r="B72" s="18">
        <f xml:space="preserve"> AVERAGEIF('Australian Open'!S:S, A72,'Individual Set Win Rates'!F:F)</f>
        <v>0.41666666666666669</v>
      </c>
      <c r="C72">
        <f xml:space="preserve"> AVERAGEIF('Australian Open'!S:S, A72,'Individual Set Win Rates'!G:G)</f>
        <v>0.66666666666666663</v>
      </c>
      <c r="D72">
        <f xml:space="preserve"> AVERAGEIF('Australian Open'!S:S, A72,'Individual Set Win Rates'!H:H)</f>
        <v>0.33333333333333331</v>
      </c>
      <c r="E72">
        <f xml:space="preserve"> AVERAGEIF('Australian Open'!S:S, A72,'Individual Set Win Rates'!I:I)</f>
        <v>0.46153846153846156</v>
      </c>
      <c r="F72">
        <f xml:space="preserve"> AVERAGEIF('Australian Open'!S:S, A72,'Individual Set Win Rates'!J:J)</f>
        <v>0</v>
      </c>
      <c r="H72" t="str">
        <v>Nancye Wynne Bolton</v>
      </c>
      <c r="I72" s="18">
        <f xml:space="preserve"> AVERAGEIF('Australian Open'!C:C, H72,'Individual Set Win Rates'!A:A)</f>
        <v>0.64563492063492056</v>
      </c>
      <c r="J72">
        <f xml:space="preserve"> AVERAGEIF('Australian Open'!C:C, H72,'Individual Set Win Rates'!B:B)</f>
        <v>0.6345238095238096</v>
      </c>
      <c r="K72">
        <f xml:space="preserve"> AVERAGEIF('Australian Open'!C:C, H72,'Individual Set Win Rates'!C:C)</f>
        <v>0.26666666666666666</v>
      </c>
      <c r="L72">
        <f xml:space="preserve"> AVERAGEIF('Australian Open'!C:C, H72,'Individual Set Win Rates'!D:D)</f>
        <v>0</v>
      </c>
      <c r="M72">
        <f xml:space="preserve"> AVERAGEIF('Australian Open'!C:C, H72,'Individual Set Win Rates'!E:E)</f>
        <v>0</v>
      </c>
      <c r="O72" t="str">
        <v>John Newcombe</v>
      </c>
      <c r="P72">
        <v>0.53846153846153844</v>
      </c>
      <c r="Q72">
        <v>0.33333333333333331</v>
      </c>
      <c r="R72">
        <v>0.42857142857142855</v>
      </c>
      <c r="S72">
        <v>0.14285714285714285</v>
      </c>
      <c r="T72">
        <v>0</v>
      </c>
      <c r="V72" t="str">
        <v>Jimmy Connors</v>
      </c>
      <c r="W72">
        <f t="shared" si="5"/>
        <v>0.47756410256410253</v>
      </c>
      <c r="X72">
        <f t="shared" si="6"/>
        <v>0.6333333333333333</v>
      </c>
      <c r="Y72">
        <f t="shared" si="7"/>
        <v>0.3666666666666667</v>
      </c>
      <c r="Z72">
        <f t="shared" si="8"/>
        <v>0.5641025641025641</v>
      </c>
      <c r="AA72">
        <f t="shared" si="9"/>
        <v>0</v>
      </c>
    </row>
    <row r="73" spans="1:27">
      <c r="A73" t="str">
        <v>Phil Dent</v>
      </c>
      <c r="B73" s="18">
        <f xml:space="preserve"> AVERAGEIF('Australian Open'!S:S, A73,'Individual Set Win Rates'!F:F)</f>
        <v>0.46153846153846156</v>
      </c>
      <c r="C73">
        <f xml:space="preserve"> AVERAGEIF('Australian Open'!S:S, A73,'Individual Set Win Rates'!G:G)</f>
        <v>0.4</v>
      </c>
      <c r="D73">
        <f xml:space="preserve"> AVERAGEIF('Australian Open'!S:S, A73,'Individual Set Win Rates'!H:H)</f>
        <v>0.75</v>
      </c>
      <c r="E73">
        <f xml:space="preserve"> AVERAGEIF('Australian Open'!S:S, A73,'Individual Set Win Rates'!I:I)</f>
        <v>0.33333333333333331</v>
      </c>
      <c r="F73">
        <f xml:space="preserve"> AVERAGEIF('Australian Open'!S:S, A73,'Individual Set Win Rates'!J:J)</f>
        <v>0</v>
      </c>
      <c r="H73" t="str">
        <v>Dick Savitt</v>
      </c>
      <c r="I73" s="18">
        <f xml:space="preserve"> AVERAGEIF('Australian Open'!C:C, H73,'Individual Set Win Rates'!A:A)</f>
        <v>0.66666666666666663</v>
      </c>
      <c r="J73">
        <f xml:space="preserve"> AVERAGEIF('Australian Open'!C:C, H73,'Individual Set Win Rates'!B:B)</f>
        <v>0.25</v>
      </c>
      <c r="K73">
        <f xml:space="preserve"> AVERAGEIF('Australian Open'!C:C, H73,'Individual Set Win Rates'!C:C)</f>
        <v>0.66666666666666663</v>
      </c>
      <c r="L73">
        <f xml:space="preserve"> AVERAGEIF('Australian Open'!C:C, H73,'Individual Set Win Rates'!D:D)</f>
        <v>0.8571428571428571</v>
      </c>
      <c r="M73">
        <f xml:space="preserve"> AVERAGEIF('Australian Open'!C:C, H73,'Individual Set Win Rates'!E:E)</f>
        <v>0</v>
      </c>
      <c r="O73" t="str">
        <v>Jimmy Connors</v>
      </c>
      <c r="P73">
        <v>0.41666666666666669</v>
      </c>
      <c r="Q73">
        <v>0.66666666666666663</v>
      </c>
      <c r="R73">
        <v>0.33333333333333331</v>
      </c>
      <c r="S73">
        <v>0.46153846153846156</v>
      </c>
      <c r="T73">
        <v>0</v>
      </c>
      <c r="V73" t="str">
        <v>Phil Dent</v>
      </c>
      <c r="W73">
        <f t="shared" si="5"/>
        <v>0.46153846153846156</v>
      </c>
      <c r="X73">
        <f t="shared" si="6"/>
        <v>0.4</v>
      </c>
      <c r="Y73">
        <f t="shared" si="7"/>
        <v>0.75</v>
      </c>
      <c r="Z73">
        <f t="shared" si="8"/>
        <v>0.33333333333333331</v>
      </c>
      <c r="AA73">
        <f t="shared" si="9"/>
        <v>0</v>
      </c>
    </row>
    <row r="74" spans="1:27">
      <c r="A74" t="str">
        <v>Evonne Goolagong</v>
      </c>
      <c r="B74" s="18">
        <f xml:space="preserve"> AVERAGEIF('Australian Open'!S:S, A74,'Individual Set Win Rates'!F:F)</f>
        <v>0.51666666666666672</v>
      </c>
      <c r="C74">
        <f xml:space="preserve"> AVERAGEIF('Australian Open'!S:S, A74,'Individual Set Win Rates'!G:G)</f>
        <v>0.42606837606837605</v>
      </c>
      <c r="D74">
        <f xml:space="preserve"> AVERAGEIF('Australian Open'!S:S, A74,'Individual Set Win Rates'!H:H)</f>
        <v>0.11904761904761905</v>
      </c>
      <c r="E74">
        <f xml:space="preserve"> AVERAGEIF('Australian Open'!S:S, A74,'Individual Set Win Rates'!I:I)</f>
        <v>0</v>
      </c>
      <c r="F74">
        <f xml:space="preserve"> AVERAGEIF('Australian Open'!S:S, A74,'Individual Set Win Rates'!J:J)</f>
        <v>0</v>
      </c>
      <c r="H74" t="str">
        <v>Louise Brough</v>
      </c>
      <c r="I74" s="18">
        <f xml:space="preserve"> AVERAGEIF('Australian Open'!C:C, H74,'Individual Set Win Rates'!A:A)</f>
        <v>0.6</v>
      </c>
      <c r="J74">
        <f xml:space="preserve"> AVERAGEIF('Australian Open'!C:C, H74,'Individual Set Win Rates'!B:B)</f>
        <v>0.33333333333333331</v>
      </c>
      <c r="K74">
        <f xml:space="preserve"> AVERAGEIF('Australian Open'!C:C, H74,'Individual Set Win Rates'!C:C)</f>
        <v>0.6</v>
      </c>
      <c r="L74">
        <f xml:space="preserve"> AVERAGEIF('Australian Open'!C:C, H74,'Individual Set Win Rates'!D:D)</f>
        <v>0</v>
      </c>
      <c r="M74">
        <f xml:space="preserve"> AVERAGEIF('Australian Open'!C:C, H74,'Individual Set Win Rates'!E:E)</f>
        <v>0</v>
      </c>
      <c r="O74" t="str">
        <v>Phil Dent</v>
      </c>
      <c r="P74">
        <v>0.46153846153846156</v>
      </c>
      <c r="Q74">
        <v>0.4</v>
      </c>
      <c r="R74">
        <v>0.75</v>
      </c>
      <c r="S74">
        <v>0.33333333333333331</v>
      </c>
      <c r="T74">
        <v>0</v>
      </c>
      <c r="V74" t="str">
        <v>Evonne Goolagong</v>
      </c>
      <c r="W74">
        <f t="shared" si="5"/>
        <v>0.58605769230769234</v>
      </c>
      <c r="X74">
        <f t="shared" si="6"/>
        <v>0.57553418803418799</v>
      </c>
      <c r="Y74">
        <f t="shared" si="7"/>
        <v>0.18452380952380953</v>
      </c>
      <c r="Z74">
        <f t="shared" si="8"/>
        <v>0</v>
      </c>
      <c r="AA74">
        <f t="shared" si="9"/>
        <v>0</v>
      </c>
    </row>
    <row r="75" spans="1:27">
      <c r="A75" t="str">
        <v>Onny Parun</v>
      </c>
      <c r="B75" s="18">
        <f xml:space="preserve"> AVERAGEIF('Australian Open'!S:S, A75,'Individual Set Win Rates'!F:F)</f>
        <v>0.33333333333333331</v>
      </c>
      <c r="C75">
        <f xml:space="preserve"> AVERAGEIF('Australian Open'!S:S, A75,'Individual Set Win Rates'!G:G)</f>
        <v>0.53846153846153844</v>
      </c>
      <c r="D75">
        <f xml:space="preserve"> AVERAGEIF('Australian Open'!S:S, A75,'Individual Set Win Rates'!H:H)</f>
        <v>0.35714285714285715</v>
      </c>
      <c r="E75">
        <f xml:space="preserve"> AVERAGEIF('Australian Open'!S:S, A75,'Individual Set Win Rates'!I:I)</f>
        <v>0.14285714285714285</v>
      </c>
      <c r="F75">
        <f xml:space="preserve"> AVERAGEIF('Australian Open'!S:S, A75,'Individual Set Win Rates'!J:J)</f>
        <v>0</v>
      </c>
      <c r="H75" t="str">
        <v>Frank Sedgman</v>
      </c>
      <c r="I75" s="18">
        <f xml:space="preserve"> AVERAGEIF('Australian Open'!C:C, H75,'Individual Set Win Rates'!A:A)</f>
        <v>0.66666666666666663</v>
      </c>
      <c r="J75">
        <f xml:space="preserve"> AVERAGEIF('Australian Open'!C:C, H75,'Individual Set Win Rates'!B:B)</f>
        <v>0.67500000000000004</v>
      </c>
      <c r="K75">
        <f xml:space="preserve"> AVERAGEIF('Australian Open'!C:C, H75,'Individual Set Win Rates'!C:C)</f>
        <v>0.57499999999999996</v>
      </c>
      <c r="L75">
        <f xml:space="preserve"> AVERAGEIF('Australian Open'!C:C, H75,'Individual Set Win Rates'!D:D)</f>
        <v>0.42857142857142855</v>
      </c>
      <c r="M75">
        <f xml:space="preserve"> AVERAGEIF('Australian Open'!C:C, H75,'Individual Set Win Rates'!E:E)</f>
        <v>0</v>
      </c>
      <c r="O75" t="str">
        <v>Evonne Goolagong</v>
      </c>
      <c r="P75">
        <v>0.51666666666666672</v>
      </c>
      <c r="Q75">
        <v>0.42606837606837605</v>
      </c>
      <c r="R75">
        <v>0.11904761904761905</v>
      </c>
      <c r="S75">
        <v>0</v>
      </c>
      <c r="T75">
        <v>0</v>
      </c>
      <c r="V75" t="str">
        <v>Onny Parun</v>
      </c>
      <c r="W75">
        <f t="shared" si="5"/>
        <v>0.33333333333333331</v>
      </c>
      <c r="X75">
        <f t="shared" si="6"/>
        <v>0.53846153846153844</v>
      </c>
      <c r="Y75">
        <f t="shared" si="7"/>
        <v>0.35714285714285715</v>
      </c>
      <c r="Z75">
        <f t="shared" si="8"/>
        <v>0.14285714285714285</v>
      </c>
      <c r="AA75">
        <f t="shared" si="9"/>
        <v>0</v>
      </c>
    </row>
    <row r="76" spans="1:27">
      <c r="A76" t="str">
        <v>Malcolm Anderson</v>
      </c>
      <c r="B76" s="18">
        <f xml:space="preserve"> AVERAGEIF('Australian Open'!S:S, A76,'Individual Set Win Rates'!F:F)</f>
        <v>0.4391025641025641</v>
      </c>
      <c r="C76">
        <f xml:space="preserve"> AVERAGEIF('Australian Open'!S:S, A76,'Individual Set Win Rates'!G:G)</f>
        <v>0.33333333333333331</v>
      </c>
      <c r="D76">
        <f xml:space="preserve"> AVERAGEIF('Australian Open'!S:S, A76,'Individual Set Win Rates'!H:H)</f>
        <v>0.34523809523809523</v>
      </c>
      <c r="E76">
        <f xml:space="preserve"> AVERAGEIF('Australian Open'!S:S, A76,'Individual Set Win Rates'!I:I)</f>
        <v>0</v>
      </c>
      <c r="F76">
        <f xml:space="preserve"> AVERAGEIF('Australian Open'!S:S, A76,'Individual Set Win Rates'!J:J)</f>
        <v>0</v>
      </c>
      <c r="H76" t="str">
        <v>Doris Hart</v>
      </c>
      <c r="I76" s="18">
        <f xml:space="preserve"> AVERAGEIF('Australian Open'!C:C, H76,'Individual Set Win Rates'!A:A)</f>
        <v>0.66666666666666663</v>
      </c>
      <c r="J76">
        <f xml:space="preserve"> AVERAGEIF('Australian Open'!C:C, H76,'Individual Set Win Rates'!B:B)</f>
        <v>0.6</v>
      </c>
      <c r="K76">
        <f xml:space="preserve"> AVERAGEIF('Australian Open'!C:C, H76,'Individual Set Win Rates'!C:C)</f>
        <v>0</v>
      </c>
      <c r="L76">
        <f xml:space="preserve"> AVERAGEIF('Australian Open'!C:C, H76,'Individual Set Win Rates'!D:D)</f>
        <v>0</v>
      </c>
      <c r="M76">
        <f xml:space="preserve"> AVERAGEIF('Australian Open'!C:C, H76,'Individual Set Win Rates'!E:E)</f>
        <v>0</v>
      </c>
      <c r="O76" t="str">
        <v>Onny Parun</v>
      </c>
      <c r="P76">
        <v>0.33333333333333331</v>
      </c>
      <c r="Q76">
        <v>0.53846153846153844</v>
      </c>
      <c r="R76">
        <v>0.35714285714285715</v>
      </c>
      <c r="S76">
        <v>0.14285714285714285</v>
      </c>
      <c r="T76">
        <v>0</v>
      </c>
      <c r="V76" t="str">
        <v>Malcolm Anderson</v>
      </c>
      <c r="W76">
        <f t="shared" si="5"/>
        <v>0.4391025641025641</v>
      </c>
      <c r="X76">
        <f t="shared" si="6"/>
        <v>0.33333333333333331</v>
      </c>
      <c r="Y76">
        <f t="shared" si="7"/>
        <v>0.34523809523809523</v>
      </c>
      <c r="Z76">
        <f t="shared" si="8"/>
        <v>0</v>
      </c>
      <c r="AA76">
        <f t="shared" si="9"/>
        <v>0</v>
      </c>
    </row>
    <row r="77" spans="1:27">
      <c r="A77" t="str">
        <v>Arthur Ashe</v>
      </c>
      <c r="B77" s="18">
        <f xml:space="preserve"> AVERAGEIF('Australian Open'!S:S, A77,'Individual Set Win Rates'!F:F)</f>
        <v>0.31428571428571433</v>
      </c>
      <c r="C77">
        <f xml:space="preserve"> AVERAGEIF('Australian Open'!S:S, A77,'Individual Set Win Rates'!G:G)</f>
        <v>0.37698412698412698</v>
      </c>
      <c r="D77">
        <f xml:space="preserve"> AVERAGEIF('Australian Open'!S:S, A77,'Individual Set Win Rates'!H:H)</f>
        <v>0.24999999999999997</v>
      </c>
      <c r="E77">
        <f xml:space="preserve"> AVERAGEIF('Australian Open'!S:S, A77,'Individual Set Win Rates'!I:I)</f>
        <v>0.1111111111111111</v>
      </c>
      <c r="F77">
        <f xml:space="preserve"> AVERAGEIF('Australian Open'!S:S, A77,'Individual Set Win Rates'!J:J)</f>
        <v>0</v>
      </c>
      <c r="H77" t="str">
        <v>Adrian Quist</v>
      </c>
      <c r="I77" s="18">
        <f xml:space="preserve"> AVERAGEIF('Australian Open'!C:C, H77,'Individual Set Win Rates'!A:A)</f>
        <v>0.67222222222222217</v>
      </c>
      <c r="J77">
        <f xml:space="preserve"> AVERAGEIF('Australian Open'!C:C, H77,'Individual Set Win Rates'!B:B)</f>
        <v>0.61904761904761907</v>
      </c>
      <c r="K77">
        <f xml:space="preserve"> AVERAGEIF('Australian Open'!C:C, H77,'Individual Set Win Rates'!C:C)</f>
        <v>0.60555555555555551</v>
      </c>
      <c r="L77">
        <f xml:space="preserve"> AVERAGEIF('Australian Open'!C:C, H77,'Individual Set Win Rates'!D:D)</f>
        <v>0.19444444444444442</v>
      </c>
      <c r="M77">
        <f xml:space="preserve"> AVERAGEIF('Australian Open'!C:C, H77,'Individual Set Win Rates'!E:E)</f>
        <v>0.40972222222222215</v>
      </c>
      <c r="O77" t="str">
        <v>Malcolm Anderson</v>
      </c>
      <c r="P77">
        <v>0.4391025641025641</v>
      </c>
      <c r="Q77">
        <v>0.33333333333333331</v>
      </c>
      <c r="R77">
        <v>0.34523809523809523</v>
      </c>
      <c r="S77">
        <v>0</v>
      </c>
      <c r="T77">
        <v>0</v>
      </c>
      <c r="V77" t="str">
        <v>Arthur Ashe</v>
      </c>
      <c r="W77">
        <f t="shared" si="5"/>
        <v>0.45714285714285718</v>
      </c>
      <c r="X77">
        <f t="shared" si="6"/>
        <v>0.46974206349206349</v>
      </c>
      <c r="Y77">
        <f t="shared" si="7"/>
        <v>0.5</v>
      </c>
      <c r="Z77">
        <f t="shared" si="8"/>
        <v>5.5555555555555552E-2</v>
      </c>
      <c r="AA77">
        <f t="shared" si="9"/>
        <v>0</v>
      </c>
    </row>
    <row r="78" spans="1:27">
      <c r="A78" t="str">
        <v>Kerry Melville Reid</v>
      </c>
      <c r="B78" s="18">
        <f xml:space="preserve"> AVERAGEIF('Australian Open'!S:S, A78,'Individual Set Win Rates'!F:F)</f>
        <v>0.14285714285714285</v>
      </c>
      <c r="C78">
        <f xml:space="preserve"> AVERAGEIF('Australian Open'!S:S, A78,'Individual Set Win Rates'!G:G)</f>
        <v>0.33333333333333331</v>
      </c>
      <c r="D78">
        <f xml:space="preserve"> AVERAGEIF('Australian Open'!S:S, A78,'Individual Set Win Rates'!H:H)</f>
        <v>0</v>
      </c>
      <c r="E78">
        <f xml:space="preserve"> AVERAGEIF('Australian Open'!S:S, A78,'Individual Set Win Rates'!I:I)</f>
        <v>0</v>
      </c>
      <c r="F78">
        <f xml:space="preserve"> AVERAGEIF('Australian Open'!S:S, A78,'Individual Set Win Rates'!J:J)</f>
        <v>0</v>
      </c>
      <c r="H78" t="str">
        <v>Dinny Pails</v>
      </c>
      <c r="I78" s="18">
        <f xml:space="preserve"> AVERAGEIF('Australian Open'!C:C, H78,'Individual Set Win Rates'!A:A)</f>
        <v>0.4</v>
      </c>
      <c r="J78">
        <f xml:space="preserve"> AVERAGEIF('Australian Open'!C:C, H78,'Individual Set Win Rates'!B:B)</f>
        <v>0.6</v>
      </c>
      <c r="K78">
        <f xml:space="preserve"> AVERAGEIF('Australian Open'!C:C, H78,'Individual Set Win Rates'!C:C)</f>
        <v>0.33333333333333331</v>
      </c>
      <c r="L78">
        <f xml:space="preserve"> AVERAGEIF('Australian Open'!C:C, H78,'Individual Set Win Rates'!D:D)</f>
        <v>0.58333333333333337</v>
      </c>
      <c r="M78">
        <f xml:space="preserve"> AVERAGEIF('Australian Open'!C:C, H78,'Individual Set Win Rates'!E:E)</f>
        <v>0.5714285714285714</v>
      </c>
      <c r="O78" t="str">
        <v>Arthur Ashe</v>
      </c>
      <c r="P78">
        <v>0.31428571428571433</v>
      </c>
      <c r="Q78">
        <v>0.37698412698412698</v>
      </c>
      <c r="R78">
        <v>0.24999999999999997</v>
      </c>
      <c r="S78">
        <v>0.1111111111111111</v>
      </c>
      <c r="T78">
        <v>0</v>
      </c>
      <c r="V78" t="str">
        <v>Kerry Melville Reid</v>
      </c>
      <c r="W78">
        <f t="shared" si="5"/>
        <v>0.36309523809523814</v>
      </c>
      <c r="X78">
        <f t="shared" si="6"/>
        <v>0.54166666666666663</v>
      </c>
      <c r="Y78">
        <f t="shared" si="7"/>
        <v>0</v>
      </c>
      <c r="Z78">
        <f t="shared" si="8"/>
        <v>0</v>
      </c>
      <c r="AA78">
        <f t="shared" si="9"/>
        <v>0</v>
      </c>
    </row>
    <row r="79" spans="1:27">
      <c r="A79" t="str">
        <v>Dick Crealy</v>
      </c>
      <c r="B79" s="18">
        <f xml:space="preserve"> AVERAGEIF('Australian Open'!S:S, A79,'Individual Set Win Rates'!F:F)</f>
        <v>0.4</v>
      </c>
      <c r="C79">
        <f xml:space="preserve"> AVERAGEIF('Australian Open'!S:S, A79,'Individual Set Win Rates'!G:G)</f>
        <v>0.4375</v>
      </c>
      <c r="D79">
        <f xml:space="preserve"> AVERAGEIF('Australian Open'!S:S, A79,'Individual Set Win Rates'!H:H)</f>
        <v>0.16666666666666666</v>
      </c>
      <c r="E79">
        <f xml:space="preserve"> AVERAGEIF('Australian Open'!S:S, A79,'Individual Set Win Rates'!I:I)</f>
        <v>0</v>
      </c>
      <c r="F79">
        <f xml:space="preserve"> AVERAGEIF('Australian Open'!S:S, A79,'Individual Set Win Rates'!J:J)</f>
        <v>0</v>
      </c>
      <c r="H79" t="str">
        <v>John Bromwich</v>
      </c>
      <c r="I79" s="18">
        <f xml:space="preserve"> AVERAGEIF('Australian Open'!C:C, H79,'Individual Set Win Rates'!A:A)</f>
        <v>0.5083333333333333</v>
      </c>
      <c r="J79">
        <f xml:space="preserve"> AVERAGEIF('Australian Open'!C:C, H79,'Individual Set Win Rates'!B:B)</f>
        <v>0.76190476190476186</v>
      </c>
      <c r="K79">
        <f xml:space="preserve"> AVERAGEIF('Australian Open'!C:C, H79,'Individual Set Win Rates'!C:C)</f>
        <v>0.625</v>
      </c>
      <c r="L79">
        <f xml:space="preserve"> AVERAGEIF('Australian Open'!C:C, H79,'Individual Set Win Rates'!D:D)</f>
        <v>0.16666666666666666</v>
      </c>
      <c r="M79">
        <f xml:space="preserve"> AVERAGEIF('Australian Open'!C:C, H79,'Individual Set Win Rates'!E:E)</f>
        <v>0.375</v>
      </c>
      <c r="O79" t="str">
        <v>Kerry Melville Reid</v>
      </c>
      <c r="P79">
        <v>0.14285714285714285</v>
      </c>
      <c r="Q79">
        <v>0.33333333333333331</v>
      </c>
      <c r="R79">
        <v>0</v>
      </c>
      <c r="S79">
        <v>0</v>
      </c>
      <c r="T79">
        <v>0</v>
      </c>
      <c r="V79" t="str">
        <v>Dick Crealy</v>
      </c>
      <c r="W79">
        <f t="shared" si="5"/>
        <v>0.4</v>
      </c>
      <c r="X79">
        <f t="shared" si="6"/>
        <v>0.4375</v>
      </c>
      <c r="Y79">
        <f t="shared" si="7"/>
        <v>0.16666666666666666</v>
      </c>
      <c r="Z79">
        <f t="shared" si="8"/>
        <v>0</v>
      </c>
      <c r="AA79">
        <f t="shared" si="9"/>
        <v>0</v>
      </c>
    </row>
    <row r="80" spans="1:27">
      <c r="A80" t="str">
        <v>Billie Jean King</v>
      </c>
      <c r="B80" s="18">
        <f xml:space="preserve"> AVERAGEIF('Australian Open'!S:S, A80,'Individual Set Win Rates'!F:F)</f>
        <v>0.4</v>
      </c>
      <c r="C80">
        <f xml:space="preserve"> AVERAGEIF('Australian Open'!S:S, A80,'Individual Set Win Rates'!G:G)</f>
        <v>0.14285714285714285</v>
      </c>
      <c r="D80">
        <f xml:space="preserve"> AVERAGEIF('Australian Open'!S:S, A80,'Individual Set Win Rates'!H:H)</f>
        <v>0</v>
      </c>
      <c r="E80">
        <f xml:space="preserve"> AVERAGEIF('Australian Open'!S:S, A80,'Individual Set Win Rates'!I:I)</f>
        <v>0</v>
      </c>
      <c r="F80">
        <f xml:space="preserve"> AVERAGEIF('Australian Open'!S:S, A80,'Individual Set Win Rates'!J:J)</f>
        <v>0</v>
      </c>
      <c r="H80" t="str">
        <v>Emily Hood Westacott</v>
      </c>
      <c r="I80" s="18">
        <f xml:space="preserve"> AVERAGEIF('Australian Open'!C:C, H80,'Individual Set Win Rates'!A:A)</f>
        <v>0.8571428571428571</v>
      </c>
      <c r="J80">
        <f xml:space="preserve"> AVERAGEIF('Australian Open'!C:C, H80,'Individual Set Win Rates'!B:B)</f>
        <v>0.75</v>
      </c>
      <c r="K80">
        <f xml:space="preserve"> AVERAGEIF('Australian Open'!C:C, H80,'Individual Set Win Rates'!C:C)</f>
        <v>0</v>
      </c>
      <c r="L80">
        <f xml:space="preserve"> AVERAGEIF('Australian Open'!C:C, H80,'Individual Set Win Rates'!D:D)</f>
        <v>0</v>
      </c>
      <c r="M80">
        <f xml:space="preserve"> AVERAGEIF('Australian Open'!C:C, H80,'Individual Set Win Rates'!E:E)</f>
        <v>0</v>
      </c>
      <c r="O80" t="str">
        <v>Dick Crealy</v>
      </c>
      <c r="P80">
        <v>0.4</v>
      </c>
      <c r="Q80">
        <v>0.4375</v>
      </c>
      <c r="R80">
        <v>0.16666666666666666</v>
      </c>
      <c r="S80">
        <v>0</v>
      </c>
      <c r="T80">
        <v>0</v>
      </c>
      <c r="V80" t="str">
        <v>Billie Jean King</v>
      </c>
      <c r="W80">
        <f t="shared" si="5"/>
        <v>0.62857142857142856</v>
      </c>
      <c r="X80">
        <f t="shared" si="6"/>
        <v>0.4464285714285714</v>
      </c>
      <c r="Y80">
        <f t="shared" si="7"/>
        <v>0</v>
      </c>
      <c r="Z80">
        <f t="shared" si="8"/>
        <v>0</v>
      </c>
      <c r="AA80">
        <f t="shared" si="9"/>
        <v>0</v>
      </c>
    </row>
    <row r="81" spans="1:27">
      <c r="A81" t="str">
        <v>Andrés Gimeno</v>
      </c>
      <c r="B81" s="18">
        <f xml:space="preserve"> AVERAGEIF('Australian Open'!S:S, A81,'Individual Set Win Rates'!F:F)</f>
        <v>0.33333333333333331</v>
      </c>
      <c r="C81">
        <f xml:space="preserve"> AVERAGEIF('Australian Open'!S:S, A81,'Individual Set Win Rates'!G:G)</f>
        <v>0.4</v>
      </c>
      <c r="D81">
        <f xml:space="preserve"> AVERAGEIF('Australian Open'!S:S, A81,'Individual Set Win Rates'!H:H)</f>
        <v>0.35714285714285715</v>
      </c>
      <c r="E81">
        <f xml:space="preserve"> AVERAGEIF('Australian Open'!S:S, A81,'Individual Set Win Rates'!I:I)</f>
        <v>0</v>
      </c>
      <c r="F81">
        <f xml:space="preserve"> AVERAGEIF('Australian Open'!S:S, A81,'Individual Set Win Rates'!J:J)</f>
        <v>0</v>
      </c>
      <c r="H81" t="str">
        <v>Dorothy Cheney</v>
      </c>
      <c r="I81" s="18">
        <f xml:space="preserve"> AVERAGEIF('Australian Open'!C:C, H81,'Individual Set Win Rates'!A:A)</f>
        <v>0.66666666666666663</v>
      </c>
      <c r="J81">
        <f xml:space="preserve"> AVERAGEIF('Australian Open'!C:C, H81,'Individual Set Win Rates'!B:B)</f>
        <v>0.75</v>
      </c>
      <c r="K81">
        <f xml:space="preserve"> AVERAGEIF('Australian Open'!C:C, H81,'Individual Set Win Rates'!C:C)</f>
        <v>0</v>
      </c>
      <c r="L81">
        <f xml:space="preserve"> AVERAGEIF('Australian Open'!C:C, H81,'Individual Set Win Rates'!D:D)</f>
        <v>0</v>
      </c>
      <c r="M81">
        <f xml:space="preserve"> AVERAGEIF('Australian Open'!C:C, H81,'Individual Set Win Rates'!E:E)</f>
        <v>0</v>
      </c>
      <c r="O81" t="str">
        <v>Billie Jean King</v>
      </c>
      <c r="P81">
        <v>0.4</v>
      </c>
      <c r="Q81">
        <v>0.14285714285714285</v>
      </c>
      <c r="R81">
        <v>0</v>
      </c>
      <c r="S81">
        <v>0</v>
      </c>
      <c r="T81">
        <v>0</v>
      </c>
      <c r="V81" t="str">
        <v>Andrés Gimeno</v>
      </c>
      <c r="W81">
        <f t="shared" si="5"/>
        <v>0.33333333333333331</v>
      </c>
      <c r="X81">
        <f t="shared" si="6"/>
        <v>0.4</v>
      </c>
      <c r="Y81">
        <f t="shared" si="7"/>
        <v>0.35714285714285715</v>
      </c>
      <c r="Z81">
        <f t="shared" si="8"/>
        <v>0</v>
      </c>
      <c r="AA81">
        <f t="shared" si="9"/>
        <v>0</v>
      </c>
    </row>
    <row r="82" spans="1:27">
      <c r="A82" t="str">
        <v>Margaret Court</v>
      </c>
      <c r="B82" s="18">
        <f xml:space="preserve"> AVERAGEIF('Australian Open'!S:S, A82,'Individual Set Win Rates'!F:F)</f>
        <v>0.14285714285714285</v>
      </c>
      <c r="C82">
        <f xml:space="preserve"> AVERAGEIF('Australian Open'!S:S, A82,'Individual Set Win Rates'!G:G)</f>
        <v>0.25</v>
      </c>
      <c r="D82">
        <f xml:space="preserve"> AVERAGEIF('Australian Open'!S:S, A82,'Individual Set Win Rates'!H:H)</f>
        <v>0</v>
      </c>
      <c r="E82">
        <f xml:space="preserve"> AVERAGEIF('Australian Open'!S:S, A82,'Individual Set Win Rates'!I:I)</f>
        <v>0</v>
      </c>
      <c r="F82">
        <f xml:space="preserve"> AVERAGEIF('Australian Open'!S:S, A82,'Individual Set Win Rates'!J:J)</f>
        <v>0</v>
      </c>
      <c r="H82" t="str">
        <v>Don Budge</v>
      </c>
      <c r="I82" s="18">
        <f xml:space="preserve"> AVERAGEIF('Australian Open'!C:C, H82,'Individual Set Win Rates'!A:A)</f>
        <v>0.6</v>
      </c>
      <c r="J82">
        <f xml:space="preserve"> AVERAGEIF('Australian Open'!C:C, H82,'Individual Set Win Rates'!B:B)</f>
        <v>0.75</v>
      </c>
      <c r="K82">
        <f xml:space="preserve"> AVERAGEIF('Australian Open'!C:C, H82,'Individual Set Win Rates'!C:C)</f>
        <v>0.8571428571428571</v>
      </c>
      <c r="L82">
        <f xml:space="preserve"> AVERAGEIF('Australian Open'!C:C, H82,'Individual Set Win Rates'!D:D)</f>
        <v>0</v>
      </c>
      <c r="M82">
        <f xml:space="preserve"> AVERAGEIF('Australian Open'!C:C, H82,'Individual Set Win Rates'!E:E)</f>
        <v>0</v>
      </c>
      <c r="O82" t="str">
        <v>Andrés Gimeno</v>
      </c>
      <c r="P82">
        <v>0.33333333333333331</v>
      </c>
      <c r="Q82">
        <v>0.4</v>
      </c>
      <c r="R82">
        <v>0.35714285714285715</v>
      </c>
      <c r="S82">
        <v>0</v>
      </c>
      <c r="T82">
        <v>0</v>
      </c>
      <c r="V82" t="str">
        <v>Margaret Court</v>
      </c>
      <c r="W82">
        <f t="shared" si="5"/>
        <v>0.37056277056277054</v>
      </c>
      <c r="X82">
        <f t="shared" si="6"/>
        <v>0.43616383616383614</v>
      </c>
      <c r="Y82">
        <f t="shared" si="7"/>
        <v>5.8982683982683984E-2</v>
      </c>
      <c r="Z82">
        <f t="shared" si="8"/>
        <v>0</v>
      </c>
      <c r="AA82">
        <f t="shared" si="9"/>
        <v>0</v>
      </c>
    </row>
    <row r="83" spans="1:27">
      <c r="A83" t="str">
        <v>Juan Gisbert</v>
      </c>
      <c r="B83" s="18">
        <f xml:space="preserve"> AVERAGEIF('Australian Open'!S:S, A83,'Individual Set Win Rates'!F:F)</f>
        <v>0.41666666666666669</v>
      </c>
      <c r="C83">
        <f xml:space="preserve"> AVERAGEIF('Australian Open'!S:S, A83,'Individual Set Win Rates'!G:G)</f>
        <v>0.75</v>
      </c>
      <c r="D83">
        <f xml:space="preserve"> AVERAGEIF('Australian Open'!S:S, A83,'Individual Set Win Rates'!H:H)</f>
        <v>0.3888888888888889</v>
      </c>
      <c r="E83">
        <f xml:space="preserve"> AVERAGEIF('Australian Open'!S:S, A83,'Individual Set Win Rates'!I:I)</f>
        <v>0.4</v>
      </c>
      <c r="F83">
        <f xml:space="preserve"> AVERAGEIF('Australian Open'!S:S, A83,'Individual Set Win Rates'!J:J)</f>
        <v>0</v>
      </c>
      <c r="H83" t="str">
        <v>Vivian McGrath</v>
      </c>
      <c r="I83" s="18">
        <f xml:space="preserve"> AVERAGEIF('Australian Open'!C:C, H83,'Individual Set Win Rates'!A:A)</f>
        <v>0.66666666666666663</v>
      </c>
      <c r="J83">
        <f xml:space="preserve"> AVERAGEIF('Australian Open'!C:C, H83,'Individual Set Win Rates'!B:B)</f>
        <v>0.14285714285714285</v>
      </c>
      <c r="K83">
        <f xml:space="preserve"> AVERAGEIF('Australian Open'!C:C, H83,'Individual Set Win Rates'!C:C)</f>
        <v>1</v>
      </c>
      <c r="L83">
        <f xml:space="preserve"> AVERAGEIF('Australian Open'!C:C, H83,'Individual Set Win Rates'!D:D)</f>
        <v>0.25</v>
      </c>
      <c r="M83">
        <f xml:space="preserve"> AVERAGEIF('Australian Open'!C:C, H83,'Individual Set Win Rates'!E:E)</f>
        <v>0.8571428571428571</v>
      </c>
      <c r="O83" t="str">
        <v>Margaret Court</v>
      </c>
      <c r="P83">
        <v>0.14285714285714285</v>
      </c>
      <c r="Q83">
        <v>0.25</v>
      </c>
      <c r="R83">
        <v>0</v>
      </c>
      <c r="S83">
        <v>0</v>
      </c>
      <c r="T83">
        <v>0</v>
      </c>
      <c r="V83" t="str">
        <v>Juan Gisbert</v>
      </c>
      <c r="W83">
        <f t="shared" si="5"/>
        <v>0.41666666666666669</v>
      </c>
      <c r="X83">
        <f t="shared" si="6"/>
        <v>0.75</v>
      </c>
      <c r="Y83">
        <f t="shared" si="7"/>
        <v>0.3888888888888889</v>
      </c>
      <c r="Z83">
        <f t="shared" si="8"/>
        <v>0.4</v>
      </c>
      <c r="AA83">
        <f t="shared" si="9"/>
        <v>0</v>
      </c>
    </row>
    <row r="84" spans="1:27">
      <c r="A84" t="str">
        <v>Lesley Turner Bowrey</v>
      </c>
      <c r="B84" s="18">
        <f xml:space="preserve"> AVERAGEIF('Australian Open'!S:S, A84,'Individual Set Win Rates'!F:F)</f>
        <v>0.23809523809523808</v>
      </c>
      <c r="C84">
        <f xml:space="preserve"> AVERAGEIF('Australian Open'!S:S, A84,'Individual Set Win Rates'!G:G)</f>
        <v>0.32500000000000001</v>
      </c>
      <c r="D84">
        <f xml:space="preserve"> AVERAGEIF('Australian Open'!S:S, A84,'Individual Set Win Rates'!H:H)</f>
        <v>0</v>
      </c>
      <c r="E84">
        <f xml:space="preserve"> AVERAGEIF('Australian Open'!S:S, A84,'Individual Set Win Rates'!I:I)</f>
        <v>0</v>
      </c>
      <c r="F84">
        <f xml:space="preserve"> AVERAGEIF('Australian Open'!S:S, A84,'Individual Set Win Rates'!J:J)</f>
        <v>0</v>
      </c>
      <c r="H84" t="str">
        <v>Joan Hartigan</v>
      </c>
      <c r="I84" s="18">
        <f xml:space="preserve"> AVERAGEIF('Australian Open'!C:C, H84,'Individual Set Win Rates'!A:A)</f>
        <v>0.68571428571428561</v>
      </c>
      <c r="J84">
        <f xml:space="preserve"> AVERAGEIF('Australian Open'!C:C, H84,'Individual Set Win Rates'!B:B)</f>
        <v>0.62222222222222223</v>
      </c>
      <c r="K84">
        <f xml:space="preserve"> AVERAGEIF('Australian Open'!C:C, H84,'Individual Set Win Rates'!C:C)</f>
        <v>0</v>
      </c>
      <c r="L84">
        <f xml:space="preserve"> AVERAGEIF('Australian Open'!C:C, H84,'Individual Set Win Rates'!D:D)</f>
        <v>0</v>
      </c>
      <c r="M84">
        <f xml:space="preserve"> AVERAGEIF('Australian Open'!C:C, H84,'Individual Set Win Rates'!E:E)</f>
        <v>0</v>
      </c>
      <c r="O84" t="str">
        <v>Juan Gisbert</v>
      </c>
      <c r="P84">
        <v>0.41666666666666669</v>
      </c>
      <c r="Q84">
        <v>0.75</v>
      </c>
      <c r="R84">
        <v>0.3888888888888889</v>
      </c>
      <c r="S84">
        <v>0.4</v>
      </c>
      <c r="T84">
        <v>0</v>
      </c>
      <c r="V84" t="str">
        <v>Lesley Turner Bowrey</v>
      </c>
      <c r="W84">
        <f t="shared" si="5"/>
        <v>0.23809523809523808</v>
      </c>
      <c r="X84">
        <f t="shared" si="6"/>
        <v>0.32500000000000001</v>
      </c>
      <c r="Y84">
        <f t="shared" si="7"/>
        <v>0</v>
      </c>
      <c r="Z84">
        <f t="shared" si="8"/>
        <v>0</v>
      </c>
      <c r="AA84">
        <f t="shared" si="9"/>
        <v>0</v>
      </c>
    </row>
    <row r="85" spans="1:27">
      <c r="A85" t="str">
        <v>Nancy Richey</v>
      </c>
      <c r="B85" s="18">
        <f xml:space="preserve"> AVERAGEIF('Australian Open'!S:S, A85,'Individual Set Win Rates'!F:F)</f>
        <v>0</v>
      </c>
      <c r="C85">
        <f xml:space="preserve"> AVERAGEIF('Australian Open'!S:S, A85,'Individual Set Win Rates'!G:G)</f>
        <v>0</v>
      </c>
      <c r="D85">
        <f xml:space="preserve"> AVERAGEIF('Australian Open'!S:S, A85,'Individual Set Win Rates'!H:H)</f>
        <v>0</v>
      </c>
      <c r="E85">
        <f xml:space="preserve"> AVERAGEIF('Australian Open'!S:S, A85,'Individual Set Win Rates'!I:I)</f>
        <v>0</v>
      </c>
      <c r="F85">
        <f xml:space="preserve"> AVERAGEIF('Australian Open'!S:S, A85,'Individual Set Win Rates'!J:J)</f>
        <v>0</v>
      </c>
      <c r="H85" t="str">
        <v>Dorothy Round</v>
      </c>
      <c r="I85" s="18">
        <f xml:space="preserve"> AVERAGEIF('Australian Open'!C:C, H85,'Individual Set Win Rates'!A:A)</f>
        <v>0.14285714285714285</v>
      </c>
      <c r="J85">
        <f xml:space="preserve"> AVERAGEIF('Australian Open'!C:C, H85,'Individual Set Win Rates'!B:B)</f>
        <v>0.8571428571428571</v>
      </c>
      <c r="K85">
        <f xml:space="preserve"> AVERAGEIF('Australian Open'!C:C, H85,'Individual Set Win Rates'!C:C)</f>
        <v>0.66666666666666663</v>
      </c>
      <c r="L85">
        <f xml:space="preserve"> AVERAGEIF('Australian Open'!C:C, H85,'Individual Set Win Rates'!D:D)</f>
        <v>0</v>
      </c>
      <c r="M85">
        <f xml:space="preserve"> AVERAGEIF('Australian Open'!C:C, H85,'Individual Set Win Rates'!E:E)</f>
        <v>0</v>
      </c>
      <c r="O85" t="str">
        <v>Lesley Turner Bowrey</v>
      </c>
      <c r="P85">
        <v>0.23809523809523808</v>
      </c>
      <c r="Q85">
        <v>0.32500000000000001</v>
      </c>
      <c r="R85">
        <v>0</v>
      </c>
      <c r="S85">
        <v>0</v>
      </c>
      <c r="T85">
        <v>0</v>
      </c>
      <c r="V85" t="str">
        <v>Nancy Richey</v>
      </c>
      <c r="W85">
        <f t="shared" si="5"/>
        <v>0.42857142857142855</v>
      </c>
      <c r="X85">
        <f t="shared" si="6"/>
        <v>0.3</v>
      </c>
      <c r="Y85">
        <f t="shared" si="7"/>
        <v>0</v>
      </c>
      <c r="Z85">
        <f t="shared" si="8"/>
        <v>0</v>
      </c>
      <c r="AA85">
        <f t="shared" si="9"/>
        <v>0</v>
      </c>
    </row>
    <row r="86" spans="1:27">
      <c r="A86" t="str">
        <v>Maria Bueno</v>
      </c>
      <c r="B86" s="18">
        <f xml:space="preserve"> AVERAGEIF('Australian Open'!S:S, A86,'Individual Set Win Rates'!F:F)</f>
        <v>0.58333333333333337</v>
      </c>
      <c r="C86">
        <f xml:space="preserve"> AVERAGEIF('Australian Open'!S:S, A86,'Individual Set Win Rates'!G:G)</f>
        <v>0.4</v>
      </c>
      <c r="D86">
        <f xml:space="preserve"> AVERAGEIF('Australian Open'!S:S, A86,'Individual Set Win Rates'!H:H)</f>
        <v>0.2</v>
      </c>
      <c r="E86">
        <f xml:space="preserve"> AVERAGEIF('Australian Open'!S:S, A86,'Individual Set Win Rates'!I:I)</f>
        <v>0</v>
      </c>
      <c r="F86">
        <f xml:space="preserve"> AVERAGEIF('Australian Open'!S:S, A86,'Individual Set Win Rates'!J:J)</f>
        <v>0</v>
      </c>
      <c r="H86" t="str">
        <v>Jack Crawford</v>
      </c>
      <c r="I86" s="18">
        <f xml:space="preserve"> AVERAGEIF('Australian Open'!C:C, H86,'Individual Set Win Rates'!A:A)</f>
        <v>0.375</v>
      </c>
      <c r="J86">
        <f xml:space="preserve"> AVERAGEIF('Australian Open'!C:C, H86,'Individual Set Win Rates'!B:B)</f>
        <v>0.65</v>
      </c>
      <c r="K86">
        <f xml:space="preserve"> AVERAGEIF('Australian Open'!C:C, H86,'Individual Set Win Rates'!C:C)</f>
        <v>0.46249999999999997</v>
      </c>
      <c r="L86">
        <f xml:space="preserve"> AVERAGEIF('Australian Open'!C:C, H86,'Individual Set Win Rates'!D:D)</f>
        <v>0.71845238095238095</v>
      </c>
      <c r="M86">
        <f xml:space="preserve"> AVERAGEIF('Australian Open'!C:C, H86,'Individual Set Win Rates'!E:E)</f>
        <v>0.21428571428571427</v>
      </c>
      <c r="O86" t="str">
        <v>Nancy Richey</v>
      </c>
      <c r="P86">
        <v>0</v>
      </c>
      <c r="Q86">
        <v>0</v>
      </c>
      <c r="R86">
        <v>0</v>
      </c>
      <c r="S86">
        <v>0</v>
      </c>
      <c r="T86">
        <v>0</v>
      </c>
      <c r="V86" t="str">
        <v>Maria Bueno</v>
      </c>
      <c r="W86">
        <f t="shared" si="5"/>
        <v>0.58333333333333337</v>
      </c>
      <c r="X86">
        <f t="shared" si="6"/>
        <v>0.4</v>
      </c>
      <c r="Y86">
        <f t="shared" si="7"/>
        <v>0.2</v>
      </c>
      <c r="Z86">
        <f t="shared" si="8"/>
        <v>0</v>
      </c>
      <c r="AA86">
        <f t="shared" si="9"/>
        <v>0</v>
      </c>
    </row>
    <row r="87" spans="1:27">
      <c r="A87" t="str">
        <v>Fred Stolle</v>
      </c>
      <c r="B87" s="18">
        <f xml:space="preserve"> AVERAGEIF('Australian Open'!S:S, A87,'Individual Set Win Rates'!F:F)</f>
        <v>0.44791666666666663</v>
      </c>
      <c r="C87">
        <f xml:space="preserve"> AVERAGEIF('Australian Open'!S:S, A87,'Individual Set Win Rates'!G:G)</f>
        <v>0.57499999999999996</v>
      </c>
      <c r="D87">
        <f xml:space="preserve"> AVERAGEIF('Australian Open'!S:S, A87,'Individual Set Win Rates'!H:H)</f>
        <v>0.25</v>
      </c>
      <c r="E87">
        <f xml:space="preserve"> AVERAGEIF('Australian Open'!S:S, A87,'Individual Set Win Rates'!I:I)</f>
        <v>0.20833333333333334</v>
      </c>
      <c r="F87">
        <f xml:space="preserve"> AVERAGEIF('Australian Open'!S:S, A87,'Individual Set Win Rates'!J:J)</f>
        <v>7.1428571428571425E-2</v>
      </c>
      <c r="H87" t="str">
        <v>Fred Perry</v>
      </c>
      <c r="I87" s="18">
        <f xml:space="preserve"> AVERAGEIF('Australian Open'!C:C, H87,'Individual Set Win Rates'!A:A)</f>
        <v>0.66666666666666663</v>
      </c>
      <c r="J87">
        <f xml:space="preserve"> AVERAGEIF('Australian Open'!C:C, H87,'Individual Set Win Rates'!B:B)</f>
        <v>0.58333333333333337</v>
      </c>
      <c r="K87">
        <f xml:space="preserve"> AVERAGEIF('Australian Open'!C:C, H87,'Individual Set Win Rates'!C:C)</f>
        <v>0.8571428571428571</v>
      </c>
      <c r="L87">
        <f xml:space="preserve"> AVERAGEIF('Australian Open'!C:C, H87,'Individual Set Win Rates'!D:D)</f>
        <v>0</v>
      </c>
      <c r="M87">
        <f xml:space="preserve"> AVERAGEIF('Australian Open'!C:C, H87,'Individual Set Win Rates'!E:E)</f>
        <v>0</v>
      </c>
      <c r="O87" t="str">
        <v>Maria Bueno</v>
      </c>
      <c r="P87">
        <v>0.58333333333333337</v>
      </c>
      <c r="Q87">
        <v>0.4</v>
      </c>
      <c r="R87">
        <v>0.2</v>
      </c>
      <c r="S87">
        <v>0</v>
      </c>
      <c r="T87">
        <v>0</v>
      </c>
      <c r="V87" t="str">
        <v>Fred Stolle</v>
      </c>
      <c r="W87">
        <f t="shared" si="5"/>
        <v>0.44791666666666663</v>
      </c>
      <c r="X87">
        <f t="shared" si="6"/>
        <v>0.57499999999999996</v>
      </c>
      <c r="Y87">
        <f t="shared" si="7"/>
        <v>0.25</v>
      </c>
      <c r="Z87">
        <f t="shared" si="8"/>
        <v>0.20833333333333334</v>
      </c>
      <c r="AA87">
        <f t="shared" si="9"/>
        <v>7.1428571428571425E-2</v>
      </c>
    </row>
    <row r="88" spans="1:27">
      <c r="A88" t="str">
        <v>Jan Lehane</v>
      </c>
      <c r="B88" s="18">
        <f xml:space="preserve"> AVERAGEIF('Australian Open'!S:S, A88,'Individual Set Win Rates'!F:F)</f>
        <v>0.20238095238095238</v>
      </c>
      <c r="C88">
        <f xml:space="preserve"> AVERAGEIF('Australian Open'!S:S, A88,'Individual Set Win Rates'!G:G)</f>
        <v>0.28749999999999998</v>
      </c>
      <c r="D88">
        <f xml:space="preserve"> AVERAGEIF('Australian Open'!S:S, A88,'Individual Set Win Rates'!H:H)</f>
        <v>0</v>
      </c>
      <c r="E88">
        <f xml:space="preserve"> AVERAGEIF('Australian Open'!S:S, A88,'Individual Set Win Rates'!I:I)</f>
        <v>0</v>
      </c>
      <c r="F88">
        <f xml:space="preserve"> AVERAGEIF('Australian Open'!S:S, A88,'Individual Set Win Rates'!J:J)</f>
        <v>0</v>
      </c>
      <c r="H88" t="str">
        <v>Coral Buttsworth</v>
      </c>
      <c r="I88" s="18">
        <f xml:space="preserve"> AVERAGEIF('Australian Open'!C:C, H88,'Individual Set Win Rates'!A:A)</f>
        <v>0.3526785714285714</v>
      </c>
      <c r="J88">
        <f xml:space="preserve"> AVERAGEIF('Australian Open'!C:C, H88,'Individual Set Win Rates'!B:B)</f>
        <v>0.6333333333333333</v>
      </c>
      <c r="K88">
        <f xml:space="preserve"> AVERAGEIF('Australian Open'!C:C, H88,'Individual Set Win Rates'!C:C)</f>
        <v>0.3</v>
      </c>
      <c r="L88">
        <f xml:space="preserve"> AVERAGEIF('Australian Open'!C:C, H88,'Individual Set Win Rates'!D:D)</f>
        <v>0</v>
      </c>
      <c r="M88">
        <f xml:space="preserve"> AVERAGEIF('Australian Open'!C:C, H88,'Individual Set Win Rates'!E:E)</f>
        <v>0</v>
      </c>
      <c r="O88" t="str">
        <v>Fred Stolle</v>
      </c>
      <c r="P88">
        <v>0.44791666666666663</v>
      </c>
      <c r="Q88">
        <v>0.57499999999999996</v>
      </c>
      <c r="R88">
        <v>0.25</v>
      </c>
      <c r="S88">
        <v>0.20833333333333334</v>
      </c>
      <c r="T88">
        <v>7.1428571428571425E-2</v>
      </c>
      <c r="V88" t="str">
        <v>Jan Lehane</v>
      </c>
      <c r="W88">
        <f t="shared" si="5"/>
        <v>0.20238095238095238</v>
      </c>
      <c r="X88">
        <f t="shared" si="6"/>
        <v>0.28749999999999998</v>
      </c>
      <c r="Y88">
        <f t="shared" si="7"/>
        <v>0</v>
      </c>
      <c r="Z88">
        <f t="shared" si="8"/>
        <v>0</v>
      </c>
      <c r="AA88">
        <f t="shared" si="9"/>
        <v>0</v>
      </c>
    </row>
    <row r="89" spans="1:27">
      <c r="A89" t="str">
        <v>Ken Fletcher</v>
      </c>
      <c r="B89" s="18">
        <f xml:space="preserve"> AVERAGEIF('Australian Open'!S:S, A89,'Individual Set Win Rates'!F:F)</f>
        <v>0.33333333333333331</v>
      </c>
      <c r="C89">
        <f xml:space="preserve"> AVERAGEIF('Australian Open'!S:S, A89,'Individual Set Win Rates'!G:G)</f>
        <v>0.33333333333333331</v>
      </c>
      <c r="D89">
        <f xml:space="preserve"> AVERAGEIF('Australian Open'!S:S, A89,'Individual Set Win Rates'!H:H)</f>
        <v>8.3333333333333329E-2</v>
      </c>
      <c r="E89">
        <f xml:space="preserve"> AVERAGEIF('Australian Open'!S:S, A89,'Individual Set Win Rates'!I:I)</f>
        <v>0</v>
      </c>
      <c r="F89">
        <f xml:space="preserve"> AVERAGEIF('Australian Open'!S:S, A89,'Individual Set Win Rates'!J:J)</f>
        <v>0</v>
      </c>
      <c r="H89" t="str">
        <v>Daphne Akhurst</v>
      </c>
      <c r="I89" s="18">
        <f xml:space="preserve"> AVERAGEIF('Australian Open'!C:C, H89,'Individual Set Win Rates'!A:A)</f>
        <v>0.59920634920634919</v>
      </c>
      <c r="J89">
        <f xml:space="preserve"> AVERAGEIF('Australian Open'!C:C, H89,'Individual Set Win Rates'!B:B)</f>
        <v>0.53095238095238106</v>
      </c>
      <c r="K89">
        <f xml:space="preserve"> AVERAGEIF('Australian Open'!C:C, H89,'Individual Set Win Rates'!C:C)</f>
        <v>0.38666666666666671</v>
      </c>
      <c r="L89">
        <f xml:space="preserve"> AVERAGEIF('Australian Open'!C:C, H89,'Individual Set Win Rates'!D:D)</f>
        <v>0</v>
      </c>
      <c r="M89">
        <f xml:space="preserve"> AVERAGEIF('Australian Open'!C:C, H89,'Individual Set Win Rates'!E:E)</f>
        <v>0</v>
      </c>
      <c r="O89" t="str">
        <v>Jan Lehane</v>
      </c>
      <c r="P89">
        <v>0.20238095238095238</v>
      </c>
      <c r="Q89">
        <v>0.28749999999999998</v>
      </c>
      <c r="R89">
        <v>0</v>
      </c>
      <c r="S89">
        <v>0</v>
      </c>
      <c r="T89">
        <v>0</v>
      </c>
      <c r="V89" t="str">
        <v>Ken Fletcher</v>
      </c>
      <c r="W89">
        <f t="shared" si="5"/>
        <v>0.33333333333333331</v>
      </c>
      <c r="X89">
        <f t="shared" si="6"/>
        <v>0.33333333333333331</v>
      </c>
      <c r="Y89">
        <f t="shared" si="7"/>
        <v>8.3333333333333329E-2</v>
      </c>
      <c r="Z89">
        <f t="shared" si="8"/>
        <v>0</v>
      </c>
      <c r="AA89">
        <f t="shared" si="9"/>
        <v>0</v>
      </c>
    </row>
    <row r="90" spans="1:27">
      <c r="A90" t="str">
        <v>Roy Emerson</v>
      </c>
      <c r="B90" s="18">
        <f xml:space="preserve"> AVERAGEIF('Australian Open'!S:S, A90,'Individual Set Win Rates'!F:F)</f>
        <v>0.42857142857142855</v>
      </c>
      <c r="C90">
        <f xml:space="preserve"> AVERAGEIF('Australian Open'!S:S, A90,'Individual Set Win Rates'!G:G)</f>
        <v>1</v>
      </c>
      <c r="D90">
        <f xml:space="preserve"> AVERAGEIF('Australian Open'!S:S, A90,'Individual Set Win Rates'!H:H)</f>
        <v>0.33333333333333331</v>
      </c>
      <c r="E90">
        <f xml:space="preserve"> AVERAGEIF('Australian Open'!S:S, A90,'Individual Set Win Rates'!I:I)</f>
        <v>0.4</v>
      </c>
      <c r="F90">
        <f xml:space="preserve"> AVERAGEIF('Australian Open'!S:S, A90,'Individual Set Win Rates'!J:J)</f>
        <v>0</v>
      </c>
      <c r="H90" t="str">
        <v>Edgar Moon</v>
      </c>
      <c r="I90" s="18">
        <f xml:space="preserve"> AVERAGEIF('Australian Open'!C:C, H90,'Individual Set Win Rates'!A:A)</f>
        <v>0.66666666666666663</v>
      </c>
      <c r="J90">
        <f xml:space="preserve"> AVERAGEIF('Australian Open'!C:C, H90,'Individual Set Win Rates'!B:B)</f>
        <v>0.8571428571428571</v>
      </c>
      <c r="K90">
        <f xml:space="preserve"> AVERAGEIF('Australian Open'!C:C, H90,'Individual Set Win Rates'!C:C)</f>
        <v>0.66666666666666663</v>
      </c>
      <c r="L90">
        <f xml:space="preserve"> AVERAGEIF('Australian Open'!C:C, H90,'Individual Set Win Rates'!D:D)</f>
        <v>0</v>
      </c>
      <c r="M90">
        <f xml:space="preserve"> AVERAGEIF('Australian Open'!C:C, H90,'Individual Set Win Rates'!E:E)</f>
        <v>0</v>
      </c>
      <c r="O90" t="str">
        <v>Ken Fletcher</v>
      </c>
      <c r="P90">
        <v>0.33333333333333331</v>
      </c>
      <c r="Q90">
        <v>0.33333333333333331</v>
      </c>
      <c r="R90">
        <v>8.3333333333333329E-2</v>
      </c>
      <c r="S90">
        <v>0</v>
      </c>
      <c r="T90">
        <v>0</v>
      </c>
      <c r="V90" t="str">
        <v>Roy Emerson</v>
      </c>
      <c r="W90">
        <f t="shared" si="5"/>
        <v>0.47375992063492056</v>
      </c>
      <c r="X90">
        <f t="shared" si="6"/>
        <v>0.78908730158730156</v>
      </c>
      <c r="Y90">
        <f t="shared" si="7"/>
        <v>0.51170634920634928</v>
      </c>
      <c r="Z90">
        <f t="shared" si="8"/>
        <v>0.35416666666666669</v>
      </c>
      <c r="AA90">
        <f t="shared" si="9"/>
        <v>7.1428571428571425E-2</v>
      </c>
    </row>
    <row r="91" spans="1:27">
      <c r="A91" t="str">
        <v>Rod Laver</v>
      </c>
      <c r="B91" s="18">
        <f xml:space="preserve"> AVERAGEIF('Australian Open'!S:S, A91,'Individual Set Win Rates'!F:F)</f>
        <v>0.8571428571428571</v>
      </c>
      <c r="C91">
        <f xml:space="preserve"> AVERAGEIF('Australian Open'!S:S, A91,'Individual Set Win Rates'!G:G)</f>
        <v>0.33333333333333331</v>
      </c>
      <c r="D91">
        <f xml:space="preserve"> AVERAGEIF('Australian Open'!S:S, A91,'Individual Set Win Rates'!H:H)</f>
        <v>0.35714285714285715</v>
      </c>
      <c r="E91">
        <f xml:space="preserve"> AVERAGEIF('Australian Open'!S:S, A91,'Individual Set Win Rates'!I:I)</f>
        <v>0.4</v>
      </c>
      <c r="F91">
        <f xml:space="preserve"> AVERAGEIF('Australian Open'!S:S, A91,'Individual Set Win Rates'!J:J)</f>
        <v>0</v>
      </c>
      <c r="H91" t="str">
        <v>John Colin Gregory</v>
      </c>
      <c r="I91" s="18">
        <f xml:space="preserve"> AVERAGEIF('Australian Open'!C:C, H91,'Individual Set Win Rates'!A:A)</f>
        <v>0.75</v>
      </c>
      <c r="J91">
        <f xml:space="preserve"> AVERAGEIF('Australian Open'!C:C, H91,'Individual Set Win Rates'!B:B)</f>
        <v>0.75</v>
      </c>
      <c r="K91">
        <f xml:space="preserve"> AVERAGEIF('Australian Open'!C:C, H91,'Individual Set Win Rates'!C:C)</f>
        <v>0.41666666666666669</v>
      </c>
      <c r="L91">
        <f xml:space="preserve"> AVERAGEIF('Australian Open'!C:C, H91,'Individual Set Win Rates'!D:D)</f>
        <v>0.58333333333333337</v>
      </c>
      <c r="M91">
        <f xml:space="preserve"> AVERAGEIF('Australian Open'!C:C, H91,'Individual Set Win Rates'!E:E)</f>
        <v>0</v>
      </c>
      <c r="O91" t="str">
        <v>Roy Emerson</v>
      </c>
      <c r="P91">
        <v>0.42857142857142855</v>
      </c>
      <c r="Q91">
        <v>1</v>
      </c>
      <c r="R91">
        <v>0.33333333333333331</v>
      </c>
      <c r="S91">
        <v>0.4</v>
      </c>
      <c r="T91">
        <v>0</v>
      </c>
      <c r="V91" t="str">
        <v>Rod Laver</v>
      </c>
      <c r="W91">
        <f t="shared" si="5"/>
        <v>0.70436507936507931</v>
      </c>
      <c r="X91">
        <f t="shared" si="6"/>
        <v>0.32222222222222219</v>
      </c>
      <c r="Y91">
        <f t="shared" si="7"/>
        <v>0.48690476190476195</v>
      </c>
      <c r="Z91">
        <f t="shared" si="8"/>
        <v>0.39523809523809522</v>
      </c>
      <c r="AA91">
        <f t="shared" si="9"/>
        <v>9.5238095238095233E-2</v>
      </c>
    </row>
    <row r="92" spans="1:27">
      <c r="A92" t="str">
        <v>Neale Fraser</v>
      </c>
      <c r="B92" s="18">
        <f xml:space="preserve"> AVERAGEIF('Australian Open'!S:S, A92,'Individual Set Win Rates'!F:F)</f>
        <v>0.3531746031746032</v>
      </c>
      <c r="C92">
        <f xml:space="preserve"> AVERAGEIF('Australian Open'!S:S, A92,'Individual Set Win Rates'!G:G)</f>
        <v>0.48888888888888893</v>
      </c>
      <c r="D92">
        <f xml:space="preserve"> AVERAGEIF('Australian Open'!S:S, A92,'Individual Set Win Rates'!H:H)</f>
        <v>0.52777777777777779</v>
      </c>
      <c r="E92">
        <f xml:space="preserve"> AVERAGEIF('Australian Open'!S:S, A92,'Individual Set Win Rates'!I:I)</f>
        <v>0.33730158730158727</v>
      </c>
      <c r="F92">
        <f xml:space="preserve"> AVERAGEIF('Australian Open'!S:S, A92,'Individual Set Win Rates'!J:J)</f>
        <v>0.14285714285714285</v>
      </c>
      <c r="H92" t="str">
        <v>Jean Borotra</v>
      </c>
      <c r="I92" s="18">
        <f xml:space="preserve"> AVERAGEIF('Australian Open'!C:C, H92,'Individual Set Win Rates'!A:A)</f>
        <v>0.6</v>
      </c>
      <c r="J92">
        <f xml:space="preserve"> AVERAGEIF('Australian Open'!C:C, H92,'Individual Set Win Rates'!B:B)</f>
        <v>0.8571428571428571</v>
      </c>
      <c r="K92">
        <f xml:space="preserve"> AVERAGEIF('Australian Open'!C:C, H92,'Individual Set Win Rates'!C:C)</f>
        <v>0.4</v>
      </c>
      <c r="L92">
        <f xml:space="preserve"> AVERAGEIF('Australian Open'!C:C, H92,'Individual Set Win Rates'!D:D)</f>
        <v>0.41666666666666669</v>
      </c>
      <c r="M92">
        <f xml:space="preserve"> AVERAGEIF('Australian Open'!C:C, H92,'Individual Set Win Rates'!E:E)</f>
        <v>0.66666666666666663</v>
      </c>
      <c r="O92" t="str">
        <v>Rod Laver</v>
      </c>
      <c r="P92">
        <v>0.8571428571428571</v>
      </c>
      <c r="Q92">
        <v>0.33333333333333331</v>
      </c>
      <c r="R92">
        <v>0.35714285714285715</v>
      </c>
      <c r="S92">
        <v>0.4</v>
      </c>
      <c r="T92">
        <v>0</v>
      </c>
      <c r="V92" t="str">
        <v>Neale Fraser</v>
      </c>
      <c r="W92">
        <f t="shared" si="5"/>
        <v>0.3531746031746032</v>
      </c>
      <c r="X92">
        <f t="shared" si="6"/>
        <v>0.48888888888888893</v>
      </c>
      <c r="Y92">
        <f t="shared" si="7"/>
        <v>0.52777777777777779</v>
      </c>
      <c r="Z92">
        <f t="shared" si="8"/>
        <v>0.33730158730158727</v>
      </c>
      <c r="AA92">
        <f t="shared" si="9"/>
        <v>0.14285714285714285</v>
      </c>
    </row>
    <row r="93" spans="1:27">
      <c r="A93" t="str">
        <v>Renée Schuurman</v>
      </c>
      <c r="B93" s="18">
        <f xml:space="preserve"> AVERAGEIF('Australian Open'!S:S, A93,'Individual Set Win Rates'!F:F)</f>
        <v>0.25</v>
      </c>
      <c r="C93">
        <f xml:space="preserve"> AVERAGEIF('Australian Open'!S:S, A93,'Individual Set Win Rates'!G:G)</f>
        <v>0.33333333333333331</v>
      </c>
      <c r="D93">
        <f xml:space="preserve"> AVERAGEIF('Australian Open'!S:S, A93,'Individual Set Win Rates'!H:H)</f>
        <v>0</v>
      </c>
      <c r="E93">
        <f xml:space="preserve"> AVERAGEIF('Australian Open'!S:S, A93,'Individual Set Win Rates'!I:I)</f>
        <v>0</v>
      </c>
      <c r="F93">
        <f xml:space="preserve"> AVERAGEIF('Australian Open'!S:S, A93,'Individual Set Win Rates'!J:J)</f>
        <v>0</v>
      </c>
      <c r="H93" t="str">
        <v>Esna Boyd</v>
      </c>
      <c r="I93" s="18">
        <f xml:space="preserve"> AVERAGEIF('Australian Open'!C:C, H93,'Individual Set Win Rates'!A:A)</f>
        <v>0.41666666666666669</v>
      </c>
      <c r="J93">
        <f xml:space="preserve"> AVERAGEIF('Australian Open'!C:C, H93,'Individual Set Win Rates'!B:B)</f>
        <v>0.8571428571428571</v>
      </c>
      <c r="K93">
        <f xml:space="preserve"> AVERAGEIF('Australian Open'!C:C, H93,'Individual Set Win Rates'!C:C)</f>
        <v>0.75</v>
      </c>
      <c r="L93">
        <f xml:space="preserve"> AVERAGEIF('Australian Open'!C:C, H93,'Individual Set Win Rates'!D:D)</f>
        <v>0</v>
      </c>
      <c r="M93">
        <f xml:space="preserve"> AVERAGEIF('Australian Open'!C:C, H93,'Individual Set Win Rates'!E:E)</f>
        <v>0</v>
      </c>
      <c r="O93" t="str">
        <v>Neale Fraser</v>
      </c>
      <c r="P93">
        <v>0.3531746031746032</v>
      </c>
      <c r="Q93">
        <v>0.48888888888888893</v>
      </c>
      <c r="R93">
        <v>0.52777777777777779</v>
      </c>
      <c r="S93">
        <v>0.33730158730158727</v>
      </c>
      <c r="T93">
        <v>0.14285714285714285</v>
      </c>
      <c r="V93" t="str">
        <v>Renée Schuurman</v>
      </c>
      <c r="W93">
        <f t="shared" si="5"/>
        <v>0.25</v>
      </c>
      <c r="X93">
        <f t="shared" si="6"/>
        <v>0.33333333333333331</v>
      </c>
      <c r="Y93">
        <f t="shared" si="7"/>
        <v>0</v>
      </c>
      <c r="Z93">
        <f t="shared" si="8"/>
        <v>0</v>
      </c>
      <c r="AA93">
        <f t="shared" si="9"/>
        <v>0</v>
      </c>
    </row>
    <row r="94" spans="1:27">
      <c r="A94" t="str">
        <v>Lorraine Coghlan</v>
      </c>
      <c r="B94" s="18">
        <f xml:space="preserve"> AVERAGEIF('Australian Open'!S:S, A94,'Individual Set Win Rates'!F:F)</f>
        <v>0.33333333333333331</v>
      </c>
      <c r="C94">
        <f xml:space="preserve"> AVERAGEIF('Australian Open'!S:S, A94,'Individual Set Win Rates'!G:G)</f>
        <v>0.4</v>
      </c>
      <c r="D94">
        <f xml:space="preserve"> AVERAGEIF('Australian Open'!S:S, A94,'Individual Set Win Rates'!H:H)</f>
        <v>0</v>
      </c>
      <c r="E94">
        <f xml:space="preserve"> AVERAGEIF('Australian Open'!S:S, A94,'Individual Set Win Rates'!I:I)</f>
        <v>0</v>
      </c>
      <c r="F94">
        <f xml:space="preserve"> AVERAGEIF('Australian Open'!S:S, A94,'Individual Set Win Rates'!J:J)</f>
        <v>0</v>
      </c>
      <c r="H94" t="str">
        <v>Gerald Patterson</v>
      </c>
      <c r="I94" s="18">
        <f xml:space="preserve"> AVERAGEIF('Australian Open'!C:C, H94,'Individual Set Win Rates'!A:A)</f>
        <v>0.33333333333333331</v>
      </c>
      <c r="J94">
        <f xml:space="preserve"> AVERAGEIF('Australian Open'!C:C, H94,'Individual Set Win Rates'!B:B)</f>
        <v>0.6</v>
      </c>
      <c r="K94">
        <f xml:space="preserve"> AVERAGEIF('Australian Open'!C:C, H94,'Individual Set Win Rates'!C:C)</f>
        <v>0.33333333333333331</v>
      </c>
      <c r="L94">
        <f xml:space="preserve"> AVERAGEIF('Australian Open'!C:C, H94,'Individual Set Win Rates'!D:D)</f>
        <v>0.52941176470588236</v>
      </c>
      <c r="M94">
        <f xml:space="preserve"> AVERAGEIF('Australian Open'!C:C, H94,'Individual Set Win Rates'!E:E)</f>
        <v>0.66666666666666663</v>
      </c>
      <c r="O94" t="str">
        <v>Renée Schuurman</v>
      </c>
      <c r="P94">
        <v>0.25</v>
      </c>
      <c r="Q94">
        <v>0.33333333333333331</v>
      </c>
      <c r="R94">
        <v>0</v>
      </c>
      <c r="S94">
        <v>0</v>
      </c>
      <c r="T94">
        <v>0</v>
      </c>
      <c r="V94" t="str">
        <v>Lorraine Coghlan</v>
      </c>
      <c r="W94">
        <f t="shared" si="5"/>
        <v>0.33333333333333331</v>
      </c>
      <c r="X94">
        <f t="shared" si="6"/>
        <v>0.4</v>
      </c>
      <c r="Y94">
        <f t="shared" si="7"/>
        <v>0</v>
      </c>
      <c r="Z94">
        <f t="shared" si="8"/>
        <v>0</v>
      </c>
      <c r="AA94">
        <f t="shared" si="9"/>
        <v>0</v>
      </c>
    </row>
    <row r="95" spans="1:27">
      <c r="A95" t="str">
        <v>Althea Gibson</v>
      </c>
      <c r="B95" s="18">
        <f xml:space="preserve"> AVERAGEIF('Australian Open'!S:S, A95,'Individual Set Win Rates'!F:F)</f>
        <v>0.33333333333333331</v>
      </c>
      <c r="C95">
        <f xml:space="preserve"> AVERAGEIF('Australian Open'!S:S, A95,'Individual Set Win Rates'!G:G)</f>
        <v>0.4</v>
      </c>
      <c r="D95">
        <f xml:space="preserve"> AVERAGEIF('Australian Open'!S:S, A95,'Individual Set Win Rates'!H:H)</f>
        <v>0</v>
      </c>
      <c r="E95">
        <f xml:space="preserve"> AVERAGEIF('Australian Open'!S:S, A95,'Individual Set Win Rates'!I:I)</f>
        <v>0</v>
      </c>
      <c r="F95">
        <f xml:space="preserve"> AVERAGEIF('Australian Open'!S:S, A95,'Individual Set Win Rates'!J:J)</f>
        <v>0</v>
      </c>
      <c r="H95" t="str">
        <v>John Hawkes</v>
      </c>
      <c r="I95" s="18">
        <f xml:space="preserve"> AVERAGEIF('Australian Open'!C:C, H95,'Individual Set Win Rates'!A:A)</f>
        <v>0.8571428571428571</v>
      </c>
      <c r="J95">
        <f xml:space="preserve"> AVERAGEIF('Australian Open'!C:C, H95,'Individual Set Win Rates'!B:B)</f>
        <v>0.66666666666666663</v>
      </c>
      <c r="K95">
        <f xml:space="preserve"> AVERAGEIF('Australian Open'!C:C, H95,'Individual Set Win Rates'!C:C)</f>
        <v>0.8571428571428571</v>
      </c>
      <c r="L95">
        <f xml:space="preserve"> AVERAGEIF('Australian Open'!C:C, H95,'Individual Set Win Rates'!D:D)</f>
        <v>0</v>
      </c>
      <c r="M95">
        <f xml:space="preserve"> AVERAGEIF('Australian Open'!C:C, H95,'Individual Set Win Rates'!E:E)</f>
        <v>0</v>
      </c>
      <c r="O95" t="str">
        <v>Lorraine Coghlan</v>
      </c>
      <c r="P95">
        <v>0.33333333333333331</v>
      </c>
      <c r="Q95">
        <v>0.4</v>
      </c>
      <c r="R95">
        <v>0</v>
      </c>
      <c r="S95">
        <v>0</v>
      </c>
      <c r="T95">
        <v>0</v>
      </c>
      <c r="V95" t="str">
        <v>Althea Gibson</v>
      </c>
      <c r="W95">
        <f t="shared" si="5"/>
        <v>0.33333333333333331</v>
      </c>
      <c r="X95">
        <f t="shared" si="6"/>
        <v>0.4</v>
      </c>
      <c r="Y95">
        <f t="shared" si="7"/>
        <v>0</v>
      </c>
      <c r="Z95">
        <f t="shared" si="8"/>
        <v>0</v>
      </c>
      <c r="AA95">
        <f t="shared" si="9"/>
        <v>0</v>
      </c>
    </row>
    <row r="96" spans="1:27">
      <c r="A96" t="str">
        <v>Thelma Coyne Long</v>
      </c>
      <c r="B96" s="18">
        <f xml:space="preserve"> AVERAGEIF('Australian Open'!S:S, A96,'Individual Set Win Rates'!F:F)</f>
        <v>0.44821428571428568</v>
      </c>
      <c r="C96">
        <f xml:space="preserve"> AVERAGEIF('Australian Open'!S:S, A96,'Individual Set Win Rates'!G:G)</f>
        <v>0.35</v>
      </c>
      <c r="D96">
        <f xml:space="preserve"> AVERAGEIF('Australian Open'!S:S, A96,'Individual Set Win Rates'!H:H)</f>
        <v>9.7222222222222224E-2</v>
      </c>
      <c r="E96">
        <f xml:space="preserve"> AVERAGEIF('Australian Open'!S:S, A96,'Individual Set Win Rates'!I:I)</f>
        <v>0</v>
      </c>
      <c r="F96">
        <f xml:space="preserve"> AVERAGEIF('Australian Open'!S:S, A96,'Individual Set Win Rates'!J:J)</f>
        <v>0</v>
      </c>
      <c r="H96" t="str">
        <v>James Anderson</v>
      </c>
      <c r="I96" s="18">
        <f xml:space="preserve"> AVERAGEIF('Australian Open'!C:C, H96,'Individual Set Win Rates'!A:A)</f>
        <v>0.73888888888888893</v>
      </c>
      <c r="J96">
        <f xml:space="preserve"> AVERAGEIF('Australian Open'!C:C, H96,'Individual Set Win Rates'!B:B)</f>
        <v>0.39444444444444443</v>
      </c>
      <c r="K96">
        <f xml:space="preserve"> AVERAGEIF('Australian Open'!C:C, H96,'Individual Set Win Rates'!C:C)</f>
        <v>0.47222222222222215</v>
      </c>
      <c r="L96">
        <f xml:space="preserve"> AVERAGEIF('Australian Open'!C:C, H96,'Individual Set Win Rates'!D:D)</f>
        <v>0.58333333333333337</v>
      </c>
      <c r="M96">
        <f xml:space="preserve"> AVERAGEIF('Australian Open'!C:C, H96,'Individual Set Win Rates'!E:E)</f>
        <v>0.47222222222222215</v>
      </c>
      <c r="O96" t="str">
        <v>Althea Gibson</v>
      </c>
      <c r="P96">
        <v>0.33333333333333331</v>
      </c>
      <c r="Q96">
        <v>0.4</v>
      </c>
      <c r="R96">
        <v>0</v>
      </c>
      <c r="S96">
        <v>0</v>
      </c>
      <c r="T96">
        <v>0</v>
      </c>
      <c r="V96" t="str">
        <v>Thelma Coyne Long</v>
      </c>
      <c r="W96">
        <f t="shared" si="5"/>
        <v>0.57827380952380947</v>
      </c>
      <c r="X96">
        <f t="shared" si="6"/>
        <v>0.49166666666666664</v>
      </c>
      <c r="Y96">
        <f t="shared" si="7"/>
        <v>4.8611111111111112E-2</v>
      </c>
      <c r="Z96">
        <f t="shared" si="8"/>
        <v>0</v>
      </c>
      <c r="AA96">
        <f t="shared" si="9"/>
        <v>0</v>
      </c>
    </row>
    <row r="97" spans="1:27">
      <c r="A97" t="str">
        <v>Ken Rosewall</v>
      </c>
      <c r="B97" s="18">
        <f xml:space="preserve"> AVERAGEIF('Australian Open'!S:S, A97,'Individual Set Win Rates'!F:F)</f>
        <v>0.4</v>
      </c>
      <c r="C97">
        <f xml:space="preserve"> AVERAGEIF('Australian Open'!S:S, A97,'Individual Set Win Rates'!G:G)</f>
        <v>0.66666666666666663</v>
      </c>
      <c r="D97">
        <f xml:space="preserve"> AVERAGEIF('Australian Open'!S:S, A97,'Individual Set Win Rates'!H:H)</f>
        <v>0.33333333333333331</v>
      </c>
      <c r="E97">
        <f xml:space="preserve"> AVERAGEIF('Australian Open'!S:S, A97,'Individual Set Win Rates'!I:I)</f>
        <v>0.41666666666666669</v>
      </c>
      <c r="F97">
        <f xml:space="preserve"> AVERAGEIF('Australian Open'!S:S, A97,'Individual Set Win Rates'!J:J)</f>
        <v>0</v>
      </c>
      <c r="H97" t="str">
        <v>Sylvia Lance Harper</v>
      </c>
      <c r="I97" s="18">
        <f xml:space="preserve"> AVERAGEIF('Australian Open'!C:C, H97,'Individual Set Win Rates'!A:A)</f>
        <v>0.66666666666666663</v>
      </c>
      <c r="J97">
        <f xml:space="preserve"> AVERAGEIF('Australian Open'!C:C, H97,'Individual Set Win Rates'!B:B)</f>
        <v>0.33333333333333331</v>
      </c>
      <c r="K97">
        <f xml:space="preserve"> AVERAGEIF('Australian Open'!C:C, H97,'Individual Set Win Rates'!C:C)</f>
        <v>0.5714285714285714</v>
      </c>
      <c r="L97">
        <f xml:space="preserve"> AVERAGEIF('Australian Open'!C:C, H97,'Individual Set Win Rates'!D:D)</f>
        <v>0</v>
      </c>
      <c r="M97">
        <f xml:space="preserve"> AVERAGEIF('Australian Open'!C:C, H97,'Individual Set Win Rates'!E:E)</f>
        <v>0</v>
      </c>
      <c r="O97" t="str">
        <v>Thelma Coyne Long</v>
      </c>
      <c r="P97">
        <v>0.44821428571428568</v>
      </c>
      <c r="Q97">
        <v>0.35</v>
      </c>
      <c r="R97">
        <v>9.7222222222222224E-2</v>
      </c>
      <c r="S97">
        <v>0</v>
      </c>
      <c r="T97">
        <v>0</v>
      </c>
      <c r="V97" t="str">
        <v>Ken Rosewall</v>
      </c>
      <c r="W97">
        <f t="shared" si="5"/>
        <v>0.56976304945054945</v>
      </c>
      <c r="X97">
        <f t="shared" si="6"/>
        <v>0.6479166666666667</v>
      </c>
      <c r="Y97">
        <f t="shared" si="7"/>
        <v>0.47291666666666665</v>
      </c>
      <c r="Z97">
        <f t="shared" si="8"/>
        <v>0.20833333333333334</v>
      </c>
      <c r="AA97">
        <f t="shared" si="9"/>
        <v>0</v>
      </c>
    </row>
    <row r="98" spans="1:27">
      <c r="A98" t="str">
        <v>Lew Hoad</v>
      </c>
      <c r="B98" s="18">
        <f xml:space="preserve"> AVERAGEIF('Australian Open'!S:S, A98,'Individual Set Win Rates'!F:F)</f>
        <v>0.4375</v>
      </c>
      <c r="C98">
        <f xml:space="preserve"> AVERAGEIF('Australian Open'!S:S, A98,'Individual Set Win Rates'!G:G)</f>
        <v>0.4</v>
      </c>
      <c r="D98">
        <f xml:space="preserve"> AVERAGEIF('Australian Open'!S:S, A98,'Individual Set Win Rates'!H:H)</f>
        <v>0.33333333333333331</v>
      </c>
      <c r="E98">
        <f xml:space="preserve"> AVERAGEIF('Australian Open'!S:S, A98,'Individual Set Win Rates'!I:I)</f>
        <v>0</v>
      </c>
      <c r="F98">
        <f xml:space="preserve"> AVERAGEIF('Australian Open'!S:S, A98,'Individual Set Win Rates'!J:J)</f>
        <v>0</v>
      </c>
      <c r="H98" t="str">
        <v>Margaret Molesworth</v>
      </c>
      <c r="I98" s="18">
        <f xml:space="preserve"> AVERAGEIF('Australian Open'!C:C, H98,'Individual Set Win Rates'!A:A)</f>
        <v>0.76190476190476186</v>
      </c>
      <c r="J98">
        <f xml:space="preserve"> AVERAGEIF('Australian Open'!C:C, H98,'Individual Set Win Rates'!B:B)</f>
        <v>0.56944444444444442</v>
      </c>
      <c r="K98">
        <f xml:space="preserve"> AVERAGEIF('Australian Open'!C:C, H98,'Individual Set Win Rates'!C:C)</f>
        <v>0</v>
      </c>
      <c r="L98">
        <f xml:space="preserve"> AVERAGEIF('Australian Open'!C:C, H98,'Individual Set Win Rates'!D:D)</f>
        <v>0</v>
      </c>
      <c r="M98">
        <f xml:space="preserve"> AVERAGEIF('Australian Open'!C:C, H98,'Individual Set Win Rates'!E:E)</f>
        <v>0</v>
      </c>
      <c r="O98" t="str">
        <v>Ken Rosewall</v>
      </c>
      <c r="P98">
        <v>0.4</v>
      </c>
      <c r="Q98">
        <v>0.66666666666666663</v>
      </c>
      <c r="R98">
        <v>0.33333333333333331</v>
      </c>
      <c r="S98">
        <v>0.41666666666666669</v>
      </c>
      <c r="T98">
        <v>0</v>
      </c>
      <c r="V98" t="str">
        <v>Lew Hoad</v>
      </c>
      <c r="W98">
        <f t="shared" si="5"/>
        <v>0.51875000000000004</v>
      </c>
      <c r="X98">
        <f t="shared" si="6"/>
        <v>0.3666666666666667</v>
      </c>
      <c r="Y98">
        <f t="shared" si="7"/>
        <v>0.46666666666666667</v>
      </c>
      <c r="Z98">
        <f t="shared" si="8"/>
        <v>0.29166666666666669</v>
      </c>
      <c r="AA98">
        <f t="shared" si="9"/>
        <v>0</v>
      </c>
    </row>
    <row r="99" spans="1:27">
      <c r="A99" t="str">
        <v>Jenny Staley</v>
      </c>
      <c r="B99" s="18">
        <f xml:space="preserve"> AVERAGEIF('Australian Open'!S:S, A99,'Individual Set Win Rates'!F:F)</f>
        <v>0.33333333333333331</v>
      </c>
      <c r="C99">
        <f xml:space="preserve"> AVERAGEIF('Australian Open'!S:S, A99,'Individual Set Win Rates'!G:G)</f>
        <v>0.4</v>
      </c>
      <c r="D99">
        <f xml:space="preserve"> AVERAGEIF('Australian Open'!S:S, A99,'Individual Set Win Rates'!H:H)</f>
        <v>0</v>
      </c>
      <c r="E99">
        <f xml:space="preserve"> AVERAGEIF('Australian Open'!S:S, A99,'Individual Set Win Rates'!I:I)</f>
        <v>0</v>
      </c>
      <c r="F99">
        <f xml:space="preserve"> AVERAGEIF('Australian Open'!S:S, A99,'Individual Set Win Rates'!J:J)</f>
        <v>0</v>
      </c>
      <c r="H99" t="str">
        <v>Pat O'Hara Wood</v>
      </c>
      <c r="I99" s="18">
        <f xml:space="preserve"> AVERAGEIF('Australian Open'!C:C, H99,'Individual Set Win Rates'!A:A)</f>
        <v>0.76190476190476186</v>
      </c>
      <c r="J99">
        <f xml:space="preserve"> AVERAGEIF('Australian Open'!C:C, H99,'Individual Set Win Rates'!B:B)</f>
        <v>0.62857142857142856</v>
      </c>
      <c r="K99">
        <f xml:space="preserve"> AVERAGEIF('Australian Open'!C:C, H99,'Individual Set Win Rates'!C:C)</f>
        <v>0.54761904761904756</v>
      </c>
      <c r="L99">
        <f xml:space="preserve"> AVERAGEIF('Australian Open'!C:C, H99,'Individual Set Win Rates'!D:D)</f>
        <v>0.42857142857142855</v>
      </c>
      <c r="M99">
        <f xml:space="preserve"> AVERAGEIF('Australian Open'!C:C, H99,'Individual Set Win Rates'!E:E)</f>
        <v>0.33333333333333331</v>
      </c>
      <c r="O99" t="str">
        <v>Lew Hoad</v>
      </c>
      <c r="P99">
        <v>0.4375</v>
      </c>
      <c r="Q99">
        <v>0.4</v>
      </c>
      <c r="R99">
        <v>0.33333333333333331</v>
      </c>
      <c r="S99">
        <v>0</v>
      </c>
      <c r="T99">
        <v>0</v>
      </c>
      <c r="V99" t="str">
        <v>Jenny Staley</v>
      </c>
      <c r="W99">
        <f t="shared" si="5"/>
        <v>0.33333333333333331</v>
      </c>
      <c r="X99">
        <f t="shared" si="6"/>
        <v>0.4</v>
      </c>
      <c r="Y99">
        <f t="shared" si="7"/>
        <v>0</v>
      </c>
      <c r="Z99">
        <f t="shared" si="8"/>
        <v>0</v>
      </c>
      <c r="AA99">
        <f t="shared" si="9"/>
        <v>0</v>
      </c>
    </row>
    <row r="100" spans="1:27">
      <c r="A100" t="str">
        <v>Rex Hartwig</v>
      </c>
      <c r="B100" s="18">
        <f xml:space="preserve"> AVERAGEIF('Australian Open'!S:S, A100,'Individual Set Win Rates'!F:F)</f>
        <v>0.25</v>
      </c>
      <c r="C100">
        <f xml:space="preserve"> AVERAGEIF('Australian Open'!S:S, A100,'Individual Set Win Rates'!G:G)</f>
        <v>1</v>
      </c>
      <c r="D100">
        <f xml:space="preserve"> AVERAGEIF('Australian Open'!S:S, A100,'Individual Set Win Rates'!H:H)</f>
        <v>0.33333333333333331</v>
      </c>
      <c r="E100">
        <f xml:space="preserve"> AVERAGEIF('Australian Open'!S:S, A100,'Individual Set Win Rates'!I:I)</f>
        <v>0.25</v>
      </c>
      <c r="F100">
        <f xml:space="preserve"> AVERAGEIF('Australian Open'!S:S, A100,'Individual Set Win Rates'!J:J)</f>
        <v>0</v>
      </c>
      <c r="H100" t="str">
        <v>Rhys Gemmell</v>
      </c>
      <c r="I100" s="18">
        <f xml:space="preserve"> AVERAGEIF('Australian Open'!C:C, H100,'Individual Set Win Rates'!A:A)</f>
        <v>0.58333333333333337</v>
      </c>
      <c r="J100">
        <f xml:space="preserve"> AVERAGEIF('Australian Open'!C:C, H100,'Individual Set Win Rates'!B:B)</f>
        <v>0.8571428571428571</v>
      </c>
      <c r="K100">
        <f xml:space="preserve"> AVERAGEIF('Australian Open'!C:C, H100,'Individual Set Win Rates'!C:C)</f>
        <v>0.6</v>
      </c>
      <c r="L100">
        <f xml:space="preserve"> AVERAGEIF('Australian Open'!C:C, H100,'Individual Set Win Rates'!D:D)</f>
        <v>0</v>
      </c>
      <c r="M100">
        <f xml:space="preserve"> AVERAGEIF('Australian Open'!C:C, H100,'Individual Set Win Rates'!E:E)</f>
        <v>0</v>
      </c>
      <c r="O100" t="str">
        <v>Jenny Staley</v>
      </c>
      <c r="P100">
        <v>0.33333333333333331</v>
      </c>
      <c r="Q100">
        <v>0.4</v>
      </c>
      <c r="R100">
        <v>0</v>
      </c>
      <c r="S100">
        <v>0</v>
      </c>
      <c r="T100">
        <v>0</v>
      </c>
      <c r="V100" t="str">
        <v>Rex Hartwig</v>
      </c>
      <c r="W100">
        <f t="shared" si="5"/>
        <v>0.25</v>
      </c>
      <c r="X100">
        <f t="shared" si="6"/>
        <v>1</v>
      </c>
      <c r="Y100">
        <f t="shared" si="7"/>
        <v>0.33333333333333331</v>
      </c>
      <c r="Z100">
        <f t="shared" si="8"/>
        <v>0.25</v>
      </c>
      <c r="AA100">
        <f t="shared" si="9"/>
        <v>0</v>
      </c>
    </row>
    <row r="101" spans="1:27">
      <c r="A101" t="str">
        <v>Julia Sampson Hayward</v>
      </c>
      <c r="B101" s="18">
        <f xml:space="preserve"> AVERAGEIF('Australian Open'!S:S, A101,'Individual Set Win Rates'!F:F)</f>
        <v>0.33333333333333331</v>
      </c>
      <c r="C101">
        <f xml:space="preserve"> AVERAGEIF('Australian Open'!S:S, A101,'Individual Set Win Rates'!G:G)</f>
        <v>0.25</v>
      </c>
      <c r="D101">
        <f xml:space="preserve"> AVERAGEIF('Australian Open'!S:S, A101,'Individual Set Win Rates'!H:H)</f>
        <v>0</v>
      </c>
      <c r="E101">
        <f xml:space="preserve"> AVERAGEIF('Australian Open'!S:S, A101,'Individual Set Win Rates'!I:I)</f>
        <v>0</v>
      </c>
      <c r="F101">
        <f xml:space="preserve"> AVERAGEIF('Australian Open'!S:S, A101,'Individual Set Win Rates'!J:J)</f>
        <v>0</v>
      </c>
      <c r="H101" t="str">
        <v>Algernon Kingscote</v>
      </c>
      <c r="I101" s="18">
        <f xml:space="preserve"> AVERAGEIF('Australian Open'!C:C, H101,'Individual Set Win Rates'!A:A)</f>
        <v>0.6</v>
      </c>
      <c r="J101">
        <f xml:space="preserve"> AVERAGEIF('Australian Open'!C:C, H101,'Individual Set Win Rates'!B:B)</f>
        <v>1</v>
      </c>
      <c r="K101">
        <f xml:space="preserve"> AVERAGEIF('Australian Open'!C:C, H101,'Individual Set Win Rates'!C:C)</f>
        <v>0.66666666666666663</v>
      </c>
      <c r="L101">
        <f xml:space="preserve"> AVERAGEIF('Australian Open'!C:C, H101,'Individual Set Win Rates'!D:D)</f>
        <v>0</v>
      </c>
      <c r="M101">
        <f xml:space="preserve"> AVERAGEIF('Australian Open'!C:C, H101,'Individual Set Win Rates'!E:E)</f>
        <v>0</v>
      </c>
      <c r="O101" t="str">
        <v>Rex Hartwig</v>
      </c>
      <c r="P101">
        <v>0.25</v>
      </c>
      <c r="Q101">
        <v>1</v>
      </c>
      <c r="R101">
        <v>0.33333333333333331</v>
      </c>
      <c r="S101">
        <v>0.25</v>
      </c>
      <c r="T101">
        <v>0</v>
      </c>
      <c r="V101" t="str">
        <v>Julia Sampson Hayward</v>
      </c>
      <c r="W101">
        <f t="shared" si="5"/>
        <v>0.33333333333333331</v>
      </c>
      <c r="X101">
        <f t="shared" si="6"/>
        <v>0.25</v>
      </c>
      <c r="Y101">
        <f t="shared" si="7"/>
        <v>0</v>
      </c>
      <c r="Z101">
        <f t="shared" si="8"/>
        <v>0</v>
      </c>
      <c r="AA101">
        <f t="shared" si="9"/>
        <v>0</v>
      </c>
    </row>
    <row r="102" spans="1:27">
      <c r="A102" t="str">
        <v>Mervyn Rose</v>
      </c>
      <c r="B102" s="18">
        <f xml:space="preserve"> AVERAGEIF('Australian Open'!S:S, A102,'Individual Set Win Rates'!F:F)</f>
        <v>0</v>
      </c>
      <c r="C102">
        <f xml:space="preserve"> AVERAGEIF('Australian Open'!S:S, A102,'Individual Set Win Rates'!G:G)</f>
        <v>0.33333333333333331</v>
      </c>
      <c r="D102">
        <f xml:space="preserve"> AVERAGEIF('Australian Open'!S:S, A102,'Individual Set Win Rates'!H:H)</f>
        <v>0.33333333333333331</v>
      </c>
      <c r="E102">
        <f xml:space="preserve"> AVERAGEIF('Australian Open'!S:S, A102,'Individual Set Win Rates'!I:I)</f>
        <v>0</v>
      </c>
      <c r="F102">
        <f xml:space="preserve"> AVERAGEIF('Australian Open'!S:S, A102,'Individual Set Win Rates'!J:J)</f>
        <v>0</v>
      </c>
      <c r="H102" t="str">
        <v>Gordon Lowe</v>
      </c>
      <c r="I102" s="18">
        <f xml:space="preserve"> AVERAGEIF('Australian Open'!C:C, H102,'Individual Set Win Rates'!A:A)</f>
        <v>0.4</v>
      </c>
      <c r="J102">
        <f xml:space="preserve"> AVERAGEIF('Australian Open'!C:C, H102,'Individual Set Win Rates'!B:B)</f>
        <v>0.8571428571428571</v>
      </c>
      <c r="K102">
        <f xml:space="preserve"> AVERAGEIF('Australian Open'!C:C, H102,'Individual Set Win Rates'!C:C)</f>
        <v>0.8571428571428571</v>
      </c>
      <c r="L102">
        <f xml:space="preserve"> AVERAGEIF('Australian Open'!C:C, H102,'Individual Set Win Rates'!D:D)</f>
        <v>0.6</v>
      </c>
      <c r="M102">
        <f xml:space="preserve"> AVERAGEIF('Australian Open'!C:C, H102,'Individual Set Win Rates'!E:E)</f>
        <v>0</v>
      </c>
      <c r="O102" t="str">
        <v>Julia Sampson Hayward</v>
      </c>
      <c r="P102">
        <v>0.33333333333333331</v>
      </c>
      <c r="Q102">
        <v>0.25</v>
      </c>
      <c r="R102">
        <v>0</v>
      </c>
      <c r="S102">
        <v>0</v>
      </c>
      <c r="T102">
        <v>0</v>
      </c>
      <c r="V102" t="str">
        <v>Mervyn Rose</v>
      </c>
      <c r="W102">
        <f t="shared" si="5"/>
        <v>0.375</v>
      </c>
      <c r="X102">
        <f t="shared" si="6"/>
        <v>0.16666666666666666</v>
      </c>
      <c r="Y102">
        <f t="shared" si="7"/>
        <v>0.46666666666666667</v>
      </c>
      <c r="Z102">
        <f t="shared" si="8"/>
        <v>0.375</v>
      </c>
      <c r="AA102">
        <f t="shared" si="9"/>
        <v>0</v>
      </c>
    </row>
    <row r="103" spans="1:27">
      <c r="A103" t="str">
        <v>Helen Angwin</v>
      </c>
      <c r="B103" s="18">
        <f xml:space="preserve"> AVERAGEIF('Australian Open'!S:S, A103,'Individual Set Win Rates'!F:F)</f>
        <v>0.25</v>
      </c>
      <c r="C103">
        <f xml:space="preserve"> AVERAGEIF('Australian Open'!S:S, A103,'Individual Set Win Rates'!G:G)</f>
        <v>0.33333333333333331</v>
      </c>
      <c r="D103">
        <f xml:space="preserve"> AVERAGEIF('Australian Open'!S:S, A103,'Individual Set Win Rates'!H:H)</f>
        <v>0</v>
      </c>
      <c r="E103">
        <f xml:space="preserve"> AVERAGEIF('Australian Open'!S:S, A103,'Individual Set Win Rates'!I:I)</f>
        <v>0</v>
      </c>
      <c r="F103">
        <f xml:space="preserve"> AVERAGEIF('Australian Open'!S:S, A103,'Individual Set Win Rates'!J:J)</f>
        <v>0</v>
      </c>
      <c r="H103" t="str">
        <v>Arthur O'Hara Wood</v>
      </c>
      <c r="I103" s="18">
        <f xml:space="preserve"> AVERAGEIF('Australian Open'!C:C, H103,'Individual Set Win Rates'!A:A)</f>
        <v>0.6</v>
      </c>
      <c r="J103">
        <f xml:space="preserve"> AVERAGEIF('Australian Open'!C:C, H103,'Individual Set Win Rates'!B:B)</f>
        <v>0.66666666666666663</v>
      </c>
      <c r="K103">
        <f xml:space="preserve"> AVERAGEIF('Australian Open'!C:C, H103,'Individual Set Win Rates'!C:C)</f>
        <v>0.41666666666666669</v>
      </c>
      <c r="L103">
        <f xml:space="preserve"> AVERAGEIF('Australian Open'!C:C, H103,'Individual Set Win Rates'!D:D)</f>
        <v>0.8571428571428571</v>
      </c>
      <c r="M103">
        <f xml:space="preserve"> AVERAGEIF('Australian Open'!C:C, H103,'Individual Set Win Rates'!E:E)</f>
        <v>0</v>
      </c>
      <c r="O103" t="str">
        <v>Mervyn Rose</v>
      </c>
      <c r="P103">
        <v>0</v>
      </c>
      <c r="Q103">
        <v>0.33333333333333331</v>
      </c>
      <c r="R103">
        <v>0.33333333333333331</v>
      </c>
      <c r="S103">
        <v>0</v>
      </c>
      <c r="T103">
        <v>0</v>
      </c>
      <c r="V103" t="str">
        <v>Helen Angwin</v>
      </c>
      <c r="W103">
        <f t="shared" si="5"/>
        <v>0.25</v>
      </c>
      <c r="X103">
        <f t="shared" si="6"/>
        <v>0.33333333333333331</v>
      </c>
      <c r="Y103">
        <f t="shared" si="7"/>
        <v>0</v>
      </c>
      <c r="Z103">
        <f t="shared" si="8"/>
        <v>0</v>
      </c>
      <c r="AA103">
        <f t="shared" si="9"/>
        <v>0</v>
      </c>
    </row>
    <row r="104" spans="1:27">
      <c r="A104" t="str">
        <v>Frank Sedgman</v>
      </c>
      <c r="B104" s="18">
        <f xml:space="preserve"> AVERAGEIF('Australian Open'!S:S, A104,'Individual Set Win Rates'!F:F)</f>
        <v>0.41666666666666669</v>
      </c>
      <c r="C104">
        <f xml:space="preserve"> AVERAGEIF('Australian Open'!S:S, A104,'Individual Set Win Rates'!G:G)</f>
        <v>0.45454545454545453</v>
      </c>
      <c r="D104">
        <f xml:space="preserve"> AVERAGEIF('Australian Open'!S:S, A104,'Individual Set Win Rates'!H:H)</f>
        <v>1.5</v>
      </c>
      <c r="E104">
        <f xml:space="preserve"> AVERAGEIF('Australian Open'!S:S, A104,'Individual Set Win Rates'!I:I)</f>
        <v>0.25</v>
      </c>
      <c r="F104">
        <f xml:space="preserve"> AVERAGEIF('Australian Open'!S:S, A104,'Individual Set Win Rates'!J:J)</f>
        <v>0</v>
      </c>
      <c r="H104" t="str">
        <v>Ernie Parker</v>
      </c>
      <c r="I104" s="18">
        <f xml:space="preserve"> AVERAGEIF('Australian Open'!C:C, H104,'Individual Set Win Rates'!A:A)</f>
        <v>0.25</v>
      </c>
      <c r="J104">
        <f xml:space="preserve"> AVERAGEIF('Australian Open'!C:C, H104,'Individual Set Win Rates'!B:B)</f>
        <v>0.8571428571428571</v>
      </c>
      <c r="K104">
        <f xml:space="preserve"> AVERAGEIF('Australian Open'!C:C, H104,'Individual Set Win Rates'!C:C)</f>
        <v>0.66666666666666663</v>
      </c>
      <c r="L104">
        <f xml:space="preserve"> AVERAGEIF('Australian Open'!C:C, H104,'Individual Set Win Rates'!D:D)</f>
        <v>0.75</v>
      </c>
      <c r="M104">
        <f xml:space="preserve"> AVERAGEIF('Australian Open'!C:C, H104,'Individual Set Win Rates'!E:E)</f>
        <v>0</v>
      </c>
      <c r="O104" t="str">
        <v>Helen Angwin</v>
      </c>
      <c r="P104">
        <v>0.25</v>
      </c>
      <c r="Q104">
        <v>0.33333333333333331</v>
      </c>
      <c r="R104">
        <v>0</v>
      </c>
      <c r="S104">
        <v>0</v>
      </c>
      <c r="T104">
        <v>0</v>
      </c>
      <c r="V104" t="str">
        <v>Frank Sedgman</v>
      </c>
      <c r="W104">
        <f t="shared" si="5"/>
        <v>0.54166666666666663</v>
      </c>
      <c r="X104">
        <f t="shared" si="6"/>
        <v>0.56477272727272732</v>
      </c>
      <c r="Y104">
        <f t="shared" si="7"/>
        <v>1.0375000000000001</v>
      </c>
      <c r="Z104">
        <f t="shared" si="8"/>
        <v>0.3392857142857143</v>
      </c>
      <c r="AA104">
        <f t="shared" si="9"/>
        <v>0</v>
      </c>
    </row>
    <row r="105" spans="1:27">
      <c r="A105" t="str">
        <v>Ken McGregor</v>
      </c>
      <c r="B105" s="18">
        <f xml:space="preserve"> AVERAGEIF('Australian Open'!S:S, A105,'Individual Set Win Rates'!F:F)</f>
        <v>0.33333333333333331</v>
      </c>
      <c r="C105">
        <f xml:space="preserve"> AVERAGEIF('Australian Open'!S:S, A105,'Individual Set Win Rates'!G:G)</f>
        <v>0.57499999999999996</v>
      </c>
      <c r="D105">
        <f xml:space="preserve"> AVERAGEIF('Australian Open'!S:S, A105,'Individual Set Win Rates'!H:H)</f>
        <v>0.5</v>
      </c>
      <c r="E105">
        <f xml:space="preserve"> AVERAGEIF('Australian Open'!S:S, A105,'Individual Set Win Rates'!I:I)</f>
        <v>0.14285714285714285</v>
      </c>
      <c r="F105">
        <f xml:space="preserve"> AVERAGEIF('Australian Open'!S:S, A105,'Individual Set Win Rates'!J:J)</f>
        <v>0</v>
      </c>
      <c r="H105" t="str">
        <v>James Cecil Parke</v>
      </c>
      <c r="I105" s="18">
        <f xml:space="preserve"> AVERAGEIF('Australian Open'!C:C, H105,'Individual Set Win Rates'!A:A)</f>
        <v>0.33333333333333331</v>
      </c>
      <c r="J105">
        <f xml:space="preserve"> AVERAGEIF('Australian Open'!C:C, H105,'Individual Set Win Rates'!B:B)</f>
        <v>0.66666666666666663</v>
      </c>
      <c r="K105">
        <f xml:space="preserve"> AVERAGEIF('Australian Open'!C:C, H105,'Individual Set Win Rates'!C:C)</f>
        <v>0.14285714285714285</v>
      </c>
      <c r="L105">
        <f xml:space="preserve"> AVERAGEIF('Australian Open'!C:C, H105,'Individual Set Win Rates'!D:D)</f>
        <v>0.8571428571428571</v>
      </c>
      <c r="M105">
        <f xml:space="preserve"> AVERAGEIF('Australian Open'!C:C, H105,'Individual Set Win Rates'!E:E)</f>
        <v>0.58333333333333337</v>
      </c>
      <c r="O105" t="str">
        <v>Frank Sedgman</v>
      </c>
      <c r="P105">
        <v>0.41666666666666669</v>
      </c>
      <c r="Q105">
        <v>0.45454545454545453</v>
      </c>
      <c r="R105">
        <v>1.5</v>
      </c>
      <c r="S105">
        <v>0.25</v>
      </c>
      <c r="T105">
        <v>0</v>
      </c>
      <c r="V105" t="str">
        <v>Ken McGregor</v>
      </c>
      <c r="W105">
        <f t="shared" si="5"/>
        <v>0.45833333333333337</v>
      </c>
      <c r="X105">
        <f t="shared" si="6"/>
        <v>0.56022727272727268</v>
      </c>
      <c r="Y105">
        <f t="shared" si="7"/>
        <v>0.375</v>
      </c>
      <c r="Z105">
        <f t="shared" si="8"/>
        <v>0.4464285714285714</v>
      </c>
      <c r="AA105">
        <f t="shared" si="9"/>
        <v>0</v>
      </c>
    </row>
    <row r="106" spans="1:27">
      <c r="A106" t="str">
        <v>Doris Hart</v>
      </c>
      <c r="B106" s="18">
        <f xml:space="preserve"> AVERAGEIF('Australian Open'!S:S, A106,'Individual Set Win Rates'!F:F)</f>
        <v>0.4</v>
      </c>
      <c r="C106">
        <f xml:space="preserve"> AVERAGEIF('Australian Open'!S:S, A106,'Individual Set Win Rates'!G:G)</f>
        <v>0.66666666666666663</v>
      </c>
      <c r="D106">
        <f xml:space="preserve"> AVERAGEIF('Australian Open'!S:S, A106,'Individual Set Win Rates'!H:H)</f>
        <v>0.33333333333333331</v>
      </c>
      <c r="E106">
        <f xml:space="preserve"> AVERAGEIF('Australian Open'!S:S, A106,'Individual Set Win Rates'!I:I)</f>
        <v>0</v>
      </c>
      <c r="F106">
        <f xml:space="preserve"> AVERAGEIF('Australian Open'!S:S, A106,'Individual Set Win Rates'!J:J)</f>
        <v>0</v>
      </c>
      <c r="H106" t="str">
        <v>Norman Brookes</v>
      </c>
      <c r="I106" s="18">
        <f xml:space="preserve"> AVERAGEIF('Australian Open'!C:C, H106,'Individual Set Win Rates'!A:A)</f>
        <v>0.8571428571428571</v>
      </c>
      <c r="J106">
        <f xml:space="preserve"> AVERAGEIF('Australian Open'!C:C, H106,'Individual Set Win Rates'!B:B)</f>
        <v>0.75</v>
      </c>
      <c r="K106">
        <f xml:space="preserve"> AVERAGEIF('Australian Open'!C:C, H106,'Individual Set Win Rates'!C:C)</f>
        <v>0.66666666666666663</v>
      </c>
      <c r="L106">
        <f xml:space="preserve"> AVERAGEIF('Australian Open'!C:C, H106,'Individual Set Win Rates'!D:D)</f>
        <v>0</v>
      </c>
      <c r="M106">
        <f xml:space="preserve"> AVERAGEIF('Australian Open'!C:C, H106,'Individual Set Win Rates'!E:E)</f>
        <v>0</v>
      </c>
      <c r="O106" t="str">
        <v>Ken McGregor</v>
      </c>
      <c r="P106">
        <v>0.33333333333333331</v>
      </c>
      <c r="Q106">
        <v>0.57499999999999996</v>
      </c>
      <c r="R106">
        <v>0.5</v>
      </c>
      <c r="S106">
        <v>0.14285714285714285</v>
      </c>
      <c r="T106">
        <v>0</v>
      </c>
      <c r="V106" t="str">
        <v>Doris Hart</v>
      </c>
      <c r="W106">
        <f t="shared" si="5"/>
        <v>0.53333333333333333</v>
      </c>
      <c r="X106">
        <f t="shared" si="6"/>
        <v>0.6333333333333333</v>
      </c>
      <c r="Y106">
        <f t="shared" si="7"/>
        <v>0.16666666666666666</v>
      </c>
      <c r="Z106">
        <f t="shared" si="8"/>
        <v>0</v>
      </c>
      <c r="AA106">
        <f t="shared" si="9"/>
        <v>0</v>
      </c>
    </row>
    <row r="107" spans="1:27">
      <c r="A107" t="str">
        <v>Nancye Wynne Bolton</v>
      </c>
      <c r="B107" s="18">
        <f xml:space="preserve"> AVERAGEIF('Australian Open'!S:S, A107,'Individual Set Win Rates'!F:F)</f>
        <v>0.3666666666666667</v>
      </c>
      <c r="C107">
        <f xml:space="preserve"> AVERAGEIF('Australian Open'!S:S, A107,'Individual Set Win Rates'!G:G)</f>
        <v>0.4</v>
      </c>
      <c r="D107">
        <f xml:space="preserve"> AVERAGEIF('Australian Open'!S:S, A107,'Individual Set Win Rates'!H:H)</f>
        <v>0</v>
      </c>
      <c r="E107">
        <f xml:space="preserve"> AVERAGEIF('Australian Open'!S:S, A107,'Individual Set Win Rates'!I:I)</f>
        <v>0</v>
      </c>
      <c r="F107">
        <f xml:space="preserve"> AVERAGEIF('Australian Open'!S:S, A107,'Individual Set Win Rates'!J:J)</f>
        <v>0</v>
      </c>
      <c r="H107" t="str">
        <v>Rodney Heath</v>
      </c>
      <c r="I107" s="18">
        <f xml:space="preserve"> AVERAGEIF('Australian Open'!C:C, H107,'Individual Set Win Rates'!A:A)</f>
        <v>0.5</v>
      </c>
      <c r="J107">
        <f xml:space="preserve"> AVERAGEIF('Australian Open'!C:C, H107,'Individual Set Win Rates'!B:B)</f>
        <v>0.66666666666666663</v>
      </c>
      <c r="K107">
        <f xml:space="preserve"> AVERAGEIF('Australian Open'!C:C, H107,'Individual Set Win Rates'!C:C)</f>
        <v>0.67500000000000004</v>
      </c>
      <c r="L107">
        <f xml:space="preserve"> AVERAGEIF('Australian Open'!C:C, H107,'Individual Set Win Rates'!D:D)</f>
        <v>0.3</v>
      </c>
      <c r="M107">
        <f xml:space="preserve"> AVERAGEIF('Australian Open'!C:C, H107,'Individual Set Win Rates'!E:E)</f>
        <v>0</v>
      </c>
      <c r="O107" t="str">
        <v>Doris Hart</v>
      </c>
      <c r="P107">
        <v>0.4</v>
      </c>
      <c r="Q107">
        <v>0.66666666666666663</v>
      </c>
      <c r="R107">
        <v>0.33333333333333331</v>
      </c>
      <c r="S107">
        <v>0</v>
      </c>
      <c r="T107">
        <v>0</v>
      </c>
      <c r="V107" t="str">
        <v>Nancye Wynne Bolton</v>
      </c>
      <c r="W107">
        <f t="shared" si="5"/>
        <v>0.50615079365079363</v>
      </c>
      <c r="X107">
        <f t="shared" si="6"/>
        <v>0.51726190476190481</v>
      </c>
      <c r="Y107">
        <f t="shared" si="7"/>
        <v>0.13333333333333333</v>
      </c>
      <c r="Z107">
        <f t="shared" si="8"/>
        <v>0</v>
      </c>
      <c r="AA107">
        <f t="shared" si="9"/>
        <v>0</v>
      </c>
    </row>
    <row r="108" spans="1:27">
      <c r="A108" t="str">
        <v>John Bromwich</v>
      </c>
      <c r="B108" s="18">
        <f xml:space="preserve"> AVERAGEIF('Australian Open'!S:S, A108,'Individual Set Win Rates'!F:F)</f>
        <v>0.41333333333333339</v>
      </c>
      <c r="C108">
        <f xml:space="preserve"> AVERAGEIF('Australian Open'!S:S, A108,'Individual Set Win Rates'!G:G)</f>
        <v>0.48476190476190473</v>
      </c>
      <c r="D108">
        <f xml:space="preserve"> AVERAGEIF('Australian Open'!S:S, A108,'Individual Set Win Rates'!H:H)</f>
        <v>0.29999999999999993</v>
      </c>
      <c r="E108">
        <f xml:space="preserve"> AVERAGEIF('Australian Open'!S:S, A108,'Individual Set Win Rates'!I:I)</f>
        <v>0.38333333333333336</v>
      </c>
      <c r="F108">
        <f xml:space="preserve"> AVERAGEIF('Australian Open'!S:S, A108,'Individual Set Win Rates'!J:J)</f>
        <v>0.18095238095238092</v>
      </c>
      <c r="H108" t="str">
        <v>Anthony Wilding</v>
      </c>
      <c r="I108" s="18">
        <f xml:space="preserve"> AVERAGEIF('Australian Open'!C:C, H108,'Individual Set Win Rates'!A:A)</f>
        <v>0.9285714285714286</v>
      </c>
      <c r="J108">
        <f xml:space="preserve"> AVERAGEIF('Australian Open'!C:C, H108,'Individual Set Win Rates'!B:B)</f>
        <v>0.59166666666666667</v>
      </c>
      <c r="K108">
        <f xml:space="preserve"> AVERAGEIF('Australian Open'!C:C, H108,'Individual Set Win Rates'!C:C)</f>
        <v>0.67500000000000004</v>
      </c>
      <c r="L108">
        <f xml:space="preserve"> AVERAGEIF('Australian Open'!C:C, H108,'Individual Set Win Rates'!D:D)</f>
        <v>0</v>
      </c>
      <c r="M108">
        <f xml:space="preserve"> AVERAGEIF('Australian Open'!C:C, H108,'Individual Set Win Rates'!E:E)</f>
        <v>0</v>
      </c>
      <c r="O108" t="str">
        <v>Nancye Wynne Bolton</v>
      </c>
      <c r="P108">
        <v>0.3666666666666667</v>
      </c>
      <c r="Q108">
        <v>0.4</v>
      </c>
      <c r="R108">
        <v>0</v>
      </c>
      <c r="S108">
        <v>0</v>
      </c>
      <c r="T108">
        <v>0</v>
      </c>
      <c r="V108" t="str">
        <v>John Bromwich</v>
      </c>
      <c r="W108">
        <f t="shared" si="5"/>
        <v>0.46083333333333332</v>
      </c>
      <c r="X108">
        <f t="shared" si="6"/>
        <v>0.62333333333333329</v>
      </c>
      <c r="Y108">
        <f t="shared" si="7"/>
        <v>0.46249999999999997</v>
      </c>
      <c r="Z108">
        <f t="shared" si="8"/>
        <v>0.27500000000000002</v>
      </c>
      <c r="AA108">
        <f t="shared" si="9"/>
        <v>0.27797619047619049</v>
      </c>
    </row>
    <row r="109" spans="1:27">
      <c r="A109" t="str">
        <v>Marie Toomey</v>
      </c>
      <c r="B109" s="18">
        <f xml:space="preserve"> AVERAGEIF('Australian Open'!S:S, A109,'Individual Set Win Rates'!F:F)</f>
        <v>0.33333333333333331</v>
      </c>
      <c r="C109">
        <f xml:space="preserve"> AVERAGEIF('Australian Open'!S:S, A109,'Individual Set Win Rates'!G:G)</f>
        <v>0.14285714285714285</v>
      </c>
      <c r="D109">
        <f xml:space="preserve"> AVERAGEIF('Australian Open'!S:S, A109,'Individual Set Win Rates'!H:H)</f>
        <v>0</v>
      </c>
      <c r="E109">
        <f xml:space="preserve"> AVERAGEIF('Australian Open'!S:S, A109,'Individual Set Win Rates'!I:I)</f>
        <v>0</v>
      </c>
      <c r="F109">
        <f xml:space="preserve"> AVERAGEIF('Australian Open'!S:S, A109,'Individual Set Win Rates'!J:J)</f>
        <v>0</v>
      </c>
      <c r="H109" t="str">
        <v>Fred Alexander</v>
      </c>
      <c r="I109" s="18">
        <f xml:space="preserve"> AVERAGEIF('Australian Open'!C:C, H109,'Individual Set Win Rates'!A:A)</f>
        <v>0.33333333333333331</v>
      </c>
      <c r="J109">
        <f xml:space="preserve"> AVERAGEIF('Australian Open'!C:C, H109,'Individual Set Win Rates'!B:B)</f>
        <v>0.33333333333333331</v>
      </c>
      <c r="K109">
        <f xml:space="preserve"> AVERAGEIF('Australian Open'!C:C, H109,'Individual Set Win Rates'!C:C)</f>
        <v>1</v>
      </c>
      <c r="L109">
        <f xml:space="preserve"> AVERAGEIF('Australian Open'!C:C, H109,'Individual Set Win Rates'!D:D)</f>
        <v>0.75</v>
      </c>
      <c r="M109">
        <f xml:space="preserve"> AVERAGEIF('Australian Open'!C:C, H109,'Individual Set Win Rates'!E:E)</f>
        <v>0.66666666666666663</v>
      </c>
      <c r="O109" t="str">
        <v>John Bromwich</v>
      </c>
      <c r="P109">
        <v>0.41333333333333339</v>
      </c>
      <c r="Q109">
        <v>0.48476190476190473</v>
      </c>
      <c r="R109">
        <v>0.29999999999999993</v>
      </c>
      <c r="S109">
        <v>0.38333333333333336</v>
      </c>
      <c r="T109">
        <v>0.18095238095238092</v>
      </c>
      <c r="V109" t="str">
        <v>Marie Toomey</v>
      </c>
      <c r="W109">
        <f t="shared" si="5"/>
        <v>0.33333333333333331</v>
      </c>
      <c r="X109">
        <f t="shared" si="6"/>
        <v>0.14285714285714285</v>
      </c>
      <c r="Y109">
        <f t="shared" si="7"/>
        <v>0</v>
      </c>
      <c r="Z109">
        <f t="shared" si="8"/>
        <v>0</v>
      </c>
      <c r="AA109">
        <f t="shared" si="9"/>
        <v>0</v>
      </c>
    </row>
    <row r="110" spans="1:27">
      <c r="A110" t="str">
        <v>Nell Hall Hopman</v>
      </c>
      <c r="B110" s="18">
        <f xml:space="preserve"> AVERAGEIF('Australian Open'!S:S, A110,'Individual Set Win Rates'!F:F)</f>
        <v>0.23809523809523808</v>
      </c>
      <c r="C110">
        <f xml:space="preserve"> AVERAGEIF('Australian Open'!S:S, A110,'Individual Set Win Rates'!G:G)</f>
        <v>0.25</v>
      </c>
      <c r="D110">
        <f xml:space="preserve"> AVERAGEIF('Australian Open'!S:S, A110,'Individual Set Win Rates'!H:H)</f>
        <v>0</v>
      </c>
      <c r="E110">
        <f xml:space="preserve"> AVERAGEIF('Australian Open'!S:S, A110,'Individual Set Win Rates'!I:I)</f>
        <v>0</v>
      </c>
      <c r="F110">
        <f xml:space="preserve"> AVERAGEIF('Australian Open'!S:S, A110,'Individual Set Win Rates'!J:J)</f>
        <v>0</v>
      </c>
      <c r="H110" t="str">
        <v>Horace Rice</v>
      </c>
      <c r="I110" s="18">
        <f xml:space="preserve"> AVERAGEIF('Australian Open'!C:C, H110,'Individual Set Win Rates'!A:A)</f>
        <v>0.66666666666666663</v>
      </c>
      <c r="J110">
        <f xml:space="preserve"> AVERAGEIF('Australian Open'!C:C, H110,'Individual Set Win Rates'!B:B)</f>
        <v>0.6</v>
      </c>
      <c r="K110">
        <f xml:space="preserve"> AVERAGEIF('Australian Open'!C:C, H110,'Individual Set Win Rates'!C:C)</f>
        <v>0.6</v>
      </c>
      <c r="L110">
        <f xml:space="preserve"> AVERAGEIF('Australian Open'!C:C, H110,'Individual Set Win Rates'!D:D)</f>
        <v>0</v>
      </c>
      <c r="M110">
        <f xml:space="preserve"> AVERAGEIF('Australian Open'!C:C, H110,'Individual Set Win Rates'!E:E)</f>
        <v>0</v>
      </c>
      <c r="O110" t="str">
        <v>Marie Toomey</v>
      </c>
      <c r="P110">
        <v>0.33333333333333331</v>
      </c>
      <c r="Q110">
        <v>0.14285714285714285</v>
      </c>
      <c r="R110">
        <v>0</v>
      </c>
      <c r="S110">
        <v>0</v>
      </c>
      <c r="T110">
        <v>0</v>
      </c>
      <c r="V110" t="str">
        <v>Nell Hall Hopman</v>
      </c>
      <c r="W110">
        <f t="shared" si="5"/>
        <v>0.23809523809523808</v>
      </c>
      <c r="X110">
        <f t="shared" si="6"/>
        <v>0.25</v>
      </c>
      <c r="Y110">
        <f t="shared" si="7"/>
        <v>0</v>
      </c>
      <c r="Z110">
        <f t="shared" si="8"/>
        <v>0</v>
      </c>
      <c r="AA110">
        <f t="shared" si="9"/>
        <v>0</v>
      </c>
    </row>
    <row r="111" spans="1:27">
      <c r="A111" t="str">
        <v>Joyce Fitch</v>
      </c>
      <c r="B111" s="18">
        <f xml:space="preserve"> AVERAGEIF('Australian Open'!S:S, A111,'Individual Set Win Rates'!F:F)</f>
        <v>0.4</v>
      </c>
      <c r="C111">
        <f xml:space="preserve"> AVERAGEIF('Australian Open'!S:S, A111,'Individual Set Win Rates'!G:G)</f>
        <v>0.4</v>
      </c>
      <c r="D111">
        <f xml:space="preserve"> AVERAGEIF('Australian Open'!S:S, A111,'Individual Set Win Rates'!H:H)</f>
        <v>0</v>
      </c>
      <c r="E111">
        <f xml:space="preserve"> AVERAGEIF('Australian Open'!S:S, A111,'Individual Set Win Rates'!I:I)</f>
        <v>0</v>
      </c>
      <c r="F111">
        <f xml:space="preserve"> AVERAGEIF('Australian Open'!S:S, A111,'Individual Set Win Rates'!J:J)</f>
        <v>0</v>
      </c>
      <c r="I111" s="18"/>
      <c r="O111" t="str">
        <v>Nell Hall Hopman</v>
      </c>
      <c r="P111">
        <v>0.23809523809523808</v>
      </c>
      <c r="Q111">
        <v>0.25</v>
      </c>
      <c r="R111">
        <v>0</v>
      </c>
      <c r="S111">
        <v>0</v>
      </c>
      <c r="T111">
        <v>0</v>
      </c>
      <c r="V111" t="str">
        <v>Joyce Fitch</v>
      </c>
      <c r="W111">
        <f t="shared" si="5"/>
        <v>0.4</v>
      </c>
      <c r="X111">
        <f t="shared" si="6"/>
        <v>0.4</v>
      </c>
      <c r="Y111">
        <f t="shared" si="7"/>
        <v>0</v>
      </c>
      <c r="Z111">
        <f t="shared" si="8"/>
        <v>0</v>
      </c>
      <c r="AA111">
        <f t="shared" si="9"/>
        <v>0</v>
      </c>
    </row>
    <row r="112" spans="1:27">
      <c r="A112" t="str">
        <v>Dinny Pails</v>
      </c>
      <c r="B112" s="18">
        <f xml:space="preserve"> AVERAGEIF('Australian Open'!S:S, A112,'Individual Set Win Rates'!F:F)</f>
        <v>0.58333333333333337</v>
      </c>
      <c r="C112">
        <f xml:space="preserve"> AVERAGEIF('Australian Open'!S:S, A112,'Individual Set Win Rates'!G:G)</f>
        <v>0.33333333333333331</v>
      </c>
      <c r="D112">
        <f xml:space="preserve"> AVERAGEIF('Australian Open'!S:S, A112,'Individual Set Win Rates'!H:H)</f>
        <v>0.35714285714285715</v>
      </c>
      <c r="E112">
        <f xml:space="preserve"> AVERAGEIF('Australian Open'!S:S, A112,'Individual Set Win Rates'!I:I)</f>
        <v>0.66666666666666663</v>
      </c>
      <c r="F112">
        <f xml:space="preserve"> AVERAGEIF('Australian Open'!S:S, A112,'Individual Set Win Rates'!J:J)</f>
        <v>0.25</v>
      </c>
      <c r="O112" t="str">
        <v>Joyce Fitch</v>
      </c>
      <c r="P112">
        <v>0.4</v>
      </c>
      <c r="Q112">
        <v>0.4</v>
      </c>
      <c r="R112">
        <v>0</v>
      </c>
      <c r="S112">
        <v>0</v>
      </c>
      <c r="T112">
        <v>0</v>
      </c>
      <c r="V112" t="str">
        <v>Dinny Pails</v>
      </c>
      <c r="W112">
        <f t="shared" si="5"/>
        <v>0.4916666666666667</v>
      </c>
      <c r="X112">
        <f t="shared" si="6"/>
        <v>0.46666666666666667</v>
      </c>
      <c r="Y112">
        <f t="shared" si="7"/>
        <v>0.34523809523809523</v>
      </c>
      <c r="Z112">
        <f t="shared" si="8"/>
        <v>0.625</v>
      </c>
      <c r="AA112">
        <f t="shared" si="9"/>
        <v>0.4107142857142857</v>
      </c>
    </row>
    <row r="113" spans="1:27">
      <c r="A113" t="str">
        <v>Jack Crawford</v>
      </c>
      <c r="B113" s="18">
        <f xml:space="preserve"> AVERAGEIF('Australian Open'!S:S, A113,'Individual Set Win Rates'!F:F)</f>
        <v>0.30555555555555552</v>
      </c>
      <c r="C113">
        <f xml:space="preserve"> AVERAGEIF('Australian Open'!S:S, A113,'Individual Set Win Rates'!G:G)</f>
        <v>0.29761904761904762</v>
      </c>
      <c r="D113">
        <f xml:space="preserve"> AVERAGEIF('Australian Open'!S:S, A113,'Individual Set Win Rates'!H:H)</f>
        <v>0.33333333333333331</v>
      </c>
      <c r="E113">
        <f xml:space="preserve"> AVERAGEIF('Australian Open'!S:S, A113,'Individual Set Win Rates'!I:I)</f>
        <v>0.22222222222222221</v>
      </c>
      <c r="F113">
        <f xml:space="preserve"> AVERAGEIF('Australian Open'!S:S, A113,'Individual Set Win Rates'!J:J)</f>
        <v>0.14583333333333334</v>
      </c>
      <c r="O113" t="str">
        <v>Dinny Pails</v>
      </c>
      <c r="P113">
        <v>0.58333333333333337</v>
      </c>
      <c r="Q113">
        <v>0.33333333333333331</v>
      </c>
      <c r="R113">
        <v>0.35714285714285715</v>
      </c>
      <c r="S113">
        <v>0.66666666666666663</v>
      </c>
      <c r="T113">
        <v>0.25</v>
      </c>
      <c r="V113" t="str">
        <v>Jack Crawford</v>
      </c>
      <c r="W113">
        <f t="shared" si="5"/>
        <v>0.34027777777777779</v>
      </c>
      <c r="X113">
        <f t="shared" si="6"/>
        <v>0.47380952380952379</v>
      </c>
      <c r="Y113">
        <f t="shared" si="7"/>
        <v>0.39791666666666664</v>
      </c>
      <c r="Z113">
        <f t="shared" si="8"/>
        <v>0.47033730158730158</v>
      </c>
      <c r="AA113">
        <f t="shared" si="9"/>
        <v>0.18005952380952381</v>
      </c>
    </row>
    <row r="114" spans="1:27">
      <c r="A114" t="str">
        <v>Adrian Quist</v>
      </c>
      <c r="B114" s="18">
        <f xml:space="preserve"> AVERAGEIF('Australian Open'!S:S, A114,'Individual Set Win Rates'!F:F)</f>
        <v>0.4</v>
      </c>
      <c r="C114">
        <f xml:space="preserve"> AVERAGEIF('Australian Open'!S:S, A114,'Individual Set Win Rates'!G:G)</f>
        <v>0.14285714285714285</v>
      </c>
      <c r="D114">
        <f xml:space="preserve"> AVERAGEIF('Australian Open'!S:S, A114,'Individual Set Win Rates'!H:H)</f>
        <v>0.25</v>
      </c>
      <c r="E114">
        <f xml:space="preserve"> AVERAGEIF('Australian Open'!S:S, A114,'Individual Set Win Rates'!I:I)</f>
        <v>0</v>
      </c>
      <c r="F114">
        <f xml:space="preserve"> AVERAGEIF('Australian Open'!S:S, A114,'Individual Set Win Rates'!J:J)</f>
        <v>0</v>
      </c>
      <c r="O114" t="str">
        <v>Jack Crawford</v>
      </c>
      <c r="P114">
        <v>0.30555555555555552</v>
      </c>
      <c r="Q114">
        <v>0.29761904761904762</v>
      </c>
      <c r="R114">
        <v>0.33333333333333331</v>
      </c>
      <c r="S114">
        <v>0.22222222222222221</v>
      </c>
      <c r="T114">
        <v>0.14583333333333334</v>
      </c>
      <c r="V114" t="str">
        <v>Adrian Quist</v>
      </c>
      <c r="W114">
        <f t="shared" si="5"/>
        <v>0.53611111111111109</v>
      </c>
      <c r="X114">
        <f t="shared" si="6"/>
        <v>0.38095238095238093</v>
      </c>
      <c r="Y114">
        <f t="shared" si="7"/>
        <v>0.42777777777777776</v>
      </c>
      <c r="Z114">
        <f t="shared" si="8"/>
        <v>9.722222222222221E-2</v>
      </c>
      <c r="AA114">
        <f t="shared" si="9"/>
        <v>0.20486111111111108</v>
      </c>
    </row>
    <row r="115" spans="1:27">
      <c r="A115" t="str">
        <v>Dorothy Stevenson</v>
      </c>
      <c r="B115" s="18">
        <f xml:space="preserve"> AVERAGEIF('Australian Open'!S:S, A115,'Individual Set Win Rates'!F:F)</f>
        <v>0.33333333333333331</v>
      </c>
      <c r="C115">
        <f xml:space="preserve"> AVERAGEIF('Australian Open'!S:S, A115,'Individual Set Win Rates'!G:G)</f>
        <v>0.25</v>
      </c>
      <c r="D115">
        <f xml:space="preserve"> AVERAGEIF('Australian Open'!S:S, A115,'Individual Set Win Rates'!H:H)</f>
        <v>0</v>
      </c>
      <c r="E115">
        <f xml:space="preserve"> AVERAGEIF('Australian Open'!S:S, A115,'Individual Set Win Rates'!I:I)</f>
        <v>0</v>
      </c>
      <c r="F115">
        <f xml:space="preserve"> AVERAGEIF('Australian Open'!S:S, A115,'Individual Set Win Rates'!J:J)</f>
        <v>0</v>
      </c>
      <c r="O115" t="str">
        <v>Adrian Quist</v>
      </c>
      <c r="P115">
        <v>0.4</v>
      </c>
      <c r="Q115">
        <v>0.14285714285714285</v>
      </c>
      <c r="R115">
        <v>0.25</v>
      </c>
      <c r="S115">
        <v>0</v>
      </c>
      <c r="T115">
        <v>0</v>
      </c>
      <c r="V115" t="str">
        <v>Dorothy Stevenson</v>
      </c>
      <c r="W115">
        <f t="shared" si="5"/>
        <v>0.33333333333333331</v>
      </c>
      <c r="X115">
        <f t="shared" si="6"/>
        <v>0.25</v>
      </c>
      <c r="Y115">
        <f t="shared" si="7"/>
        <v>0</v>
      </c>
      <c r="Z115">
        <f t="shared" si="8"/>
        <v>0</v>
      </c>
      <c r="AA115">
        <f t="shared" si="9"/>
        <v>0</v>
      </c>
    </row>
    <row r="116" spans="1:27">
      <c r="A116" t="str">
        <v>Emily Hood Westacott</v>
      </c>
      <c r="B116" s="18">
        <f xml:space="preserve"> AVERAGEIF('Australian Open'!S:S, A116,'Individual Set Win Rates'!F:F)</f>
        <v>0.33333333333333331</v>
      </c>
      <c r="C116">
        <f xml:space="preserve"> AVERAGEIF('Australian Open'!S:S, A116,'Individual Set Win Rates'!G:G)</f>
        <v>0.58333333333333337</v>
      </c>
      <c r="D116">
        <f xml:space="preserve"> AVERAGEIF('Australian Open'!S:S, A116,'Individual Set Win Rates'!H:H)</f>
        <v>0.33333333333333331</v>
      </c>
      <c r="E116">
        <f xml:space="preserve"> AVERAGEIF('Australian Open'!S:S, A116,'Individual Set Win Rates'!I:I)</f>
        <v>0</v>
      </c>
      <c r="F116">
        <f xml:space="preserve"> AVERAGEIF('Australian Open'!S:S, A116,'Individual Set Win Rates'!J:J)</f>
        <v>0</v>
      </c>
      <c r="O116" t="str">
        <v>Dorothy Stevenson</v>
      </c>
      <c r="P116">
        <v>0.33333333333333331</v>
      </c>
      <c r="Q116">
        <v>0.25</v>
      </c>
      <c r="R116">
        <v>0</v>
      </c>
      <c r="S116">
        <v>0</v>
      </c>
      <c r="T116">
        <v>0</v>
      </c>
      <c r="V116" t="str">
        <v>Emily Hood Westacott</v>
      </c>
      <c r="W116">
        <f t="shared" si="5"/>
        <v>0.59523809523809523</v>
      </c>
      <c r="X116">
        <f t="shared" si="6"/>
        <v>0.66666666666666674</v>
      </c>
      <c r="Y116">
        <f t="shared" si="7"/>
        <v>0.16666666666666666</v>
      </c>
      <c r="Z116">
        <f t="shared" si="8"/>
        <v>0</v>
      </c>
      <c r="AA116">
        <f t="shared" si="9"/>
        <v>0</v>
      </c>
    </row>
    <row r="117" spans="1:27">
      <c r="A117" t="str">
        <v>Nancy Lyle</v>
      </c>
      <c r="B117" s="18">
        <f xml:space="preserve"> AVERAGEIF('Australian Open'!S:S, A117,'Individual Set Win Rates'!F:F)</f>
        <v>0.8571428571428571</v>
      </c>
      <c r="C117">
        <f xml:space="preserve"> AVERAGEIF('Australian Open'!S:S, A117,'Individual Set Win Rates'!G:G)</f>
        <v>0.14285714285714285</v>
      </c>
      <c r="D117">
        <f xml:space="preserve"> AVERAGEIF('Australian Open'!S:S, A117,'Individual Set Win Rates'!H:H)</f>
        <v>0.25</v>
      </c>
      <c r="E117">
        <f xml:space="preserve"> AVERAGEIF('Australian Open'!S:S, A117,'Individual Set Win Rates'!I:I)</f>
        <v>0</v>
      </c>
      <c r="F117">
        <f xml:space="preserve"> AVERAGEIF('Australian Open'!S:S, A117,'Individual Set Win Rates'!J:J)</f>
        <v>0</v>
      </c>
      <c r="O117" t="str">
        <v>Emily Hood Westacott</v>
      </c>
      <c r="P117">
        <v>0.33333333333333331</v>
      </c>
      <c r="Q117">
        <v>0.58333333333333337</v>
      </c>
      <c r="R117">
        <v>0.33333333333333331</v>
      </c>
      <c r="S117">
        <v>0</v>
      </c>
      <c r="T117">
        <v>0</v>
      </c>
      <c r="V117" t="str">
        <v>Nancy Lyle</v>
      </c>
      <c r="W117">
        <f t="shared" si="5"/>
        <v>0.8571428571428571</v>
      </c>
      <c r="X117">
        <f t="shared" si="6"/>
        <v>0.14285714285714285</v>
      </c>
      <c r="Y117">
        <f t="shared" si="7"/>
        <v>0.25</v>
      </c>
      <c r="Z117">
        <f t="shared" si="8"/>
        <v>0</v>
      </c>
      <c r="AA117">
        <f t="shared" si="9"/>
        <v>0</v>
      </c>
    </row>
    <row r="118" spans="1:27">
      <c r="A118" t="str">
        <v>Fred Perry</v>
      </c>
      <c r="B118" s="18">
        <f xml:space="preserve"> AVERAGEIF('Australian Open'!S:S, A118,'Individual Set Win Rates'!F:F)</f>
        <v>0.75</v>
      </c>
      <c r="C118">
        <f xml:space="preserve"> AVERAGEIF('Australian Open'!S:S, A118,'Individual Set Win Rates'!G:G)</f>
        <v>0.4</v>
      </c>
      <c r="D118">
        <f xml:space="preserve"> AVERAGEIF('Australian Open'!S:S, A118,'Individual Set Win Rates'!H:H)</f>
        <v>0.33333333333333331</v>
      </c>
      <c r="E118">
        <f xml:space="preserve"> AVERAGEIF('Australian Open'!S:S, A118,'Individual Set Win Rates'!I:I)</f>
        <v>0.4</v>
      </c>
      <c r="F118">
        <f xml:space="preserve"> AVERAGEIF('Australian Open'!S:S, A118,'Individual Set Win Rates'!J:J)</f>
        <v>0</v>
      </c>
      <c r="O118" t="str">
        <v>Nancy Lyle</v>
      </c>
      <c r="P118">
        <v>0.8571428571428571</v>
      </c>
      <c r="Q118">
        <v>0.14285714285714285</v>
      </c>
      <c r="R118">
        <v>0.25</v>
      </c>
      <c r="S118">
        <v>0</v>
      </c>
      <c r="T118">
        <v>0</v>
      </c>
      <c r="V118" t="str">
        <v>Fred Perry</v>
      </c>
      <c r="W118">
        <f t="shared" si="5"/>
        <v>0.70833333333333326</v>
      </c>
      <c r="X118">
        <f t="shared" si="6"/>
        <v>0.4916666666666667</v>
      </c>
      <c r="Y118">
        <f t="shared" si="7"/>
        <v>0.59523809523809523</v>
      </c>
      <c r="Z118">
        <f t="shared" si="8"/>
        <v>0.2</v>
      </c>
      <c r="AA118">
        <f t="shared" si="9"/>
        <v>0</v>
      </c>
    </row>
    <row r="119" spans="1:27">
      <c r="A119" t="str">
        <v>Margaret Molesworth</v>
      </c>
      <c r="B119" s="18">
        <f xml:space="preserve"> AVERAGEIF('Australian Open'!S:S, A119,'Individual Set Win Rates'!F:F)</f>
        <v>0.14285714285714285</v>
      </c>
      <c r="C119">
        <f xml:space="preserve"> AVERAGEIF('Australian Open'!S:S, A119,'Individual Set Win Rates'!G:G)</f>
        <v>0.4</v>
      </c>
      <c r="D119">
        <f xml:space="preserve"> AVERAGEIF('Australian Open'!S:S, A119,'Individual Set Win Rates'!H:H)</f>
        <v>0</v>
      </c>
      <c r="E119">
        <f xml:space="preserve"> AVERAGEIF('Australian Open'!S:S, A119,'Individual Set Win Rates'!I:I)</f>
        <v>0</v>
      </c>
      <c r="F119">
        <f xml:space="preserve"> AVERAGEIF('Australian Open'!S:S, A119,'Individual Set Win Rates'!J:J)</f>
        <v>0</v>
      </c>
      <c r="O119" t="str">
        <v>Fred Perry</v>
      </c>
      <c r="P119">
        <v>0.75</v>
      </c>
      <c r="Q119">
        <v>0.4</v>
      </c>
      <c r="R119">
        <v>0.33333333333333331</v>
      </c>
      <c r="S119">
        <v>0.4</v>
      </c>
      <c r="T119">
        <v>0</v>
      </c>
      <c r="V119" t="str">
        <v>Margaret Molesworth</v>
      </c>
      <c r="W119">
        <f t="shared" si="5"/>
        <v>0.45238095238095233</v>
      </c>
      <c r="X119">
        <f t="shared" si="6"/>
        <v>0.48472222222222222</v>
      </c>
      <c r="Y119">
        <f t="shared" si="7"/>
        <v>0</v>
      </c>
      <c r="Z119">
        <f t="shared" si="8"/>
        <v>0</v>
      </c>
      <c r="AA119">
        <f t="shared" si="9"/>
        <v>0</v>
      </c>
    </row>
    <row r="120" spans="1:27">
      <c r="A120" t="str">
        <v>Coral Buttsworth</v>
      </c>
      <c r="B120" s="18">
        <f xml:space="preserve"> AVERAGEIF('Australian Open'!S:S, A120,'Individual Set Win Rates'!F:F)</f>
        <v>0.4</v>
      </c>
      <c r="C120">
        <f xml:space="preserve"> AVERAGEIF('Australian Open'!S:S, A120,'Individual Set Win Rates'!G:G)</f>
        <v>0.33333333333333331</v>
      </c>
      <c r="D120">
        <f xml:space="preserve"> AVERAGEIF('Australian Open'!S:S, A120,'Individual Set Win Rates'!H:H)</f>
        <v>0</v>
      </c>
      <c r="E120">
        <f xml:space="preserve"> AVERAGEIF('Australian Open'!S:S, A120,'Individual Set Win Rates'!I:I)</f>
        <v>0</v>
      </c>
      <c r="F120">
        <f xml:space="preserve"> AVERAGEIF('Australian Open'!S:S, A120,'Individual Set Win Rates'!J:J)</f>
        <v>0</v>
      </c>
      <c r="O120" t="str">
        <v>Margaret Molesworth</v>
      </c>
      <c r="P120">
        <v>0.14285714285714285</v>
      </c>
      <c r="Q120">
        <v>0.4</v>
      </c>
      <c r="R120">
        <v>0</v>
      </c>
      <c r="S120">
        <v>0</v>
      </c>
      <c r="T120">
        <v>0</v>
      </c>
      <c r="V120" t="str">
        <v>Coral Buttsworth</v>
      </c>
      <c r="W120">
        <f t="shared" si="5"/>
        <v>0.37633928571428571</v>
      </c>
      <c r="X120">
        <f t="shared" si="6"/>
        <v>0.48333333333333328</v>
      </c>
      <c r="Y120">
        <f t="shared" si="7"/>
        <v>0.15</v>
      </c>
      <c r="Z120">
        <f t="shared" si="8"/>
        <v>0</v>
      </c>
      <c r="AA120">
        <f t="shared" si="9"/>
        <v>0</v>
      </c>
    </row>
    <row r="121" spans="1:27">
      <c r="A121" t="str">
        <v>Keith Gledhill</v>
      </c>
      <c r="B121" s="18">
        <f xml:space="preserve"> AVERAGEIF('Australian Open'!S:S, A121,'Individual Set Win Rates'!F:F)</f>
        <v>0.75</v>
      </c>
      <c r="C121">
        <f xml:space="preserve"> AVERAGEIF('Australian Open'!S:S, A121,'Individual Set Win Rates'!G:G)</f>
        <v>0.41666666666666669</v>
      </c>
      <c r="D121">
        <f xml:space="preserve"> AVERAGEIF('Australian Open'!S:S, A121,'Individual Set Win Rates'!H:H)</f>
        <v>0.25</v>
      </c>
      <c r="E121">
        <f xml:space="preserve"> AVERAGEIF('Australian Open'!S:S, A121,'Individual Set Win Rates'!I:I)</f>
        <v>0.25</v>
      </c>
      <c r="F121">
        <f xml:space="preserve"> AVERAGEIF('Australian Open'!S:S, A121,'Individual Set Win Rates'!J:J)</f>
        <v>0</v>
      </c>
      <c r="O121" t="str">
        <v>Coral Buttsworth</v>
      </c>
      <c r="P121">
        <v>0.4</v>
      </c>
      <c r="Q121">
        <v>0.33333333333333331</v>
      </c>
      <c r="R121">
        <v>0</v>
      </c>
      <c r="S121">
        <v>0</v>
      </c>
      <c r="T121">
        <v>0</v>
      </c>
      <c r="V121" t="str">
        <v>Keith Gledhill</v>
      </c>
      <c r="W121">
        <f t="shared" si="5"/>
        <v>0.75</v>
      </c>
      <c r="X121">
        <f t="shared" si="6"/>
        <v>0.41666666666666669</v>
      </c>
      <c r="Y121">
        <f t="shared" si="7"/>
        <v>0.25</v>
      </c>
      <c r="Z121">
        <f t="shared" si="8"/>
        <v>0.25</v>
      </c>
      <c r="AA121">
        <f t="shared" si="9"/>
        <v>0</v>
      </c>
    </row>
    <row r="122" spans="1:27">
      <c r="A122" t="str">
        <v>Kathleen Le Messurier</v>
      </c>
      <c r="B122" s="18">
        <f xml:space="preserve"> AVERAGEIF('Australian Open'!S:S, A122,'Individual Set Win Rates'!F:F)</f>
        <v>0.4375</v>
      </c>
      <c r="C122">
        <f xml:space="preserve"> AVERAGEIF('Australian Open'!S:S, A122,'Individual Set Win Rates'!G:G)</f>
        <v>0.4</v>
      </c>
      <c r="D122">
        <f xml:space="preserve"> AVERAGEIF('Australian Open'!S:S, A122,'Individual Set Win Rates'!H:H)</f>
        <v>0</v>
      </c>
      <c r="E122">
        <f xml:space="preserve"> AVERAGEIF('Australian Open'!S:S, A122,'Individual Set Win Rates'!I:I)</f>
        <v>0</v>
      </c>
      <c r="F122">
        <f xml:space="preserve"> AVERAGEIF('Australian Open'!S:S, A122,'Individual Set Win Rates'!J:J)</f>
        <v>0</v>
      </c>
      <c r="O122" t="str">
        <v>Keith Gledhill</v>
      </c>
      <c r="P122">
        <v>0.75</v>
      </c>
      <c r="Q122">
        <v>0.41666666666666669</v>
      </c>
      <c r="R122">
        <v>0.25</v>
      </c>
      <c r="S122">
        <v>0.25</v>
      </c>
      <c r="T122">
        <v>0</v>
      </c>
      <c r="V122" t="str">
        <v>Kathleen Le Messurier</v>
      </c>
      <c r="W122">
        <f t="shared" si="5"/>
        <v>0.4375</v>
      </c>
      <c r="X122">
        <f t="shared" si="6"/>
        <v>0.4</v>
      </c>
      <c r="Y122">
        <f t="shared" si="7"/>
        <v>0</v>
      </c>
      <c r="Z122">
        <f t="shared" si="8"/>
        <v>0</v>
      </c>
      <c r="AA122">
        <f t="shared" si="9"/>
        <v>0</v>
      </c>
    </row>
    <row r="123" spans="1:27">
      <c r="A123" t="str">
        <v>Harry Hopman</v>
      </c>
      <c r="B123" s="18">
        <f xml:space="preserve"> AVERAGEIF('Australian Open'!S:S, A123,'Individual Set Win Rates'!F:F)</f>
        <v>0.44444444444444442</v>
      </c>
      <c r="C123">
        <f xml:space="preserve"> AVERAGEIF('Australian Open'!S:S, A123,'Individual Set Win Rates'!G:G)</f>
        <v>0.24206349206349201</v>
      </c>
      <c r="D123">
        <f xml:space="preserve"> AVERAGEIF('Australian Open'!S:S, A123,'Individual Set Win Rates'!H:H)</f>
        <v>0.91666666666666663</v>
      </c>
      <c r="E123">
        <f xml:space="preserve"> AVERAGEIF('Australian Open'!S:S, A123,'Individual Set Win Rates'!I:I)</f>
        <v>0.15873015873015872</v>
      </c>
      <c r="F123">
        <f xml:space="preserve"> AVERAGEIF('Australian Open'!S:S, A123,'Individual Set Win Rates'!J:J)</f>
        <v>4.7619047619047616E-2</v>
      </c>
      <c r="O123" t="str">
        <v>Kathleen Le Messurier</v>
      </c>
      <c r="P123">
        <v>0.4375</v>
      </c>
      <c r="Q123">
        <v>0.4</v>
      </c>
      <c r="R123">
        <v>0</v>
      </c>
      <c r="S123">
        <v>0</v>
      </c>
      <c r="T123">
        <v>0</v>
      </c>
      <c r="V123" t="str">
        <v>Harry Hopman</v>
      </c>
      <c r="W123">
        <f t="shared" si="5"/>
        <v>0.44444444444444442</v>
      </c>
      <c r="X123">
        <f t="shared" si="6"/>
        <v>0.24206349206349201</v>
      </c>
      <c r="Y123">
        <f t="shared" si="7"/>
        <v>0.91666666666666663</v>
      </c>
      <c r="Z123">
        <f t="shared" si="8"/>
        <v>0.15873015873015872</v>
      </c>
      <c r="AA123">
        <f t="shared" si="9"/>
        <v>4.7619047619047616E-2</v>
      </c>
    </row>
    <row r="124" spans="1:27">
      <c r="A124" t="str">
        <v>Marjorie Cox Crawford</v>
      </c>
      <c r="B124" s="18">
        <f xml:space="preserve"> AVERAGEIF('Australian Open'!S:S, A124,'Individual Set Win Rates'!F:F)</f>
        <v>0.8571428571428571</v>
      </c>
      <c r="C124">
        <f xml:space="preserve"> AVERAGEIF('Australian Open'!S:S, A124,'Individual Set Win Rates'!G:G)</f>
        <v>0.33333333333333331</v>
      </c>
      <c r="D124">
        <f xml:space="preserve"> AVERAGEIF('Australian Open'!S:S, A124,'Individual Set Win Rates'!H:H)</f>
        <v>0.33333333333333331</v>
      </c>
      <c r="E124">
        <f xml:space="preserve"> AVERAGEIF('Australian Open'!S:S, A124,'Individual Set Win Rates'!I:I)</f>
        <v>0</v>
      </c>
      <c r="F124">
        <f xml:space="preserve"> AVERAGEIF('Australian Open'!S:S, A124,'Individual Set Win Rates'!J:J)</f>
        <v>0</v>
      </c>
      <c r="O124" t="str">
        <v>Harry Hopman</v>
      </c>
      <c r="P124">
        <v>0.44444444444444442</v>
      </c>
      <c r="Q124">
        <v>0.24206349206349201</v>
      </c>
      <c r="R124">
        <v>0.91666666666666663</v>
      </c>
      <c r="S124">
        <v>0.15873015873015872</v>
      </c>
      <c r="T124">
        <v>4.7619047619047616E-2</v>
      </c>
      <c r="V124" t="str">
        <v>Marjorie Cox Crawford</v>
      </c>
      <c r="W124">
        <f t="shared" si="5"/>
        <v>0.8571428571428571</v>
      </c>
      <c r="X124">
        <f t="shared" si="6"/>
        <v>0.33333333333333331</v>
      </c>
      <c r="Y124">
        <f t="shared" si="7"/>
        <v>0.33333333333333331</v>
      </c>
      <c r="Z124">
        <f t="shared" si="8"/>
        <v>0</v>
      </c>
      <c r="AA124">
        <f t="shared" si="9"/>
        <v>0</v>
      </c>
    </row>
    <row r="125" spans="1:27">
      <c r="A125" t="str">
        <v>Sylvia Lance Harper</v>
      </c>
      <c r="B125" s="18">
        <f xml:space="preserve"> AVERAGEIF('Australian Open'!S:S, A125,'Individual Set Win Rates'!F:F)</f>
        <v>0.51388888888888884</v>
      </c>
      <c r="C125">
        <f xml:space="preserve"> AVERAGEIF('Australian Open'!S:S, A125,'Individual Set Win Rates'!G:G)</f>
        <v>0.4464285714285714</v>
      </c>
      <c r="D125">
        <f xml:space="preserve"> AVERAGEIF('Australian Open'!S:S, A125,'Individual Set Win Rates'!H:H)</f>
        <v>0.26190476190476192</v>
      </c>
      <c r="E125">
        <f xml:space="preserve"> AVERAGEIF('Australian Open'!S:S, A125,'Individual Set Win Rates'!I:I)</f>
        <v>0</v>
      </c>
      <c r="F125">
        <f xml:space="preserve"> AVERAGEIF('Australian Open'!S:S, A125,'Individual Set Win Rates'!J:J)</f>
        <v>0</v>
      </c>
      <c r="O125" t="str">
        <v>Marjorie Cox Crawford</v>
      </c>
      <c r="P125">
        <v>0.8571428571428571</v>
      </c>
      <c r="Q125">
        <v>0.33333333333333331</v>
      </c>
      <c r="R125">
        <v>0.33333333333333331</v>
      </c>
      <c r="S125">
        <v>0</v>
      </c>
      <c r="T125">
        <v>0</v>
      </c>
      <c r="V125" t="str">
        <v>Sylvia Lance Harper</v>
      </c>
      <c r="W125">
        <f t="shared" si="5"/>
        <v>0.59027777777777768</v>
      </c>
      <c r="X125">
        <f t="shared" si="6"/>
        <v>0.38988095238095233</v>
      </c>
      <c r="Y125">
        <f t="shared" si="7"/>
        <v>0.41666666666666663</v>
      </c>
      <c r="Z125">
        <f t="shared" si="8"/>
        <v>0</v>
      </c>
      <c r="AA125">
        <f t="shared" si="9"/>
        <v>0</v>
      </c>
    </row>
    <row r="126" spans="1:27">
      <c r="A126" t="str">
        <v>Louie Bickerton</v>
      </c>
      <c r="B126" s="18">
        <f xml:space="preserve"> AVERAGEIF('Australian Open'!S:S, A126,'Individual Set Win Rates'!F:F)</f>
        <v>0.14285714285714285</v>
      </c>
      <c r="C126">
        <f xml:space="preserve"> AVERAGEIF('Australian Open'!S:S, A126,'Individual Set Win Rates'!G:G)</f>
        <v>0.58333333333333337</v>
      </c>
      <c r="D126">
        <f xml:space="preserve"> AVERAGEIF('Australian Open'!S:S, A126,'Individual Set Win Rates'!H:H)</f>
        <v>0.16666666666666666</v>
      </c>
      <c r="E126">
        <f xml:space="preserve"> AVERAGEIF('Australian Open'!S:S, A126,'Individual Set Win Rates'!I:I)</f>
        <v>0</v>
      </c>
      <c r="F126">
        <f xml:space="preserve"> AVERAGEIF('Australian Open'!S:S, A126,'Individual Set Win Rates'!J:J)</f>
        <v>0</v>
      </c>
      <c r="O126" t="str">
        <v>Sylvia Lance Harper</v>
      </c>
      <c r="P126">
        <v>0.51388888888888884</v>
      </c>
      <c r="Q126">
        <v>0.4464285714285714</v>
      </c>
      <c r="R126">
        <v>0.26190476190476192</v>
      </c>
      <c r="S126">
        <v>0</v>
      </c>
      <c r="T126">
        <v>0</v>
      </c>
      <c r="V126" t="str">
        <v>Louie Bickerton</v>
      </c>
      <c r="W126">
        <f t="shared" si="5"/>
        <v>0.14285714285714285</v>
      </c>
      <c r="X126">
        <f t="shared" si="6"/>
        <v>0.58333333333333337</v>
      </c>
      <c r="Y126">
        <f t="shared" si="7"/>
        <v>0.16666666666666666</v>
      </c>
      <c r="Z126">
        <f t="shared" si="8"/>
        <v>0</v>
      </c>
      <c r="AA126">
        <f t="shared" si="9"/>
        <v>0</v>
      </c>
    </row>
    <row r="127" spans="1:27">
      <c r="A127" t="str">
        <v>Richard Schlesinger</v>
      </c>
      <c r="B127" s="18">
        <f xml:space="preserve"> AVERAGEIF('Australian Open'!S:S, A127,'Individual Set Win Rates'!F:F)</f>
        <v>0.29166666666666663</v>
      </c>
      <c r="C127">
        <f xml:space="preserve"> AVERAGEIF('Australian Open'!S:S, A127,'Individual Set Win Rates'!G:G)</f>
        <v>0.32500000000000001</v>
      </c>
      <c r="D127">
        <f xml:space="preserve"> AVERAGEIF('Australian Open'!S:S, A127,'Individual Set Win Rates'!H:H)</f>
        <v>0.85</v>
      </c>
      <c r="E127">
        <f xml:space="preserve"> AVERAGEIF('Australian Open'!S:S, A127,'Individual Set Win Rates'!I:I)</f>
        <v>0.5</v>
      </c>
      <c r="F127">
        <f xml:space="preserve"> AVERAGEIF('Australian Open'!S:S, A127,'Individual Set Win Rates'!J:J)</f>
        <v>0.16666666666666666</v>
      </c>
      <c r="O127" t="str">
        <v>Louie Bickerton</v>
      </c>
      <c r="P127">
        <v>0.14285714285714285</v>
      </c>
      <c r="Q127">
        <v>0.58333333333333337</v>
      </c>
      <c r="R127">
        <v>0.16666666666666666</v>
      </c>
      <c r="S127">
        <v>0</v>
      </c>
      <c r="T127">
        <v>0</v>
      </c>
      <c r="V127" t="str">
        <v>Richard Schlesinger</v>
      </c>
      <c r="W127">
        <f t="shared" si="5"/>
        <v>0.29166666666666663</v>
      </c>
      <c r="X127">
        <f t="shared" si="6"/>
        <v>0.32500000000000001</v>
      </c>
      <c r="Y127">
        <f t="shared" si="7"/>
        <v>0.85</v>
      </c>
      <c r="Z127">
        <f t="shared" si="8"/>
        <v>0.5</v>
      </c>
      <c r="AA127">
        <f t="shared" si="9"/>
        <v>0.16666666666666666</v>
      </c>
    </row>
    <row r="128" spans="1:27">
      <c r="A128" t="str">
        <v>Esna Boyd</v>
      </c>
      <c r="B128" s="18">
        <f xml:space="preserve"> AVERAGEIF('Australian Open'!S:S, A128,'Individual Set Win Rates'!F:F)</f>
        <v>0.37103174603174599</v>
      </c>
      <c r="C128">
        <f xml:space="preserve"> AVERAGEIF('Australian Open'!S:S, A128,'Individual Set Win Rates'!G:G)</f>
        <v>0.42328042328042326</v>
      </c>
      <c r="D128">
        <f xml:space="preserve"> AVERAGEIF('Australian Open'!S:S, A128,'Individual Set Win Rates'!H:H)</f>
        <v>0.11805555555555554</v>
      </c>
      <c r="E128">
        <f xml:space="preserve"> AVERAGEIF('Australian Open'!S:S, A128,'Individual Set Win Rates'!I:I)</f>
        <v>0</v>
      </c>
      <c r="F128">
        <f xml:space="preserve"> AVERAGEIF('Australian Open'!S:S, A128,'Individual Set Win Rates'!J:J)</f>
        <v>0</v>
      </c>
      <c r="O128" t="str">
        <v>Richard Schlesinger</v>
      </c>
      <c r="P128">
        <v>0.29166666666666663</v>
      </c>
      <c r="Q128">
        <v>0.32500000000000001</v>
      </c>
      <c r="R128">
        <v>0.85</v>
      </c>
      <c r="S128">
        <v>0.5</v>
      </c>
      <c r="T128">
        <v>0.16666666666666666</v>
      </c>
      <c r="V128" t="str">
        <v>Esna Boyd</v>
      </c>
      <c r="W128">
        <f t="shared" si="5"/>
        <v>0.39384920634920634</v>
      </c>
      <c r="X128">
        <f t="shared" si="6"/>
        <v>0.64021164021164023</v>
      </c>
      <c r="Y128">
        <f t="shared" si="7"/>
        <v>0.43402777777777779</v>
      </c>
      <c r="Z128">
        <f t="shared" si="8"/>
        <v>0</v>
      </c>
      <c r="AA128">
        <f t="shared" si="9"/>
        <v>0</v>
      </c>
    </row>
    <row r="129" spans="1:27">
      <c r="A129" t="str">
        <v>Jack Cummings</v>
      </c>
      <c r="B129" s="18">
        <f xml:space="preserve"> AVERAGEIF('Australian Open'!S:S, A129,'Individual Set Win Rates'!F:F)</f>
        <v>0.4</v>
      </c>
      <c r="C129">
        <f xml:space="preserve"> AVERAGEIF('Australian Open'!S:S, A129,'Individual Set Win Rates'!G:G)</f>
        <v>0.14285714285714285</v>
      </c>
      <c r="D129">
        <f xml:space="preserve"> AVERAGEIF('Australian Open'!S:S, A129,'Individual Set Win Rates'!H:H)</f>
        <v>0.75</v>
      </c>
      <c r="E129">
        <f xml:space="preserve"> AVERAGEIF('Australian Open'!S:S, A129,'Individual Set Win Rates'!I:I)</f>
        <v>0.58333333333333337</v>
      </c>
      <c r="F129">
        <f xml:space="preserve"> AVERAGEIF('Australian Open'!S:S, A129,'Individual Set Win Rates'!J:J)</f>
        <v>0.33333333333333331</v>
      </c>
      <c r="O129" t="str">
        <v>Esna Boyd</v>
      </c>
      <c r="P129">
        <v>0.37103174603174599</v>
      </c>
      <c r="Q129">
        <v>0.42328042328042326</v>
      </c>
      <c r="R129">
        <v>0.11805555555555554</v>
      </c>
      <c r="S129">
        <v>0</v>
      </c>
      <c r="T129">
        <v>0</v>
      </c>
      <c r="V129" t="str">
        <v>Jack Cummings</v>
      </c>
      <c r="W129">
        <f t="shared" si="5"/>
        <v>0.4</v>
      </c>
      <c r="X129">
        <f t="shared" si="6"/>
        <v>0.14285714285714285</v>
      </c>
      <c r="Y129">
        <f t="shared" si="7"/>
        <v>0.75</v>
      </c>
      <c r="Z129">
        <f t="shared" si="8"/>
        <v>0.58333333333333337</v>
      </c>
      <c r="AA129">
        <f t="shared" si="9"/>
        <v>0.33333333333333331</v>
      </c>
    </row>
    <row r="130" spans="1:27">
      <c r="A130" t="str">
        <v>John Hawkes</v>
      </c>
      <c r="B130" s="18">
        <f xml:space="preserve"> AVERAGEIF('Australian Open'!S:S, A130,'Individual Set Win Rates'!F:F)</f>
        <v>0.66666666666666663</v>
      </c>
      <c r="C130">
        <f xml:space="preserve"> AVERAGEIF('Australian Open'!S:S, A130,'Individual Set Win Rates'!G:G)</f>
        <v>0.4</v>
      </c>
      <c r="D130">
        <f xml:space="preserve"> AVERAGEIF('Australian Open'!S:S, A130,'Individual Set Win Rates'!H:H)</f>
        <v>1</v>
      </c>
      <c r="E130">
        <f xml:space="preserve"> AVERAGEIF('Australian Open'!S:S, A130,'Individual Set Win Rates'!I:I)</f>
        <v>0.47058823529411764</v>
      </c>
      <c r="F130">
        <f xml:space="preserve"> AVERAGEIF('Australian Open'!S:S, A130,'Individual Set Win Rates'!J:J)</f>
        <v>0.33333333333333331</v>
      </c>
      <c r="O130" t="str">
        <v>Jack Cummings</v>
      </c>
      <c r="P130">
        <v>0.4</v>
      </c>
      <c r="Q130">
        <v>0.14285714285714285</v>
      </c>
      <c r="R130">
        <v>0.75</v>
      </c>
      <c r="S130">
        <v>0.58333333333333337</v>
      </c>
      <c r="T130">
        <v>0.33333333333333331</v>
      </c>
      <c r="V130" t="str">
        <v>John Hawkes</v>
      </c>
      <c r="W130">
        <f t="shared" si="5"/>
        <v>0.76190476190476186</v>
      </c>
      <c r="X130">
        <f t="shared" si="6"/>
        <v>0.53333333333333333</v>
      </c>
      <c r="Y130">
        <f t="shared" si="7"/>
        <v>0.9285714285714286</v>
      </c>
      <c r="Z130">
        <f t="shared" si="8"/>
        <v>0.23529411764705882</v>
      </c>
      <c r="AA130">
        <f t="shared" si="9"/>
        <v>0.16666666666666666</v>
      </c>
    </row>
    <row r="131" spans="1:27">
      <c r="A131" t="str">
        <v>James Willard</v>
      </c>
      <c r="B131" s="18">
        <f xml:space="preserve"> AVERAGEIF('Australian Open'!S:S, A131,'Individual Set Win Rates'!F:F)</f>
        <v>0.14285714285714285</v>
      </c>
      <c r="C131">
        <f xml:space="preserve"> AVERAGEIF('Australian Open'!S:S, A131,'Individual Set Win Rates'!G:G)</f>
        <v>0.33333333333333331</v>
      </c>
      <c r="D131">
        <f xml:space="preserve"> AVERAGEIF('Australian Open'!S:S, A131,'Individual Set Win Rates'!H:H)</f>
        <v>8.3333333333333329E-2</v>
      </c>
      <c r="E131">
        <f xml:space="preserve"> AVERAGEIF('Australian Open'!S:S, A131,'Individual Set Win Rates'!I:I)</f>
        <v>0</v>
      </c>
      <c r="F131">
        <f xml:space="preserve"> AVERAGEIF('Australian Open'!S:S, A131,'Individual Set Win Rates'!J:J)</f>
        <v>0</v>
      </c>
      <c r="O131" t="str">
        <v>John Hawkes</v>
      </c>
      <c r="P131">
        <v>0.66666666666666663</v>
      </c>
      <c r="Q131">
        <v>0.4</v>
      </c>
      <c r="R131">
        <v>1</v>
      </c>
      <c r="S131">
        <v>0.47058823529411764</v>
      </c>
      <c r="T131">
        <v>0.33333333333333331</v>
      </c>
      <c r="V131" t="str">
        <v>James Willard</v>
      </c>
      <c r="W131">
        <f t="shared" ref="W131:W194" si="10">SUMIFS(P131:P382, O131:O382, V131) / COUNTIF(O131:O382, V131)</f>
        <v>0.14285714285714285</v>
      </c>
      <c r="X131">
        <f t="shared" ref="X131:X194" si="11">SUMIFS(Q131:Q382, O131:O382, V131) / COUNTIF(O131:O382, V131)</f>
        <v>0.33333333333333331</v>
      </c>
      <c r="Y131">
        <f t="shared" ref="Y131:Y194" si="12">SUMIFS(R131:R382, O131:O382, V131) / COUNTIF(O131:O382, V131)</f>
        <v>8.3333333333333329E-2</v>
      </c>
      <c r="Z131">
        <f t="shared" ref="Z131:Z194" si="13">SUMIFS(S131:S382, O131:O382, V131) / COUNTIF(O131:O382, V131)</f>
        <v>0</v>
      </c>
      <c r="AA131">
        <f t="shared" ref="AA131:AA194" si="14">SUMIFS(T131:T382, O131:O382, V131) / COUNTIF(O131:O382, V131)</f>
        <v>0</v>
      </c>
    </row>
    <row r="132" spans="1:27">
      <c r="A132" t="str">
        <v>Gerald Patterson</v>
      </c>
      <c r="B132" s="18">
        <f xml:space="preserve"> AVERAGEIF('Australian Open'!S:S, A132,'Individual Set Win Rates'!F:F)</f>
        <v>0.28333333333333338</v>
      </c>
      <c r="C132">
        <f xml:space="preserve"> AVERAGEIF('Australian Open'!S:S, A132,'Individual Set Win Rates'!G:G)</f>
        <v>0.58333333333333326</v>
      </c>
      <c r="D132">
        <f xml:space="preserve"> AVERAGEIF('Australian Open'!S:S, A132,'Individual Set Win Rates'!H:H)</f>
        <v>0.62222222222222223</v>
      </c>
      <c r="E132">
        <f xml:space="preserve"> AVERAGEIF('Australian Open'!S:S, A132,'Individual Set Win Rates'!I:I)</f>
        <v>0.26984126984126983</v>
      </c>
      <c r="F132">
        <f xml:space="preserve"> AVERAGEIF('Australian Open'!S:S, A132,'Individual Set Win Rates'!J:J)</f>
        <v>8.3333333333333329E-2</v>
      </c>
      <c r="O132" t="str">
        <v>James Willard</v>
      </c>
      <c r="P132">
        <v>0.14285714285714285</v>
      </c>
      <c r="Q132">
        <v>0.33333333333333331</v>
      </c>
      <c r="R132">
        <v>8.3333333333333329E-2</v>
      </c>
      <c r="S132">
        <v>0</v>
      </c>
      <c r="T132">
        <v>0</v>
      </c>
      <c r="V132" t="str">
        <v>Gerald Patterson</v>
      </c>
      <c r="W132">
        <f t="shared" si="10"/>
        <v>0.30833333333333335</v>
      </c>
      <c r="X132">
        <f t="shared" si="11"/>
        <v>0.59166666666666656</v>
      </c>
      <c r="Y132">
        <f t="shared" si="12"/>
        <v>0.47777777777777775</v>
      </c>
      <c r="Z132">
        <f t="shared" si="13"/>
        <v>0.39962651727357612</v>
      </c>
      <c r="AA132">
        <f t="shared" si="14"/>
        <v>0.375</v>
      </c>
    </row>
    <row r="133" spans="1:27">
      <c r="A133" t="str">
        <v>Bert St. John</v>
      </c>
      <c r="B133" s="18">
        <f xml:space="preserve"> AVERAGEIF('Australian Open'!S:S, A133,'Individual Set Win Rates'!F:F)</f>
        <v>0.14285714285714285</v>
      </c>
      <c r="C133">
        <f xml:space="preserve"> AVERAGEIF('Australian Open'!S:S, A133,'Individual Set Win Rates'!G:G)</f>
        <v>0.14285714285714285</v>
      </c>
      <c r="D133">
        <f xml:space="preserve"> AVERAGEIF('Australian Open'!S:S, A133,'Individual Set Win Rates'!H:H)</f>
        <v>0.25</v>
      </c>
      <c r="E133">
        <f xml:space="preserve"> AVERAGEIF('Australian Open'!S:S, A133,'Individual Set Win Rates'!I:I)</f>
        <v>0</v>
      </c>
      <c r="F133">
        <f xml:space="preserve"> AVERAGEIF('Australian Open'!S:S, A133,'Individual Set Win Rates'!J:J)</f>
        <v>0</v>
      </c>
      <c r="O133" t="str">
        <v>Gerald Patterson</v>
      </c>
      <c r="P133">
        <v>0.28333333333333338</v>
      </c>
      <c r="Q133">
        <v>0.58333333333333326</v>
      </c>
      <c r="R133">
        <v>0.62222222222222223</v>
      </c>
      <c r="S133">
        <v>0.26984126984126983</v>
      </c>
      <c r="T133">
        <v>8.3333333333333329E-2</v>
      </c>
      <c r="V133" t="str">
        <v>Bert St. John</v>
      </c>
      <c r="W133">
        <f t="shared" si="10"/>
        <v>0.14285714285714285</v>
      </c>
      <c r="X133">
        <f t="shared" si="11"/>
        <v>0.14285714285714285</v>
      </c>
      <c r="Y133">
        <f t="shared" si="12"/>
        <v>0.25</v>
      </c>
      <c r="Z133">
        <f t="shared" si="13"/>
        <v>0</v>
      </c>
      <c r="AA133">
        <f t="shared" si="14"/>
        <v>0</v>
      </c>
    </row>
    <row r="134" spans="1:27">
      <c r="A134" t="str">
        <v>Alf Hedeman</v>
      </c>
      <c r="B134" s="18">
        <f xml:space="preserve"> AVERAGEIF('Australian Open'!S:S, A134,'Individual Set Win Rates'!F:F)</f>
        <v>0.41666666666666669</v>
      </c>
      <c r="C134">
        <f xml:space="preserve"> AVERAGEIF('Australian Open'!S:S, A134,'Individual Set Win Rates'!G:G)</f>
        <v>0.14285714285714285</v>
      </c>
      <c r="D134">
        <f xml:space="preserve"> AVERAGEIF('Australian Open'!S:S, A134,'Individual Set Win Rates'!H:H)</f>
        <v>0.33333333333333331</v>
      </c>
      <c r="E134">
        <f xml:space="preserve"> AVERAGEIF('Australian Open'!S:S, A134,'Individual Set Win Rates'!I:I)</f>
        <v>0</v>
      </c>
      <c r="F134">
        <f xml:space="preserve"> AVERAGEIF('Australian Open'!S:S, A134,'Individual Set Win Rates'!J:J)</f>
        <v>0</v>
      </c>
      <c r="O134" t="str">
        <v>Bert St. John</v>
      </c>
      <c r="P134">
        <v>0.14285714285714285</v>
      </c>
      <c r="Q134">
        <v>0.14285714285714285</v>
      </c>
      <c r="R134">
        <v>0.25</v>
      </c>
      <c r="S134">
        <v>0</v>
      </c>
      <c r="T134">
        <v>0</v>
      </c>
      <c r="V134" t="str">
        <v>Alf Hedeman</v>
      </c>
      <c r="W134">
        <f t="shared" si="10"/>
        <v>0.41666666666666669</v>
      </c>
      <c r="X134">
        <f t="shared" si="11"/>
        <v>0.14285714285714285</v>
      </c>
      <c r="Y134">
        <f t="shared" si="12"/>
        <v>0.33333333333333331</v>
      </c>
      <c r="Z134">
        <f t="shared" si="13"/>
        <v>0</v>
      </c>
      <c r="AA134">
        <f t="shared" si="14"/>
        <v>0</v>
      </c>
    </row>
    <row r="135" spans="1:27">
      <c r="A135" t="str">
        <v>Ronald Thomas</v>
      </c>
      <c r="B135" s="18">
        <f xml:space="preserve"> AVERAGEIF('Australian Open'!S:S, A135,'Individual Set Win Rates'!F:F)</f>
        <v>0.33333333333333331</v>
      </c>
      <c r="C135">
        <f xml:space="preserve"> AVERAGEIF('Australian Open'!S:S, A135,'Individual Set Win Rates'!G:G)</f>
        <v>0.6</v>
      </c>
      <c r="D135">
        <f xml:space="preserve"> AVERAGEIF('Australian Open'!S:S, A135,'Individual Set Win Rates'!H:H)</f>
        <v>0.66666666666666663</v>
      </c>
      <c r="E135">
        <f xml:space="preserve"> AVERAGEIF('Australian Open'!S:S, A135,'Individual Set Win Rates'!I:I)</f>
        <v>0.14285714285714285</v>
      </c>
      <c r="F135">
        <f xml:space="preserve"> AVERAGEIF('Australian Open'!S:S, A135,'Individual Set Win Rates'!J:J)</f>
        <v>0.33333333333333331</v>
      </c>
      <c r="O135" t="str">
        <v>Alf Hedeman</v>
      </c>
      <c r="P135">
        <v>0.41666666666666669</v>
      </c>
      <c r="Q135">
        <v>0.14285714285714285</v>
      </c>
      <c r="R135">
        <v>0.33333333333333331</v>
      </c>
      <c r="S135">
        <v>0</v>
      </c>
      <c r="T135">
        <v>0</v>
      </c>
      <c r="V135" t="str">
        <v>Ronald Thomas</v>
      </c>
      <c r="W135">
        <f t="shared" si="10"/>
        <v>0.33333333333333331</v>
      </c>
      <c r="X135">
        <f t="shared" si="11"/>
        <v>0.6</v>
      </c>
      <c r="Y135">
        <f t="shared" si="12"/>
        <v>0.66666666666666663</v>
      </c>
      <c r="Z135">
        <f t="shared" si="13"/>
        <v>0.14285714285714285</v>
      </c>
      <c r="AA135">
        <f t="shared" si="14"/>
        <v>0.33333333333333331</v>
      </c>
    </row>
    <row r="136" spans="1:27">
      <c r="A136" t="str">
        <v>Eric Pockley</v>
      </c>
      <c r="B136" s="18">
        <f xml:space="preserve"> AVERAGEIF('Australian Open'!S:S, A136,'Individual Set Win Rates'!F:F)</f>
        <v>0.4</v>
      </c>
      <c r="C136">
        <f xml:space="preserve"> AVERAGEIF('Australian Open'!S:S, A136,'Individual Set Win Rates'!G:G)</f>
        <v>0</v>
      </c>
      <c r="D136">
        <f xml:space="preserve"> AVERAGEIF('Australian Open'!S:S, A136,'Individual Set Win Rates'!H:H)</f>
        <v>0.25</v>
      </c>
      <c r="E136">
        <f xml:space="preserve"> AVERAGEIF('Australian Open'!S:S, A136,'Individual Set Win Rates'!I:I)</f>
        <v>0</v>
      </c>
      <c r="F136">
        <f xml:space="preserve"> AVERAGEIF('Australian Open'!S:S, A136,'Individual Set Win Rates'!J:J)</f>
        <v>0</v>
      </c>
      <c r="O136" t="str">
        <v>Ronald Thomas</v>
      </c>
      <c r="P136">
        <v>0.33333333333333331</v>
      </c>
      <c r="Q136">
        <v>0.6</v>
      </c>
      <c r="R136">
        <v>0.66666666666666663</v>
      </c>
      <c r="S136">
        <v>0.14285714285714285</v>
      </c>
      <c r="T136">
        <v>0.33333333333333331</v>
      </c>
      <c r="V136" t="str">
        <v>Eric Pockley</v>
      </c>
      <c r="W136">
        <f t="shared" si="10"/>
        <v>0.4</v>
      </c>
      <c r="X136">
        <f t="shared" si="11"/>
        <v>0</v>
      </c>
      <c r="Y136">
        <f t="shared" si="12"/>
        <v>0.25</v>
      </c>
      <c r="Z136">
        <f t="shared" si="13"/>
        <v>0</v>
      </c>
      <c r="AA136">
        <f t="shared" si="14"/>
        <v>0</v>
      </c>
    </row>
    <row r="137" spans="1:27">
      <c r="A137" t="str">
        <v>Horace Rice</v>
      </c>
      <c r="B137" s="18">
        <f xml:space="preserve"> AVERAGEIF('Australian Open'!S:S, A137,'Individual Set Win Rates'!F:F)</f>
        <v>0.38095238095238093</v>
      </c>
      <c r="C137">
        <f xml:space="preserve"> AVERAGEIF('Australian Open'!S:S, A137,'Individual Set Win Rates'!G:G)</f>
        <v>0.24206349206349206</v>
      </c>
      <c r="D137">
        <f xml:space="preserve"> AVERAGEIF('Australian Open'!S:S, A137,'Individual Set Win Rates'!H:H)</f>
        <v>0.16666666666666666</v>
      </c>
      <c r="E137">
        <f xml:space="preserve"> AVERAGEIF('Australian Open'!S:S, A137,'Individual Set Win Rates'!I:I)</f>
        <v>0.13333333333333333</v>
      </c>
      <c r="F137">
        <f xml:space="preserve"> AVERAGEIF('Australian Open'!S:S, A137,'Individual Set Win Rates'!J:J)</f>
        <v>0</v>
      </c>
      <c r="O137" t="str">
        <v>Eric Pockley</v>
      </c>
      <c r="P137">
        <v>0.4</v>
      </c>
      <c r="Q137">
        <v>0</v>
      </c>
      <c r="R137">
        <v>0.25</v>
      </c>
      <c r="S137">
        <v>0</v>
      </c>
      <c r="T137">
        <v>0</v>
      </c>
      <c r="V137" t="str">
        <v>Horace Rice</v>
      </c>
      <c r="W137">
        <f t="shared" si="10"/>
        <v>0.52380952380952372</v>
      </c>
      <c r="X137">
        <f t="shared" si="11"/>
        <v>0.42103174603174603</v>
      </c>
      <c r="Y137">
        <f t="shared" si="12"/>
        <v>0.3833333333333333</v>
      </c>
      <c r="Z137">
        <f t="shared" si="13"/>
        <v>6.6666666666666666E-2</v>
      </c>
      <c r="AA137">
        <f t="shared" si="14"/>
        <v>0</v>
      </c>
    </row>
    <row r="138" spans="1:27">
      <c r="A138" t="str">
        <v>Harry Parker</v>
      </c>
      <c r="B138" s="18">
        <f xml:space="preserve"> AVERAGEIF('Australian Open'!S:S, A138,'Individual Set Win Rates'!F:F)</f>
        <v>0.54166666666666663</v>
      </c>
      <c r="C138">
        <f xml:space="preserve"> AVERAGEIF('Australian Open'!S:S, A138,'Individual Set Win Rates'!G:G)</f>
        <v>0.27142857142857146</v>
      </c>
      <c r="D138">
        <f xml:space="preserve"> AVERAGEIF('Australian Open'!S:S, A138,'Individual Set Win Rates'!H:H)</f>
        <v>0.29166666666666663</v>
      </c>
      <c r="E138">
        <f xml:space="preserve"> AVERAGEIF('Australian Open'!S:S, A138,'Individual Set Win Rates'!I:I)</f>
        <v>0.125</v>
      </c>
      <c r="F138">
        <f xml:space="preserve"> AVERAGEIF('Australian Open'!S:S, A138,'Individual Set Win Rates'!J:J)</f>
        <v>0</v>
      </c>
      <c r="O138" t="str">
        <v>Horace Rice</v>
      </c>
      <c r="P138">
        <v>0.38095238095238093</v>
      </c>
      <c r="Q138">
        <v>0.24206349206349206</v>
      </c>
      <c r="R138">
        <v>0.16666666666666666</v>
      </c>
      <c r="S138">
        <v>0.13333333333333333</v>
      </c>
      <c r="T138">
        <v>0</v>
      </c>
      <c r="V138" t="str">
        <v>Harry Parker</v>
      </c>
      <c r="W138">
        <f t="shared" si="10"/>
        <v>0.54166666666666663</v>
      </c>
      <c r="X138">
        <f t="shared" si="11"/>
        <v>0.27142857142857146</v>
      </c>
      <c r="Y138">
        <f t="shared" si="12"/>
        <v>0.29166666666666663</v>
      </c>
      <c r="Z138">
        <f t="shared" si="13"/>
        <v>0.125</v>
      </c>
      <c r="AA138">
        <f t="shared" si="14"/>
        <v>0</v>
      </c>
    </row>
    <row r="139" spans="1:27">
      <c r="A139" t="str">
        <v>Alfred Beamish</v>
      </c>
      <c r="B139" s="18">
        <f xml:space="preserve"> AVERAGEIF('Australian Open'!S:S, A139,'Individual Set Win Rates'!F:F)</f>
        <v>0.66666666666666663</v>
      </c>
      <c r="C139">
        <f xml:space="preserve"> AVERAGEIF('Australian Open'!S:S, A139,'Individual Set Win Rates'!G:G)</f>
        <v>0.33333333333333331</v>
      </c>
      <c r="D139">
        <f xml:space="preserve"> AVERAGEIF('Australian Open'!S:S, A139,'Individual Set Win Rates'!H:H)</f>
        <v>3</v>
      </c>
      <c r="E139">
        <f xml:space="preserve"> AVERAGEIF('Australian Open'!S:S, A139,'Individual Set Win Rates'!I:I)</f>
        <v>0.14285714285714285</v>
      </c>
      <c r="F139">
        <f xml:space="preserve"> AVERAGEIF('Australian Open'!S:S, A139,'Individual Set Win Rates'!J:J)</f>
        <v>0.41666666666666669</v>
      </c>
      <c r="O139" t="str">
        <v>Harry Parker</v>
      </c>
      <c r="P139">
        <v>0.54166666666666663</v>
      </c>
      <c r="Q139">
        <v>0.27142857142857146</v>
      </c>
      <c r="R139">
        <v>0.29166666666666663</v>
      </c>
      <c r="S139">
        <v>0.125</v>
      </c>
      <c r="T139">
        <v>0</v>
      </c>
      <c r="V139" t="str">
        <v>Alfred Beamish</v>
      </c>
      <c r="W139">
        <f t="shared" si="10"/>
        <v>0.66666666666666663</v>
      </c>
      <c r="X139">
        <f t="shared" si="11"/>
        <v>0.33333333333333331</v>
      </c>
      <c r="Y139">
        <f t="shared" si="12"/>
        <v>3</v>
      </c>
      <c r="Z139">
        <f t="shared" si="13"/>
        <v>0.14285714285714285</v>
      </c>
      <c r="AA139">
        <f t="shared" si="14"/>
        <v>0.41666666666666669</v>
      </c>
    </row>
    <row r="140" spans="1:27">
      <c r="A140" t="str">
        <v>Ernie Parker</v>
      </c>
      <c r="B140" s="18">
        <f xml:space="preserve"> AVERAGEIF('Australian Open'!S:S, A140,'Individual Set Win Rates'!F:F)</f>
        <v>0.14285714285714285</v>
      </c>
      <c r="C140">
        <f xml:space="preserve"> AVERAGEIF('Australian Open'!S:S, A140,'Individual Set Win Rates'!G:G)</f>
        <v>0.41666666666666669</v>
      </c>
      <c r="D140">
        <f xml:space="preserve"> AVERAGEIF('Australian Open'!S:S, A140,'Individual Set Win Rates'!H:H)</f>
        <v>0.16666666666666666</v>
      </c>
      <c r="E140">
        <f xml:space="preserve"> AVERAGEIF('Australian Open'!S:S, A140,'Individual Set Win Rates'!I:I)</f>
        <v>0</v>
      </c>
      <c r="F140">
        <f xml:space="preserve"> AVERAGEIF('Australian Open'!S:S, A140,'Individual Set Win Rates'!J:J)</f>
        <v>0</v>
      </c>
      <c r="O140" t="str">
        <v>Alfred Beamish</v>
      </c>
      <c r="P140">
        <v>0.66666666666666663</v>
      </c>
      <c r="Q140">
        <v>0.33333333333333331</v>
      </c>
      <c r="R140">
        <v>3</v>
      </c>
      <c r="S140">
        <v>0.14285714285714285</v>
      </c>
      <c r="T140">
        <v>0.41666666666666669</v>
      </c>
      <c r="V140" t="str">
        <v>Ernie Parker</v>
      </c>
      <c r="W140">
        <f t="shared" si="10"/>
        <v>0.19642857142857142</v>
      </c>
      <c r="X140">
        <f t="shared" si="11"/>
        <v>0.63690476190476186</v>
      </c>
      <c r="Y140">
        <f t="shared" si="12"/>
        <v>0.41666666666666663</v>
      </c>
      <c r="Z140">
        <f t="shared" si="13"/>
        <v>0.375</v>
      </c>
      <c r="AA140">
        <f t="shared" si="14"/>
        <v>0</v>
      </c>
    </row>
    <row r="141" spans="1:27">
      <c r="A141" t="str">
        <v>Alfred Dunlop</v>
      </c>
      <c r="B141" s="18">
        <f xml:space="preserve"> AVERAGEIF('Australian Open'!S:S, A141,'Individual Set Win Rates'!F:F)</f>
        <v>0.66666666666666663</v>
      </c>
      <c r="C141">
        <f xml:space="preserve"> AVERAGEIF('Australian Open'!S:S, A141,'Individual Set Win Rates'!G:G)</f>
        <v>0.66666666666666663</v>
      </c>
      <c r="D141">
        <f xml:space="preserve"> AVERAGEIF('Australian Open'!S:S, A141,'Individual Set Win Rates'!H:H)</f>
        <v>0</v>
      </c>
      <c r="E141">
        <f xml:space="preserve"> AVERAGEIF('Australian Open'!S:S, A141,'Individual Set Win Rates'!I:I)</f>
        <v>0.25</v>
      </c>
      <c r="F141">
        <f xml:space="preserve"> AVERAGEIF('Australian Open'!S:S, A141,'Individual Set Win Rates'!J:J)</f>
        <v>0.33333333333333331</v>
      </c>
      <c r="O141" t="str">
        <v>Ernie Parker</v>
      </c>
      <c r="P141">
        <v>0.14285714285714285</v>
      </c>
      <c r="Q141">
        <v>0.41666666666666669</v>
      </c>
      <c r="R141">
        <v>0.16666666666666666</v>
      </c>
      <c r="S141">
        <v>0</v>
      </c>
      <c r="T141">
        <v>0</v>
      </c>
      <c r="V141" t="str">
        <v>Alfred Dunlop</v>
      </c>
      <c r="W141">
        <f t="shared" si="10"/>
        <v>0.66666666666666663</v>
      </c>
      <c r="X141">
        <f t="shared" si="11"/>
        <v>0.66666666666666663</v>
      </c>
      <c r="Y141">
        <f t="shared" si="12"/>
        <v>0</v>
      </c>
      <c r="Z141">
        <f t="shared" si="13"/>
        <v>0.25</v>
      </c>
      <c r="AA141">
        <f t="shared" si="14"/>
        <v>0.33333333333333331</v>
      </c>
    </row>
    <row r="142" spans="1:27">
      <c r="A142" t="str">
        <v>Francis Fisher</v>
      </c>
      <c r="B142" s="18">
        <f xml:space="preserve"> AVERAGEIF('Australian Open'!S:S, A142,'Individual Set Win Rates'!F:F)</f>
        <v>0</v>
      </c>
      <c r="C142">
        <f xml:space="preserve"> AVERAGEIF('Australian Open'!S:S, A142,'Individual Set Win Rates'!G:G)</f>
        <v>0.4</v>
      </c>
      <c r="D142">
        <f xml:space="preserve"> AVERAGEIF('Australian Open'!S:S, A142,'Individual Set Win Rates'!H:H)</f>
        <v>0.33333333333333331</v>
      </c>
      <c r="E142">
        <f xml:space="preserve"> AVERAGEIF('Australian Open'!S:S, A142,'Individual Set Win Rates'!I:I)</f>
        <v>0</v>
      </c>
      <c r="F142">
        <f xml:space="preserve"> AVERAGEIF('Australian Open'!S:S, A142,'Individual Set Win Rates'!J:J)</f>
        <v>0</v>
      </c>
      <c r="O142" t="str">
        <v>Alfred Dunlop</v>
      </c>
      <c r="P142">
        <v>0.66666666666666663</v>
      </c>
      <c r="Q142">
        <v>0.66666666666666663</v>
      </c>
      <c r="R142">
        <v>0</v>
      </c>
      <c r="S142">
        <v>0.25</v>
      </c>
      <c r="T142">
        <v>0.33333333333333331</v>
      </c>
      <c r="V142" t="str">
        <v>Francis Fisher</v>
      </c>
      <c r="W142">
        <f t="shared" si="10"/>
        <v>0</v>
      </c>
      <c r="X142">
        <f t="shared" si="11"/>
        <v>0.4</v>
      </c>
      <c r="Y142">
        <f t="shared" si="12"/>
        <v>0.33333333333333331</v>
      </c>
      <c r="Z142">
        <f t="shared" si="13"/>
        <v>0</v>
      </c>
      <c r="AA142">
        <f t="shared" si="14"/>
        <v>0</v>
      </c>
    </row>
    <row r="143" spans="1:27">
      <c r="A143" t="str">
        <v>Albert Curtis</v>
      </c>
      <c r="B143" s="18">
        <f xml:space="preserve"> AVERAGEIF('Australian Open'!S:S, A143,'Individual Set Win Rates'!F:F)</f>
        <v>0.6</v>
      </c>
      <c r="C143">
        <f xml:space="preserve"> AVERAGEIF('Australian Open'!S:S, A143,'Individual Set Win Rates'!G:G)</f>
        <v>0.33333333333333331</v>
      </c>
      <c r="D143">
        <f xml:space="preserve"> AVERAGEIF('Australian Open'!S:S, A143,'Individual Set Win Rates'!H:H)</f>
        <v>0.33333333333333331</v>
      </c>
      <c r="E143">
        <f xml:space="preserve"> AVERAGEIF('Australian Open'!S:S, A143,'Individual Set Win Rates'!I:I)</f>
        <v>0.4</v>
      </c>
      <c r="F143">
        <f xml:space="preserve"> AVERAGEIF('Australian Open'!S:S, A143,'Individual Set Win Rates'!J:J)</f>
        <v>0</v>
      </c>
      <c r="O143" t="str">
        <v>Francis Fisher</v>
      </c>
      <c r="P143">
        <v>0</v>
      </c>
      <c r="Q143">
        <v>0.4</v>
      </c>
      <c r="R143">
        <v>0.33333333333333331</v>
      </c>
      <c r="S143">
        <v>0</v>
      </c>
      <c r="T143">
        <v>0</v>
      </c>
      <c r="V143" t="str">
        <v>Albert Curtis</v>
      </c>
      <c r="W143">
        <f t="shared" si="10"/>
        <v>0.6</v>
      </c>
      <c r="X143">
        <f t="shared" si="11"/>
        <v>0.33333333333333331</v>
      </c>
      <c r="Y143">
        <f t="shared" si="12"/>
        <v>0.33333333333333331</v>
      </c>
      <c r="Z143">
        <f t="shared" si="13"/>
        <v>0.4</v>
      </c>
      <c r="AA143">
        <f t="shared" si="14"/>
        <v>0</v>
      </c>
    </row>
    <row r="144" spans="1:27">
      <c r="O144" t="str">
        <v>Albert Curtis</v>
      </c>
      <c r="P144">
        <v>0.6</v>
      </c>
      <c r="Q144">
        <v>0.33333333333333331</v>
      </c>
      <c r="R144">
        <v>0.33333333333333331</v>
      </c>
      <c r="S144">
        <v>0.4</v>
      </c>
      <c r="T144">
        <v>0</v>
      </c>
      <c r="V144" t="str">
        <v>Aryna Sabalenka</v>
      </c>
      <c r="W144">
        <f t="shared" si="10"/>
        <v>0.53333333333333333</v>
      </c>
      <c r="X144">
        <f t="shared" si="11"/>
        <v>0.70833333333333326</v>
      </c>
      <c r="Y144">
        <f t="shared" si="12"/>
        <v>0.3</v>
      </c>
      <c r="Z144">
        <f t="shared" si="13"/>
        <v>0</v>
      </c>
      <c r="AA144">
        <f t="shared" si="14"/>
        <v>0</v>
      </c>
    </row>
    <row r="145" spans="15:27">
      <c r="O145" t="str" cm="1">
        <f t="array" ref="O145:T253">H2:M110</f>
        <v>Aryna Sabalenka</v>
      </c>
      <c r="P145">
        <v>0.53333333333333333</v>
      </c>
      <c r="Q145">
        <v>0.70833333333333326</v>
      </c>
      <c r="R145">
        <v>0.3</v>
      </c>
      <c r="S145">
        <v>0</v>
      </c>
      <c r="T145">
        <v>0</v>
      </c>
      <c r="V145" t="str">
        <v>Jannik Sinner</v>
      </c>
      <c r="W145">
        <f t="shared" si="10"/>
        <v>0.33333333333333331</v>
      </c>
      <c r="X145">
        <f t="shared" si="11"/>
        <v>0.33333333333333331</v>
      </c>
      <c r="Y145">
        <f t="shared" si="12"/>
        <v>0.6</v>
      </c>
      <c r="Z145">
        <f t="shared" si="13"/>
        <v>0.6</v>
      </c>
      <c r="AA145">
        <f t="shared" si="14"/>
        <v>0.66666666666666663</v>
      </c>
    </row>
    <row r="146" spans="15:27">
      <c r="O146" t="str">
        <v>Jannik Sinner</v>
      </c>
      <c r="P146">
        <v>0.33333333333333331</v>
      </c>
      <c r="Q146">
        <v>0.33333333333333331</v>
      </c>
      <c r="R146">
        <v>0.6</v>
      </c>
      <c r="S146">
        <v>0.6</v>
      </c>
      <c r="T146">
        <v>0.66666666666666663</v>
      </c>
      <c r="V146" t="str">
        <v>Novak Djokovic</v>
      </c>
      <c r="W146">
        <f t="shared" si="10"/>
        <v>0.57904761904761903</v>
      </c>
      <c r="X146">
        <f t="shared" si="11"/>
        <v>0.5971794871794871</v>
      </c>
      <c r="Y146">
        <f t="shared" si="12"/>
        <v>0.61602564102564106</v>
      </c>
      <c r="Z146">
        <f t="shared" si="13"/>
        <v>0.34166666666666667</v>
      </c>
      <c r="AA146">
        <f t="shared" si="14"/>
        <v>0.11833333333333333</v>
      </c>
    </row>
    <row r="147" spans="15:27">
      <c r="O147" t="str">
        <v>Novak Djokovic</v>
      </c>
      <c r="P147">
        <v>0.57904761904761903</v>
      </c>
      <c r="Q147">
        <v>0.5971794871794871</v>
      </c>
      <c r="R147">
        <v>0.61602564102564106</v>
      </c>
      <c r="S147">
        <v>0.34166666666666667</v>
      </c>
      <c r="T147">
        <v>0.11833333333333333</v>
      </c>
      <c r="V147" t="str">
        <v>Ashleigh Barty</v>
      </c>
      <c r="W147">
        <f t="shared" si="10"/>
        <v>0.66666666666666663</v>
      </c>
      <c r="X147">
        <f t="shared" si="11"/>
        <v>0.53846153846153844</v>
      </c>
      <c r="Y147">
        <f t="shared" si="12"/>
        <v>0</v>
      </c>
      <c r="Z147">
        <f t="shared" si="13"/>
        <v>0</v>
      </c>
      <c r="AA147">
        <f t="shared" si="14"/>
        <v>0</v>
      </c>
    </row>
    <row r="148" spans="15:27">
      <c r="O148" t="str">
        <v>Ashleigh Barty</v>
      </c>
      <c r="P148">
        <v>0.66666666666666663</v>
      </c>
      <c r="Q148">
        <v>0.53846153846153844</v>
      </c>
      <c r="R148">
        <v>0</v>
      </c>
      <c r="S148">
        <v>0</v>
      </c>
      <c r="T148">
        <v>0</v>
      </c>
      <c r="V148" t="str">
        <v>Naomi Osaka</v>
      </c>
      <c r="W148">
        <f t="shared" si="10"/>
        <v>0.56923076923076921</v>
      </c>
      <c r="X148">
        <f t="shared" si="11"/>
        <v>0.54166666666666663</v>
      </c>
      <c r="Y148">
        <f t="shared" si="12"/>
        <v>0.3</v>
      </c>
      <c r="Z148">
        <f t="shared" si="13"/>
        <v>0</v>
      </c>
      <c r="AA148">
        <f t="shared" si="14"/>
        <v>0</v>
      </c>
    </row>
    <row r="149" spans="15:27">
      <c r="O149" t="str">
        <v>Rafael Nadal</v>
      </c>
      <c r="P149">
        <v>0.41666666666666669</v>
      </c>
      <c r="Q149">
        <v>0.39743589743589747</v>
      </c>
      <c r="R149">
        <v>0.56923076923076921</v>
      </c>
      <c r="S149">
        <v>0.46666666666666667</v>
      </c>
      <c r="T149">
        <v>0.66666666666666674</v>
      </c>
      <c r="V149" t="str">
        <v>Sofia Kenin</v>
      </c>
      <c r="W149">
        <f t="shared" si="10"/>
        <v>0.4</v>
      </c>
      <c r="X149">
        <f t="shared" si="11"/>
        <v>0.75</v>
      </c>
      <c r="Y149">
        <f t="shared" si="12"/>
        <v>0.75</v>
      </c>
      <c r="Z149">
        <f t="shared" si="13"/>
        <v>0</v>
      </c>
      <c r="AA149">
        <f t="shared" si="14"/>
        <v>0</v>
      </c>
    </row>
    <row r="150" spans="15:27">
      <c r="O150" t="str">
        <v>Naomi Osaka</v>
      </c>
      <c r="P150">
        <v>0.56923076923076921</v>
      </c>
      <c r="Q150">
        <v>0.54166666666666663</v>
      </c>
      <c r="R150">
        <v>0.3</v>
      </c>
      <c r="S150">
        <v>0</v>
      </c>
      <c r="T150">
        <v>0</v>
      </c>
      <c r="V150" t="str">
        <v>Caroline Wozniacki</v>
      </c>
      <c r="W150">
        <f t="shared" si="10"/>
        <v>0.53846153846153844</v>
      </c>
      <c r="X150">
        <f t="shared" si="11"/>
        <v>0.33333333333333331</v>
      </c>
      <c r="Y150">
        <f t="shared" si="12"/>
        <v>0.6</v>
      </c>
      <c r="Z150">
        <f t="shared" si="13"/>
        <v>0</v>
      </c>
      <c r="AA150">
        <f t="shared" si="14"/>
        <v>0</v>
      </c>
    </row>
    <row r="151" spans="15:27">
      <c r="O151" t="str">
        <v>Sofia Kenin</v>
      </c>
      <c r="P151">
        <v>0.4</v>
      </c>
      <c r="Q151">
        <v>0.75</v>
      </c>
      <c r="R151">
        <v>0.75</v>
      </c>
      <c r="S151">
        <v>0</v>
      </c>
      <c r="T151">
        <v>0</v>
      </c>
      <c r="V151" t="str">
        <v>Angelique Kerber</v>
      </c>
      <c r="W151">
        <f t="shared" si="10"/>
        <v>0.6</v>
      </c>
      <c r="X151">
        <f t="shared" si="11"/>
        <v>0.33333333333333331</v>
      </c>
      <c r="Y151">
        <f t="shared" si="12"/>
        <v>0.6</v>
      </c>
      <c r="Z151">
        <f t="shared" si="13"/>
        <v>0</v>
      </c>
      <c r="AA151">
        <f t="shared" si="14"/>
        <v>0</v>
      </c>
    </row>
    <row r="152" spans="15:27">
      <c r="O152" t="str">
        <v>Caroline Wozniacki</v>
      </c>
      <c r="P152">
        <v>0.53846153846153844</v>
      </c>
      <c r="Q152">
        <v>0.33333333333333331</v>
      </c>
      <c r="R152">
        <v>0.6</v>
      </c>
      <c r="S152">
        <v>0</v>
      </c>
      <c r="T152">
        <v>0</v>
      </c>
      <c r="V152" t="str">
        <v>Stan Wawrinka</v>
      </c>
      <c r="W152">
        <f t="shared" si="10"/>
        <v>0.66666666666666663</v>
      </c>
      <c r="X152">
        <f t="shared" si="11"/>
        <v>0.75</v>
      </c>
      <c r="Y152">
        <f t="shared" si="12"/>
        <v>0.33333333333333331</v>
      </c>
      <c r="Z152">
        <f t="shared" si="13"/>
        <v>0.66666666666666663</v>
      </c>
      <c r="AA152">
        <f t="shared" si="14"/>
        <v>0</v>
      </c>
    </row>
    <row r="153" spans="15:27">
      <c r="O153" t="str">
        <v>Roger Federer</v>
      </c>
      <c r="P153">
        <v>0.58504273504273496</v>
      </c>
      <c r="Q153">
        <v>0.52970085470085471</v>
      </c>
      <c r="R153">
        <v>0.73537851037851032</v>
      </c>
      <c r="S153">
        <v>0.23611111111111108</v>
      </c>
      <c r="T153">
        <v>0.25396825396825395</v>
      </c>
      <c r="V153" t="str">
        <v>Victoria Azarenka</v>
      </c>
      <c r="W153">
        <f t="shared" si="10"/>
        <v>0.53333333333333333</v>
      </c>
      <c r="X153">
        <f t="shared" si="11"/>
        <v>0.8</v>
      </c>
      <c r="Y153">
        <f t="shared" si="12"/>
        <v>0.33333333333333331</v>
      </c>
      <c r="Z153">
        <f t="shared" si="13"/>
        <v>0</v>
      </c>
      <c r="AA153">
        <f t="shared" si="14"/>
        <v>0</v>
      </c>
    </row>
    <row r="154" spans="15:27">
      <c r="O154" t="str">
        <v>Serena Williams</v>
      </c>
      <c r="P154">
        <v>0.64461015175300884</v>
      </c>
      <c r="Q154">
        <v>0.55549450549450552</v>
      </c>
      <c r="R154">
        <v>0.33571428571428574</v>
      </c>
      <c r="S154">
        <v>0</v>
      </c>
      <c r="T154">
        <v>0</v>
      </c>
      <c r="V154" t="str">
        <v>Andre Agassi</v>
      </c>
      <c r="W154">
        <f t="shared" si="10"/>
        <v>0.52083333333333337</v>
      </c>
      <c r="X154">
        <f t="shared" si="11"/>
        <v>0.75595238095238093</v>
      </c>
      <c r="Y154">
        <f t="shared" si="12"/>
        <v>0.72390109890109888</v>
      </c>
      <c r="Z154">
        <f t="shared" si="13"/>
        <v>0.3</v>
      </c>
      <c r="AA154">
        <f t="shared" si="14"/>
        <v>0</v>
      </c>
    </row>
    <row r="155" spans="15:27">
      <c r="O155" t="str">
        <v>Angelique Kerber</v>
      </c>
      <c r="P155">
        <v>0.6</v>
      </c>
      <c r="Q155">
        <v>0.33333333333333331</v>
      </c>
      <c r="R155">
        <v>0.6</v>
      </c>
      <c r="S155">
        <v>0</v>
      </c>
      <c r="T155">
        <v>0</v>
      </c>
      <c r="V155" t="str">
        <v>Jennifer Capriati</v>
      </c>
      <c r="W155">
        <f t="shared" si="10"/>
        <v>0.5</v>
      </c>
      <c r="X155">
        <f t="shared" si="11"/>
        <v>0.60256410256410253</v>
      </c>
      <c r="Y155">
        <f t="shared" si="12"/>
        <v>0.375</v>
      </c>
      <c r="Z155">
        <f t="shared" si="13"/>
        <v>0</v>
      </c>
      <c r="AA155">
        <f t="shared" si="14"/>
        <v>0</v>
      </c>
    </row>
    <row r="156" spans="15:27">
      <c r="O156" t="str">
        <v>Li Na</v>
      </c>
      <c r="P156">
        <v>0.53846153846153844</v>
      </c>
      <c r="Q156">
        <v>1</v>
      </c>
      <c r="R156">
        <v>0</v>
      </c>
      <c r="S156">
        <v>0</v>
      </c>
      <c r="T156">
        <v>0</v>
      </c>
      <c r="V156" t="str">
        <v>Thomas Johansson</v>
      </c>
      <c r="W156">
        <f t="shared" si="10"/>
        <v>0.33333333333333331</v>
      </c>
      <c r="X156">
        <f t="shared" si="11"/>
        <v>0.6</v>
      </c>
      <c r="Y156">
        <f t="shared" si="12"/>
        <v>0.6</v>
      </c>
      <c r="Z156">
        <f t="shared" si="13"/>
        <v>0.53846153846153844</v>
      </c>
      <c r="AA156">
        <f t="shared" si="14"/>
        <v>0</v>
      </c>
    </row>
    <row r="157" spans="15:27">
      <c r="O157" t="str">
        <v>Stan Wawrinka</v>
      </c>
      <c r="P157">
        <v>0.66666666666666663</v>
      </c>
      <c r="Q157">
        <v>0.75</v>
      </c>
      <c r="R157">
        <v>0.33333333333333331</v>
      </c>
      <c r="S157">
        <v>0.66666666666666663</v>
      </c>
      <c r="T157">
        <v>0</v>
      </c>
      <c r="V157" t="str">
        <v>Petr Korda</v>
      </c>
      <c r="W157">
        <f t="shared" si="10"/>
        <v>0.75</v>
      </c>
      <c r="X157">
        <f t="shared" si="11"/>
        <v>0.75</v>
      </c>
      <c r="Y157">
        <f t="shared" si="12"/>
        <v>0.75</v>
      </c>
      <c r="Z157">
        <f t="shared" si="13"/>
        <v>0</v>
      </c>
      <c r="AA157">
        <f t="shared" si="14"/>
        <v>0</v>
      </c>
    </row>
    <row r="158" spans="15:27">
      <c r="O158" t="str">
        <v>Victoria Azarenka</v>
      </c>
      <c r="P158">
        <v>0.53333333333333333</v>
      </c>
      <c r="Q158">
        <v>0.8</v>
      </c>
      <c r="R158">
        <v>0.33333333333333331</v>
      </c>
      <c r="S158">
        <v>0</v>
      </c>
      <c r="T158">
        <v>0</v>
      </c>
      <c r="V158" t="str">
        <v>Monica Seles</v>
      </c>
      <c r="W158">
        <f t="shared" si="10"/>
        <v>0.54166666666666663</v>
      </c>
      <c r="X158">
        <f t="shared" si="11"/>
        <v>0.71428571428571419</v>
      </c>
      <c r="Y158">
        <f t="shared" si="12"/>
        <v>0.4017857142857143</v>
      </c>
      <c r="Z158">
        <f t="shared" si="13"/>
        <v>0</v>
      </c>
      <c r="AA158">
        <f t="shared" si="14"/>
        <v>0</v>
      </c>
    </row>
    <row r="159" spans="15:27">
      <c r="O159" t="str">
        <v>Kim Clijsters</v>
      </c>
      <c r="P159">
        <v>0.33333333333333331</v>
      </c>
      <c r="Q159">
        <v>0.66666666666666663</v>
      </c>
      <c r="R159">
        <v>0.66666666666666663</v>
      </c>
      <c r="S159">
        <v>0</v>
      </c>
      <c r="T159">
        <v>0</v>
      </c>
      <c r="V159" t="str">
        <v>Boris Becker</v>
      </c>
      <c r="W159">
        <f t="shared" si="10"/>
        <v>0.4464285714285714</v>
      </c>
      <c r="X159">
        <f t="shared" si="11"/>
        <v>0.6</v>
      </c>
      <c r="Y159">
        <f t="shared" si="12"/>
        <v>0.42499999999999999</v>
      </c>
      <c r="Z159">
        <f t="shared" si="13"/>
        <v>0.67500000000000004</v>
      </c>
      <c r="AA159">
        <f t="shared" si="14"/>
        <v>0</v>
      </c>
    </row>
    <row r="160" spans="15:27">
      <c r="O160" t="str">
        <v>Maria Sharapova</v>
      </c>
      <c r="P160">
        <v>0.58333333333333337</v>
      </c>
      <c r="Q160">
        <v>0.66666666666666663</v>
      </c>
      <c r="R160">
        <v>0</v>
      </c>
      <c r="S160">
        <v>0</v>
      </c>
      <c r="T160">
        <v>0</v>
      </c>
      <c r="V160" t="str">
        <v>Jim Courier</v>
      </c>
      <c r="W160">
        <f t="shared" si="10"/>
        <v>0.70833333333333326</v>
      </c>
      <c r="X160">
        <f t="shared" si="11"/>
        <v>0.59523809523809523</v>
      </c>
      <c r="Y160">
        <f t="shared" si="12"/>
        <v>0.42499999999999999</v>
      </c>
      <c r="Z160">
        <f t="shared" si="13"/>
        <v>0.66666666666666674</v>
      </c>
      <c r="AA160">
        <f t="shared" si="14"/>
        <v>0</v>
      </c>
    </row>
    <row r="161" spans="15:27">
      <c r="O161" t="str">
        <v>Amélie Mauresmo</v>
      </c>
      <c r="P161">
        <v>0.8571428571428571</v>
      </c>
      <c r="Q161">
        <v>1</v>
      </c>
      <c r="R161">
        <v>0</v>
      </c>
      <c r="S161">
        <v>0</v>
      </c>
      <c r="T161">
        <v>0</v>
      </c>
      <c r="V161" t="str">
        <v>Hana Mandlíková</v>
      </c>
      <c r="W161">
        <f t="shared" si="10"/>
        <v>0.79166666666666674</v>
      </c>
      <c r="X161">
        <f t="shared" si="11"/>
        <v>0.5608974358974359</v>
      </c>
      <c r="Y161">
        <f t="shared" si="12"/>
        <v>0</v>
      </c>
      <c r="Z161">
        <f t="shared" si="13"/>
        <v>0</v>
      </c>
      <c r="AA161">
        <f t="shared" si="14"/>
        <v>0</v>
      </c>
    </row>
    <row r="162" spans="15:27">
      <c r="O162" t="str">
        <v>Marat Safin</v>
      </c>
      <c r="P162">
        <v>0.14285714285714285</v>
      </c>
      <c r="Q162">
        <v>0.66666666666666663</v>
      </c>
      <c r="R162">
        <v>0.6</v>
      </c>
      <c r="S162">
        <v>0.6</v>
      </c>
      <c r="T162">
        <v>0</v>
      </c>
      <c r="V162" t="str">
        <v>Johan Kriek</v>
      </c>
      <c r="W162">
        <f t="shared" si="10"/>
        <v>0.70833333333333326</v>
      </c>
      <c r="X162">
        <f t="shared" si="11"/>
        <v>0.60256410256410253</v>
      </c>
      <c r="Y162">
        <f t="shared" si="12"/>
        <v>0.60576923076923084</v>
      </c>
      <c r="Z162">
        <f t="shared" si="13"/>
        <v>0.3</v>
      </c>
      <c r="AA162">
        <f t="shared" si="14"/>
        <v>0</v>
      </c>
    </row>
    <row r="163" spans="15:27">
      <c r="O163" t="str">
        <v>Justine Henin</v>
      </c>
      <c r="P163">
        <v>0.66666666666666663</v>
      </c>
      <c r="Q163">
        <v>0.4</v>
      </c>
      <c r="R163">
        <v>0.66666666666666663</v>
      </c>
      <c r="S163">
        <v>0</v>
      </c>
      <c r="T163">
        <v>0</v>
      </c>
      <c r="V163" t="str">
        <v>Brian Teacher</v>
      </c>
      <c r="W163">
        <f t="shared" si="10"/>
        <v>0.58333333333333337</v>
      </c>
      <c r="X163">
        <f t="shared" si="11"/>
        <v>0.53846153846153844</v>
      </c>
      <c r="Y163">
        <f t="shared" si="12"/>
        <v>0.75</v>
      </c>
      <c r="Z163">
        <f t="shared" si="13"/>
        <v>0</v>
      </c>
      <c r="AA163">
        <f t="shared" si="14"/>
        <v>0</v>
      </c>
    </row>
    <row r="164" spans="15:27">
      <c r="O164" t="str">
        <v>Andre Agassi</v>
      </c>
      <c r="P164">
        <v>0.52083333333333337</v>
      </c>
      <c r="Q164">
        <v>0.75595238095238093</v>
      </c>
      <c r="R164">
        <v>0.72390109890109888</v>
      </c>
      <c r="S164">
        <v>0.3</v>
      </c>
      <c r="T164">
        <v>0</v>
      </c>
      <c r="V164" t="str">
        <v>Barbara Jordan</v>
      </c>
      <c r="W164">
        <f t="shared" si="10"/>
        <v>0.66666666666666663</v>
      </c>
      <c r="X164">
        <f t="shared" si="11"/>
        <v>0.66666666666666663</v>
      </c>
      <c r="Y164">
        <f t="shared" si="12"/>
        <v>0</v>
      </c>
      <c r="Z164">
        <f t="shared" si="13"/>
        <v>0</v>
      </c>
      <c r="AA164">
        <f t="shared" si="14"/>
        <v>0</v>
      </c>
    </row>
    <row r="165" spans="15:27">
      <c r="O165" t="str">
        <v>Jennifer Capriati</v>
      </c>
      <c r="P165">
        <v>0.5</v>
      </c>
      <c r="Q165">
        <v>0.60256410256410253</v>
      </c>
      <c r="R165">
        <v>0.375</v>
      </c>
      <c r="S165">
        <v>0</v>
      </c>
      <c r="T165">
        <v>0</v>
      </c>
      <c r="V165" t="str">
        <v>Chris O'Neil</v>
      </c>
      <c r="W165">
        <f t="shared" si="10"/>
        <v>0.66666666666666663</v>
      </c>
      <c r="X165">
        <f t="shared" si="11"/>
        <v>0.53846153846153844</v>
      </c>
      <c r="Y165">
        <f t="shared" si="12"/>
        <v>0</v>
      </c>
      <c r="Z165">
        <f t="shared" si="13"/>
        <v>0</v>
      </c>
      <c r="AA165">
        <f t="shared" si="14"/>
        <v>0</v>
      </c>
    </row>
    <row r="166" spans="15:27">
      <c r="O166" t="str">
        <v>Thomas Johansson</v>
      </c>
      <c r="P166">
        <v>0.33333333333333331</v>
      </c>
      <c r="Q166">
        <v>0.6</v>
      </c>
      <c r="R166">
        <v>0.6</v>
      </c>
      <c r="S166">
        <v>0.53846153846153844</v>
      </c>
      <c r="T166">
        <v>0</v>
      </c>
      <c r="V166" t="str">
        <v>Vitas Gerulaitis</v>
      </c>
      <c r="W166">
        <f t="shared" si="10"/>
        <v>0.66666666666666663</v>
      </c>
      <c r="X166">
        <f t="shared" si="11"/>
        <v>0.53846153846153844</v>
      </c>
      <c r="Y166">
        <f t="shared" si="12"/>
        <v>0.41666666666666669</v>
      </c>
      <c r="Z166">
        <f t="shared" si="13"/>
        <v>0.33333333333333331</v>
      </c>
      <c r="AA166">
        <f t="shared" si="14"/>
        <v>0.75</v>
      </c>
    </row>
    <row r="167" spans="15:27">
      <c r="O167" t="str">
        <v>Lindsay Davenport</v>
      </c>
      <c r="P167">
        <v>0.8571428571428571</v>
      </c>
      <c r="Q167">
        <v>0.58333333333333337</v>
      </c>
      <c r="R167">
        <v>0</v>
      </c>
      <c r="S167">
        <v>0</v>
      </c>
      <c r="T167">
        <v>0</v>
      </c>
      <c r="V167" t="str">
        <v>Roscoe Tanner</v>
      </c>
      <c r="W167">
        <f t="shared" si="10"/>
        <v>0.66666666666666663</v>
      </c>
      <c r="X167">
        <f t="shared" si="11"/>
        <v>0.66666666666666663</v>
      </c>
      <c r="Y167">
        <f t="shared" si="12"/>
        <v>0.66666666666666663</v>
      </c>
      <c r="Z167">
        <f t="shared" si="13"/>
        <v>0</v>
      </c>
      <c r="AA167">
        <f t="shared" si="14"/>
        <v>0</v>
      </c>
    </row>
    <row r="168" spans="15:27">
      <c r="O168" t="str">
        <v>Martina Hingis</v>
      </c>
      <c r="P168">
        <v>0.72222222222222221</v>
      </c>
      <c r="Q168">
        <v>0.69444444444444431</v>
      </c>
      <c r="R168">
        <v>0</v>
      </c>
      <c r="S168">
        <v>0</v>
      </c>
      <c r="T168">
        <v>0</v>
      </c>
      <c r="V168" t="str">
        <v>Mark Edmondson</v>
      </c>
      <c r="W168">
        <f t="shared" si="10"/>
        <v>0.46153846153846156</v>
      </c>
      <c r="X168">
        <f t="shared" si="11"/>
        <v>0.66666666666666663</v>
      </c>
      <c r="Y168">
        <f t="shared" si="12"/>
        <v>0.53846153846153844</v>
      </c>
      <c r="Z168">
        <f t="shared" si="13"/>
        <v>0.8571428571428571</v>
      </c>
      <c r="AA168">
        <f t="shared" si="14"/>
        <v>0</v>
      </c>
    </row>
    <row r="169" spans="15:27">
      <c r="O169" t="str">
        <v>Yevgeny Kafelnikov</v>
      </c>
      <c r="P169">
        <v>0.4</v>
      </c>
      <c r="Q169">
        <v>1</v>
      </c>
      <c r="R169">
        <v>0.66666666666666663</v>
      </c>
      <c r="S169">
        <v>0.53846153846153844</v>
      </c>
      <c r="T169">
        <v>0</v>
      </c>
      <c r="V169" t="str">
        <v>Virginia Wade</v>
      </c>
      <c r="W169">
        <f t="shared" si="10"/>
        <v>0.6</v>
      </c>
      <c r="X169">
        <f t="shared" si="11"/>
        <v>0.6</v>
      </c>
      <c r="Y169">
        <f t="shared" si="12"/>
        <v>0</v>
      </c>
      <c r="Z169">
        <f t="shared" si="13"/>
        <v>0</v>
      </c>
      <c r="AA169">
        <f t="shared" si="14"/>
        <v>0</v>
      </c>
    </row>
    <row r="170" spans="15:27">
      <c r="O170" t="str">
        <v>Petr Korda</v>
      </c>
      <c r="P170">
        <v>0.75</v>
      </c>
      <c r="Q170">
        <v>0.75</v>
      </c>
      <c r="R170">
        <v>0.75</v>
      </c>
      <c r="S170">
        <v>0</v>
      </c>
      <c r="T170">
        <v>0</v>
      </c>
      <c r="V170" t="str">
        <v>Bill Bowrey</v>
      </c>
      <c r="W170">
        <f t="shared" si="10"/>
        <v>0.58333333333333337</v>
      </c>
      <c r="X170">
        <f t="shared" si="11"/>
        <v>0.25</v>
      </c>
      <c r="Y170">
        <f t="shared" si="12"/>
        <v>0.5625</v>
      </c>
      <c r="Z170">
        <f t="shared" si="13"/>
        <v>0.6</v>
      </c>
      <c r="AA170">
        <f t="shared" si="14"/>
        <v>0</v>
      </c>
    </row>
    <row r="171" spans="15:27">
      <c r="O171" t="str">
        <v>Pete Sampras</v>
      </c>
      <c r="P171">
        <v>0.64423076923076916</v>
      </c>
      <c r="Q171">
        <v>0.6333333333333333</v>
      </c>
      <c r="R171">
        <v>0.6333333333333333</v>
      </c>
      <c r="S171">
        <v>0</v>
      </c>
      <c r="T171">
        <v>0</v>
      </c>
      <c r="V171" t="str">
        <v>Mary Carter Reitano</v>
      </c>
      <c r="W171">
        <f t="shared" si="10"/>
        <v>0.54166666666666663</v>
      </c>
      <c r="X171">
        <f t="shared" si="11"/>
        <v>0.70833333333333326</v>
      </c>
      <c r="Y171">
        <f t="shared" si="12"/>
        <v>0.28125</v>
      </c>
      <c r="Z171">
        <f t="shared" si="13"/>
        <v>0</v>
      </c>
      <c r="AA171">
        <f t="shared" si="14"/>
        <v>0</v>
      </c>
    </row>
    <row r="172" spans="15:27">
      <c r="O172" t="str">
        <v>Monica Seles</v>
      </c>
      <c r="P172">
        <v>0.54166666666666663</v>
      </c>
      <c r="Q172">
        <v>0.71428571428571419</v>
      </c>
      <c r="R172">
        <v>0.4017857142857143</v>
      </c>
      <c r="S172">
        <v>0</v>
      </c>
      <c r="T172">
        <v>0</v>
      </c>
      <c r="V172" t="str">
        <v>Alex Olmedo</v>
      </c>
      <c r="W172">
        <f t="shared" si="10"/>
        <v>0.8571428571428571</v>
      </c>
      <c r="X172">
        <f t="shared" si="11"/>
        <v>0.75</v>
      </c>
      <c r="Y172">
        <f t="shared" si="12"/>
        <v>0.33333333333333331</v>
      </c>
      <c r="Z172">
        <f t="shared" si="13"/>
        <v>0.66666666666666663</v>
      </c>
      <c r="AA172">
        <f t="shared" si="14"/>
        <v>0</v>
      </c>
    </row>
    <row r="173" spans="15:27">
      <c r="O173" t="str">
        <v>Boris Becker</v>
      </c>
      <c r="P173">
        <v>0.4464285714285714</v>
      </c>
      <c r="Q173">
        <v>0.6</v>
      </c>
      <c r="R173">
        <v>0.42499999999999999</v>
      </c>
      <c r="S173">
        <v>0.67500000000000004</v>
      </c>
      <c r="T173">
        <v>0</v>
      </c>
      <c r="V173" t="str">
        <v>Angela Mortimer</v>
      </c>
      <c r="W173">
        <f t="shared" si="10"/>
        <v>0.66666666666666663</v>
      </c>
      <c r="X173">
        <f t="shared" si="11"/>
        <v>0.6</v>
      </c>
      <c r="Y173">
        <f t="shared" si="12"/>
        <v>0</v>
      </c>
      <c r="Z173">
        <f t="shared" si="13"/>
        <v>0</v>
      </c>
      <c r="AA173">
        <f t="shared" si="14"/>
        <v>0</v>
      </c>
    </row>
    <row r="174" spans="15:27">
      <c r="O174" t="str">
        <v>Mary Pierce</v>
      </c>
      <c r="P174">
        <v>0.66666666666666663</v>
      </c>
      <c r="Q174">
        <v>0.75</v>
      </c>
      <c r="R174">
        <v>0</v>
      </c>
      <c r="S174">
        <v>0</v>
      </c>
      <c r="T174">
        <v>0</v>
      </c>
      <c r="V174" t="str">
        <v>Ashley Cooper</v>
      </c>
      <c r="W174">
        <f t="shared" si="10"/>
        <v>0.625</v>
      </c>
      <c r="X174">
        <f t="shared" si="11"/>
        <v>0.55833333333333335</v>
      </c>
      <c r="Y174">
        <f t="shared" si="12"/>
        <v>0.6</v>
      </c>
      <c r="Z174">
        <f t="shared" si="13"/>
        <v>0.375</v>
      </c>
      <c r="AA174">
        <f t="shared" si="14"/>
        <v>0</v>
      </c>
    </row>
    <row r="175" spans="15:27">
      <c r="O175" t="str">
        <v>Steffi Graf</v>
      </c>
      <c r="P175">
        <v>0.78095238095238095</v>
      </c>
      <c r="Q175">
        <v>0.62211538461538463</v>
      </c>
      <c r="R175">
        <v>0</v>
      </c>
      <c r="S175">
        <v>0</v>
      </c>
      <c r="T175">
        <v>0</v>
      </c>
      <c r="V175" t="str">
        <v>Shirley Fry Irvin</v>
      </c>
      <c r="W175">
        <f t="shared" si="10"/>
        <v>0.66666666666666663</v>
      </c>
      <c r="X175">
        <f t="shared" si="11"/>
        <v>0.6</v>
      </c>
      <c r="Y175">
        <f t="shared" si="12"/>
        <v>0</v>
      </c>
      <c r="Z175">
        <f t="shared" si="13"/>
        <v>0</v>
      </c>
      <c r="AA175">
        <f t="shared" si="14"/>
        <v>0</v>
      </c>
    </row>
    <row r="176" spans="15:27">
      <c r="O176" t="str">
        <v>Jim Courier</v>
      </c>
      <c r="P176">
        <v>0.70833333333333326</v>
      </c>
      <c r="Q176">
        <v>0.59523809523809523</v>
      </c>
      <c r="R176">
        <v>0.42499999999999999</v>
      </c>
      <c r="S176">
        <v>0.66666666666666674</v>
      </c>
      <c r="T176">
        <v>0</v>
      </c>
      <c r="V176" t="str">
        <v>Beryl Penrose</v>
      </c>
      <c r="W176">
        <f t="shared" si="10"/>
        <v>0.6</v>
      </c>
      <c r="X176">
        <f t="shared" si="11"/>
        <v>0.66666666666666663</v>
      </c>
      <c r="Y176">
        <f t="shared" si="12"/>
        <v>0</v>
      </c>
      <c r="Z176">
        <f t="shared" si="13"/>
        <v>0</v>
      </c>
      <c r="AA176">
        <f t="shared" si="14"/>
        <v>0</v>
      </c>
    </row>
    <row r="177" spans="15:27">
      <c r="O177" t="str">
        <v>Ivan Lendl</v>
      </c>
      <c r="P177">
        <v>0.57499999999999996</v>
      </c>
      <c r="Q177">
        <v>0.64423076923076916</v>
      </c>
      <c r="R177">
        <v>0.73214285714285721</v>
      </c>
      <c r="S177">
        <v>0</v>
      </c>
      <c r="T177">
        <v>0</v>
      </c>
      <c r="V177" t="str">
        <v>Maureen Connolly</v>
      </c>
      <c r="W177">
        <f t="shared" si="10"/>
        <v>0.66666666666666663</v>
      </c>
      <c r="X177">
        <f t="shared" si="11"/>
        <v>0.75</v>
      </c>
      <c r="Y177">
        <f t="shared" si="12"/>
        <v>0</v>
      </c>
      <c r="Z177">
        <f t="shared" si="13"/>
        <v>0</v>
      </c>
      <c r="AA177">
        <f t="shared" si="14"/>
        <v>0</v>
      </c>
    </row>
    <row r="178" spans="15:27">
      <c r="O178" t="str">
        <v>Mats Wilander</v>
      </c>
      <c r="P178">
        <v>0.66178266178266176</v>
      </c>
      <c r="Q178">
        <v>0.55384615384615377</v>
      </c>
      <c r="R178">
        <v>0.49059829059829063</v>
      </c>
      <c r="S178">
        <v>0.5357142857142857</v>
      </c>
      <c r="T178">
        <v>0.19047619047619047</v>
      </c>
      <c r="V178" t="str">
        <v>Dick Savitt</v>
      </c>
      <c r="W178">
        <f t="shared" si="10"/>
        <v>0.66666666666666663</v>
      </c>
      <c r="X178">
        <f t="shared" si="11"/>
        <v>0.25</v>
      </c>
      <c r="Y178">
        <f t="shared" si="12"/>
        <v>0.66666666666666663</v>
      </c>
      <c r="Z178">
        <f t="shared" si="13"/>
        <v>0.8571428571428571</v>
      </c>
      <c r="AA178">
        <f t="shared" si="14"/>
        <v>0</v>
      </c>
    </row>
    <row r="179" spans="15:27">
      <c r="O179" t="str">
        <v>Hana Mandlíková</v>
      </c>
      <c r="P179">
        <v>0.79166666666666674</v>
      </c>
      <c r="Q179">
        <v>0.5608974358974359</v>
      </c>
      <c r="R179">
        <v>0</v>
      </c>
      <c r="S179">
        <v>0</v>
      </c>
      <c r="T179">
        <v>0</v>
      </c>
      <c r="V179" t="str">
        <v>Louise Brough</v>
      </c>
      <c r="W179">
        <f t="shared" si="10"/>
        <v>0.6</v>
      </c>
      <c r="X179">
        <f t="shared" si="11"/>
        <v>0.33333333333333331</v>
      </c>
      <c r="Y179">
        <f t="shared" si="12"/>
        <v>0.6</v>
      </c>
      <c r="Z179">
        <f t="shared" si="13"/>
        <v>0</v>
      </c>
      <c r="AA179">
        <f t="shared" si="14"/>
        <v>0</v>
      </c>
    </row>
    <row r="180" spans="15:27">
      <c r="O180" t="str">
        <v>Stefan Edberg</v>
      </c>
      <c r="P180">
        <v>0.6333333333333333</v>
      </c>
      <c r="Q180">
        <v>0.6333333333333333</v>
      </c>
      <c r="R180">
        <v>0.5</v>
      </c>
      <c r="S180">
        <v>0.20833333333333334</v>
      </c>
      <c r="T180">
        <v>0.33333333333333331</v>
      </c>
      <c r="V180" t="str">
        <v>Dorothy Cheney</v>
      </c>
      <c r="W180">
        <f t="shared" si="10"/>
        <v>0.66666666666666663</v>
      </c>
      <c r="X180">
        <f t="shared" si="11"/>
        <v>0.75</v>
      </c>
      <c r="Y180">
        <f t="shared" si="12"/>
        <v>0</v>
      </c>
      <c r="Z180">
        <f t="shared" si="13"/>
        <v>0</v>
      </c>
      <c r="AA180">
        <f t="shared" si="14"/>
        <v>0</v>
      </c>
    </row>
    <row r="181" spans="15:27">
      <c r="O181" t="str">
        <v>Martina Navratilova</v>
      </c>
      <c r="P181">
        <v>0.65384615384615385</v>
      </c>
      <c r="Q181">
        <v>0.51282051282051277</v>
      </c>
      <c r="R181">
        <v>0.44444444444444448</v>
      </c>
      <c r="S181">
        <v>0</v>
      </c>
      <c r="T181">
        <v>0</v>
      </c>
      <c r="V181" t="str">
        <v>Don Budge</v>
      </c>
      <c r="W181">
        <f t="shared" si="10"/>
        <v>0.6</v>
      </c>
      <c r="X181">
        <f t="shared" si="11"/>
        <v>0.75</v>
      </c>
      <c r="Y181">
        <f t="shared" si="12"/>
        <v>0.8571428571428571</v>
      </c>
      <c r="Z181">
        <f t="shared" si="13"/>
        <v>0</v>
      </c>
      <c r="AA181">
        <f t="shared" si="14"/>
        <v>0</v>
      </c>
    </row>
    <row r="182" spans="15:27">
      <c r="O182" t="str">
        <v>Chris Evert</v>
      </c>
      <c r="P182">
        <v>0.5641025641025641</v>
      </c>
      <c r="Q182">
        <v>0.5535714285714286</v>
      </c>
      <c r="R182">
        <v>0.66666666666666663</v>
      </c>
      <c r="S182">
        <v>0</v>
      </c>
      <c r="T182">
        <v>0</v>
      </c>
      <c r="V182" t="str">
        <v>Vivian McGrath</v>
      </c>
      <c r="W182">
        <f t="shared" si="10"/>
        <v>0.66666666666666663</v>
      </c>
      <c r="X182">
        <f t="shared" si="11"/>
        <v>0.14285714285714285</v>
      </c>
      <c r="Y182">
        <f t="shared" si="12"/>
        <v>1</v>
      </c>
      <c r="Z182">
        <f t="shared" si="13"/>
        <v>0.25</v>
      </c>
      <c r="AA182">
        <f t="shared" si="14"/>
        <v>0.8571428571428571</v>
      </c>
    </row>
    <row r="183" spans="15:27">
      <c r="O183" t="str">
        <v>Johan Kriek</v>
      </c>
      <c r="P183">
        <v>0.70833333333333326</v>
      </c>
      <c r="Q183">
        <v>0.60256410256410253</v>
      </c>
      <c r="R183">
        <v>0.60576923076923084</v>
      </c>
      <c r="S183">
        <v>0.3</v>
      </c>
      <c r="T183">
        <v>0</v>
      </c>
      <c r="V183" t="str">
        <v>Joan Hartigan</v>
      </c>
      <c r="W183">
        <f t="shared" si="10"/>
        <v>0.68571428571428561</v>
      </c>
      <c r="X183">
        <f t="shared" si="11"/>
        <v>0.62222222222222223</v>
      </c>
      <c r="Y183">
        <f t="shared" si="12"/>
        <v>0</v>
      </c>
      <c r="Z183">
        <f t="shared" si="13"/>
        <v>0</v>
      </c>
      <c r="AA183">
        <f t="shared" si="14"/>
        <v>0</v>
      </c>
    </row>
    <row r="184" spans="15:27">
      <c r="O184" t="str">
        <v>Brian Teacher</v>
      </c>
      <c r="P184">
        <v>0.58333333333333337</v>
      </c>
      <c r="Q184">
        <v>0.53846153846153844</v>
      </c>
      <c r="R184">
        <v>0.75</v>
      </c>
      <c r="S184">
        <v>0</v>
      </c>
      <c r="T184">
        <v>0</v>
      </c>
      <c r="V184" t="str">
        <v>Dorothy Round</v>
      </c>
      <c r="W184">
        <f t="shared" si="10"/>
        <v>0.14285714285714285</v>
      </c>
      <c r="X184">
        <f t="shared" si="11"/>
        <v>0.8571428571428571</v>
      </c>
      <c r="Y184">
        <f t="shared" si="12"/>
        <v>0.66666666666666663</v>
      </c>
      <c r="Z184">
        <f t="shared" si="13"/>
        <v>0</v>
      </c>
      <c r="AA184">
        <f t="shared" si="14"/>
        <v>0</v>
      </c>
    </row>
    <row r="185" spans="15:27">
      <c r="O185" t="str">
        <v>Barbara Jordan</v>
      </c>
      <c r="P185">
        <v>0.66666666666666663</v>
      </c>
      <c r="Q185">
        <v>0.66666666666666663</v>
      </c>
      <c r="R185">
        <v>0</v>
      </c>
      <c r="S185">
        <v>0</v>
      </c>
      <c r="T185">
        <v>0</v>
      </c>
      <c r="V185" t="str">
        <v>Daphne Akhurst</v>
      </c>
      <c r="W185">
        <f t="shared" si="10"/>
        <v>0.59920634920634919</v>
      </c>
      <c r="X185">
        <f t="shared" si="11"/>
        <v>0.53095238095238106</v>
      </c>
      <c r="Y185">
        <f t="shared" si="12"/>
        <v>0.38666666666666671</v>
      </c>
      <c r="Z185">
        <f t="shared" si="13"/>
        <v>0</v>
      </c>
      <c r="AA185">
        <f t="shared" si="14"/>
        <v>0</v>
      </c>
    </row>
    <row r="186" spans="15:27">
      <c r="O186" t="str">
        <v>Guillermo Vilas</v>
      </c>
      <c r="P186">
        <v>0.56923076923076921</v>
      </c>
      <c r="Q186">
        <v>0.6333333333333333</v>
      </c>
      <c r="R186">
        <v>0.54166666666666663</v>
      </c>
      <c r="S186">
        <v>0.33333333333333331</v>
      </c>
      <c r="T186">
        <v>0</v>
      </c>
      <c r="V186" t="str">
        <v>Edgar Moon</v>
      </c>
      <c r="W186">
        <f t="shared" si="10"/>
        <v>0.66666666666666663</v>
      </c>
      <c r="X186">
        <f t="shared" si="11"/>
        <v>0.8571428571428571</v>
      </c>
      <c r="Y186">
        <f t="shared" si="12"/>
        <v>0.66666666666666663</v>
      </c>
      <c r="Z186">
        <f t="shared" si="13"/>
        <v>0</v>
      </c>
      <c r="AA186">
        <f t="shared" si="14"/>
        <v>0</v>
      </c>
    </row>
    <row r="187" spans="15:27">
      <c r="O187" t="str">
        <v>Chris O'Neil</v>
      </c>
      <c r="P187">
        <v>0.66666666666666663</v>
      </c>
      <c r="Q187">
        <v>0.53846153846153844</v>
      </c>
      <c r="R187">
        <v>0</v>
      </c>
      <c r="S187">
        <v>0</v>
      </c>
      <c r="T187">
        <v>0</v>
      </c>
      <c r="V187" t="str">
        <v>John Colin Gregory</v>
      </c>
      <c r="W187">
        <f t="shared" si="10"/>
        <v>0.75</v>
      </c>
      <c r="X187">
        <f t="shared" si="11"/>
        <v>0.75</v>
      </c>
      <c r="Y187">
        <f t="shared" si="12"/>
        <v>0.41666666666666669</v>
      </c>
      <c r="Z187">
        <f t="shared" si="13"/>
        <v>0.58333333333333337</v>
      </c>
      <c r="AA187">
        <f t="shared" si="14"/>
        <v>0</v>
      </c>
    </row>
    <row r="188" spans="15:27">
      <c r="O188" t="str">
        <v>Evonne Goolagong</v>
      </c>
      <c r="P188">
        <v>0.65544871794871784</v>
      </c>
      <c r="Q188">
        <v>0.72499999999999998</v>
      </c>
      <c r="R188">
        <v>0.25</v>
      </c>
      <c r="S188">
        <v>0</v>
      </c>
      <c r="T188">
        <v>0</v>
      </c>
      <c r="V188" t="str">
        <v>Jean Borotra</v>
      </c>
      <c r="W188">
        <f t="shared" si="10"/>
        <v>0.6</v>
      </c>
      <c r="X188">
        <f t="shared" si="11"/>
        <v>0.8571428571428571</v>
      </c>
      <c r="Y188">
        <f t="shared" si="12"/>
        <v>0.4</v>
      </c>
      <c r="Z188">
        <f t="shared" si="13"/>
        <v>0.41666666666666669</v>
      </c>
      <c r="AA188">
        <f t="shared" si="14"/>
        <v>0.66666666666666663</v>
      </c>
    </row>
    <row r="189" spans="15:27">
      <c r="O189" t="str">
        <v>Vitas Gerulaitis</v>
      </c>
      <c r="P189">
        <v>0.66666666666666663</v>
      </c>
      <c r="Q189">
        <v>0.53846153846153844</v>
      </c>
      <c r="R189">
        <v>0.41666666666666669</v>
      </c>
      <c r="S189">
        <v>0.33333333333333331</v>
      </c>
      <c r="T189">
        <v>0.75</v>
      </c>
      <c r="V189" t="str">
        <v>James Anderson</v>
      </c>
      <c r="W189">
        <f t="shared" si="10"/>
        <v>0.73888888888888893</v>
      </c>
      <c r="X189">
        <f t="shared" si="11"/>
        <v>0.39444444444444443</v>
      </c>
      <c r="Y189">
        <f t="shared" si="12"/>
        <v>0.47222222222222215</v>
      </c>
      <c r="Z189">
        <f t="shared" si="13"/>
        <v>0.58333333333333337</v>
      </c>
      <c r="AA189">
        <f t="shared" si="14"/>
        <v>0.47222222222222215</v>
      </c>
    </row>
    <row r="190" spans="15:27">
      <c r="O190" t="str">
        <v>Kerry Melville Reid</v>
      </c>
      <c r="P190">
        <v>0.58333333333333337</v>
      </c>
      <c r="Q190">
        <v>0.75</v>
      </c>
      <c r="R190">
        <v>0</v>
      </c>
      <c r="S190">
        <v>0</v>
      </c>
      <c r="T190">
        <v>0</v>
      </c>
      <c r="V190" t="str">
        <v>Pat O'Hara Wood</v>
      </c>
      <c r="W190">
        <f t="shared" si="10"/>
        <v>0.76190476190476186</v>
      </c>
      <c r="X190">
        <f t="shared" si="11"/>
        <v>0.62857142857142856</v>
      </c>
      <c r="Y190">
        <f t="shared" si="12"/>
        <v>0.54761904761904756</v>
      </c>
      <c r="Z190">
        <f t="shared" si="13"/>
        <v>0.42857142857142855</v>
      </c>
      <c r="AA190">
        <f t="shared" si="14"/>
        <v>0.33333333333333331</v>
      </c>
    </row>
    <row r="191" spans="15:27">
      <c r="O191" t="str">
        <v>Roscoe Tanner</v>
      </c>
      <c r="P191">
        <v>0.66666666666666663</v>
      </c>
      <c r="Q191">
        <v>0.66666666666666663</v>
      </c>
      <c r="R191">
        <v>0.66666666666666663</v>
      </c>
      <c r="S191">
        <v>0</v>
      </c>
      <c r="T191">
        <v>0</v>
      </c>
      <c r="V191" t="str">
        <v>Rhys Gemmell</v>
      </c>
      <c r="W191">
        <f t="shared" si="10"/>
        <v>0.58333333333333337</v>
      </c>
      <c r="X191">
        <f t="shared" si="11"/>
        <v>0.8571428571428571</v>
      </c>
      <c r="Y191">
        <f t="shared" si="12"/>
        <v>0.6</v>
      </c>
      <c r="Z191">
        <f t="shared" si="13"/>
        <v>0</v>
      </c>
      <c r="AA191">
        <f t="shared" si="14"/>
        <v>0</v>
      </c>
    </row>
    <row r="192" spans="15:27">
      <c r="O192" t="str">
        <v>Mark Edmondson</v>
      </c>
      <c r="P192">
        <v>0.46153846153846156</v>
      </c>
      <c r="Q192">
        <v>0.66666666666666663</v>
      </c>
      <c r="R192">
        <v>0.53846153846153844</v>
      </c>
      <c r="S192">
        <v>0.8571428571428571</v>
      </c>
      <c r="T192">
        <v>0</v>
      </c>
      <c r="V192" t="str">
        <v>Algernon Kingscote</v>
      </c>
      <c r="W192">
        <f t="shared" si="10"/>
        <v>0.6</v>
      </c>
      <c r="X192">
        <f t="shared" si="11"/>
        <v>1</v>
      </c>
      <c r="Y192">
        <f t="shared" si="12"/>
        <v>0.66666666666666663</v>
      </c>
      <c r="Z192">
        <f t="shared" si="13"/>
        <v>0</v>
      </c>
      <c r="AA192">
        <f t="shared" si="14"/>
        <v>0</v>
      </c>
    </row>
    <row r="193" spans="15:27">
      <c r="O193" t="str">
        <v>John Newcombe</v>
      </c>
      <c r="P193">
        <v>0.625</v>
      </c>
      <c r="Q193">
        <v>0.39743589743589747</v>
      </c>
      <c r="R193">
        <v>0.59166666666666667</v>
      </c>
      <c r="S193">
        <v>0.69780219780219777</v>
      </c>
      <c r="T193">
        <v>0</v>
      </c>
      <c r="V193" t="str">
        <v>Gordon Lowe</v>
      </c>
      <c r="W193">
        <f t="shared" si="10"/>
        <v>0.4</v>
      </c>
      <c r="X193">
        <f t="shared" si="11"/>
        <v>0.8571428571428571</v>
      </c>
      <c r="Y193">
        <f t="shared" si="12"/>
        <v>0.8571428571428571</v>
      </c>
      <c r="Z193">
        <f t="shared" si="13"/>
        <v>0.6</v>
      </c>
      <c r="AA193">
        <f t="shared" si="14"/>
        <v>0</v>
      </c>
    </row>
    <row r="194" spans="15:27">
      <c r="O194" t="str">
        <v>Jimmy Connors</v>
      </c>
      <c r="P194">
        <v>0.53846153846153844</v>
      </c>
      <c r="Q194">
        <v>0.6</v>
      </c>
      <c r="R194">
        <v>0.4</v>
      </c>
      <c r="S194">
        <v>0.66666666666666663</v>
      </c>
      <c r="T194">
        <v>0</v>
      </c>
      <c r="V194" t="str">
        <v>Arthur O'Hara Wood</v>
      </c>
      <c r="W194">
        <f t="shared" si="10"/>
        <v>0.6</v>
      </c>
      <c r="X194">
        <f t="shared" si="11"/>
        <v>0.66666666666666663</v>
      </c>
      <c r="Y194">
        <f t="shared" si="12"/>
        <v>0.41666666666666669</v>
      </c>
      <c r="Z194">
        <f t="shared" si="13"/>
        <v>0.8571428571428571</v>
      </c>
      <c r="AA194">
        <f t="shared" si="14"/>
        <v>0</v>
      </c>
    </row>
    <row r="195" spans="15:27">
      <c r="O195" t="str">
        <v>Margaret Court</v>
      </c>
      <c r="P195">
        <v>0.59826839826839817</v>
      </c>
      <c r="Q195">
        <v>0.62232767232767228</v>
      </c>
      <c r="R195">
        <v>0.11796536796536797</v>
      </c>
      <c r="S195">
        <v>0</v>
      </c>
      <c r="T195">
        <v>0</v>
      </c>
      <c r="V195" t="str">
        <v>James Cecil Parke</v>
      </c>
      <c r="W195">
        <f t="shared" ref="W195:W199" si="15">SUMIFS(P195:P446, O195:O446, V195) / COUNTIF(O195:O446, V195)</f>
        <v>0.33333333333333331</v>
      </c>
      <c r="X195">
        <f t="shared" ref="X195:X199" si="16">SUMIFS(Q195:Q446, O195:O446, V195) / COUNTIF(O195:O446, V195)</f>
        <v>0.66666666666666663</v>
      </c>
      <c r="Y195">
        <f t="shared" ref="Y195:Y199" si="17">SUMIFS(R195:R446, O195:O446, V195) / COUNTIF(O195:O446, V195)</f>
        <v>0.14285714285714285</v>
      </c>
      <c r="Z195">
        <f t="shared" ref="Z195:Z199" si="18">SUMIFS(S195:S446, O195:O446, V195) / COUNTIF(O195:O446, V195)</f>
        <v>0.8571428571428571</v>
      </c>
      <c r="AA195">
        <f t="shared" ref="AA195:AA199" si="19">SUMIFS(T195:T446, O195:O446, V195) / COUNTIF(O195:O446, V195)</f>
        <v>0.58333333333333337</v>
      </c>
    </row>
    <row r="196" spans="15:27">
      <c r="O196" t="str">
        <v>Virginia Wade</v>
      </c>
      <c r="P196">
        <v>0.6</v>
      </c>
      <c r="Q196">
        <v>0.6</v>
      </c>
      <c r="R196">
        <v>0</v>
      </c>
      <c r="S196">
        <v>0</v>
      </c>
      <c r="T196">
        <v>0</v>
      </c>
      <c r="V196" t="str">
        <v>Norman Brookes</v>
      </c>
      <c r="W196">
        <f t="shared" si="15"/>
        <v>0.8571428571428571</v>
      </c>
      <c r="X196">
        <f t="shared" si="16"/>
        <v>0.75</v>
      </c>
      <c r="Y196">
        <f t="shared" si="17"/>
        <v>0.66666666666666663</v>
      </c>
      <c r="Z196">
        <f t="shared" si="18"/>
        <v>0</v>
      </c>
      <c r="AA196">
        <f t="shared" si="19"/>
        <v>0</v>
      </c>
    </row>
    <row r="197" spans="15:27">
      <c r="O197" t="str">
        <v>Ken Rosewall</v>
      </c>
      <c r="P197">
        <v>0.73952609890109888</v>
      </c>
      <c r="Q197">
        <v>0.62916666666666665</v>
      </c>
      <c r="R197">
        <v>0.61250000000000004</v>
      </c>
      <c r="S197">
        <v>0</v>
      </c>
      <c r="T197">
        <v>0</v>
      </c>
      <c r="V197" t="str">
        <v>Rodney Heath</v>
      </c>
      <c r="W197">
        <f t="shared" si="15"/>
        <v>0.5</v>
      </c>
      <c r="X197">
        <f t="shared" si="16"/>
        <v>0.66666666666666663</v>
      </c>
      <c r="Y197">
        <f t="shared" si="17"/>
        <v>0.67500000000000004</v>
      </c>
      <c r="Z197">
        <f t="shared" si="18"/>
        <v>0.3</v>
      </c>
      <c r="AA197">
        <f t="shared" si="19"/>
        <v>0</v>
      </c>
    </row>
    <row r="198" spans="15:27">
      <c r="O198" t="str">
        <v>Arthur Ashe</v>
      </c>
      <c r="P198">
        <v>0.6</v>
      </c>
      <c r="Q198">
        <v>0.5625</v>
      </c>
      <c r="R198">
        <v>0.75</v>
      </c>
      <c r="S198">
        <v>0</v>
      </c>
      <c r="T198">
        <v>0</v>
      </c>
      <c r="V198" t="str">
        <v>Anthony Wilding</v>
      </c>
      <c r="W198">
        <f t="shared" si="15"/>
        <v>0.9285714285714286</v>
      </c>
      <c r="X198">
        <f t="shared" si="16"/>
        <v>0.59166666666666667</v>
      </c>
      <c r="Y198">
        <f t="shared" si="17"/>
        <v>0.67500000000000004</v>
      </c>
      <c r="Z198">
        <f t="shared" si="18"/>
        <v>0</v>
      </c>
      <c r="AA198">
        <f t="shared" si="19"/>
        <v>0</v>
      </c>
    </row>
    <row r="199" spans="15:27">
      <c r="O199" t="str">
        <v>Rod Laver</v>
      </c>
      <c r="P199">
        <v>0.55158730158730163</v>
      </c>
      <c r="Q199">
        <v>0.31111111111111112</v>
      </c>
      <c r="R199">
        <v>0.6166666666666667</v>
      </c>
      <c r="S199">
        <v>0.39047619047619042</v>
      </c>
      <c r="T199">
        <v>0.19047619047619047</v>
      </c>
      <c r="V199" t="str">
        <v>Fred Alexander</v>
      </c>
      <c r="W199">
        <f t="shared" si="15"/>
        <v>0.33333333333333331</v>
      </c>
      <c r="X199">
        <f t="shared" si="16"/>
        <v>0.33333333333333331</v>
      </c>
      <c r="Y199">
        <f t="shared" si="17"/>
        <v>1</v>
      </c>
      <c r="Z199">
        <f t="shared" si="18"/>
        <v>0.75</v>
      </c>
      <c r="AA199">
        <f t="shared" si="19"/>
        <v>0.66666666666666663</v>
      </c>
    </row>
    <row r="200" spans="15:27">
      <c r="O200" t="str">
        <v>Billie Jean King</v>
      </c>
      <c r="P200">
        <v>0.8571428571428571</v>
      </c>
      <c r="Q200">
        <v>0.75</v>
      </c>
      <c r="R200">
        <v>0</v>
      </c>
      <c r="S200">
        <v>0</v>
      </c>
      <c r="T200">
        <v>0</v>
      </c>
    </row>
    <row r="201" spans="15:27">
      <c r="O201" t="str">
        <v>Bill Bowrey</v>
      </c>
      <c r="P201">
        <v>0.58333333333333337</v>
      </c>
      <c r="Q201">
        <v>0.25</v>
      </c>
      <c r="R201">
        <v>0.5625</v>
      </c>
      <c r="S201">
        <v>0.6</v>
      </c>
      <c r="T201">
        <v>0</v>
      </c>
    </row>
    <row r="202" spans="15:27">
      <c r="O202" t="str">
        <v>Nancy Richey</v>
      </c>
      <c r="P202">
        <v>0.8571428571428571</v>
      </c>
      <c r="Q202">
        <v>0.6</v>
      </c>
      <c r="R202">
        <v>0</v>
      </c>
      <c r="S202">
        <v>0</v>
      </c>
      <c r="T202">
        <v>0</v>
      </c>
    </row>
    <row r="203" spans="15:27">
      <c r="O203" t="str">
        <v>Roy Emerson</v>
      </c>
      <c r="P203">
        <v>0.51894841269841263</v>
      </c>
      <c r="Q203">
        <v>0.57817460317460312</v>
      </c>
      <c r="R203">
        <v>0.69007936507936518</v>
      </c>
      <c r="S203">
        <v>0.30833333333333335</v>
      </c>
      <c r="T203">
        <v>0.14285714285714285</v>
      </c>
    </row>
    <row r="204" spans="15:27">
      <c r="O204" t="str">
        <v>Mary Carter Reitano</v>
      </c>
      <c r="P204">
        <v>0.54166666666666663</v>
      </c>
      <c r="Q204">
        <v>0.70833333333333326</v>
      </c>
      <c r="R204">
        <v>0.28125</v>
      </c>
      <c r="S204">
        <v>0</v>
      </c>
      <c r="T204">
        <v>0</v>
      </c>
    </row>
    <row r="205" spans="15:27">
      <c r="O205" t="str">
        <v>Alex Olmedo</v>
      </c>
      <c r="P205">
        <v>0.8571428571428571</v>
      </c>
      <c r="Q205">
        <v>0.75</v>
      </c>
      <c r="R205">
        <v>0.33333333333333331</v>
      </c>
      <c r="S205">
        <v>0.66666666666666663</v>
      </c>
      <c r="T205">
        <v>0</v>
      </c>
    </row>
    <row r="206" spans="15:27">
      <c r="O206" t="str">
        <v>Angela Mortimer</v>
      </c>
      <c r="P206">
        <v>0.66666666666666663</v>
      </c>
      <c r="Q206">
        <v>0.6</v>
      </c>
      <c r="R206">
        <v>0</v>
      </c>
      <c r="S206">
        <v>0</v>
      </c>
      <c r="T206">
        <v>0</v>
      </c>
    </row>
    <row r="207" spans="15:27">
      <c r="O207" t="str">
        <v>Ashley Cooper</v>
      </c>
      <c r="P207">
        <v>0.625</v>
      </c>
      <c r="Q207">
        <v>0.55833333333333335</v>
      </c>
      <c r="R207">
        <v>0.6</v>
      </c>
      <c r="S207">
        <v>0.375</v>
      </c>
      <c r="T207">
        <v>0</v>
      </c>
    </row>
    <row r="208" spans="15:27">
      <c r="O208" t="str">
        <v>Shirley Fry Irvin</v>
      </c>
      <c r="P208">
        <v>0.66666666666666663</v>
      </c>
      <c r="Q208">
        <v>0.6</v>
      </c>
      <c r="R208">
        <v>0</v>
      </c>
      <c r="S208">
        <v>0</v>
      </c>
      <c r="T208">
        <v>0</v>
      </c>
    </row>
    <row r="209" spans="15:20">
      <c r="O209" t="str">
        <v>Lew Hoad</v>
      </c>
      <c r="P209">
        <v>0.6</v>
      </c>
      <c r="Q209">
        <v>0.33333333333333331</v>
      </c>
      <c r="R209">
        <v>0.6</v>
      </c>
      <c r="S209">
        <v>0.58333333333333337</v>
      </c>
      <c r="T209">
        <v>0</v>
      </c>
    </row>
    <row r="210" spans="15:20">
      <c r="O210" t="str">
        <v>Beryl Penrose</v>
      </c>
      <c r="P210">
        <v>0.6</v>
      </c>
      <c r="Q210">
        <v>0.66666666666666663</v>
      </c>
      <c r="R210">
        <v>0</v>
      </c>
      <c r="S210">
        <v>0</v>
      </c>
      <c r="T210">
        <v>0</v>
      </c>
    </row>
    <row r="211" spans="15:20">
      <c r="O211" t="str">
        <v>Thelma Coyne Long</v>
      </c>
      <c r="P211">
        <v>0.70833333333333326</v>
      </c>
      <c r="Q211">
        <v>0.6333333333333333</v>
      </c>
      <c r="R211">
        <v>0</v>
      </c>
      <c r="S211">
        <v>0</v>
      </c>
      <c r="T211">
        <v>0</v>
      </c>
    </row>
    <row r="212" spans="15:20">
      <c r="O212" t="str">
        <v>Mervyn Rose</v>
      </c>
      <c r="P212">
        <v>0.75</v>
      </c>
      <c r="Q212">
        <v>0</v>
      </c>
      <c r="R212">
        <v>0.6</v>
      </c>
      <c r="S212">
        <v>0.75</v>
      </c>
      <c r="T212">
        <v>0</v>
      </c>
    </row>
    <row r="213" spans="15:20">
      <c r="O213" t="str">
        <v>Maureen Connolly</v>
      </c>
      <c r="P213">
        <v>0.66666666666666663</v>
      </c>
      <c r="Q213">
        <v>0.75</v>
      </c>
      <c r="R213">
        <v>0</v>
      </c>
      <c r="S213">
        <v>0</v>
      </c>
      <c r="T213">
        <v>0</v>
      </c>
    </row>
    <row r="214" spans="15:20">
      <c r="O214" t="str">
        <v>Ken McGregor</v>
      </c>
      <c r="P214">
        <v>0.58333333333333337</v>
      </c>
      <c r="Q214">
        <v>0.54545454545454541</v>
      </c>
      <c r="R214">
        <v>0.25</v>
      </c>
      <c r="S214">
        <v>0.75</v>
      </c>
      <c r="T214">
        <v>0</v>
      </c>
    </row>
    <row r="215" spans="15:20">
      <c r="O215" t="str">
        <v>Nancye Wynne Bolton</v>
      </c>
      <c r="P215">
        <v>0.64563492063492056</v>
      </c>
      <c r="Q215">
        <v>0.6345238095238096</v>
      </c>
      <c r="R215">
        <v>0.26666666666666666</v>
      </c>
      <c r="S215">
        <v>0</v>
      </c>
      <c r="T215">
        <v>0</v>
      </c>
    </row>
    <row r="216" spans="15:20">
      <c r="O216" t="str">
        <v>Dick Savitt</v>
      </c>
      <c r="P216">
        <v>0.66666666666666663</v>
      </c>
      <c r="Q216">
        <v>0.25</v>
      </c>
      <c r="R216">
        <v>0.66666666666666663</v>
      </c>
      <c r="S216">
        <v>0.8571428571428571</v>
      </c>
      <c r="T216">
        <v>0</v>
      </c>
    </row>
    <row r="217" spans="15:20">
      <c r="O217" t="str">
        <v>Louise Brough</v>
      </c>
      <c r="P217">
        <v>0.6</v>
      </c>
      <c r="Q217">
        <v>0.33333333333333331</v>
      </c>
      <c r="R217">
        <v>0.6</v>
      </c>
      <c r="S217">
        <v>0</v>
      </c>
      <c r="T217">
        <v>0</v>
      </c>
    </row>
    <row r="218" spans="15:20">
      <c r="O218" t="str">
        <v>Frank Sedgman</v>
      </c>
      <c r="P218">
        <v>0.66666666666666663</v>
      </c>
      <c r="Q218">
        <v>0.67500000000000004</v>
      </c>
      <c r="R218">
        <v>0.57499999999999996</v>
      </c>
      <c r="S218">
        <v>0.42857142857142855</v>
      </c>
      <c r="T218">
        <v>0</v>
      </c>
    </row>
    <row r="219" spans="15:20">
      <c r="O219" t="str">
        <v>Doris Hart</v>
      </c>
      <c r="P219">
        <v>0.66666666666666663</v>
      </c>
      <c r="Q219">
        <v>0.6</v>
      </c>
      <c r="R219">
        <v>0</v>
      </c>
      <c r="S219">
        <v>0</v>
      </c>
      <c r="T219">
        <v>0</v>
      </c>
    </row>
    <row r="220" spans="15:20">
      <c r="O220" t="str">
        <v>Adrian Quist</v>
      </c>
      <c r="P220">
        <v>0.67222222222222217</v>
      </c>
      <c r="Q220">
        <v>0.61904761904761907</v>
      </c>
      <c r="R220">
        <v>0.60555555555555551</v>
      </c>
      <c r="S220">
        <v>0.19444444444444442</v>
      </c>
      <c r="T220">
        <v>0.40972222222222215</v>
      </c>
    </row>
    <row r="221" spans="15:20">
      <c r="O221" t="str">
        <v>Dinny Pails</v>
      </c>
      <c r="P221">
        <v>0.4</v>
      </c>
      <c r="Q221">
        <v>0.6</v>
      </c>
      <c r="R221">
        <v>0.33333333333333331</v>
      </c>
      <c r="S221">
        <v>0.58333333333333337</v>
      </c>
      <c r="T221">
        <v>0.5714285714285714</v>
      </c>
    </row>
    <row r="222" spans="15:20">
      <c r="O222" t="str">
        <v>John Bromwich</v>
      </c>
      <c r="P222">
        <v>0.5083333333333333</v>
      </c>
      <c r="Q222">
        <v>0.76190476190476186</v>
      </c>
      <c r="R222">
        <v>0.625</v>
      </c>
      <c r="S222">
        <v>0.16666666666666666</v>
      </c>
      <c r="T222">
        <v>0.375</v>
      </c>
    </row>
    <row r="223" spans="15:20">
      <c r="O223" t="str">
        <v>Emily Hood Westacott</v>
      </c>
      <c r="P223">
        <v>0.8571428571428571</v>
      </c>
      <c r="Q223">
        <v>0.75</v>
      </c>
      <c r="R223">
        <v>0</v>
      </c>
      <c r="S223">
        <v>0</v>
      </c>
      <c r="T223">
        <v>0</v>
      </c>
    </row>
    <row r="224" spans="15:20">
      <c r="O224" t="str">
        <v>Dorothy Cheney</v>
      </c>
      <c r="P224">
        <v>0.66666666666666663</v>
      </c>
      <c r="Q224">
        <v>0.75</v>
      </c>
      <c r="R224">
        <v>0</v>
      </c>
      <c r="S224">
        <v>0</v>
      </c>
      <c r="T224">
        <v>0</v>
      </c>
    </row>
    <row r="225" spans="15:20">
      <c r="O225" t="str">
        <v>Don Budge</v>
      </c>
      <c r="P225">
        <v>0.6</v>
      </c>
      <c r="Q225">
        <v>0.75</v>
      </c>
      <c r="R225">
        <v>0.8571428571428571</v>
      </c>
      <c r="S225">
        <v>0</v>
      </c>
      <c r="T225">
        <v>0</v>
      </c>
    </row>
    <row r="226" spans="15:20">
      <c r="O226" t="str">
        <v>Vivian McGrath</v>
      </c>
      <c r="P226">
        <v>0.66666666666666663</v>
      </c>
      <c r="Q226">
        <v>0.14285714285714285</v>
      </c>
      <c r="R226">
        <v>1</v>
      </c>
      <c r="S226">
        <v>0.25</v>
      </c>
      <c r="T226">
        <v>0.8571428571428571</v>
      </c>
    </row>
    <row r="227" spans="15:20">
      <c r="O227" t="str">
        <v>Joan Hartigan</v>
      </c>
      <c r="P227">
        <v>0.68571428571428561</v>
      </c>
      <c r="Q227">
        <v>0.62222222222222223</v>
      </c>
      <c r="R227">
        <v>0</v>
      </c>
      <c r="S227">
        <v>0</v>
      </c>
      <c r="T227">
        <v>0</v>
      </c>
    </row>
    <row r="228" spans="15:20">
      <c r="O228" t="str">
        <v>Dorothy Round</v>
      </c>
      <c r="P228">
        <v>0.14285714285714285</v>
      </c>
      <c r="Q228">
        <v>0.8571428571428571</v>
      </c>
      <c r="R228">
        <v>0.66666666666666663</v>
      </c>
      <c r="S228">
        <v>0</v>
      </c>
      <c r="T228">
        <v>0</v>
      </c>
    </row>
    <row r="229" spans="15:20">
      <c r="O229" t="str">
        <v>Jack Crawford</v>
      </c>
      <c r="P229">
        <v>0.375</v>
      </c>
      <c r="Q229">
        <v>0.65</v>
      </c>
      <c r="R229">
        <v>0.46249999999999997</v>
      </c>
      <c r="S229">
        <v>0.71845238095238095</v>
      </c>
      <c r="T229">
        <v>0.21428571428571427</v>
      </c>
    </row>
    <row r="230" spans="15:20">
      <c r="O230" t="str">
        <v>Fred Perry</v>
      </c>
      <c r="P230">
        <v>0.66666666666666663</v>
      </c>
      <c r="Q230">
        <v>0.58333333333333337</v>
      </c>
      <c r="R230">
        <v>0.8571428571428571</v>
      </c>
      <c r="S230">
        <v>0</v>
      </c>
      <c r="T230">
        <v>0</v>
      </c>
    </row>
    <row r="231" spans="15:20">
      <c r="O231" t="str">
        <v>Coral Buttsworth</v>
      </c>
      <c r="P231">
        <v>0.3526785714285714</v>
      </c>
      <c r="Q231">
        <v>0.6333333333333333</v>
      </c>
      <c r="R231">
        <v>0.3</v>
      </c>
      <c r="S231">
        <v>0</v>
      </c>
      <c r="T231">
        <v>0</v>
      </c>
    </row>
    <row r="232" spans="15:20">
      <c r="O232" t="str">
        <v>Daphne Akhurst</v>
      </c>
      <c r="P232">
        <v>0.59920634920634919</v>
      </c>
      <c r="Q232">
        <v>0.53095238095238106</v>
      </c>
      <c r="R232">
        <v>0.38666666666666671</v>
      </c>
      <c r="S232">
        <v>0</v>
      </c>
      <c r="T232">
        <v>0</v>
      </c>
    </row>
    <row r="233" spans="15:20">
      <c r="O233" t="str">
        <v>Edgar Moon</v>
      </c>
      <c r="P233">
        <v>0.66666666666666663</v>
      </c>
      <c r="Q233">
        <v>0.8571428571428571</v>
      </c>
      <c r="R233">
        <v>0.66666666666666663</v>
      </c>
      <c r="S233">
        <v>0</v>
      </c>
      <c r="T233">
        <v>0</v>
      </c>
    </row>
    <row r="234" spans="15:20">
      <c r="O234" t="str">
        <v>John Colin Gregory</v>
      </c>
      <c r="P234">
        <v>0.75</v>
      </c>
      <c r="Q234">
        <v>0.75</v>
      </c>
      <c r="R234">
        <v>0.41666666666666669</v>
      </c>
      <c r="S234">
        <v>0.58333333333333337</v>
      </c>
      <c r="T234">
        <v>0</v>
      </c>
    </row>
    <row r="235" spans="15:20">
      <c r="O235" t="str">
        <v>Jean Borotra</v>
      </c>
      <c r="P235">
        <v>0.6</v>
      </c>
      <c r="Q235">
        <v>0.8571428571428571</v>
      </c>
      <c r="R235">
        <v>0.4</v>
      </c>
      <c r="S235">
        <v>0.41666666666666669</v>
      </c>
      <c r="T235">
        <v>0.66666666666666663</v>
      </c>
    </row>
    <row r="236" spans="15:20">
      <c r="O236" t="str">
        <v>Esna Boyd</v>
      </c>
      <c r="P236">
        <v>0.41666666666666669</v>
      </c>
      <c r="Q236">
        <v>0.8571428571428571</v>
      </c>
      <c r="R236">
        <v>0.75</v>
      </c>
      <c r="S236">
        <v>0</v>
      </c>
      <c r="T236">
        <v>0</v>
      </c>
    </row>
    <row r="237" spans="15:20">
      <c r="O237" t="str">
        <v>Gerald Patterson</v>
      </c>
      <c r="P237">
        <v>0.33333333333333331</v>
      </c>
      <c r="Q237">
        <v>0.6</v>
      </c>
      <c r="R237">
        <v>0.33333333333333331</v>
      </c>
      <c r="S237">
        <v>0.52941176470588236</v>
      </c>
      <c r="T237">
        <v>0.66666666666666663</v>
      </c>
    </row>
    <row r="238" spans="15:20">
      <c r="O238" t="str">
        <v>John Hawkes</v>
      </c>
      <c r="P238">
        <v>0.8571428571428571</v>
      </c>
      <c r="Q238">
        <v>0.66666666666666663</v>
      </c>
      <c r="R238">
        <v>0.8571428571428571</v>
      </c>
      <c r="S238">
        <v>0</v>
      </c>
      <c r="T238">
        <v>0</v>
      </c>
    </row>
    <row r="239" spans="15:20">
      <c r="O239" t="str">
        <v>James Anderson</v>
      </c>
      <c r="P239">
        <v>0.73888888888888893</v>
      </c>
      <c r="Q239">
        <v>0.39444444444444443</v>
      </c>
      <c r="R239">
        <v>0.47222222222222215</v>
      </c>
      <c r="S239">
        <v>0.58333333333333337</v>
      </c>
      <c r="T239">
        <v>0.47222222222222215</v>
      </c>
    </row>
    <row r="240" spans="15:20">
      <c r="O240" t="str">
        <v>Sylvia Lance Harper</v>
      </c>
      <c r="P240">
        <v>0.66666666666666663</v>
      </c>
      <c r="Q240">
        <v>0.33333333333333331</v>
      </c>
      <c r="R240">
        <v>0.5714285714285714</v>
      </c>
      <c r="S240">
        <v>0</v>
      </c>
      <c r="T240">
        <v>0</v>
      </c>
    </row>
    <row r="241" spans="15:20">
      <c r="O241" t="str">
        <v>Margaret Molesworth</v>
      </c>
      <c r="P241">
        <v>0.76190476190476186</v>
      </c>
      <c r="Q241">
        <v>0.56944444444444442</v>
      </c>
      <c r="R241">
        <v>0</v>
      </c>
      <c r="S241">
        <v>0</v>
      </c>
      <c r="T241">
        <v>0</v>
      </c>
    </row>
    <row r="242" spans="15:20">
      <c r="O242" t="str">
        <v>Pat O'Hara Wood</v>
      </c>
      <c r="P242">
        <v>0.76190476190476186</v>
      </c>
      <c r="Q242">
        <v>0.62857142857142856</v>
      </c>
      <c r="R242">
        <v>0.54761904761904756</v>
      </c>
      <c r="S242">
        <v>0.42857142857142855</v>
      </c>
      <c r="T242">
        <v>0.33333333333333331</v>
      </c>
    </row>
    <row r="243" spans="15:20">
      <c r="O243" t="str">
        <v>Rhys Gemmell</v>
      </c>
      <c r="P243">
        <v>0.58333333333333337</v>
      </c>
      <c r="Q243">
        <v>0.8571428571428571</v>
      </c>
      <c r="R243">
        <v>0.6</v>
      </c>
      <c r="S243">
        <v>0</v>
      </c>
      <c r="T243">
        <v>0</v>
      </c>
    </row>
    <row r="244" spans="15:20">
      <c r="O244" t="str">
        <v>Algernon Kingscote</v>
      </c>
      <c r="P244">
        <v>0.6</v>
      </c>
      <c r="Q244">
        <v>1</v>
      </c>
      <c r="R244">
        <v>0.66666666666666663</v>
      </c>
      <c r="S244">
        <v>0</v>
      </c>
      <c r="T244">
        <v>0</v>
      </c>
    </row>
    <row r="245" spans="15:20">
      <c r="O245" t="str">
        <v>Gordon Lowe</v>
      </c>
      <c r="P245">
        <v>0.4</v>
      </c>
      <c r="Q245">
        <v>0.8571428571428571</v>
      </c>
      <c r="R245">
        <v>0.8571428571428571</v>
      </c>
      <c r="S245">
        <v>0.6</v>
      </c>
      <c r="T245">
        <v>0</v>
      </c>
    </row>
    <row r="246" spans="15:20">
      <c r="O246" t="str">
        <v>Arthur O'Hara Wood</v>
      </c>
      <c r="P246">
        <v>0.6</v>
      </c>
      <c r="Q246">
        <v>0.66666666666666663</v>
      </c>
      <c r="R246">
        <v>0.41666666666666669</v>
      </c>
      <c r="S246">
        <v>0.8571428571428571</v>
      </c>
      <c r="T246">
        <v>0</v>
      </c>
    </row>
    <row r="247" spans="15:20">
      <c r="O247" t="str">
        <v>Ernie Parker</v>
      </c>
      <c r="P247">
        <v>0.25</v>
      </c>
      <c r="Q247">
        <v>0.8571428571428571</v>
      </c>
      <c r="R247">
        <v>0.66666666666666663</v>
      </c>
      <c r="S247">
        <v>0.75</v>
      </c>
      <c r="T247">
        <v>0</v>
      </c>
    </row>
    <row r="248" spans="15:20">
      <c r="O248" t="str">
        <v>James Cecil Parke</v>
      </c>
      <c r="P248">
        <v>0.33333333333333331</v>
      </c>
      <c r="Q248">
        <v>0.66666666666666663</v>
      </c>
      <c r="R248">
        <v>0.14285714285714285</v>
      </c>
      <c r="S248">
        <v>0.8571428571428571</v>
      </c>
      <c r="T248">
        <v>0.58333333333333337</v>
      </c>
    </row>
    <row r="249" spans="15:20">
      <c r="O249" t="str">
        <v>Norman Brookes</v>
      </c>
      <c r="P249">
        <v>0.8571428571428571</v>
      </c>
      <c r="Q249">
        <v>0.75</v>
      </c>
      <c r="R249">
        <v>0.66666666666666663</v>
      </c>
      <c r="S249">
        <v>0</v>
      </c>
      <c r="T249">
        <v>0</v>
      </c>
    </row>
    <row r="250" spans="15:20">
      <c r="O250" t="str">
        <v>Rodney Heath</v>
      </c>
      <c r="P250">
        <v>0.5</v>
      </c>
      <c r="Q250">
        <v>0.66666666666666663</v>
      </c>
      <c r="R250">
        <v>0.67500000000000004</v>
      </c>
      <c r="S250">
        <v>0.3</v>
      </c>
      <c r="T250">
        <v>0</v>
      </c>
    </row>
    <row r="251" spans="15:20">
      <c r="O251" t="str">
        <v>Anthony Wilding</v>
      </c>
      <c r="P251">
        <v>0.9285714285714286</v>
      </c>
      <c r="Q251">
        <v>0.59166666666666667</v>
      </c>
      <c r="R251">
        <v>0.67500000000000004</v>
      </c>
      <c r="S251">
        <v>0</v>
      </c>
      <c r="T251">
        <v>0</v>
      </c>
    </row>
    <row r="252" spans="15:20">
      <c r="O252" t="str">
        <v>Fred Alexander</v>
      </c>
      <c r="P252">
        <v>0.33333333333333331</v>
      </c>
      <c r="Q252">
        <v>0.33333333333333331</v>
      </c>
      <c r="R252">
        <v>1</v>
      </c>
      <c r="S252">
        <v>0.75</v>
      </c>
      <c r="T252">
        <v>0.66666666666666663</v>
      </c>
    </row>
    <row r="253" spans="15:20">
      <c r="O253" t="str">
        <v>Horace Rice</v>
      </c>
      <c r="P253">
        <v>0.66666666666666663</v>
      </c>
      <c r="Q253">
        <v>0.6</v>
      </c>
      <c r="R253">
        <v>0.6</v>
      </c>
      <c r="S253">
        <v>0</v>
      </c>
      <c r="T2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B547-7EB8-4F4A-9815-FFCEFC968801}">
  <dimension ref="A1:F199"/>
  <sheetViews>
    <sheetView workbookViewId="0">
      <selection activeCell="I15" sqref="I15"/>
    </sheetView>
  </sheetViews>
  <sheetFormatPr defaultRowHeight="14.5"/>
  <cols>
    <col min="1" max="1" width="18.08984375" customWidth="1"/>
    <col min="2" max="2" width="27" style="35" customWidth="1"/>
    <col min="3" max="4" width="30.36328125" customWidth="1"/>
    <col min="6" max="6" width="11.08984375" customWidth="1"/>
  </cols>
  <sheetData>
    <row r="1" spans="1:6">
      <c r="A1" s="19" t="str" cm="1">
        <f t="array" ref="A1:A199">_xlfn.UNIQUE('Average Set Win Rates'!V1:V199)</f>
        <v>Unique Players</v>
      </c>
      <c r="B1" s="34" t="s">
        <v>595</v>
      </c>
      <c r="C1" s="19" t="s">
        <v>596</v>
      </c>
      <c r="D1" s="19" t="s">
        <v>592</v>
      </c>
      <c r="E1" s="19" t="s">
        <v>1</v>
      </c>
      <c r="F1" s="19" t="s">
        <v>587</v>
      </c>
    </row>
    <row r="2" spans="1:6">
      <c r="A2" t="str">
        <v>Qinwen Zheng</v>
      </c>
      <c r="B2" s="35">
        <f>AVERAGE('Average Set Win Rates'!W2:AA2)</f>
        <v>0.11666666666666665</v>
      </c>
      <c r="C2">
        <f>AVERAGE('Average Set Win Rates'!W2:Y2)</f>
        <v>0.19444444444444442</v>
      </c>
      <c r="D2">
        <f>IF(E2="Men's", B2, IF(E2="Women's", C2, ""))</f>
        <v>0.19444444444444442</v>
      </c>
      <c r="E2" t="str">
        <f>IFERROR(INDEX('Australian Open'!B:B, MATCH(A2, 'Australian Open'!C:C, 0)), IFERROR(INDEX('Australian Open'!B:B, MATCH(A2, 'Australian Open'!S:S, 0)), "Not Found"))</f>
        <v>Women's</v>
      </c>
      <c r="F2">
        <f>'Years Since AO Debut'!B2</f>
        <v>2024</v>
      </c>
    </row>
    <row r="3" spans="1:6">
      <c r="A3" t="str">
        <v>Daniil Medvedev</v>
      </c>
      <c r="B3" s="35">
        <f>AVERAGE('Average Set Win Rates'!W3:AA3)</f>
        <v>0.37811965811965809</v>
      </c>
      <c r="C3">
        <f>AVERAGE('Average Set Win Rates'!W3:Y3)</f>
        <v>0.45797720797720792</v>
      </c>
      <c r="D3">
        <f t="shared" ref="D3:D66" si="0">IF(E3="Men's", B3, IF(E3="Women's", C3, ""))</f>
        <v>0.37811965811965809</v>
      </c>
      <c r="E3" t="str">
        <f>IFERROR(INDEX('Australian Open'!B:B, MATCH(A3, 'Australian Open'!C:C, 0)), IFERROR(INDEX('Australian Open'!B:B, MATCH(A3, 'Australian Open'!S:S, 0)), "Not Found"))</f>
        <v>Men's</v>
      </c>
      <c r="F3">
        <f>'Years Since AO Debut'!B3</f>
        <v>2021</v>
      </c>
    </row>
    <row r="4" spans="1:6">
      <c r="A4" t="str">
        <v>Elena Rybakina</v>
      </c>
      <c r="B4" s="35">
        <f>AVERAGE('Average Set Win Rates'!W4:AA4)</f>
        <v>0.2533333333333333</v>
      </c>
      <c r="C4">
        <f>AVERAGE('Average Set Win Rates'!W4:Y4)</f>
        <v>0.42222222222222222</v>
      </c>
      <c r="D4">
        <f t="shared" si="0"/>
        <v>0.42222222222222222</v>
      </c>
      <c r="E4" t="str">
        <f>IFERROR(INDEX('Australian Open'!B:B, MATCH(A4, 'Australian Open'!C:C, 0)), IFERROR(INDEX('Australian Open'!B:B, MATCH(A4, 'Australian Open'!S:S, 0)), "Not Found"))</f>
        <v>Women's</v>
      </c>
      <c r="F4">
        <f>'Years Since AO Debut'!B4</f>
        <v>2023</v>
      </c>
    </row>
    <row r="5" spans="1:6">
      <c r="A5" t="str">
        <v>Stefanos Tsitsipas</v>
      </c>
      <c r="B5" s="35">
        <f>AVERAGE('Average Set Win Rates'!W5:AA5)</f>
        <v>0.24468864468864471</v>
      </c>
      <c r="C5">
        <f>AVERAGE('Average Set Win Rates'!W5:Y5)</f>
        <v>0.40781440781440786</v>
      </c>
      <c r="D5">
        <f t="shared" si="0"/>
        <v>0.24468864468864471</v>
      </c>
      <c r="E5" t="str">
        <f>IFERROR(INDEX('Australian Open'!B:B, MATCH(A5, 'Australian Open'!C:C, 0)), IFERROR(INDEX('Australian Open'!B:B, MATCH(A5, 'Australian Open'!S:S, 0)), "Not Found"))</f>
        <v>Men's</v>
      </c>
      <c r="F5">
        <f>'Years Since AO Debut'!B5</f>
        <v>2023</v>
      </c>
    </row>
    <row r="6" spans="1:6">
      <c r="A6" t="str">
        <v>Danielle Collins</v>
      </c>
      <c r="B6" s="35">
        <f>AVERAGE('Average Set Win Rates'!W6:AA6)</f>
        <v>0.15897435897435899</v>
      </c>
      <c r="C6">
        <f>AVERAGE('Average Set Win Rates'!W6:Y6)</f>
        <v>0.26495726495726496</v>
      </c>
      <c r="D6">
        <f t="shared" si="0"/>
        <v>0.26495726495726496</v>
      </c>
      <c r="E6" t="str">
        <f>IFERROR(INDEX('Australian Open'!B:B, MATCH(A6, 'Australian Open'!C:C, 0)), IFERROR(INDEX('Australian Open'!B:B, MATCH(A6, 'Australian Open'!S:S, 0)), "Not Found"))</f>
        <v>Women's</v>
      </c>
      <c r="F6">
        <f>'Years Since AO Debut'!B6</f>
        <v>2022</v>
      </c>
    </row>
    <row r="7" spans="1:6">
      <c r="A7" t="str">
        <v>Jennifer Brady</v>
      </c>
      <c r="B7" s="35">
        <f>AVERAGE('Average Set Win Rates'!W7:AA7)</f>
        <v>0.14666666666666667</v>
      </c>
      <c r="C7">
        <f>AVERAGE('Average Set Win Rates'!W7:Y7)</f>
        <v>0.24444444444444446</v>
      </c>
      <c r="D7">
        <f t="shared" si="0"/>
        <v>0.24444444444444446</v>
      </c>
      <c r="E7" t="str">
        <f>IFERROR(INDEX('Australian Open'!B:B, MATCH(A7, 'Australian Open'!C:C, 0)), IFERROR(INDEX('Australian Open'!B:B, MATCH(A7, 'Australian Open'!S:S, 0)), "Not Found"))</f>
        <v>Women's</v>
      </c>
      <c r="F7">
        <f>'Years Since AO Debut'!B7</f>
        <v>2021</v>
      </c>
    </row>
    <row r="8" spans="1:6">
      <c r="A8" t="str">
        <v>Garbiñe Muguruza</v>
      </c>
      <c r="B8" s="35">
        <f>AVERAGE('Average Set Win Rates'!W8:AA8)</f>
        <v>0.20333333333333331</v>
      </c>
      <c r="C8">
        <f>AVERAGE('Average Set Win Rates'!W8:Y8)</f>
        <v>0.33888888888888885</v>
      </c>
      <c r="D8">
        <f t="shared" si="0"/>
        <v>0.33888888888888885</v>
      </c>
      <c r="E8" t="str">
        <f>IFERROR(INDEX('Australian Open'!B:B, MATCH(A8, 'Australian Open'!C:C, 0)), IFERROR(INDEX('Australian Open'!B:B, MATCH(A8, 'Australian Open'!S:S, 0)), "Not Found"))</f>
        <v>Women's</v>
      </c>
      <c r="F8">
        <f>'Years Since AO Debut'!B8</f>
        <v>2020</v>
      </c>
    </row>
    <row r="9" spans="1:6">
      <c r="A9" t="str">
        <v>Dominic Thiem</v>
      </c>
      <c r="B9" s="35">
        <f>AVERAGE('Average Set Win Rates'!W9:AA9)</f>
        <v>0.64666666666666672</v>
      </c>
      <c r="C9">
        <f>AVERAGE('Average Set Win Rates'!W9:Y9)</f>
        <v>0.83333333333333337</v>
      </c>
      <c r="D9">
        <f t="shared" si="0"/>
        <v>0.64666666666666672</v>
      </c>
      <c r="E9" t="str">
        <f>IFERROR(INDEX('Australian Open'!B:B, MATCH(A9, 'Australian Open'!C:C, 0)), IFERROR(INDEX('Australian Open'!B:B, MATCH(A9, 'Australian Open'!S:S, 0)), "Not Found"))</f>
        <v>Men's</v>
      </c>
      <c r="F9">
        <f>'Years Since AO Debut'!B9</f>
        <v>2020</v>
      </c>
    </row>
    <row r="10" spans="1:6">
      <c r="A10" t="str">
        <v>Petra Kvitová</v>
      </c>
      <c r="B10" s="35">
        <f>AVERAGE('Average Set Win Rates'!W10:AA10)</f>
        <v>0.27564102564102566</v>
      </c>
      <c r="C10">
        <f>AVERAGE('Average Set Win Rates'!W10:Y10)</f>
        <v>0.45940170940170938</v>
      </c>
      <c r="D10">
        <f t="shared" si="0"/>
        <v>0.45940170940170938</v>
      </c>
      <c r="E10" t="str">
        <f>IFERROR(INDEX('Australian Open'!B:B, MATCH(A10, 'Australian Open'!C:C, 0)), IFERROR(INDEX('Australian Open'!B:B, MATCH(A10, 'Australian Open'!S:S, 0)), "Not Found"))</f>
        <v>Women's</v>
      </c>
      <c r="F10">
        <f>'Years Since AO Debut'!B10</f>
        <v>2019</v>
      </c>
    </row>
    <row r="11" spans="1:6">
      <c r="A11" t="str">
        <v>Rafael Nadal</v>
      </c>
      <c r="B11" s="35">
        <f>AVERAGE('Average Set Win Rates'!W11:AA11)</f>
        <v>0.4267948717948718</v>
      </c>
      <c r="C11">
        <f>AVERAGE('Average Set Win Rates'!W11:Y11)</f>
        <v>0.42708333333333331</v>
      </c>
      <c r="D11">
        <f t="shared" si="0"/>
        <v>0.4267948717948718</v>
      </c>
      <c r="E11" t="str">
        <f>IFERROR(INDEX('Australian Open'!B:B, MATCH(A11, 'Australian Open'!C:C, 0)), IFERROR(INDEX('Australian Open'!B:B, MATCH(A11, 'Australian Open'!S:S, 0)), "Not Found"))</f>
        <v>Men's</v>
      </c>
      <c r="F11">
        <f>'Years Since AO Debut'!B11</f>
        <v>2009</v>
      </c>
    </row>
    <row r="12" spans="1:6">
      <c r="A12" t="str">
        <v>Simona Halep</v>
      </c>
      <c r="B12" s="35">
        <f>AVERAGE('Average Set Win Rates'!W12:AA12)</f>
        <v>0.29230769230769227</v>
      </c>
      <c r="C12">
        <f>AVERAGE('Average Set Win Rates'!W12:Y12)</f>
        <v>0.48717948717948717</v>
      </c>
      <c r="D12">
        <f t="shared" si="0"/>
        <v>0.48717948717948717</v>
      </c>
      <c r="E12" t="str">
        <f>IFERROR(INDEX('Australian Open'!B:B, MATCH(A12, 'Australian Open'!C:C, 0)), IFERROR(INDEX('Australian Open'!B:B, MATCH(A12, 'Australian Open'!S:S, 0)), "Not Found"))</f>
        <v>Women's</v>
      </c>
      <c r="F12">
        <f>'Years Since AO Debut'!B12</f>
        <v>2018</v>
      </c>
    </row>
    <row r="13" spans="1:6">
      <c r="A13" t="str">
        <v>Marin Čilić</v>
      </c>
      <c r="B13" s="35">
        <f>AVERAGE('Average Set Win Rates'!W13:AA13)</f>
        <v>0.36959706959706951</v>
      </c>
      <c r="C13">
        <f>AVERAGE('Average Set Win Rates'!W13:Y13)</f>
        <v>0.34615384615384609</v>
      </c>
      <c r="D13">
        <f t="shared" si="0"/>
        <v>0.36959706959706951</v>
      </c>
      <c r="E13" t="str">
        <f>IFERROR(INDEX('Australian Open'!B:B, MATCH(A13, 'Australian Open'!C:C, 0)), IFERROR(INDEX('Australian Open'!B:B, MATCH(A13, 'Australian Open'!S:S, 0)), "Not Found"))</f>
        <v>Men's</v>
      </c>
      <c r="F13">
        <f>'Years Since AO Debut'!B13</f>
        <v>2018</v>
      </c>
    </row>
    <row r="14" spans="1:6">
      <c r="A14" t="str">
        <v>Venus Williams</v>
      </c>
      <c r="B14" s="35">
        <f>AVERAGE('Average Set Win Rates'!W14:AA14)</f>
        <v>0.22615384615384615</v>
      </c>
      <c r="C14">
        <f>AVERAGE('Average Set Win Rates'!W14:Y14)</f>
        <v>0.37692307692307692</v>
      </c>
      <c r="D14">
        <f t="shared" si="0"/>
        <v>0.37692307692307692</v>
      </c>
      <c r="E14" t="str">
        <f>IFERROR(INDEX('Australian Open'!B:B, MATCH(A14, 'Australian Open'!C:C, 0)), IFERROR(INDEX('Australian Open'!B:B, MATCH(A14, 'Australian Open'!S:S, 0)), "Not Found"))</f>
        <v>Women's</v>
      </c>
      <c r="F14">
        <f>'Years Since AO Debut'!B14</f>
        <v>2003</v>
      </c>
    </row>
    <row r="15" spans="1:6">
      <c r="A15" t="str">
        <v>Serena Williams</v>
      </c>
      <c r="B15" s="35">
        <f>AVERAGE('Average Set Win Rates'!W15:AA15)</f>
        <v>0.29358189429618003</v>
      </c>
      <c r="C15">
        <f>AVERAGE('Average Set Win Rates'!W15:Y15)</f>
        <v>0.4893031571603001</v>
      </c>
      <c r="D15">
        <f t="shared" si="0"/>
        <v>0.4893031571603001</v>
      </c>
      <c r="E15" t="str">
        <f>IFERROR(INDEX('Australian Open'!B:B, MATCH(A15, 'Australian Open'!C:C, 0)), IFERROR(INDEX('Australian Open'!B:B, MATCH(A15, 'Australian Open'!S:S, 0)), "Not Found"))</f>
        <v>Women's</v>
      </c>
      <c r="F15">
        <f>'Years Since AO Debut'!B15</f>
        <v>2003</v>
      </c>
    </row>
    <row r="16" spans="1:6">
      <c r="A16" t="str">
        <v>Andy Murray</v>
      </c>
      <c r="B16" s="35">
        <f>AVERAGE('Average Set Win Rates'!W16:AA16)</f>
        <v>0.23199999999999998</v>
      </c>
      <c r="C16">
        <f>AVERAGE('Average Set Win Rates'!W16:Y16)</f>
        <v>0.36999999999999994</v>
      </c>
      <c r="D16">
        <f t="shared" si="0"/>
        <v>0.23199999999999998</v>
      </c>
      <c r="E16" t="str">
        <f>IFERROR(INDEX('Australian Open'!B:B, MATCH(A16, 'Australian Open'!C:C, 0)), IFERROR(INDEX('Australian Open'!B:B, MATCH(A16, 'Australian Open'!S:S, 0)), "Not Found"))</f>
        <v>Men's</v>
      </c>
      <c r="F16">
        <f>'Years Since AO Debut'!B16</f>
        <v>2010</v>
      </c>
    </row>
    <row r="17" spans="1:6">
      <c r="A17" t="str">
        <v>Maria Sharapova</v>
      </c>
      <c r="B17" s="35">
        <f>AVERAGE('Average Set Win Rates'!W17:AA17)</f>
        <v>0.17570207570207569</v>
      </c>
      <c r="C17">
        <f>AVERAGE('Average Set Win Rates'!W17:Y17)</f>
        <v>0.29283679283679281</v>
      </c>
      <c r="D17">
        <f t="shared" si="0"/>
        <v>0.29283679283679281</v>
      </c>
      <c r="E17" t="str">
        <f>IFERROR(INDEX('Australian Open'!B:B, MATCH(A17, 'Australian Open'!C:C, 0)), IFERROR(INDEX('Australian Open'!B:B, MATCH(A17, 'Australian Open'!S:S, 0)), "Not Found"))</f>
        <v>Women's</v>
      </c>
      <c r="F17">
        <f>'Years Since AO Debut'!B17</f>
        <v>2007</v>
      </c>
    </row>
    <row r="18" spans="1:6">
      <c r="A18" t="str">
        <v>Dominika Cibulková</v>
      </c>
      <c r="B18" s="35">
        <f>AVERAGE('Average Set Win Rates'!W18:AA18)</f>
        <v>9.2307692307692313E-2</v>
      </c>
      <c r="C18">
        <f>AVERAGE('Average Set Win Rates'!W18:Y18)</f>
        <v>0.15384615384615385</v>
      </c>
      <c r="D18">
        <f t="shared" si="0"/>
        <v>0.15384615384615385</v>
      </c>
      <c r="E18" t="str">
        <f>IFERROR(INDEX('Australian Open'!B:B, MATCH(A18, 'Australian Open'!C:C, 0)), IFERROR(INDEX('Australian Open'!B:B, MATCH(A18, 'Australian Open'!S:S, 0)), "Not Found"))</f>
        <v>Women's</v>
      </c>
      <c r="F18">
        <f>'Years Since AO Debut'!B18</f>
        <v>2014</v>
      </c>
    </row>
    <row r="19" spans="1:6">
      <c r="A19" t="str">
        <v>Li Na</v>
      </c>
      <c r="B19" s="35">
        <f>AVERAGE('Average Set Win Rates'!W19:AA19)</f>
        <v>0.27884615384615385</v>
      </c>
      <c r="C19">
        <f>AVERAGE('Average Set Win Rates'!W19:Y19)</f>
        <v>0.4647435897435897</v>
      </c>
      <c r="D19">
        <f t="shared" si="0"/>
        <v>0.4647435897435897</v>
      </c>
      <c r="E19" t="str">
        <f>IFERROR(INDEX('Australian Open'!B:B, MATCH(A19, 'Australian Open'!C:C, 0)), IFERROR(INDEX('Australian Open'!B:B, MATCH(A19, 'Australian Open'!S:S, 0)), "Not Found"))</f>
        <v>Women's</v>
      </c>
      <c r="F19">
        <f>'Years Since AO Debut'!B19</f>
        <v>2011</v>
      </c>
    </row>
    <row r="20" spans="1:6">
      <c r="A20" t="str">
        <v>Justine Henin</v>
      </c>
      <c r="B20" s="35">
        <f>AVERAGE('Average Set Win Rates'!W20:AA20)</f>
        <v>0.24214285714285716</v>
      </c>
      <c r="C20">
        <f>AVERAGE('Average Set Win Rates'!W20:Y20)</f>
        <v>0.40357142857142864</v>
      </c>
      <c r="D20">
        <f t="shared" si="0"/>
        <v>0.40357142857142864</v>
      </c>
      <c r="E20" t="str">
        <f>IFERROR(INDEX('Australian Open'!B:B, MATCH(A20, 'Australian Open'!C:C, 0)), IFERROR(INDEX('Australian Open'!B:B, MATCH(A20, 'Australian Open'!S:S, 0)), "Not Found"))</f>
        <v>Women's</v>
      </c>
      <c r="F20">
        <f>'Years Since AO Debut'!B20</f>
        <v>2004</v>
      </c>
    </row>
    <row r="21" spans="1:6">
      <c r="A21" t="str">
        <v>Dinara Safina</v>
      </c>
      <c r="B21" s="35">
        <f>AVERAGE('Average Set Win Rates'!W21:AA21)</f>
        <v>6.6666666666666666E-2</v>
      </c>
      <c r="C21">
        <f>AVERAGE('Average Set Win Rates'!W21:Y21)</f>
        <v>0.1111111111111111</v>
      </c>
      <c r="D21">
        <f t="shared" si="0"/>
        <v>0.1111111111111111</v>
      </c>
      <c r="E21" t="str">
        <f>IFERROR(INDEX('Australian Open'!B:B, MATCH(A21, 'Australian Open'!C:C, 0)), IFERROR(INDEX('Australian Open'!B:B, MATCH(A21, 'Australian Open'!S:S, 0)), "Not Found"))</f>
        <v>Women's</v>
      </c>
      <c r="F21">
        <f>'Years Since AO Debut'!B21</f>
        <v>2009</v>
      </c>
    </row>
    <row r="22" spans="1:6">
      <c r="A22" t="str">
        <v>Roger Federer</v>
      </c>
      <c r="B22" s="35">
        <f>AVERAGE('Average Set Win Rates'!W22:AA22)</f>
        <v>0.47687728937728935</v>
      </c>
      <c r="C22">
        <f>AVERAGE('Average Set Win Rates'!W22:Y22)</f>
        <v>0.56033781033781027</v>
      </c>
      <c r="D22">
        <f t="shared" si="0"/>
        <v>0.47687728937728935</v>
      </c>
      <c r="E22" t="str">
        <f>IFERROR(INDEX('Australian Open'!B:B, MATCH(A22, 'Australian Open'!C:C, 0)), IFERROR(INDEX('Australian Open'!B:B, MATCH(A22, 'Australian Open'!S:S, 0)), "Not Found"))</f>
        <v>Men's</v>
      </c>
      <c r="F22">
        <f>'Years Since AO Debut'!B22</f>
        <v>2004</v>
      </c>
    </row>
    <row r="23" spans="1:6">
      <c r="A23" t="str">
        <v>Ana Ivanovic</v>
      </c>
      <c r="B23" s="35">
        <f>AVERAGE('Average Set Win Rates'!W23:AA23)</f>
        <v>0.15</v>
      </c>
      <c r="C23">
        <f>AVERAGE('Average Set Win Rates'!W23:Y23)</f>
        <v>0.25</v>
      </c>
      <c r="D23">
        <f t="shared" si="0"/>
        <v>0.25</v>
      </c>
      <c r="E23" t="str">
        <f>IFERROR(INDEX('Australian Open'!B:B, MATCH(A23, 'Australian Open'!C:C, 0)), IFERROR(INDEX('Australian Open'!B:B, MATCH(A23, 'Australian Open'!S:S, 0)), "Not Found"))</f>
        <v>Women's</v>
      </c>
      <c r="F23">
        <f>'Years Since AO Debut'!B23</f>
        <v>2008</v>
      </c>
    </row>
    <row r="24" spans="1:6">
      <c r="A24" t="str">
        <v>Jo-Wilfried Tsonga</v>
      </c>
      <c r="B24" s="35">
        <f>AVERAGE('Average Set Win Rates'!W24:AA24)</f>
        <v>0.34230769230769231</v>
      </c>
      <c r="C24">
        <f>AVERAGE('Average Set Win Rates'!W24:Y24)</f>
        <v>0.41666666666666669</v>
      </c>
      <c r="D24">
        <f t="shared" si="0"/>
        <v>0.34230769230769231</v>
      </c>
      <c r="E24" t="str">
        <f>IFERROR(INDEX('Australian Open'!B:B, MATCH(A24, 'Australian Open'!C:C, 0)), IFERROR(INDEX('Australian Open'!B:B, MATCH(A24, 'Australian Open'!S:S, 0)), "Not Found"))</f>
        <v>Men's</v>
      </c>
      <c r="F24">
        <f>'Years Since AO Debut'!B24</f>
        <v>2008</v>
      </c>
    </row>
    <row r="25" spans="1:6">
      <c r="A25" t="str">
        <v>Fernando González</v>
      </c>
      <c r="B25" s="35">
        <f>AVERAGE('Average Set Win Rates'!W25:AA25)</f>
        <v>0.23897435897435898</v>
      </c>
      <c r="C25">
        <f>AVERAGE('Average Set Win Rates'!W25:Y25)</f>
        <v>0.39829059829059826</v>
      </c>
      <c r="D25">
        <f t="shared" si="0"/>
        <v>0.23897435897435898</v>
      </c>
      <c r="E25" t="str">
        <f>IFERROR(INDEX('Australian Open'!B:B, MATCH(A25, 'Australian Open'!C:C, 0)), IFERROR(INDEX('Australian Open'!B:B, MATCH(A25, 'Australian Open'!S:S, 0)), "Not Found"))</f>
        <v>Men's</v>
      </c>
      <c r="F25">
        <f>'Years Since AO Debut'!B25</f>
        <v>2007</v>
      </c>
    </row>
    <row r="26" spans="1:6">
      <c r="A26" t="str">
        <v>Marcos Baghdatis</v>
      </c>
      <c r="B26" s="35">
        <f>AVERAGE('Average Set Win Rates'!W26:AA26)</f>
        <v>0.25</v>
      </c>
      <c r="C26">
        <f>AVERAGE('Average Set Win Rates'!W26:Y26)</f>
        <v>0.33333333333333331</v>
      </c>
      <c r="D26">
        <f t="shared" si="0"/>
        <v>0.25</v>
      </c>
      <c r="E26" t="str">
        <f>IFERROR(INDEX('Australian Open'!B:B, MATCH(A26, 'Australian Open'!C:C, 0)), IFERROR(INDEX('Australian Open'!B:B, MATCH(A26, 'Australian Open'!S:S, 0)), "Not Found"))</f>
        <v>Men's</v>
      </c>
      <c r="F26">
        <f>'Years Since AO Debut'!B26</f>
        <v>2006</v>
      </c>
    </row>
    <row r="27" spans="1:6">
      <c r="A27" t="str">
        <v>Lindsay Davenport</v>
      </c>
      <c r="B27" s="35">
        <f>AVERAGE('Average Set Win Rates'!W27:AA27)</f>
        <v>0.25238095238095237</v>
      </c>
      <c r="C27">
        <f>AVERAGE('Average Set Win Rates'!W27:Y27)</f>
        <v>0.42063492063492064</v>
      </c>
      <c r="D27">
        <f t="shared" si="0"/>
        <v>0.42063492063492064</v>
      </c>
      <c r="E27" t="str">
        <f>IFERROR(INDEX('Australian Open'!B:B, MATCH(A27, 'Australian Open'!C:C, 0)), IFERROR(INDEX('Australian Open'!B:B, MATCH(A27, 'Australian Open'!S:S, 0)), "Not Found"))</f>
        <v>Women's</v>
      </c>
      <c r="F27">
        <f>'Years Since AO Debut'!B27</f>
        <v>2000</v>
      </c>
    </row>
    <row r="28" spans="1:6">
      <c r="A28" t="str">
        <v>Lleyton Hewitt</v>
      </c>
      <c r="B28" s="35">
        <f>AVERAGE('Average Set Win Rates'!W28:AA28)</f>
        <v>0.38476190476190475</v>
      </c>
      <c r="C28">
        <f>AVERAGE('Average Set Win Rates'!W28:Y28)</f>
        <v>0.50793650793650791</v>
      </c>
      <c r="D28">
        <f t="shared" si="0"/>
        <v>0.38476190476190475</v>
      </c>
      <c r="E28" t="str">
        <f>IFERROR(INDEX('Australian Open'!B:B, MATCH(A28, 'Australian Open'!C:C, 0)), IFERROR(INDEX('Australian Open'!B:B, MATCH(A28, 'Australian Open'!S:S, 0)), "Not Found"))</f>
        <v>Men's</v>
      </c>
      <c r="F28">
        <f>'Years Since AO Debut'!B28</f>
        <v>2005</v>
      </c>
    </row>
    <row r="29" spans="1:6">
      <c r="A29" t="str">
        <v>Kim Clijsters</v>
      </c>
      <c r="B29" s="35">
        <f>AVERAGE('Average Set Win Rates'!W29:AA29)</f>
        <v>0.28499999999999998</v>
      </c>
      <c r="C29">
        <f>AVERAGE('Average Set Win Rates'!W29:Y29)</f>
        <v>0.47499999999999992</v>
      </c>
      <c r="D29">
        <f t="shared" si="0"/>
        <v>0.47499999999999992</v>
      </c>
      <c r="E29" t="str">
        <f>IFERROR(INDEX('Australian Open'!B:B, MATCH(A29, 'Australian Open'!C:C, 0)), IFERROR(INDEX('Australian Open'!B:B, MATCH(A29, 'Australian Open'!S:S, 0)), "Not Found"))</f>
        <v>Women's</v>
      </c>
      <c r="F29">
        <f>'Years Since AO Debut'!B29</f>
        <v>2004</v>
      </c>
    </row>
    <row r="30" spans="1:6">
      <c r="A30" t="str">
        <v>Marat Safin</v>
      </c>
      <c r="B30" s="35">
        <f>AVERAGE('Average Set Win Rates'!W30:AA30)</f>
        <v>0.34543956043956048</v>
      </c>
      <c r="C30">
        <f>AVERAGE('Average Set Win Rates'!W30:Y30)</f>
        <v>0.43727106227106227</v>
      </c>
      <c r="D30">
        <f t="shared" si="0"/>
        <v>0.34543956043956048</v>
      </c>
      <c r="E30" t="str">
        <f>IFERROR(INDEX('Australian Open'!B:B, MATCH(A30, 'Australian Open'!C:C, 0)), IFERROR(INDEX('Australian Open'!B:B, MATCH(A30, 'Australian Open'!S:S, 0)), "Not Found"))</f>
        <v>Men's</v>
      </c>
      <c r="F30">
        <f>'Years Since AO Debut'!B30</f>
        <v>2002</v>
      </c>
    </row>
    <row r="31" spans="1:6">
      <c r="A31" t="str">
        <v>Rainer Schüttler</v>
      </c>
      <c r="B31" s="35">
        <f>AVERAGE('Average Set Win Rates'!W31:AA31)</f>
        <v>0.11666666666666667</v>
      </c>
      <c r="C31">
        <f>AVERAGE('Average Set Win Rates'!W31:Y31)</f>
        <v>0.19444444444444445</v>
      </c>
      <c r="D31">
        <f t="shared" si="0"/>
        <v>0.11666666666666667</v>
      </c>
      <c r="E31" t="str">
        <f>IFERROR(INDEX('Australian Open'!B:B, MATCH(A31, 'Australian Open'!C:C, 0)), IFERROR(INDEX('Australian Open'!B:B, MATCH(A31, 'Australian Open'!S:S, 0)), "Not Found"))</f>
        <v>Men's</v>
      </c>
      <c r="F31">
        <f>'Years Since AO Debut'!B31</f>
        <v>2003</v>
      </c>
    </row>
    <row r="32" spans="1:6">
      <c r="A32" t="str">
        <v>Martina Hingis</v>
      </c>
      <c r="B32" s="35">
        <f>AVERAGE('Average Set Win Rates'!W32:AA32)</f>
        <v>0.22570207570207571</v>
      </c>
      <c r="C32">
        <f>AVERAGE('Average Set Win Rates'!W32:Y32)</f>
        <v>0.37617012617012618</v>
      </c>
      <c r="D32">
        <f t="shared" si="0"/>
        <v>0.37617012617012618</v>
      </c>
      <c r="E32" t="str">
        <f>IFERROR(INDEX('Australian Open'!B:B, MATCH(A32, 'Australian Open'!C:C, 0)), IFERROR(INDEX('Australian Open'!B:B, MATCH(A32, 'Australian Open'!S:S, 0)), "Not Found"))</f>
        <v>Women's</v>
      </c>
      <c r="F32">
        <f>'Years Since AO Debut'!B32</f>
        <v>1997</v>
      </c>
    </row>
    <row r="33" spans="1:6">
      <c r="A33" t="str">
        <v>Arnaud Clément</v>
      </c>
      <c r="B33" s="35">
        <f>AVERAGE('Average Set Win Rates'!W33:AA33)</f>
        <v>0.16333333333333333</v>
      </c>
      <c r="C33">
        <f>AVERAGE('Average Set Win Rates'!W33:Y33)</f>
        <v>0.2722222222222222</v>
      </c>
      <c r="D33">
        <f t="shared" si="0"/>
        <v>0.16333333333333333</v>
      </c>
      <c r="E33" t="str">
        <f>IFERROR(INDEX('Australian Open'!B:B, MATCH(A33, 'Australian Open'!C:C, 0)), IFERROR(INDEX('Australian Open'!B:B, MATCH(A33, 'Australian Open'!S:S, 0)), "Not Found"))</f>
        <v>Men's</v>
      </c>
      <c r="F33">
        <f>'Years Since AO Debut'!B33</f>
        <v>2001</v>
      </c>
    </row>
    <row r="34" spans="1:6">
      <c r="A34" t="str">
        <v>Yevgeny Kafelnikov</v>
      </c>
      <c r="B34" s="35">
        <f>AVERAGE('Average Set Win Rates'!W34:AA34)</f>
        <v>0.41717948717948722</v>
      </c>
      <c r="C34">
        <f>AVERAGE('Average Set Win Rates'!W34:Y34)</f>
        <v>0.53888888888888886</v>
      </c>
      <c r="D34">
        <f t="shared" si="0"/>
        <v>0.41717948717948722</v>
      </c>
      <c r="E34" t="str">
        <f>IFERROR(INDEX('Australian Open'!B:B, MATCH(A34, 'Australian Open'!C:C, 0)), IFERROR(INDEX('Australian Open'!B:B, MATCH(A34, 'Australian Open'!S:S, 0)), "Not Found"))</f>
        <v>Men's</v>
      </c>
      <c r="F34">
        <f>'Years Since AO Debut'!B34</f>
        <v>1999</v>
      </c>
    </row>
    <row r="35" spans="1:6">
      <c r="A35" t="str">
        <v>Amélie Mauresmo</v>
      </c>
      <c r="B35" s="35">
        <f>AVERAGE('Average Set Win Rates'!W35:AA35)</f>
        <v>0.24404761904761907</v>
      </c>
      <c r="C35">
        <f>AVERAGE('Average Set Win Rates'!W35:Y35)</f>
        <v>0.4067460317460318</v>
      </c>
      <c r="D35">
        <f t="shared" si="0"/>
        <v>0.4067460317460318</v>
      </c>
      <c r="E35" t="str">
        <f>IFERROR(INDEX('Australian Open'!B:B, MATCH(A35, 'Australian Open'!C:C, 0)), IFERROR(INDEX('Australian Open'!B:B, MATCH(A35, 'Australian Open'!S:S, 0)), "Not Found"))</f>
        <v>Women's</v>
      </c>
      <c r="F35">
        <f>'Years Since AO Debut'!B35</f>
        <v>1999</v>
      </c>
    </row>
    <row r="36" spans="1:6">
      <c r="A36" t="str">
        <v>Thomas Enqvist</v>
      </c>
      <c r="B36" s="35">
        <f>AVERAGE('Average Set Win Rates'!W36:AA36)</f>
        <v>0.2623076923076923</v>
      </c>
      <c r="C36">
        <f>AVERAGE('Average Set Win Rates'!W36:Y36)</f>
        <v>0.28333333333333333</v>
      </c>
      <c r="D36">
        <f t="shared" si="0"/>
        <v>0.2623076923076923</v>
      </c>
      <c r="E36" t="str">
        <f>IFERROR(INDEX('Australian Open'!B:B, MATCH(A36, 'Australian Open'!C:C, 0)), IFERROR(INDEX('Australian Open'!B:B, MATCH(A36, 'Australian Open'!S:S, 0)), "Not Found"))</f>
        <v>Men's</v>
      </c>
      <c r="F36">
        <f>'Years Since AO Debut'!B36</f>
        <v>1999</v>
      </c>
    </row>
    <row r="37" spans="1:6">
      <c r="A37" t="str">
        <v>Conchita Martínez</v>
      </c>
      <c r="B37" s="35">
        <f>AVERAGE('Average Set Win Rates'!W37:AA37)</f>
        <v>0.13333333333333333</v>
      </c>
      <c r="C37">
        <f>AVERAGE('Average Set Win Rates'!W37:Y37)</f>
        <v>0.22222222222222221</v>
      </c>
      <c r="D37">
        <f t="shared" si="0"/>
        <v>0.22222222222222221</v>
      </c>
      <c r="E37" t="str">
        <f>IFERROR(INDEX('Australian Open'!B:B, MATCH(A37, 'Australian Open'!C:C, 0)), IFERROR(INDEX('Australian Open'!B:B, MATCH(A37, 'Australian Open'!S:S, 0)), "Not Found"))</f>
        <v>Women's</v>
      </c>
      <c r="F37">
        <f>'Years Since AO Debut'!B37</f>
        <v>1998</v>
      </c>
    </row>
    <row r="38" spans="1:6">
      <c r="A38" t="str">
        <v>Marcelo Ríos</v>
      </c>
      <c r="B38" s="35">
        <f>AVERAGE('Average Set Win Rates'!W38:AA38)</f>
        <v>0.13333333333333333</v>
      </c>
      <c r="C38">
        <f>AVERAGE('Average Set Win Rates'!W38:Y38)</f>
        <v>0.22222222222222221</v>
      </c>
      <c r="D38">
        <f t="shared" si="0"/>
        <v>0.13333333333333333</v>
      </c>
      <c r="E38" t="str">
        <f>IFERROR(INDEX('Australian Open'!B:B, MATCH(A38, 'Australian Open'!C:C, 0)), IFERROR(INDEX('Australian Open'!B:B, MATCH(A38, 'Australian Open'!S:S, 0)), "Not Found"))</f>
        <v>Men's</v>
      </c>
      <c r="F38">
        <f>'Years Since AO Debut'!B38</f>
        <v>1998</v>
      </c>
    </row>
    <row r="39" spans="1:6">
      <c r="A39" t="str">
        <v>Mary Pierce</v>
      </c>
      <c r="B39" s="35">
        <f>AVERAGE('Average Set Win Rates'!W39:AA39)</f>
        <v>0.19166666666666665</v>
      </c>
      <c r="C39">
        <f>AVERAGE('Average Set Win Rates'!W39:Y39)</f>
        <v>0.31944444444444442</v>
      </c>
      <c r="D39">
        <f t="shared" si="0"/>
        <v>0.31944444444444442</v>
      </c>
      <c r="E39" t="str">
        <f>IFERROR(INDEX('Australian Open'!B:B, MATCH(A39, 'Australian Open'!C:C, 0)), IFERROR(INDEX('Australian Open'!B:B, MATCH(A39, 'Australian Open'!S:S, 0)), "Not Found"))</f>
        <v>Women's</v>
      </c>
      <c r="F39">
        <f>'Years Since AO Debut'!B39</f>
        <v>1995</v>
      </c>
    </row>
    <row r="40" spans="1:6">
      <c r="A40" t="str">
        <v>Carlos Moyá</v>
      </c>
      <c r="B40" s="35">
        <f>AVERAGE('Average Set Win Rates'!W40:AA40)</f>
        <v>0.16666666666666666</v>
      </c>
      <c r="C40">
        <f>AVERAGE('Average Set Win Rates'!W40:Y40)</f>
        <v>0.27777777777777773</v>
      </c>
      <c r="D40">
        <f t="shared" si="0"/>
        <v>0.16666666666666666</v>
      </c>
      <c r="E40" t="str">
        <f>IFERROR(INDEX('Australian Open'!B:B, MATCH(A40, 'Australian Open'!C:C, 0)), IFERROR(INDEX('Australian Open'!B:B, MATCH(A40, 'Australian Open'!S:S, 0)), "Not Found"))</f>
        <v>Men's</v>
      </c>
      <c r="F40">
        <f>'Years Since AO Debut'!B40</f>
        <v>1997</v>
      </c>
    </row>
    <row r="41" spans="1:6">
      <c r="A41" t="str">
        <v>Anke Huber</v>
      </c>
      <c r="B41" s="35">
        <f>AVERAGE('Average Set Win Rates'!W41:AA41)</f>
        <v>0.10857142857142858</v>
      </c>
      <c r="C41">
        <f>AVERAGE('Average Set Win Rates'!W41:Y41)</f>
        <v>0.18095238095238098</v>
      </c>
      <c r="D41">
        <f t="shared" si="0"/>
        <v>0.18095238095238098</v>
      </c>
      <c r="E41" t="str">
        <f>IFERROR(INDEX('Australian Open'!B:B, MATCH(A41, 'Australian Open'!C:C, 0)), IFERROR(INDEX('Australian Open'!B:B, MATCH(A41, 'Australian Open'!S:S, 0)), "Not Found"))</f>
        <v>Women's</v>
      </c>
      <c r="F41">
        <f>'Years Since AO Debut'!B41</f>
        <v>1996</v>
      </c>
    </row>
    <row r="42" spans="1:6">
      <c r="A42" t="str">
        <v>Michael Chang</v>
      </c>
      <c r="B42" s="35">
        <f>AVERAGE('Average Set Win Rates'!W42:AA42)</f>
        <v>0.48</v>
      </c>
      <c r="C42">
        <f>AVERAGE('Average Set Win Rates'!W42:Y42)</f>
        <v>0.71666666666666667</v>
      </c>
      <c r="D42">
        <f t="shared" si="0"/>
        <v>0.48</v>
      </c>
      <c r="E42" t="str">
        <f>IFERROR(INDEX('Australian Open'!B:B, MATCH(A42, 'Australian Open'!C:C, 0)), IFERROR(INDEX('Australian Open'!B:B, MATCH(A42, 'Australian Open'!S:S, 0)), "Not Found"))</f>
        <v>Men's</v>
      </c>
      <c r="F42">
        <f>'Years Since AO Debut'!B42</f>
        <v>1996</v>
      </c>
    </row>
    <row r="43" spans="1:6">
      <c r="A43" t="str">
        <v>Arantxa Sánchez Vicario</v>
      </c>
      <c r="B43" s="35">
        <f>AVERAGE('Average Set Win Rates'!W43:AA43)</f>
        <v>8.3333333333333329E-2</v>
      </c>
      <c r="C43">
        <f>AVERAGE('Average Set Win Rates'!W43:Y43)</f>
        <v>0.13888888888888887</v>
      </c>
      <c r="D43">
        <f t="shared" si="0"/>
        <v>0.13888888888888887</v>
      </c>
      <c r="E43" t="str">
        <f>IFERROR(INDEX('Australian Open'!B:B, MATCH(A43, 'Australian Open'!C:C, 0)), IFERROR(INDEX('Australian Open'!B:B, MATCH(A43, 'Australian Open'!S:S, 0)), "Not Found"))</f>
        <v>Women's</v>
      </c>
      <c r="F43">
        <f>'Years Since AO Debut'!B43</f>
        <v>1994</v>
      </c>
    </row>
    <row r="44" spans="1:6">
      <c r="A44" t="str">
        <v>Pete Sampras</v>
      </c>
      <c r="B44" s="35">
        <f>AVERAGE('Average Set Win Rates'!W44:AA44)</f>
        <v>0.34823260073260076</v>
      </c>
      <c r="C44">
        <f>AVERAGE('Average Set Win Rates'!W44:Y44)</f>
        <v>0.51372100122100128</v>
      </c>
      <c r="D44">
        <f t="shared" si="0"/>
        <v>0.34823260073260076</v>
      </c>
      <c r="E44" t="str">
        <f>IFERROR(INDEX('Australian Open'!B:B, MATCH(A44, 'Australian Open'!C:C, 0)), IFERROR(INDEX('Australian Open'!B:B, MATCH(A44, 'Australian Open'!S:S, 0)), "Not Found"))</f>
        <v>Men's</v>
      </c>
      <c r="F44">
        <f>'Years Since AO Debut'!B44</f>
        <v>1994</v>
      </c>
    </row>
    <row r="45" spans="1:6">
      <c r="A45" t="str">
        <v>Todd Martin</v>
      </c>
      <c r="B45" s="35">
        <f>AVERAGE('Average Set Win Rates'!W45:AA45)</f>
        <v>0.23897435897435898</v>
      </c>
      <c r="C45">
        <f>AVERAGE('Average Set Win Rates'!W45:Y45)</f>
        <v>0.39829059829059826</v>
      </c>
      <c r="D45">
        <f t="shared" si="0"/>
        <v>0.23897435897435898</v>
      </c>
      <c r="E45" t="str">
        <f>IFERROR(INDEX('Australian Open'!B:B, MATCH(A45, 'Australian Open'!C:C, 0)), IFERROR(INDEX('Australian Open'!B:B, MATCH(A45, 'Australian Open'!S:S, 0)), "Not Found"))</f>
        <v>Men's</v>
      </c>
      <c r="F45">
        <f>'Years Since AO Debut'!B45</f>
        <v>1994</v>
      </c>
    </row>
    <row r="46" spans="1:6">
      <c r="A46" t="str">
        <v>Steffi Graf</v>
      </c>
      <c r="B46" s="35">
        <f>AVERAGE('Average Set Win Rates'!W46:AA46)</f>
        <v>0.25030677655677652</v>
      </c>
      <c r="C46">
        <f>AVERAGE('Average Set Win Rates'!W46:Y46)</f>
        <v>0.41717796092796089</v>
      </c>
      <c r="D46">
        <f t="shared" si="0"/>
        <v>0.41717796092796089</v>
      </c>
      <c r="E46" t="str">
        <f>IFERROR(INDEX('Australian Open'!B:B, MATCH(A46, 'Australian Open'!C:C, 0)), IFERROR(INDEX('Australian Open'!B:B, MATCH(A46, 'Australian Open'!S:S, 0)), "Not Found"))</f>
        <v>Women's</v>
      </c>
      <c r="F46">
        <f>'Years Since AO Debut'!B46</f>
        <v>1988</v>
      </c>
    </row>
    <row r="47" spans="1:6">
      <c r="A47" t="str">
        <v>Stefan Edberg</v>
      </c>
      <c r="B47" s="35">
        <f>AVERAGE('Average Set Win Rates'!W47:AA47)</f>
        <v>0.40264652014652008</v>
      </c>
      <c r="C47">
        <f>AVERAGE('Average Set Win Rates'!W47:Y47)</f>
        <v>0.54376271876271864</v>
      </c>
      <c r="D47">
        <f t="shared" si="0"/>
        <v>0.40264652014652008</v>
      </c>
      <c r="E47" t="str">
        <f>IFERROR(INDEX('Australian Open'!B:B, MATCH(A47, 'Australian Open'!C:C, 0)), IFERROR(INDEX('Australian Open'!B:B, MATCH(A47, 'Australian Open'!S:S, 0)), "Not Found"))</f>
        <v>Men's</v>
      </c>
      <c r="F47">
        <f>'Years Since AO Debut'!B47</f>
        <v>1985</v>
      </c>
    </row>
    <row r="48" spans="1:6">
      <c r="A48" t="str">
        <v>Mary Joe Fernández</v>
      </c>
      <c r="B48" s="35">
        <f>AVERAGE('Average Set Win Rates'!W48:AA48)</f>
        <v>0.13166666666666665</v>
      </c>
      <c r="C48">
        <f>AVERAGE('Average Set Win Rates'!W48:Y48)</f>
        <v>0.21944444444444444</v>
      </c>
      <c r="D48">
        <f t="shared" si="0"/>
        <v>0.21944444444444444</v>
      </c>
      <c r="E48" t="str">
        <f>IFERROR(INDEX('Australian Open'!B:B, MATCH(A48, 'Australian Open'!C:C, 0)), IFERROR(INDEX('Australian Open'!B:B, MATCH(A48, 'Australian Open'!S:S, 0)), "Not Found"))</f>
        <v>Women's</v>
      </c>
      <c r="F48">
        <f>'Years Since AO Debut'!B48</f>
        <v>1990</v>
      </c>
    </row>
    <row r="49" spans="1:6">
      <c r="A49" t="str">
        <v>Jana Novotná</v>
      </c>
      <c r="B49" s="35">
        <f>AVERAGE('Average Set Win Rates'!W49:AA49)</f>
        <v>0.2</v>
      </c>
      <c r="C49">
        <f>AVERAGE('Average Set Win Rates'!W49:Y49)</f>
        <v>0.33333333333333331</v>
      </c>
      <c r="D49">
        <f t="shared" si="0"/>
        <v>0.33333333333333331</v>
      </c>
      <c r="E49" t="str">
        <f>IFERROR(INDEX('Australian Open'!B:B, MATCH(A49, 'Australian Open'!C:C, 0)), IFERROR(INDEX('Australian Open'!B:B, MATCH(A49, 'Australian Open'!S:S, 0)), "Not Found"))</f>
        <v>Women's</v>
      </c>
      <c r="F49">
        <f>'Years Since AO Debut'!B49</f>
        <v>1991</v>
      </c>
    </row>
    <row r="50" spans="1:6">
      <c r="A50" t="str">
        <v>Ivan Lendl</v>
      </c>
      <c r="B50" s="35">
        <f>AVERAGE('Average Set Win Rates'!W50:AA50)</f>
        <v>0.33847069597069596</v>
      </c>
      <c r="C50">
        <f>AVERAGE('Average Set Win Rates'!W50:Y50)</f>
        <v>0.53078449328449329</v>
      </c>
      <c r="D50">
        <f t="shared" si="0"/>
        <v>0.33847069597069596</v>
      </c>
      <c r="E50" t="str">
        <f>IFERROR(INDEX('Australian Open'!B:B, MATCH(A50, 'Australian Open'!C:C, 0)), IFERROR(INDEX('Australian Open'!B:B, MATCH(A50, 'Australian Open'!S:S, 0)), "Not Found"))</f>
        <v>Men's</v>
      </c>
      <c r="F50">
        <f>'Years Since AO Debut'!B50</f>
        <v>1983</v>
      </c>
    </row>
    <row r="51" spans="1:6">
      <c r="A51" t="str">
        <v>Helena Suková</v>
      </c>
      <c r="B51" s="35">
        <f>AVERAGE('Average Set Win Rates'!W51:AA51)</f>
        <v>0.17313186813186815</v>
      </c>
      <c r="C51">
        <f>AVERAGE('Average Set Win Rates'!W51:Y51)</f>
        <v>0.28855311355311358</v>
      </c>
      <c r="D51">
        <f t="shared" si="0"/>
        <v>0.28855311355311358</v>
      </c>
      <c r="E51" t="str">
        <f>IFERROR(INDEX('Australian Open'!B:B, MATCH(A51, 'Australian Open'!C:C, 0)), IFERROR(INDEX('Australian Open'!B:B, MATCH(A51, 'Australian Open'!S:S, 0)), "Not Found"))</f>
        <v>Women's</v>
      </c>
      <c r="F51">
        <f>'Years Since AO Debut'!B51</f>
        <v>1984</v>
      </c>
    </row>
    <row r="52" spans="1:6">
      <c r="A52" t="str">
        <v>Miloslav Mečíř</v>
      </c>
      <c r="B52" s="35">
        <f>AVERAGE('Average Set Win Rates'!W52:AA52)</f>
        <v>0.13333333333333333</v>
      </c>
      <c r="C52">
        <f>AVERAGE('Average Set Win Rates'!W52:Y52)</f>
        <v>0.22222222222222221</v>
      </c>
      <c r="D52">
        <f t="shared" si="0"/>
        <v>0.13333333333333333</v>
      </c>
      <c r="E52" t="str">
        <f>IFERROR(INDEX('Australian Open'!B:B, MATCH(A52, 'Australian Open'!C:C, 0)), IFERROR(INDEX('Australian Open'!B:B, MATCH(A52, 'Australian Open'!S:S, 0)), "Not Found"))</f>
        <v>Men's</v>
      </c>
      <c r="F52">
        <f>'Years Since AO Debut'!B52</f>
        <v>1989</v>
      </c>
    </row>
    <row r="53" spans="1:6">
      <c r="A53" t="str">
        <v>Chris Evert</v>
      </c>
      <c r="B53" s="35">
        <f>AVERAGE('Average Set Win Rates'!W53:AA53)</f>
        <v>0.27788919413919416</v>
      </c>
      <c r="C53">
        <f>AVERAGE('Average Set Win Rates'!W53:Y53)</f>
        <v>0.46314865689865692</v>
      </c>
      <c r="D53">
        <f t="shared" si="0"/>
        <v>0.46314865689865692</v>
      </c>
      <c r="E53" t="str">
        <f>IFERROR(INDEX('Australian Open'!B:B, MATCH(A53, 'Australian Open'!C:C, 0)), IFERROR(INDEX('Australian Open'!B:B, MATCH(A53, 'Australian Open'!S:S, 0)), "Not Found"))</f>
        <v>Women's</v>
      </c>
      <c r="F53">
        <f>'Years Since AO Debut'!B53</f>
        <v>1974</v>
      </c>
    </row>
    <row r="54" spans="1:6">
      <c r="A54" t="str">
        <v>Pat Cash</v>
      </c>
      <c r="B54" s="35">
        <f>AVERAGE('Average Set Win Rates'!W54:AA54)</f>
        <v>0.50932234432234424</v>
      </c>
      <c r="C54">
        <f>AVERAGE('Average Set Win Rates'!W54:Y54)</f>
        <v>0.60085470085470083</v>
      </c>
      <c r="D54">
        <f t="shared" si="0"/>
        <v>0.50932234432234424</v>
      </c>
      <c r="E54" t="str">
        <f>IFERROR(INDEX('Australian Open'!B:B, MATCH(A54, 'Australian Open'!C:C, 0)), IFERROR(INDEX('Australian Open'!B:B, MATCH(A54, 'Australian Open'!S:S, 0)), "Not Found"))</f>
        <v>Men's</v>
      </c>
      <c r="F54">
        <f>'Years Since AO Debut'!B54</f>
        <v>1987</v>
      </c>
    </row>
    <row r="55" spans="1:6">
      <c r="A55" t="str">
        <v>Martina Navratilova</v>
      </c>
      <c r="B55" s="35">
        <f>AVERAGE('Average Set Win Rates'!W55:AA55)</f>
        <v>0.25427350427350426</v>
      </c>
      <c r="C55">
        <f>AVERAGE('Average Set Win Rates'!W55:Y55)</f>
        <v>0.42378917378917375</v>
      </c>
      <c r="D55">
        <f t="shared" si="0"/>
        <v>0.42378917378917375</v>
      </c>
      <c r="E55" t="str">
        <f>IFERROR(INDEX('Australian Open'!B:B, MATCH(A55, 'Australian Open'!C:C, 0)), IFERROR(INDEX('Australian Open'!B:B, MATCH(A55, 'Australian Open'!S:S, 0)), "Not Found"))</f>
        <v>Women's</v>
      </c>
      <c r="F55">
        <f>'Years Since AO Debut'!B55</f>
        <v>1975</v>
      </c>
    </row>
    <row r="56" spans="1:6">
      <c r="A56" t="str">
        <v>Mats Wilander</v>
      </c>
      <c r="B56" s="35">
        <f>AVERAGE('Average Set Win Rates'!W56:AA56)</f>
        <v>0.34157509157509158</v>
      </c>
      <c r="C56">
        <f>AVERAGE('Average Set Win Rates'!W56:Y56)</f>
        <v>0.44826007326007328</v>
      </c>
      <c r="D56">
        <f t="shared" si="0"/>
        <v>0.34157509157509158</v>
      </c>
      <c r="E56" t="str">
        <f>IFERROR(INDEX('Australian Open'!B:B, MATCH(A56, 'Australian Open'!C:C, 0)), IFERROR(INDEX('Australian Open'!B:B, MATCH(A56, 'Australian Open'!S:S, 0)), "Not Found"))</f>
        <v>Men's</v>
      </c>
      <c r="F56">
        <f>'Years Since AO Debut'!B56</f>
        <v>1983</v>
      </c>
    </row>
    <row r="57" spans="1:6">
      <c r="A57" t="str">
        <v>Kevin Curren</v>
      </c>
      <c r="B57" s="35">
        <f>AVERAGE('Average Set Win Rates'!W57:AA57)</f>
        <v>0.32340659340659339</v>
      </c>
      <c r="C57">
        <f>AVERAGE('Average Set Win Rates'!W57:Y57)</f>
        <v>0.45567765567765567</v>
      </c>
      <c r="D57">
        <f t="shared" si="0"/>
        <v>0.32340659340659339</v>
      </c>
      <c r="E57" t="str">
        <f>IFERROR(INDEX('Australian Open'!B:B, MATCH(A57, 'Australian Open'!C:C, 0)), IFERROR(INDEX('Australian Open'!B:B, MATCH(A57, 'Australian Open'!S:S, 0)), "Not Found"))</f>
        <v>Men's</v>
      </c>
      <c r="F57">
        <f>'Years Since AO Debut'!B57</f>
        <v>1984</v>
      </c>
    </row>
    <row r="58" spans="1:6">
      <c r="A58" t="str">
        <v>Kathy Jordan</v>
      </c>
      <c r="B58" s="35">
        <f>AVERAGE('Average Set Win Rates'!W58:AA58)</f>
        <v>0.1423076923076923</v>
      </c>
      <c r="C58">
        <f>AVERAGE('Average Set Win Rates'!W58:Y58)</f>
        <v>0.2371794871794872</v>
      </c>
      <c r="D58">
        <f t="shared" si="0"/>
        <v>0.2371794871794872</v>
      </c>
      <c r="E58" t="str">
        <f>IFERROR(INDEX('Australian Open'!B:B, MATCH(A58, 'Australian Open'!C:C, 0)), IFERROR(INDEX('Australian Open'!B:B, MATCH(A58, 'Australian Open'!S:S, 0)), "Not Found"))</f>
        <v>Women's</v>
      </c>
      <c r="F58">
        <f>'Years Since AO Debut'!B58</f>
        <v>1983</v>
      </c>
    </row>
    <row r="59" spans="1:6">
      <c r="A59" t="str">
        <v>Steve Denton</v>
      </c>
      <c r="B59" s="35">
        <f>AVERAGE('Average Set Win Rates'!W59:AA59)</f>
        <v>0.25282051282051282</v>
      </c>
      <c r="C59">
        <f>AVERAGE('Average Set Win Rates'!W59:Y59)</f>
        <v>0.35470085470085472</v>
      </c>
      <c r="D59">
        <f t="shared" si="0"/>
        <v>0.25282051282051282</v>
      </c>
      <c r="E59" t="str">
        <f>IFERROR(INDEX('Australian Open'!B:B, MATCH(A59, 'Australian Open'!C:C, 0)), IFERROR(INDEX('Australian Open'!B:B, MATCH(A59, 'Australian Open'!S:S, 0)), "Not Found"))</f>
        <v>Men's</v>
      </c>
      <c r="F59">
        <f>'Years Since AO Debut'!B59</f>
        <v>1981</v>
      </c>
    </row>
    <row r="60" spans="1:6">
      <c r="A60" t="str">
        <v>Wendy Turnbull</v>
      </c>
      <c r="B60" s="35">
        <f>AVERAGE('Average Set Win Rates'!W60:AA60)</f>
        <v>8.3333333333333343E-2</v>
      </c>
      <c r="C60">
        <f>AVERAGE('Average Set Win Rates'!W60:Y60)</f>
        <v>0.1388888888888889</v>
      </c>
      <c r="D60">
        <f t="shared" si="0"/>
        <v>0.1388888888888889</v>
      </c>
      <c r="E60" t="str">
        <f>IFERROR(INDEX('Australian Open'!B:B, MATCH(A60, 'Australian Open'!C:C, 0)), IFERROR(INDEX('Australian Open'!B:B, MATCH(A60, 'Australian Open'!S:S, 0)), "Not Found"))</f>
        <v>Women's</v>
      </c>
      <c r="F60">
        <f>'Years Since AO Debut'!B60</f>
        <v>1980</v>
      </c>
    </row>
    <row r="61" spans="1:6">
      <c r="A61" t="str">
        <v>Kim Warwick</v>
      </c>
      <c r="B61" s="35">
        <f>AVERAGE('Average Set Win Rates'!W61:AA61)</f>
        <v>0.20897435897435898</v>
      </c>
      <c r="C61">
        <f>AVERAGE('Average Set Win Rates'!W61:Y61)</f>
        <v>0.34829059829059833</v>
      </c>
      <c r="D61">
        <f t="shared" si="0"/>
        <v>0.20897435897435898</v>
      </c>
      <c r="E61" t="str">
        <f>IFERROR(INDEX('Australian Open'!B:B, MATCH(A61, 'Australian Open'!C:C, 0)), IFERROR(INDEX('Australian Open'!B:B, MATCH(A61, 'Australian Open'!S:S, 0)), "Not Found"))</f>
        <v>Men's</v>
      </c>
      <c r="F61">
        <f>'Years Since AO Debut'!B61</f>
        <v>1980</v>
      </c>
    </row>
    <row r="62" spans="1:6">
      <c r="A62" t="str">
        <v>Sharon Walsh</v>
      </c>
      <c r="B62" s="35">
        <f>AVERAGE('Average Set Win Rates'!W62:AA62)</f>
        <v>0.13333333333333333</v>
      </c>
      <c r="C62">
        <f>AVERAGE('Average Set Win Rates'!W62:Y62)</f>
        <v>0.22222222222222221</v>
      </c>
      <c r="D62">
        <f t="shared" si="0"/>
        <v>0.22222222222222221</v>
      </c>
      <c r="E62" t="str">
        <f>IFERROR(INDEX('Australian Open'!B:B, MATCH(A62, 'Australian Open'!C:C, 0)), IFERROR(INDEX('Australian Open'!B:B, MATCH(A62, 'Australian Open'!S:S, 0)), "Not Found"))</f>
        <v>Women's</v>
      </c>
      <c r="F62">
        <f>'Years Since AO Debut'!B62</f>
        <v>1979</v>
      </c>
    </row>
    <row r="63" spans="1:6">
      <c r="A63" t="str">
        <v>John Sadri</v>
      </c>
      <c r="B63" s="35">
        <f>AVERAGE('Average Set Win Rates'!W63:AA63)</f>
        <v>0.19230769230769232</v>
      </c>
      <c r="C63">
        <f>AVERAGE('Average Set Win Rates'!W63:Y63)</f>
        <v>0.32051282051282054</v>
      </c>
      <c r="D63">
        <f t="shared" si="0"/>
        <v>0.19230769230769232</v>
      </c>
      <c r="E63" t="str">
        <f>IFERROR(INDEX('Australian Open'!B:B, MATCH(A63, 'Australian Open'!C:C, 0)), IFERROR(INDEX('Australian Open'!B:B, MATCH(A63, 'Australian Open'!S:S, 0)), "Not Found"))</f>
        <v>Men's</v>
      </c>
      <c r="F63">
        <f>'Years Since AO Debut'!B63</f>
        <v>1979</v>
      </c>
    </row>
    <row r="64" spans="1:6">
      <c r="A64" t="str">
        <v>Betsy Nagelsen</v>
      </c>
      <c r="B64" s="35">
        <f>AVERAGE('Average Set Win Rates'!W64:AA64)</f>
        <v>0.15897435897435899</v>
      </c>
      <c r="C64">
        <f>AVERAGE('Average Set Win Rates'!W64:Y64)</f>
        <v>0.26495726495726496</v>
      </c>
      <c r="D64">
        <f t="shared" si="0"/>
        <v>0.26495726495726496</v>
      </c>
      <c r="E64" t="str">
        <f>IFERROR(INDEX('Australian Open'!B:B, MATCH(A64, 'Australian Open'!C:C, 0)), IFERROR(INDEX('Australian Open'!B:B, MATCH(A64, 'Australian Open'!S:S, 0)), "Not Found"))</f>
        <v>Women's</v>
      </c>
      <c r="F64">
        <f>'Years Since AO Debut'!B64</f>
        <v>1978</v>
      </c>
    </row>
    <row r="65" spans="1:6">
      <c r="A65" t="str">
        <v>John Marks</v>
      </c>
      <c r="B65" s="35">
        <f>AVERAGE('Average Set Win Rates'!W65:AA65)</f>
        <v>0.42666666666666664</v>
      </c>
      <c r="C65">
        <f>AVERAGE('Average Set Win Rates'!W65:Y65)</f>
        <v>0.6</v>
      </c>
      <c r="D65">
        <f t="shared" si="0"/>
        <v>0.42666666666666664</v>
      </c>
      <c r="E65" t="str">
        <f>IFERROR(INDEX('Australian Open'!B:B, MATCH(A65, 'Australian Open'!C:C, 0)), IFERROR(INDEX('Australian Open'!B:B, MATCH(A65, 'Australian Open'!S:S, 0)), "Not Found"))</f>
        <v>Men's</v>
      </c>
      <c r="F65">
        <f>'Years Since AO Debut'!B65</f>
        <v>1978</v>
      </c>
    </row>
    <row r="66" spans="1:6">
      <c r="A66" t="str">
        <v>Helen Gourlay</v>
      </c>
      <c r="B66" s="35">
        <f>AVERAGE('Average Set Win Rates'!W66:AA66)</f>
        <v>6.6666666666666666E-2</v>
      </c>
      <c r="C66">
        <f>AVERAGE('Average Set Win Rates'!W66:Y66)</f>
        <v>0.1111111111111111</v>
      </c>
      <c r="D66">
        <f t="shared" si="0"/>
        <v>0.1111111111111111</v>
      </c>
      <c r="E66" t="str">
        <f>IFERROR(INDEX('Australian Open'!B:B, MATCH(A66, 'Australian Open'!C:C, 0)), IFERROR(INDEX('Australian Open'!B:B, MATCH(A66, 'Australian Open'!S:S, 0)), "Not Found"))</f>
        <v>Women's</v>
      </c>
      <c r="F66">
        <f>'Years Since AO Debut'!B66</f>
        <v>1977</v>
      </c>
    </row>
    <row r="67" spans="1:6">
      <c r="A67" t="str">
        <v>John Lloyd</v>
      </c>
      <c r="B67" s="35">
        <f>AVERAGE('Average Set Win Rates'!W67:AA67)</f>
        <v>0.48230769230769227</v>
      </c>
      <c r="C67">
        <f>AVERAGE('Average Set Win Rates'!W67:Y67)</f>
        <v>0.4982905982905983</v>
      </c>
      <c r="D67">
        <f t="shared" ref="D67:D130" si="1">IF(E67="Men's", B67, IF(E67="Women's", C67, ""))</f>
        <v>0.48230769230769227</v>
      </c>
      <c r="E67" t="str">
        <f>IFERROR(INDEX('Australian Open'!B:B, MATCH(A67, 'Australian Open'!C:C, 0)), IFERROR(INDEX('Australian Open'!B:B, MATCH(A67, 'Australian Open'!S:S, 0)), "Not Found"))</f>
        <v>Men's</v>
      </c>
      <c r="F67">
        <f>'Years Since AO Debut'!B67</f>
        <v>1977</v>
      </c>
    </row>
    <row r="68" spans="1:6">
      <c r="A68" t="str">
        <v>Dianne Fromholtz</v>
      </c>
      <c r="B68" s="35">
        <f>AVERAGE('Average Set Win Rates'!W68:AA68)</f>
        <v>0.13333333333333336</v>
      </c>
      <c r="C68">
        <f>AVERAGE('Average Set Win Rates'!W68:Y68)</f>
        <v>0.22222222222222224</v>
      </c>
      <c r="D68">
        <f t="shared" si="1"/>
        <v>0.22222222222222224</v>
      </c>
      <c r="E68" t="str">
        <f>IFERROR(INDEX('Australian Open'!B:B, MATCH(A68, 'Australian Open'!C:C, 0)), IFERROR(INDEX('Australian Open'!B:B, MATCH(A68, 'Australian Open'!S:S, 0)), "Not Found"))</f>
        <v>Women's</v>
      </c>
      <c r="F68">
        <f>'Years Since AO Debut'!B68</f>
        <v>1977</v>
      </c>
    </row>
    <row r="69" spans="1:6">
      <c r="A69" t="str">
        <v>Guillermo Vilas</v>
      </c>
      <c r="B69" s="35">
        <f>AVERAGE('Average Set Win Rates'!W69:AA69)</f>
        <v>0.2994230769230769</v>
      </c>
      <c r="C69">
        <f>AVERAGE('Average Set Win Rates'!W69:Y69)</f>
        <v>0.44348290598290596</v>
      </c>
      <c r="D69">
        <f t="shared" si="1"/>
        <v>0.2994230769230769</v>
      </c>
      <c r="E69" t="str">
        <f>IFERROR(INDEX('Australian Open'!B:B, MATCH(A69, 'Australian Open'!C:C, 0)), IFERROR(INDEX('Australian Open'!B:B, MATCH(A69, 'Australian Open'!S:S, 0)), "Not Found"))</f>
        <v>Men's</v>
      </c>
      <c r="F69">
        <f>'Years Since AO Debut'!B69</f>
        <v>1977</v>
      </c>
    </row>
    <row r="70" spans="1:6">
      <c r="A70" t="str">
        <v>Renáta Tomanová</v>
      </c>
      <c r="B70" s="35">
        <f>AVERAGE('Average Set Win Rates'!W70:AA70)</f>
        <v>0.1</v>
      </c>
      <c r="C70">
        <f>AVERAGE('Average Set Win Rates'!W70:Y70)</f>
        <v>0.16666666666666666</v>
      </c>
      <c r="D70">
        <f t="shared" si="1"/>
        <v>0.16666666666666666</v>
      </c>
      <c r="E70" t="str">
        <f>IFERROR(INDEX('Australian Open'!B:B, MATCH(A70, 'Australian Open'!C:C, 0)), IFERROR(INDEX('Australian Open'!B:B, MATCH(A70, 'Australian Open'!S:S, 0)), "Not Found"))</f>
        <v>Women's</v>
      </c>
      <c r="F70">
        <f>'Years Since AO Debut'!B70</f>
        <v>1976</v>
      </c>
    </row>
    <row r="71" spans="1:6">
      <c r="A71" t="str">
        <v>John Newcombe</v>
      </c>
      <c r="B71" s="35">
        <f>AVERAGE('Average Set Win Rates'!W71:AA71)</f>
        <v>0.37551282051282053</v>
      </c>
      <c r="C71">
        <f>AVERAGE('Average Set Win Rates'!W71:Y71)</f>
        <v>0.48574481074481074</v>
      </c>
      <c r="D71">
        <f t="shared" si="1"/>
        <v>0.37551282051282053</v>
      </c>
      <c r="E71" t="str">
        <f>IFERROR(INDEX('Australian Open'!B:B, MATCH(A71, 'Australian Open'!C:C, 0)), IFERROR(INDEX('Australian Open'!B:B, MATCH(A71, 'Australian Open'!S:S, 0)), "Not Found"))</f>
        <v>Men's</v>
      </c>
      <c r="F71">
        <f>'Years Since AO Debut'!B71</f>
        <v>1973</v>
      </c>
    </row>
    <row r="72" spans="1:6">
      <c r="A72" t="str">
        <v>Jimmy Connors</v>
      </c>
      <c r="B72" s="35">
        <f>AVERAGE('Average Set Win Rates'!W72:AA72)</f>
        <v>0.40833333333333338</v>
      </c>
      <c r="C72">
        <f>AVERAGE('Average Set Win Rates'!W72:Y72)</f>
        <v>0.49252136752136755</v>
      </c>
      <c r="D72">
        <f t="shared" si="1"/>
        <v>0.40833333333333338</v>
      </c>
      <c r="E72" t="str">
        <f>IFERROR(INDEX('Australian Open'!B:B, MATCH(A72, 'Australian Open'!C:C, 0)), IFERROR(INDEX('Australian Open'!B:B, MATCH(A72, 'Australian Open'!S:S, 0)), "Not Found"))</f>
        <v>Men's</v>
      </c>
      <c r="F72">
        <f>'Years Since AO Debut'!B72</f>
        <v>1974</v>
      </c>
    </row>
    <row r="73" spans="1:6">
      <c r="A73" t="str">
        <v>Phil Dent</v>
      </c>
      <c r="B73" s="35">
        <f>AVERAGE('Average Set Win Rates'!W73:AA73)</f>
        <v>0.38897435897435895</v>
      </c>
      <c r="C73">
        <f>AVERAGE('Average Set Win Rates'!W73:Y73)</f>
        <v>0.53717948717948716</v>
      </c>
      <c r="D73">
        <f t="shared" si="1"/>
        <v>0.38897435897435895</v>
      </c>
      <c r="E73" t="str">
        <f>IFERROR(INDEX('Australian Open'!B:B, MATCH(A73, 'Australian Open'!C:C, 0)), IFERROR(INDEX('Australian Open'!B:B, MATCH(A73, 'Australian Open'!S:S, 0)), "Not Found"))</f>
        <v>Men's</v>
      </c>
      <c r="F73">
        <f>'Years Since AO Debut'!B73</f>
        <v>1974</v>
      </c>
    </row>
    <row r="74" spans="1:6">
      <c r="A74" t="str">
        <v>Evonne Goolagong</v>
      </c>
      <c r="B74" s="35">
        <f>AVERAGE('Average Set Win Rates'!W74:AA74)</f>
        <v>0.26922313797313796</v>
      </c>
      <c r="C74">
        <f>AVERAGE('Average Set Win Rates'!W74:Y74)</f>
        <v>0.44870522995522993</v>
      </c>
      <c r="D74">
        <f t="shared" si="1"/>
        <v>0.44870522995522993</v>
      </c>
      <c r="E74" t="str">
        <f>IFERROR(INDEX('Australian Open'!B:B, MATCH(A74, 'Australian Open'!C:C, 0)), IFERROR(INDEX('Australian Open'!B:B, MATCH(A74, 'Australian Open'!S:S, 0)), "Not Found"))</f>
        <v>Women's</v>
      </c>
      <c r="F74">
        <f>'Years Since AO Debut'!B74</f>
        <v>1971</v>
      </c>
    </row>
    <row r="75" spans="1:6">
      <c r="A75" t="str">
        <v>Onny Parun</v>
      </c>
      <c r="B75" s="35">
        <f>AVERAGE('Average Set Win Rates'!W75:AA75)</f>
        <v>0.27435897435897438</v>
      </c>
      <c r="C75">
        <f>AVERAGE('Average Set Win Rates'!W75:Y75)</f>
        <v>0.40964590964590969</v>
      </c>
      <c r="D75">
        <f t="shared" si="1"/>
        <v>0.27435897435897438</v>
      </c>
      <c r="E75" t="str">
        <f>IFERROR(INDEX('Australian Open'!B:B, MATCH(A75, 'Australian Open'!C:C, 0)), IFERROR(INDEX('Australian Open'!B:B, MATCH(A75, 'Australian Open'!S:S, 0)), "Not Found"))</f>
        <v>Men's</v>
      </c>
      <c r="F75">
        <f>'Years Since AO Debut'!B75</f>
        <v>1973</v>
      </c>
    </row>
    <row r="76" spans="1:6">
      <c r="A76" t="str">
        <v>Malcolm Anderson</v>
      </c>
      <c r="B76" s="35">
        <f>AVERAGE('Average Set Win Rates'!W76:AA76)</f>
        <v>0.22353479853479855</v>
      </c>
      <c r="C76">
        <f>AVERAGE('Average Set Win Rates'!W76:Y76)</f>
        <v>0.37255799755799757</v>
      </c>
      <c r="D76">
        <f t="shared" si="1"/>
        <v>0.22353479853479855</v>
      </c>
      <c r="E76" t="str">
        <f>IFERROR(INDEX('Australian Open'!B:B, MATCH(A76, 'Australian Open'!C:C, 0)), IFERROR(INDEX('Australian Open'!B:B, MATCH(A76, 'Australian Open'!S:S, 0)), "Not Found"))</f>
        <v>Men's</v>
      </c>
      <c r="F76">
        <f>'Years Since AO Debut'!B76</f>
        <v>1958</v>
      </c>
    </row>
    <row r="77" spans="1:6">
      <c r="A77" t="str">
        <v>Arthur Ashe</v>
      </c>
      <c r="B77" s="35">
        <f>AVERAGE('Average Set Win Rates'!W77:AA77)</f>
        <v>0.29648809523809522</v>
      </c>
      <c r="C77">
        <f>AVERAGE('Average Set Win Rates'!W77:Y77)</f>
        <v>0.47562830687830687</v>
      </c>
      <c r="D77">
        <f t="shared" si="1"/>
        <v>0.29648809523809522</v>
      </c>
      <c r="E77" t="str">
        <f>IFERROR(INDEX('Australian Open'!B:B, MATCH(A77, 'Australian Open'!C:C, 0)), IFERROR(INDEX('Australian Open'!B:B, MATCH(A77, 'Australian Open'!S:S, 0)), "Not Found"))</f>
        <v>Men's</v>
      </c>
      <c r="F77">
        <f>'Years Since AO Debut'!B77</f>
        <v>1966</v>
      </c>
    </row>
    <row r="78" spans="1:6">
      <c r="A78" t="str">
        <v>Kerry Melville Reid</v>
      </c>
      <c r="B78" s="35">
        <f>AVERAGE('Average Set Win Rates'!W78:AA78)</f>
        <v>0.18095238095238095</v>
      </c>
      <c r="C78">
        <f>AVERAGE('Average Set Win Rates'!W78:Y78)</f>
        <v>0.30158730158730157</v>
      </c>
      <c r="D78">
        <f t="shared" si="1"/>
        <v>0.30158730158730157</v>
      </c>
      <c r="E78" t="str">
        <f>IFERROR(INDEX('Australian Open'!B:B, MATCH(A78, 'Australian Open'!C:C, 0)), IFERROR(INDEX('Australian Open'!B:B, MATCH(A78, 'Australian Open'!S:S, 0)), "Not Found"))</f>
        <v>Women's</v>
      </c>
      <c r="F78">
        <f>'Years Since AO Debut'!B78</f>
        <v>1970</v>
      </c>
    </row>
    <row r="79" spans="1:6">
      <c r="A79" t="str">
        <v>Dick Crealy</v>
      </c>
      <c r="B79" s="35">
        <f>AVERAGE('Average Set Win Rates'!W79:AA79)</f>
        <v>0.20083333333333334</v>
      </c>
      <c r="C79">
        <f>AVERAGE('Average Set Win Rates'!W79:Y79)</f>
        <v>0.3347222222222222</v>
      </c>
      <c r="D79">
        <f t="shared" si="1"/>
        <v>0.20083333333333334</v>
      </c>
      <c r="E79" t="str">
        <f>IFERROR(INDEX('Australian Open'!B:B, MATCH(A79, 'Australian Open'!C:C, 0)), IFERROR(INDEX('Australian Open'!B:B, MATCH(A79, 'Australian Open'!S:S, 0)), "Not Found"))</f>
        <v>Men's</v>
      </c>
      <c r="F79">
        <f>'Years Since AO Debut'!B79</f>
        <v>1970</v>
      </c>
    </row>
    <row r="80" spans="1:6">
      <c r="A80" t="str">
        <v>Billie Jean King</v>
      </c>
      <c r="B80" s="35">
        <f>AVERAGE('Average Set Win Rates'!W80:AA80)</f>
        <v>0.215</v>
      </c>
      <c r="C80">
        <f>AVERAGE('Average Set Win Rates'!W80:Y80)</f>
        <v>0.35833333333333334</v>
      </c>
      <c r="D80">
        <f t="shared" si="1"/>
        <v>0.35833333333333334</v>
      </c>
      <c r="E80" t="str">
        <f>IFERROR(INDEX('Australian Open'!B:B, MATCH(A80, 'Australian Open'!C:C, 0)), IFERROR(INDEX('Australian Open'!B:B, MATCH(A80, 'Australian Open'!S:S, 0)), "Not Found"))</f>
        <v>Women's</v>
      </c>
      <c r="F80">
        <f>'Years Since AO Debut'!B80</f>
        <v>1968</v>
      </c>
    </row>
    <row r="81" spans="1:6">
      <c r="A81" t="str">
        <v>Andrés Gimeno</v>
      </c>
      <c r="B81" s="35">
        <f>AVERAGE('Average Set Win Rates'!W81:AA81)</f>
        <v>0.21809523809523812</v>
      </c>
      <c r="C81">
        <f>AVERAGE('Average Set Win Rates'!W81:Y81)</f>
        <v>0.36349206349206353</v>
      </c>
      <c r="D81">
        <f t="shared" si="1"/>
        <v>0.21809523809523812</v>
      </c>
      <c r="E81" t="str">
        <f>IFERROR(INDEX('Australian Open'!B:B, MATCH(A81, 'Australian Open'!C:C, 0)), IFERROR(INDEX('Australian Open'!B:B, MATCH(A81, 'Australian Open'!S:S, 0)), "Not Found"))</f>
        <v>Men's</v>
      </c>
      <c r="F81">
        <f>'Years Since AO Debut'!B81</f>
        <v>1969</v>
      </c>
    </row>
    <row r="82" spans="1:6">
      <c r="A82" t="str">
        <v>Margaret Court</v>
      </c>
      <c r="B82" s="35">
        <f>AVERAGE('Average Set Win Rates'!W82:AA82)</f>
        <v>0.17314185814185815</v>
      </c>
      <c r="C82">
        <f>AVERAGE('Average Set Win Rates'!W82:Y82)</f>
        <v>0.28856976356976355</v>
      </c>
      <c r="D82">
        <f t="shared" si="1"/>
        <v>0.28856976356976355</v>
      </c>
      <c r="E82" t="str">
        <f>IFERROR(INDEX('Australian Open'!B:B, MATCH(A82, 'Australian Open'!C:C, 0)), IFERROR(INDEX('Australian Open'!B:B, MATCH(A82, 'Australian Open'!S:S, 0)), "Not Found"))</f>
        <v>Women's</v>
      </c>
      <c r="F82">
        <f>'Years Since AO Debut'!B82</f>
        <v>1960</v>
      </c>
    </row>
    <row r="83" spans="1:6">
      <c r="A83" t="str">
        <v>Juan Gisbert</v>
      </c>
      <c r="B83" s="35">
        <f>AVERAGE('Average Set Win Rates'!W83:AA83)</f>
        <v>0.39111111111111113</v>
      </c>
      <c r="C83">
        <f>AVERAGE('Average Set Win Rates'!W83:Y83)</f>
        <v>0.51851851851851849</v>
      </c>
      <c r="D83">
        <f t="shared" si="1"/>
        <v>0.39111111111111113</v>
      </c>
      <c r="E83" t="str">
        <f>IFERROR(INDEX('Australian Open'!B:B, MATCH(A83, 'Australian Open'!C:C, 0)), IFERROR(INDEX('Australian Open'!B:B, MATCH(A83, 'Australian Open'!S:S, 0)), "Not Found"))</f>
        <v>Men's</v>
      </c>
      <c r="F83">
        <f>'Years Since AO Debut'!B83</f>
        <v>1968</v>
      </c>
    </row>
    <row r="84" spans="1:6">
      <c r="A84" t="str">
        <v>Lesley Turner Bowrey</v>
      </c>
      <c r="B84" s="35">
        <f>AVERAGE('Average Set Win Rates'!W84:AA84)</f>
        <v>0.11261904761904762</v>
      </c>
      <c r="C84">
        <f>AVERAGE('Average Set Win Rates'!W84:Y84)</f>
        <v>0.1876984126984127</v>
      </c>
      <c r="D84">
        <f t="shared" si="1"/>
        <v>0.1876984126984127</v>
      </c>
      <c r="E84" t="str">
        <f>IFERROR(INDEX('Australian Open'!B:B, MATCH(A84, 'Australian Open'!C:C, 0)), IFERROR(INDEX('Australian Open'!B:B, MATCH(A84, 'Australian Open'!S:S, 0)), "Not Found"))</f>
        <v>Women's</v>
      </c>
      <c r="F84">
        <f>'Years Since AO Debut'!B84</f>
        <v>1964</v>
      </c>
    </row>
    <row r="85" spans="1:6">
      <c r="A85" t="str">
        <v>Nancy Richey</v>
      </c>
      <c r="B85" s="35">
        <f>AVERAGE('Average Set Win Rates'!W85:AA85)</f>
        <v>0.14571428571428571</v>
      </c>
      <c r="C85">
        <f>AVERAGE('Average Set Win Rates'!W85:Y85)</f>
        <v>0.24285714285714285</v>
      </c>
      <c r="D85">
        <f t="shared" si="1"/>
        <v>0.24285714285714285</v>
      </c>
      <c r="E85" t="str">
        <f>IFERROR(INDEX('Australian Open'!B:B, MATCH(A85, 'Australian Open'!C:C, 0)), IFERROR(INDEX('Australian Open'!B:B, MATCH(A85, 'Australian Open'!S:S, 0)), "Not Found"))</f>
        <v>Women's</v>
      </c>
      <c r="F85">
        <f>'Years Since AO Debut'!B85</f>
        <v>1966</v>
      </c>
    </row>
    <row r="86" spans="1:6">
      <c r="A86" t="str">
        <v>Maria Bueno</v>
      </c>
      <c r="B86" s="35">
        <f>AVERAGE('Average Set Win Rates'!W86:AA86)</f>
        <v>0.23666666666666666</v>
      </c>
      <c r="C86">
        <f>AVERAGE('Average Set Win Rates'!W86:Y86)</f>
        <v>0.39444444444444443</v>
      </c>
      <c r="D86">
        <f t="shared" si="1"/>
        <v>0.39444444444444443</v>
      </c>
      <c r="E86" t="str">
        <f>IFERROR(INDEX('Australian Open'!B:B, MATCH(A86, 'Australian Open'!C:C, 0)), IFERROR(INDEX('Australian Open'!B:B, MATCH(A86, 'Australian Open'!S:S, 0)), "Not Found"))</f>
        <v>Women's</v>
      </c>
      <c r="F86">
        <f>'Years Since AO Debut'!B86</f>
        <v>1965</v>
      </c>
    </row>
    <row r="87" spans="1:6">
      <c r="A87" t="str">
        <v>Fred Stolle</v>
      </c>
      <c r="B87" s="35">
        <f>AVERAGE('Average Set Win Rates'!W87:AA87)</f>
        <v>0.31053571428571425</v>
      </c>
      <c r="C87">
        <f>AVERAGE('Average Set Win Rates'!W87:Y87)</f>
        <v>0.42430555555555555</v>
      </c>
      <c r="D87">
        <f t="shared" si="1"/>
        <v>0.31053571428571425</v>
      </c>
      <c r="E87" t="str">
        <f>IFERROR(INDEX('Australian Open'!B:B, MATCH(A87, 'Australian Open'!C:C, 0)), IFERROR(INDEX('Australian Open'!B:B, MATCH(A87, 'Australian Open'!S:S, 0)), "Not Found"))</f>
        <v>Men's</v>
      </c>
      <c r="F87">
        <f>'Years Since AO Debut'!B87</f>
        <v>1964</v>
      </c>
    </row>
    <row r="88" spans="1:6">
      <c r="A88" t="str">
        <v>Jan Lehane</v>
      </c>
      <c r="B88" s="35">
        <f>AVERAGE('Average Set Win Rates'!W88:AA88)</f>
        <v>9.7976190476190467E-2</v>
      </c>
      <c r="C88">
        <f>AVERAGE('Average Set Win Rates'!W88:Y88)</f>
        <v>0.1632936507936508</v>
      </c>
      <c r="D88">
        <f t="shared" si="1"/>
        <v>0.1632936507936508</v>
      </c>
      <c r="E88" t="str">
        <f>IFERROR(INDEX('Australian Open'!B:B, MATCH(A88, 'Australian Open'!C:C, 0)), IFERROR(INDEX('Australian Open'!B:B, MATCH(A88, 'Australian Open'!S:S, 0)), "Not Found"))</f>
        <v>Women's</v>
      </c>
      <c r="F88">
        <f>'Years Since AO Debut'!B88</f>
        <v>1960</v>
      </c>
    </row>
    <row r="89" spans="1:6">
      <c r="A89" t="str">
        <v>Ken Fletcher</v>
      </c>
      <c r="B89" s="35">
        <f>AVERAGE('Average Set Win Rates'!W89:AA89)</f>
        <v>0.15</v>
      </c>
      <c r="C89">
        <f>AVERAGE('Average Set Win Rates'!W89:Y89)</f>
        <v>0.25</v>
      </c>
      <c r="D89">
        <f t="shared" si="1"/>
        <v>0.15</v>
      </c>
      <c r="E89" t="str">
        <f>IFERROR(INDEX('Australian Open'!B:B, MATCH(A89, 'Australian Open'!C:C, 0)), IFERROR(INDEX('Australian Open'!B:B, MATCH(A89, 'Australian Open'!S:S, 0)), "Not Found"))</f>
        <v>Men's</v>
      </c>
      <c r="F89">
        <f>'Years Since AO Debut'!B89</f>
        <v>1963</v>
      </c>
    </row>
    <row r="90" spans="1:6">
      <c r="A90" t="str">
        <v>Roy Emerson</v>
      </c>
      <c r="B90" s="35">
        <f>AVERAGE('Average Set Win Rates'!W90:AA90)</f>
        <v>0.44002976190476195</v>
      </c>
      <c r="C90">
        <f>AVERAGE('Average Set Win Rates'!W90:Y90)</f>
        <v>0.59151785714285721</v>
      </c>
      <c r="D90">
        <f t="shared" si="1"/>
        <v>0.44002976190476195</v>
      </c>
      <c r="E90" t="str">
        <f>IFERROR(INDEX('Australian Open'!B:B, MATCH(A90, 'Australian Open'!C:C, 0)), IFERROR(INDEX('Australian Open'!B:B, MATCH(A90, 'Australian Open'!S:S, 0)), "Not Found"))</f>
        <v>Men's</v>
      </c>
      <c r="F90">
        <f>'Years Since AO Debut'!B90</f>
        <v>1961</v>
      </c>
    </row>
    <row r="91" spans="1:6">
      <c r="A91" t="str">
        <v>Rod Laver</v>
      </c>
      <c r="B91" s="35">
        <f>AVERAGE('Average Set Win Rates'!W91:AA91)</f>
        <v>0.40079365079365081</v>
      </c>
      <c r="C91">
        <f>AVERAGE('Average Set Win Rates'!W91:Y91)</f>
        <v>0.50449735449735444</v>
      </c>
      <c r="D91">
        <f t="shared" si="1"/>
        <v>0.40079365079365081</v>
      </c>
      <c r="E91" t="str">
        <f>IFERROR(INDEX('Australian Open'!B:B, MATCH(A91, 'Australian Open'!C:C, 0)), IFERROR(INDEX('Australian Open'!B:B, MATCH(A91, 'Australian Open'!S:S, 0)), "Not Found"))</f>
        <v>Men's</v>
      </c>
      <c r="F91">
        <f>'Years Since AO Debut'!B91</f>
        <v>1960</v>
      </c>
    </row>
    <row r="92" spans="1:6">
      <c r="A92" t="str">
        <v>Neale Fraser</v>
      </c>
      <c r="B92" s="35">
        <f>AVERAGE('Average Set Win Rates'!W92:AA92)</f>
        <v>0.37</v>
      </c>
      <c r="C92">
        <f>AVERAGE('Average Set Win Rates'!W92:Y92)</f>
        <v>0.45661375661375664</v>
      </c>
      <c r="D92">
        <f t="shared" si="1"/>
        <v>0.37</v>
      </c>
      <c r="E92" t="str">
        <f>IFERROR(INDEX('Australian Open'!B:B, MATCH(A92, 'Australian Open'!C:C, 0)), IFERROR(INDEX('Australian Open'!B:B, MATCH(A92, 'Australian Open'!S:S, 0)), "Not Found"))</f>
        <v>Men's</v>
      </c>
      <c r="F92">
        <f>'Years Since AO Debut'!B92</f>
        <v>1957</v>
      </c>
    </row>
    <row r="93" spans="1:6">
      <c r="A93" t="str">
        <v>Renée Schuurman</v>
      </c>
      <c r="B93" s="35">
        <f>AVERAGE('Average Set Win Rates'!W93:AA93)</f>
        <v>0.11666666666666665</v>
      </c>
      <c r="C93">
        <f>AVERAGE('Average Set Win Rates'!W93:Y93)</f>
        <v>0.19444444444444442</v>
      </c>
      <c r="D93">
        <f t="shared" si="1"/>
        <v>0.19444444444444442</v>
      </c>
      <c r="E93" t="str">
        <f>IFERROR(INDEX('Australian Open'!B:B, MATCH(A93, 'Australian Open'!C:C, 0)), IFERROR(INDEX('Australian Open'!B:B, MATCH(A93, 'Australian Open'!S:S, 0)), "Not Found"))</f>
        <v>Women's</v>
      </c>
      <c r="F93">
        <f>'Years Since AO Debut'!B93</f>
        <v>1959</v>
      </c>
    </row>
    <row r="94" spans="1:6">
      <c r="A94" t="str">
        <v>Lorraine Coghlan</v>
      </c>
      <c r="B94" s="35">
        <f>AVERAGE('Average Set Win Rates'!W94:AA94)</f>
        <v>0.14666666666666667</v>
      </c>
      <c r="C94">
        <f>AVERAGE('Average Set Win Rates'!W94:Y94)</f>
        <v>0.24444444444444446</v>
      </c>
      <c r="D94">
        <f t="shared" si="1"/>
        <v>0.24444444444444446</v>
      </c>
      <c r="E94" t="str">
        <f>IFERROR(INDEX('Australian Open'!B:B, MATCH(A94, 'Australian Open'!C:C, 0)), IFERROR(INDEX('Australian Open'!B:B, MATCH(A94, 'Australian Open'!S:S, 0)), "Not Found"))</f>
        <v>Women's</v>
      </c>
      <c r="F94">
        <f>'Years Since AO Debut'!B94</f>
        <v>1958</v>
      </c>
    </row>
    <row r="95" spans="1:6">
      <c r="A95" t="str">
        <v>Althea Gibson</v>
      </c>
      <c r="B95" s="35">
        <f>AVERAGE('Average Set Win Rates'!W95:AA95)</f>
        <v>0.14666666666666667</v>
      </c>
      <c r="C95">
        <f>AVERAGE('Average Set Win Rates'!W95:Y95)</f>
        <v>0.24444444444444446</v>
      </c>
      <c r="D95">
        <f t="shared" si="1"/>
        <v>0.24444444444444446</v>
      </c>
      <c r="E95" t="str">
        <f>IFERROR(INDEX('Australian Open'!B:B, MATCH(A95, 'Australian Open'!C:C, 0)), IFERROR(INDEX('Australian Open'!B:B, MATCH(A95, 'Australian Open'!S:S, 0)), "Not Found"))</f>
        <v>Women's</v>
      </c>
      <c r="F95">
        <f>'Years Since AO Debut'!B95</f>
        <v>1957</v>
      </c>
    </row>
    <row r="96" spans="1:6">
      <c r="A96" t="str">
        <v>Thelma Coyne Long</v>
      </c>
      <c r="B96" s="35">
        <f>AVERAGE('Average Set Win Rates'!W96:AA96)</f>
        <v>0.22371031746031744</v>
      </c>
      <c r="C96">
        <f>AVERAGE('Average Set Win Rates'!W96:Y96)</f>
        <v>0.37285052910052907</v>
      </c>
      <c r="D96">
        <f t="shared" si="1"/>
        <v>0.37285052910052907</v>
      </c>
      <c r="E96" t="str">
        <f>IFERROR(INDEX('Australian Open'!B:B, MATCH(A96, 'Australian Open'!C:C, 0)), IFERROR(INDEX('Australian Open'!B:B, MATCH(A96, 'Australian Open'!S:S, 0)), "Not Found"))</f>
        <v>Women's</v>
      </c>
      <c r="F96">
        <f>'Years Since AO Debut'!B96</f>
        <v>1940</v>
      </c>
    </row>
    <row r="97" spans="1:6">
      <c r="A97" t="str">
        <v>Ken Rosewall</v>
      </c>
      <c r="B97" s="35">
        <f>AVERAGE('Average Set Win Rates'!W97:AA97)</f>
        <v>0.37978594322344322</v>
      </c>
      <c r="C97">
        <f>AVERAGE('Average Set Win Rates'!W97:Y97)</f>
        <v>0.56353212759462756</v>
      </c>
      <c r="D97">
        <f t="shared" si="1"/>
        <v>0.37978594322344322</v>
      </c>
      <c r="E97" t="str">
        <f>IFERROR(INDEX('Australian Open'!B:B, MATCH(A97, 'Australian Open'!C:C, 0)), IFERROR(INDEX('Australian Open'!B:B, MATCH(A97, 'Australian Open'!S:S, 0)), "Not Found"))</f>
        <v>Men's</v>
      </c>
      <c r="F97">
        <f>'Years Since AO Debut'!B97</f>
        <v>1953</v>
      </c>
    </row>
    <row r="98" spans="1:6">
      <c r="A98" t="str">
        <v>Lew Hoad</v>
      </c>
      <c r="B98" s="35">
        <f>AVERAGE('Average Set Win Rates'!W98:AA98)</f>
        <v>0.32874999999999999</v>
      </c>
      <c r="C98">
        <f>AVERAGE('Average Set Win Rates'!W98:Y98)</f>
        <v>0.45069444444444445</v>
      </c>
      <c r="D98">
        <f t="shared" si="1"/>
        <v>0.32874999999999999</v>
      </c>
      <c r="E98" t="str">
        <f>IFERROR(INDEX('Australian Open'!B:B, MATCH(A98, 'Australian Open'!C:C, 0)), IFERROR(INDEX('Australian Open'!B:B, MATCH(A98, 'Australian Open'!S:S, 0)), "Not Found"))</f>
        <v>Men's</v>
      </c>
      <c r="F98">
        <f>'Years Since AO Debut'!B98</f>
        <v>1955</v>
      </c>
    </row>
    <row r="99" spans="1:6">
      <c r="A99" t="str">
        <v>Jenny Staley</v>
      </c>
      <c r="B99" s="35">
        <f>AVERAGE('Average Set Win Rates'!W99:AA99)</f>
        <v>0.14666666666666667</v>
      </c>
      <c r="C99">
        <f>AVERAGE('Average Set Win Rates'!W99:Y99)</f>
        <v>0.24444444444444446</v>
      </c>
      <c r="D99">
        <f t="shared" si="1"/>
        <v>0.24444444444444446</v>
      </c>
      <c r="E99" t="str">
        <f>IFERROR(INDEX('Australian Open'!B:B, MATCH(A99, 'Australian Open'!C:C, 0)), IFERROR(INDEX('Australian Open'!B:B, MATCH(A99, 'Australian Open'!S:S, 0)), "Not Found"))</f>
        <v>Women's</v>
      </c>
      <c r="F99">
        <f>'Years Since AO Debut'!B99</f>
        <v>1954</v>
      </c>
    </row>
    <row r="100" spans="1:6">
      <c r="A100" t="str">
        <v>Rex Hartwig</v>
      </c>
      <c r="B100" s="35">
        <f>AVERAGE('Average Set Win Rates'!W100:AA100)</f>
        <v>0.36666666666666664</v>
      </c>
      <c r="C100">
        <f>AVERAGE('Average Set Win Rates'!W100:Y100)</f>
        <v>0.52777777777777779</v>
      </c>
      <c r="D100">
        <f t="shared" si="1"/>
        <v>0.36666666666666664</v>
      </c>
      <c r="E100" t="str">
        <f>IFERROR(INDEX('Australian Open'!B:B, MATCH(A100, 'Australian Open'!C:C, 0)), IFERROR(INDEX('Australian Open'!B:B, MATCH(A100, 'Australian Open'!S:S, 0)), "Not Found"))</f>
        <v>Men's</v>
      </c>
      <c r="F100">
        <f>'Years Since AO Debut'!B100</f>
        <v>1954</v>
      </c>
    </row>
    <row r="101" spans="1:6">
      <c r="A101" t="str">
        <v>Julia Sampson Hayward</v>
      </c>
      <c r="B101" s="35">
        <f>AVERAGE('Average Set Win Rates'!W101:AA101)</f>
        <v>0.11666666666666665</v>
      </c>
      <c r="C101">
        <f>AVERAGE('Average Set Win Rates'!W101:Y101)</f>
        <v>0.19444444444444442</v>
      </c>
      <c r="D101">
        <f t="shared" si="1"/>
        <v>0.19444444444444442</v>
      </c>
      <c r="E101" t="str">
        <f>IFERROR(INDEX('Australian Open'!B:B, MATCH(A101, 'Australian Open'!C:C, 0)), IFERROR(INDEX('Australian Open'!B:B, MATCH(A101, 'Australian Open'!S:S, 0)), "Not Found"))</f>
        <v>Women's</v>
      </c>
      <c r="F101">
        <f>'Years Since AO Debut'!B101</f>
        <v>1953</v>
      </c>
    </row>
    <row r="102" spans="1:6">
      <c r="A102" t="str">
        <v>Mervyn Rose</v>
      </c>
      <c r="B102" s="35">
        <f>AVERAGE('Average Set Win Rates'!W102:AA102)</f>
        <v>0.27666666666666667</v>
      </c>
      <c r="C102">
        <f>AVERAGE('Average Set Win Rates'!W102:Y102)</f>
        <v>0.33611111111111108</v>
      </c>
      <c r="D102">
        <f t="shared" si="1"/>
        <v>0.27666666666666667</v>
      </c>
      <c r="E102" t="str">
        <f>IFERROR(INDEX('Australian Open'!B:B, MATCH(A102, 'Australian Open'!C:C, 0)), IFERROR(INDEX('Australian Open'!B:B, MATCH(A102, 'Australian Open'!S:S, 0)), "Not Found"))</f>
        <v>Men's</v>
      </c>
      <c r="F102">
        <f>'Years Since AO Debut'!B102</f>
        <v>1953</v>
      </c>
    </row>
    <row r="103" spans="1:6">
      <c r="A103" t="str">
        <v>Helen Angwin</v>
      </c>
      <c r="B103" s="35">
        <f>AVERAGE('Average Set Win Rates'!W103:AA103)</f>
        <v>0.11666666666666665</v>
      </c>
      <c r="C103">
        <f>AVERAGE('Average Set Win Rates'!W103:Y103)</f>
        <v>0.19444444444444442</v>
      </c>
      <c r="D103">
        <f t="shared" si="1"/>
        <v>0.19444444444444442</v>
      </c>
      <c r="E103" t="str">
        <f>IFERROR(INDEX('Australian Open'!B:B, MATCH(A103, 'Australian Open'!C:C, 0)), IFERROR(INDEX('Australian Open'!B:B, MATCH(A103, 'Australian Open'!S:S, 0)), "Not Found"))</f>
        <v>Women's</v>
      </c>
      <c r="F103">
        <f>'Years Since AO Debut'!B103</f>
        <v>1952</v>
      </c>
    </row>
    <row r="104" spans="1:6">
      <c r="A104" t="str">
        <v>Frank Sedgman</v>
      </c>
      <c r="B104" s="35">
        <f>AVERAGE('Average Set Win Rates'!W104:AA104)</f>
        <v>0.49664502164502167</v>
      </c>
      <c r="C104">
        <f>AVERAGE('Average Set Win Rates'!W104:Y104)</f>
        <v>0.71464646464646464</v>
      </c>
      <c r="D104">
        <f t="shared" si="1"/>
        <v>0.49664502164502167</v>
      </c>
      <c r="E104" t="str">
        <f>IFERROR(INDEX('Australian Open'!B:B, MATCH(A104, 'Australian Open'!C:C, 0)), IFERROR(INDEX('Australian Open'!B:B, MATCH(A104, 'Australian Open'!S:S, 0)), "Not Found"))</f>
        <v>Men's</v>
      </c>
      <c r="F104">
        <f>'Years Since AO Debut'!B104</f>
        <v>1949</v>
      </c>
    </row>
    <row r="105" spans="1:6">
      <c r="A105" t="str">
        <v>Ken McGregor</v>
      </c>
      <c r="B105" s="35">
        <f>AVERAGE('Average Set Win Rates'!W105:AA105)</f>
        <v>0.36799783549783549</v>
      </c>
      <c r="C105">
        <f>AVERAGE('Average Set Win Rates'!W105:Y105)</f>
        <v>0.464520202020202</v>
      </c>
      <c r="D105">
        <f t="shared" si="1"/>
        <v>0.36799783549783549</v>
      </c>
      <c r="E105" t="str">
        <f>IFERROR(INDEX('Australian Open'!B:B, MATCH(A105, 'Australian Open'!C:C, 0)), IFERROR(INDEX('Australian Open'!B:B, MATCH(A105, 'Australian Open'!S:S, 0)), "Not Found"))</f>
        <v>Men's</v>
      </c>
      <c r="F105">
        <f>'Years Since AO Debut'!B105</f>
        <v>1950</v>
      </c>
    </row>
    <row r="106" spans="1:6">
      <c r="A106" t="str">
        <v>Doris Hart</v>
      </c>
      <c r="B106" s="35">
        <f>AVERAGE('Average Set Win Rates'!W106:AA106)</f>
        <v>0.26666666666666666</v>
      </c>
      <c r="C106">
        <f>AVERAGE('Average Set Win Rates'!W106:Y106)</f>
        <v>0.44444444444444442</v>
      </c>
      <c r="D106">
        <f t="shared" si="1"/>
        <v>0.44444444444444442</v>
      </c>
      <c r="E106" t="str">
        <f>IFERROR(INDEX('Australian Open'!B:B, MATCH(A106, 'Australian Open'!C:C, 0)), IFERROR(INDEX('Australian Open'!B:B, MATCH(A106, 'Australian Open'!S:S, 0)), "Not Found"))</f>
        <v>Women's</v>
      </c>
      <c r="F106">
        <f>'Years Since AO Debut'!B106</f>
        <v>1949</v>
      </c>
    </row>
    <row r="107" spans="1:6">
      <c r="A107" t="str">
        <v>Nancye Wynne Bolton</v>
      </c>
      <c r="B107" s="35">
        <f>AVERAGE('Average Set Win Rates'!W107:AA107)</f>
        <v>0.23134920634920633</v>
      </c>
      <c r="C107">
        <f>AVERAGE('Average Set Win Rates'!W107:Y107)</f>
        <v>0.38558201058201053</v>
      </c>
      <c r="D107">
        <f t="shared" si="1"/>
        <v>0.38558201058201053</v>
      </c>
      <c r="E107" t="str">
        <f>IFERROR(INDEX('Australian Open'!B:B, MATCH(A107, 'Australian Open'!C:C, 0)), IFERROR(INDEX('Australian Open'!B:B, MATCH(A107, 'Australian Open'!S:S, 0)), "Not Found"))</f>
        <v>Women's</v>
      </c>
      <c r="F107">
        <f>'Years Since AO Debut'!B107</f>
        <v>1936</v>
      </c>
    </row>
    <row r="108" spans="1:6">
      <c r="A108" t="str">
        <v>John Bromwich</v>
      </c>
      <c r="B108" s="35">
        <f>AVERAGE('Average Set Win Rates'!W108:AA108)</f>
        <v>0.41992857142857137</v>
      </c>
      <c r="C108">
        <f>AVERAGE('Average Set Win Rates'!W108:Y108)</f>
        <v>0.51555555555555543</v>
      </c>
      <c r="D108">
        <f t="shared" si="1"/>
        <v>0.41992857142857137</v>
      </c>
      <c r="E108" t="str">
        <f>IFERROR(INDEX('Australian Open'!B:B, MATCH(A108, 'Australian Open'!C:C, 0)), IFERROR(INDEX('Australian Open'!B:B, MATCH(A108, 'Australian Open'!S:S, 0)), "Not Found"))</f>
        <v>Men's</v>
      </c>
      <c r="F108">
        <f>'Years Since AO Debut'!B108</f>
        <v>1937</v>
      </c>
    </row>
    <row r="109" spans="1:6">
      <c r="A109" t="str">
        <v>Marie Toomey</v>
      </c>
      <c r="B109" s="35">
        <f>AVERAGE('Average Set Win Rates'!W109:AA109)</f>
        <v>9.5238095238095233E-2</v>
      </c>
      <c r="C109">
        <f>AVERAGE('Average Set Win Rates'!W109:Y109)</f>
        <v>0.15873015873015872</v>
      </c>
      <c r="D109">
        <f t="shared" si="1"/>
        <v>0.15873015873015872</v>
      </c>
      <c r="E109" t="str">
        <f>IFERROR(INDEX('Australian Open'!B:B, MATCH(A109, 'Australian Open'!C:C, 0)), IFERROR(INDEX('Australian Open'!B:B, MATCH(A109, 'Australian Open'!S:S, 0)), "Not Found"))</f>
        <v>Women's</v>
      </c>
      <c r="F109">
        <f>'Years Since AO Debut'!B109</f>
        <v>1948</v>
      </c>
    </row>
    <row r="110" spans="1:6">
      <c r="A110" t="str">
        <v>Nell Hall Hopman</v>
      </c>
      <c r="B110" s="35">
        <f>AVERAGE('Average Set Win Rates'!W110:AA110)</f>
        <v>9.7619047619047619E-2</v>
      </c>
      <c r="C110">
        <f>AVERAGE('Average Set Win Rates'!W110:Y110)</f>
        <v>0.1626984126984127</v>
      </c>
      <c r="D110">
        <f t="shared" si="1"/>
        <v>0.1626984126984127</v>
      </c>
      <c r="E110" t="str">
        <f>IFERROR(INDEX('Australian Open'!B:B, MATCH(A110, 'Australian Open'!C:C, 0)), IFERROR(INDEX('Australian Open'!B:B, MATCH(A110, 'Australian Open'!S:S, 0)), "Not Found"))</f>
        <v>Women's</v>
      </c>
      <c r="F110">
        <f>'Years Since AO Debut'!B110</f>
        <v>1939</v>
      </c>
    </row>
    <row r="111" spans="1:6">
      <c r="A111" t="str">
        <v>Joyce Fitch</v>
      </c>
      <c r="B111" s="35">
        <f>AVERAGE('Average Set Win Rates'!W111:AA111)</f>
        <v>0.16</v>
      </c>
      <c r="C111">
        <f>AVERAGE('Average Set Win Rates'!W111:Y111)</f>
        <v>0.26666666666666666</v>
      </c>
      <c r="D111">
        <f t="shared" si="1"/>
        <v>0.26666666666666666</v>
      </c>
      <c r="E111" t="str">
        <f>IFERROR(INDEX('Australian Open'!B:B, MATCH(A111, 'Australian Open'!C:C, 0)), IFERROR(INDEX('Australian Open'!B:B, MATCH(A111, 'Australian Open'!S:S, 0)), "Not Found"))</f>
        <v>Women's</v>
      </c>
      <c r="F111">
        <f>'Years Since AO Debut'!B111</f>
        <v>1946</v>
      </c>
    </row>
    <row r="112" spans="1:6">
      <c r="A112" t="str">
        <v>Dinny Pails</v>
      </c>
      <c r="B112" s="35">
        <f>AVERAGE('Average Set Win Rates'!W112:AA112)</f>
        <v>0.46785714285714286</v>
      </c>
      <c r="C112">
        <f>AVERAGE('Average Set Win Rates'!W112:Y112)</f>
        <v>0.43452380952380953</v>
      </c>
      <c r="D112">
        <f t="shared" si="1"/>
        <v>0.46785714285714286</v>
      </c>
      <c r="E112" t="str">
        <f>IFERROR(INDEX('Australian Open'!B:B, MATCH(A112, 'Australian Open'!C:C, 0)), IFERROR(INDEX('Australian Open'!B:B, MATCH(A112, 'Australian Open'!S:S, 0)), "Not Found"))</f>
        <v>Men's</v>
      </c>
      <c r="F112">
        <f>'Years Since AO Debut'!B112</f>
        <v>1946</v>
      </c>
    </row>
    <row r="113" spans="1:6">
      <c r="A113" t="str">
        <v>Jack Crawford</v>
      </c>
      <c r="B113" s="35">
        <f>AVERAGE('Average Set Win Rates'!W113:AA113)</f>
        <v>0.37248015873015872</v>
      </c>
      <c r="C113">
        <f>AVERAGE('Average Set Win Rates'!W113:Y113)</f>
        <v>0.40400132275132278</v>
      </c>
      <c r="D113">
        <f t="shared" si="1"/>
        <v>0.37248015873015872</v>
      </c>
      <c r="E113" t="str">
        <f>IFERROR(INDEX('Australian Open'!B:B, MATCH(A113, 'Australian Open'!C:C, 0)), IFERROR(INDEX('Australian Open'!B:B, MATCH(A113, 'Australian Open'!S:S, 0)), "Not Found"))</f>
        <v>Men's</v>
      </c>
      <c r="F113">
        <f>'Years Since AO Debut'!B113</f>
        <v>1931</v>
      </c>
    </row>
    <row r="114" spans="1:6">
      <c r="A114" t="str">
        <v>Adrian Quist</v>
      </c>
      <c r="B114" s="35">
        <f>AVERAGE('Average Set Win Rates'!W114:AA114)</f>
        <v>0.32938492063492059</v>
      </c>
      <c r="C114">
        <f>AVERAGE('Average Set Win Rates'!W114:Y114)</f>
        <v>0.44828042328042322</v>
      </c>
      <c r="D114">
        <f t="shared" si="1"/>
        <v>0.32938492063492059</v>
      </c>
      <c r="E114" t="str">
        <f>IFERROR(INDEX('Australian Open'!B:B, MATCH(A114, 'Australian Open'!C:C, 0)), IFERROR(INDEX('Australian Open'!B:B, MATCH(A114, 'Australian Open'!S:S, 0)), "Not Found"))</f>
        <v>Men's</v>
      </c>
      <c r="F114">
        <f>'Years Since AO Debut'!B114</f>
        <v>1936</v>
      </c>
    </row>
    <row r="115" spans="1:6">
      <c r="A115" t="str">
        <v>Dorothy Stevenson</v>
      </c>
      <c r="B115" s="35">
        <f>AVERAGE('Average Set Win Rates'!W115:AA115)</f>
        <v>0.11666666666666665</v>
      </c>
      <c r="C115">
        <f>AVERAGE('Average Set Win Rates'!W115:Y115)</f>
        <v>0.19444444444444442</v>
      </c>
      <c r="D115">
        <f t="shared" si="1"/>
        <v>0.19444444444444442</v>
      </c>
      <c r="E115" t="str">
        <f>IFERROR(INDEX('Australian Open'!B:B, MATCH(A115, 'Australian Open'!C:C, 0)), IFERROR(INDEX('Australian Open'!B:B, MATCH(A115, 'Australian Open'!S:S, 0)), "Not Found"))</f>
        <v>Women's</v>
      </c>
      <c r="F115">
        <f>'Years Since AO Debut'!B115</f>
        <v>1938</v>
      </c>
    </row>
    <row r="116" spans="1:6">
      <c r="A116" t="str">
        <v>Emily Hood Westacott</v>
      </c>
      <c r="B116" s="35">
        <f>AVERAGE('Average Set Win Rates'!W116:AA116)</f>
        <v>0.2857142857142857</v>
      </c>
      <c r="C116">
        <f>AVERAGE('Average Set Win Rates'!W116:Y116)</f>
        <v>0.47619047619047622</v>
      </c>
      <c r="D116">
        <f t="shared" si="1"/>
        <v>0.47619047619047622</v>
      </c>
      <c r="E116" t="str">
        <f>IFERROR(INDEX('Australian Open'!B:B, MATCH(A116, 'Australian Open'!C:C, 0)), IFERROR(INDEX('Australian Open'!B:B, MATCH(A116, 'Australian Open'!S:S, 0)), "Not Found"))</f>
        <v>Women's</v>
      </c>
      <c r="F116">
        <f>'Years Since AO Debut'!B116</f>
        <v>1937</v>
      </c>
    </row>
    <row r="117" spans="1:6">
      <c r="A117" t="str">
        <v>Nancy Lyle</v>
      </c>
      <c r="B117" s="35">
        <f>AVERAGE('Average Set Win Rates'!W117:AA117)</f>
        <v>0.25</v>
      </c>
      <c r="C117">
        <f>AVERAGE('Average Set Win Rates'!W117:Y117)</f>
        <v>0.41666666666666669</v>
      </c>
      <c r="D117">
        <f t="shared" si="1"/>
        <v>0.41666666666666669</v>
      </c>
      <c r="E117" t="str">
        <f>IFERROR(INDEX('Australian Open'!B:B, MATCH(A117, 'Australian Open'!C:C, 0)), IFERROR(INDEX('Australian Open'!B:B, MATCH(A117, 'Australian Open'!S:S, 0)), "Not Found"))</f>
        <v>Women's</v>
      </c>
      <c r="F117">
        <f>'Years Since AO Debut'!B117</f>
        <v>1935</v>
      </c>
    </row>
    <row r="118" spans="1:6">
      <c r="A118" t="str">
        <v>Fred Perry</v>
      </c>
      <c r="B118" s="35">
        <f>AVERAGE('Average Set Win Rates'!W118:AA118)</f>
        <v>0.39904761904761898</v>
      </c>
      <c r="C118">
        <f>AVERAGE('Average Set Win Rates'!W118:Y118)</f>
        <v>0.5984126984126984</v>
      </c>
      <c r="D118">
        <f t="shared" si="1"/>
        <v>0.39904761904761898</v>
      </c>
      <c r="E118" t="str">
        <f>IFERROR(INDEX('Australian Open'!B:B, MATCH(A118, 'Australian Open'!C:C, 0)), IFERROR(INDEX('Australian Open'!B:B, MATCH(A118, 'Australian Open'!S:S, 0)), "Not Found"))</f>
        <v>Men's</v>
      </c>
      <c r="F118">
        <f>'Years Since AO Debut'!B118</f>
        <v>1934</v>
      </c>
    </row>
    <row r="119" spans="1:6">
      <c r="A119" t="str">
        <v>Margaret Molesworth</v>
      </c>
      <c r="B119" s="35">
        <f>AVERAGE('Average Set Win Rates'!W119:AA119)</f>
        <v>0.18742063492063493</v>
      </c>
      <c r="C119">
        <f>AVERAGE('Average Set Win Rates'!W119:Y119)</f>
        <v>0.31236772486772485</v>
      </c>
      <c r="D119">
        <f t="shared" si="1"/>
        <v>0.31236772486772485</v>
      </c>
      <c r="E119" t="str">
        <f>IFERROR(INDEX('Australian Open'!B:B, MATCH(A119, 'Australian Open'!C:C, 0)), IFERROR(INDEX('Australian Open'!B:B, MATCH(A119, 'Australian Open'!S:S, 0)), "Not Found"))</f>
        <v>Women's</v>
      </c>
      <c r="F119">
        <f>'Years Since AO Debut'!B119</f>
        <v>1922</v>
      </c>
    </row>
    <row r="120" spans="1:6">
      <c r="A120" t="str">
        <v>Coral Buttsworth</v>
      </c>
      <c r="B120" s="35">
        <f>AVERAGE('Average Set Win Rates'!W120:AA120)</f>
        <v>0.20193452380952376</v>
      </c>
      <c r="C120">
        <f>AVERAGE('Average Set Win Rates'!W120:Y120)</f>
        <v>0.3365575396825396</v>
      </c>
      <c r="D120">
        <f t="shared" si="1"/>
        <v>0.3365575396825396</v>
      </c>
      <c r="E120" t="str">
        <f>IFERROR(INDEX('Australian Open'!B:B, MATCH(A120, 'Australian Open'!C:C, 0)), IFERROR(INDEX('Australian Open'!B:B, MATCH(A120, 'Australian Open'!S:S, 0)), "Not Found"))</f>
        <v>Women's</v>
      </c>
      <c r="F120">
        <f>'Years Since AO Debut'!B120</f>
        <v>1931</v>
      </c>
    </row>
    <row r="121" spans="1:6">
      <c r="A121" t="str">
        <v>Keith Gledhill</v>
      </c>
      <c r="B121" s="35">
        <f>AVERAGE('Average Set Win Rates'!W121:AA121)</f>
        <v>0.33333333333333337</v>
      </c>
      <c r="C121">
        <f>AVERAGE('Average Set Win Rates'!W121:Y121)</f>
        <v>0.47222222222222227</v>
      </c>
      <c r="D121">
        <f t="shared" si="1"/>
        <v>0.33333333333333337</v>
      </c>
      <c r="E121" t="str">
        <f>IFERROR(INDEX('Australian Open'!B:B, MATCH(A121, 'Australian Open'!C:C, 0)), IFERROR(INDEX('Australian Open'!B:B, MATCH(A121, 'Australian Open'!S:S, 0)), "Not Found"))</f>
        <v>Men's</v>
      </c>
      <c r="F121">
        <f>'Years Since AO Debut'!B121</f>
        <v>1933</v>
      </c>
    </row>
    <row r="122" spans="1:6">
      <c r="A122" t="str">
        <v>Kathleen Le Messurier</v>
      </c>
      <c r="B122" s="35">
        <f>AVERAGE('Average Set Win Rates'!W122:AA122)</f>
        <v>0.16750000000000001</v>
      </c>
      <c r="C122">
        <f>AVERAGE('Average Set Win Rates'!W122:Y122)</f>
        <v>0.27916666666666667</v>
      </c>
      <c r="D122">
        <f t="shared" si="1"/>
        <v>0.27916666666666667</v>
      </c>
      <c r="E122" t="str">
        <f>IFERROR(INDEX('Australian Open'!B:B, MATCH(A122, 'Australian Open'!C:C, 0)), IFERROR(INDEX('Australian Open'!B:B, MATCH(A122, 'Australian Open'!S:S, 0)), "Not Found"))</f>
        <v>Women's</v>
      </c>
      <c r="F122">
        <f>'Years Since AO Debut'!B122</f>
        <v>1932</v>
      </c>
    </row>
    <row r="123" spans="1:6">
      <c r="A123" t="str">
        <v>Harry Hopman</v>
      </c>
      <c r="B123" s="35">
        <f>AVERAGE('Average Set Win Rates'!W123:AA123)</f>
        <v>0.3619047619047619</v>
      </c>
      <c r="C123">
        <f>AVERAGE('Average Set Win Rates'!W123:Y123)</f>
        <v>0.53439153439153431</v>
      </c>
      <c r="D123">
        <f t="shared" si="1"/>
        <v>0.3619047619047619</v>
      </c>
      <c r="E123" t="str">
        <f>IFERROR(INDEX('Australian Open'!B:B, MATCH(A123, 'Australian Open'!C:C, 0)), IFERROR(INDEX('Australian Open'!B:B, MATCH(A123, 'Australian Open'!S:S, 0)), "Not Found"))</f>
        <v>Men's</v>
      </c>
      <c r="F123">
        <f>'Years Since AO Debut'!B123</f>
        <v>1930</v>
      </c>
    </row>
    <row r="124" spans="1:6">
      <c r="A124" t="str">
        <v>Marjorie Cox Crawford</v>
      </c>
      <c r="B124" s="35">
        <f>AVERAGE('Average Set Win Rates'!W124:AA124)</f>
        <v>0.30476190476190473</v>
      </c>
      <c r="C124">
        <f>AVERAGE('Average Set Win Rates'!W124:Y124)</f>
        <v>0.50793650793650791</v>
      </c>
      <c r="D124">
        <f t="shared" si="1"/>
        <v>0.50793650793650791</v>
      </c>
      <c r="E124" t="str">
        <f>IFERROR(INDEX('Australian Open'!B:B, MATCH(A124, 'Australian Open'!C:C, 0)), IFERROR(INDEX('Australian Open'!B:B, MATCH(A124, 'Australian Open'!S:S, 0)), "Not Found"))</f>
        <v>Women's</v>
      </c>
      <c r="F124">
        <f>'Years Since AO Debut'!B124</f>
        <v>1931</v>
      </c>
    </row>
    <row r="125" spans="1:6">
      <c r="A125" t="str">
        <v>Sylvia Lance Harper</v>
      </c>
      <c r="B125" s="35">
        <f>AVERAGE('Average Set Win Rates'!W125:AA125)</f>
        <v>0.27936507936507937</v>
      </c>
      <c r="C125">
        <f>AVERAGE('Average Set Win Rates'!W125:Y125)</f>
        <v>0.46560846560846558</v>
      </c>
      <c r="D125">
        <f t="shared" si="1"/>
        <v>0.46560846560846558</v>
      </c>
      <c r="E125" t="str">
        <f>IFERROR(INDEX('Australian Open'!B:B, MATCH(A125, 'Australian Open'!C:C, 0)), IFERROR(INDEX('Australian Open'!B:B, MATCH(A125, 'Australian Open'!S:S, 0)), "Not Found"))</f>
        <v>Women's</v>
      </c>
      <c r="F125">
        <f>'Years Since AO Debut'!B125</f>
        <v>1924</v>
      </c>
    </row>
    <row r="126" spans="1:6">
      <c r="A126" t="str">
        <v>Louie Bickerton</v>
      </c>
      <c r="B126" s="35">
        <f>AVERAGE('Average Set Win Rates'!W126:AA126)</f>
        <v>0.17857142857142858</v>
      </c>
      <c r="C126">
        <f>AVERAGE('Average Set Win Rates'!W126:Y126)</f>
        <v>0.29761904761904762</v>
      </c>
      <c r="D126">
        <f t="shared" si="1"/>
        <v>0.29761904761904762</v>
      </c>
      <c r="E126" t="str">
        <f>IFERROR(INDEX('Australian Open'!B:B, MATCH(A126, 'Australian Open'!C:C, 0)), IFERROR(INDEX('Australian Open'!B:B, MATCH(A126, 'Australian Open'!S:S, 0)), "Not Found"))</f>
        <v>Women's</v>
      </c>
      <c r="F126">
        <f>'Years Since AO Debut'!B126</f>
        <v>1929</v>
      </c>
    </row>
    <row r="127" spans="1:6">
      <c r="A127" t="str">
        <v>Richard Schlesinger</v>
      </c>
      <c r="B127" s="35">
        <f>AVERAGE('Average Set Win Rates'!W127:AA127)</f>
        <v>0.42666666666666664</v>
      </c>
      <c r="C127">
        <f>AVERAGE('Average Set Win Rates'!W127:Y127)</f>
        <v>0.48888888888888893</v>
      </c>
      <c r="D127">
        <f t="shared" si="1"/>
        <v>0.42666666666666664</v>
      </c>
      <c r="E127" t="str">
        <f>IFERROR(INDEX('Australian Open'!B:B, MATCH(A127, 'Australian Open'!C:C, 0)), IFERROR(INDEX('Australian Open'!B:B, MATCH(A127, 'Australian Open'!S:S, 0)), "Not Found"))</f>
        <v>Men's</v>
      </c>
      <c r="F127">
        <f>'Years Since AO Debut'!B127</f>
        <v>1924</v>
      </c>
    </row>
    <row r="128" spans="1:6">
      <c r="A128" t="str">
        <v>Esna Boyd</v>
      </c>
      <c r="B128" s="35">
        <f>AVERAGE('Average Set Win Rates'!W128:AA128)</f>
        <v>0.29361772486772486</v>
      </c>
      <c r="C128">
        <f>AVERAGE('Average Set Win Rates'!W128:Y128)</f>
        <v>0.48936287477954138</v>
      </c>
      <c r="D128">
        <f t="shared" si="1"/>
        <v>0.48936287477954138</v>
      </c>
      <c r="E128" t="str">
        <f>IFERROR(INDEX('Australian Open'!B:B, MATCH(A128, 'Australian Open'!C:C, 0)), IFERROR(INDEX('Australian Open'!B:B, MATCH(A128, 'Australian Open'!S:S, 0)), "Not Found"))</f>
        <v>Women's</v>
      </c>
      <c r="F128">
        <f>'Years Since AO Debut'!B128</f>
        <v>1922</v>
      </c>
    </row>
    <row r="129" spans="1:6">
      <c r="A129" t="str">
        <v>Jack Cummings</v>
      </c>
      <c r="B129" s="35">
        <f>AVERAGE('Average Set Win Rates'!W129:AA129)</f>
        <v>0.44190476190476191</v>
      </c>
      <c r="C129">
        <f>AVERAGE('Average Set Win Rates'!W129:Y129)</f>
        <v>0.43095238095238098</v>
      </c>
      <c r="D129">
        <f t="shared" si="1"/>
        <v>0.44190476190476191</v>
      </c>
      <c r="E129" t="str">
        <f>IFERROR(INDEX('Australian Open'!B:B, MATCH(A129, 'Australian Open'!C:C, 0)), IFERROR(INDEX('Australian Open'!B:B, MATCH(A129, 'Australian Open'!S:S, 0)), "Not Found"))</f>
        <v>Men's</v>
      </c>
      <c r="F129">
        <f>'Years Since AO Debut'!B129</f>
        <v>1928</v>
      </c>
    </row>
    <row r="130" spans="1:6">
      <c r="A130" t="str">
        <v>John Hawkes</v>
      </c>
      <c r="B130" s="35">
        <f>AVERAGE('Average Set Win Rates'!W130:AA130)</f>
        <v>0.52515406162464984</v>
      </c>
      <c r="C130">
        <f>AVERAGE('Average Set Win Rates'!W130:Y130)</f>
        <v>0.7412698412698413</v>
      </c>
      <c r="D130">
        <f t="shared" si="1"/>
        <v>0.52515406162464984</v>
      </c>
      <c r="E130" t="str">
        <f>IFERROR(INDEX('Australian Open'!B:B, MATCH(A130, 'Australian Open'!C:C, 0)), IFERROR(INDEX('Australian Open'!B:B, MATCH(A130, 'Australian Open'!S:S, 0)), "Not Found"))</f>
        <v>Men's</v>
      </c>
      <c r="F130">
        <f>'Years Since AO Debut'!B130</f>
        <v>1926</v>
      </c>
    </row>
    <row r="131" spans="1:6">
      <c r="A131" t="str">
        <v>James Willard</v>
      </c>
      <c r="B131" s="35">
        <f>AVERAGE('Average Set Win Rates'!W131:AA131)</f>
        <v>0.11190476190476191</v>
      </c>
      <c r="C131">
        <f>AVERAGE('Average Set Win Rates'!W131:Y131)</f>
        <v>0.18650793650793651</v>
      </c>
      <c r="D131">
        <f t="shared" ref="D131:D194" si="2">IF(E131="Men's", B131, IF(E131="Women's", C131, ""))</f>
        <v>0.11190476190476191</v>
      </c>
      <c r="E131" t="str">
        <f>IFERROR(INDEX('Australian Open'!B:B, MATCH(A131, 'Australian Open'!C:C, 0)), IFERROR(INDEX('Australian Open'!B:B, MATCH(A131, 'Australian Open'!S:S, 0)), "Not Found"))</f>
        <v>Men's</v>
      </c>
      <c r="F131">
        <f>'Years Since AO Debut'!B131</f>
        <v>1926</v>
      </c>
    </row>
    <row r="132" spans="1:6">
      <c r="A132" t="str">
        <v>Gerald Patterson</v>
      </c>
      <c r="B132" s="35">
        <f>AVERAGE('Average Set Win Rates'!W132:AA132)</f>
        <v>0.43048085901027078</v>
      </c>
      <c r="C132">
        <f>AVERAGE('Average Set Win Rates'!W132:Y132)</f>
        <v>0.45925925925925926</v>
      </c>
      <c r="D132">
        <f t="shared" si="2"/>
        <v>0.43048085901027078</v>
      </c>
      <c r="E132" t="str">
        <f>IFERROR(INDEX('Australian Open'!B:B, MATCH(A132, 'Australian Open'!C:C, 0)), IFERROR(INDEX('Australian Open'!B:B, MATCH(A132, 'Australian Open'!S:S, 0)), "Not Found"))</f>
        <v>Men's</v>
      </c>
      <c r="F132">
        <f>'Years Since AO Debut'!B132</f>
        <v>1914</v>
      </c>
    </row>
    <row r="133" spans="1:6">
      <c r="A133" t="str">
        <v>Bert St. John</v>
      </c>
      <c r="B133" s="35">
        <f>AVERAGE('Average Set Win Rates'!W133:AA133)</f>
        <v>0.10714285714285714</v>
      </c>
      <c r="C133">
        <f>AVERAGE('Average Set Win Rates'!W133:Y133)</f>
        <v>0.17857142857142858</v>
      </c>
      <c r="D133">
        <f t="shared" si="2"/>
        <v>0.10714285714285714</v>
      </c>
      <c r="E133" t="str">
        <f>IFERROR(INDEX('Australian Open'!B:B, MATCH(A133, 'Australian Open'!C:C, 0)), IFERROR(INDEX('Australian Open'!B:B, MATCH(A133, 'Australian Open'!S:S, 0)), "Not Found"))</f>
        <v>Men's</v>
      </c>
      <c r="F133">
        <f>'Years Since AO Debut'!B133</f>
        <v>1923</v>
      </c>
    </row>
    <row r="134" spans="1:6">
      <c r="A134" t="str">
        <v>Alf Hedeman</v>
      </c>
      <c r="B134" s="35">
        <f>AVERAGE('Average Set Win Rates'!W134:AA134)</f>
        <v>0.17857142857142855</v>
      </c>
      <c r="C134">
        <f>AVERAGE('Average Set Win Rates'!W134:Y134)</f>
        <v>0.29761904761904762</v>
      </c>
      <c r="D134">
        <f t="shared" si="2"/>
        <v>0.17857142857142855</v>
      </c>
      <c r="E134" t="str">
        <f>IFERROR(INDEX('Australian Open'!B:B, MATCH(A134, 'Australian Open'!C:C, 0)), IFERROR(INDEX('Australian Open'!B:B, MATCH(A134, 'Australian Open'!S:S, 0)), "Not Found"))</f>
        <v>Men's</v>
      </c>
      <c r="F134">
        <f>'Years Since AO Debut'!B134</f>
        <v>1921</v>
      </c>
    </row>
    <row r="135" spans="1:6">
      <c r="A135" t="str">
        <v>Ronald Thomas</v>
      </c>
      <c r="B135" s="35">
        <f>AVERAGE('Average Set Win Rates'!W135:AA135)</f>
        <v>0.41523809523809529</v>
      </c>
      <c r="C135">
        <f>AVERAGE('Average Set Win Rates'!W135:Y135)</f>
        <v>0.53333333333333333</v>
      </c>
      <c r="D135">
        <f t="shared" si="2"/>
        <v>0.41523809523809529</v>
      </c>
      <c r="E135" t="str">
        <f>IFERROR(INDEX('Australian Open'!B:B, MATCH(A135, 'Australian Open'!C:C, 0)), IFERROR(INDEX('Australian Open'!B:B, MATCH(A135, 'Australian Open'!S:S, 0)), "Not Found"))</f>
        <v>Men's</v>
      </c>
      <c r="F135">
        <f>'Years Since AO Debut'!B135</f>
        <v>1920</v>
      </c>
    </row>
    <row r="136" spans="1:6">
      <c r="A136" t="str">
        <v>Eric Pockley</v>
      </c>
      <c r="B136" s="35">
        <f>AVERAGE('Average Set Win Rates'!W136:AA136)</f>
        <v>0.13</v>
      </c>
      <c r="C136">
        <f>AVERAGE('Average Set Win Rates'!W136:Y136)</f>
        <v>0.21666666666666667</v>
      </c>
      <c r="D136">
        <f t="shared" si="2"/>
        <v>0.13</v>
      </c>
      <c r="E136" t="str">
        <f>IFERROR(INDEX('Australian Open'!B:B, MATCH(A136, 'Australian Open'!C:C, 0)), IFERROR(INDEX('Australian Open'!B:B, MATCH(A136, 'Australian Open'!S:S, 0)), "Not Found"))</f>
        <v>Men's</v>
      </c>
      <c r="F136">
        <f>'Years Since AO Debut'!B136</f>
        <v>1919</v>
      </c>
    </row>
    <row r="137" spans="1:6">
      <c r="A137" t="str">
        <v>Horace Rice</v>
      </c>
      <c r="B137" s="35">
        <f>AVERAGE('Average Set Win Rates'!W137:AA137)</f>
        <v>0.27896825396825398</v>
      </c>
      <c r="C137">
        <f>AVERAGE('Average Set Win Rates'!W137:Y137)</f>
        <v>0.44272486772486769</v>
      </c>
      <c r="D137">
        <f t="shared" si="2"/>
        <v>0.27896825396825398</v>
      </c>
      <c r="E137" t="str">
        <f>IFERROR(INDEX('Australian Open'!B:B, MATCH(A137, 'Australian Open'!C:C, 0)), IFERROR(INDEX('Australian Open'!B:B, MATCH(A137, 'Australian Open'!S:S, 0)), "Not Found"))</f>
        <v>Men's</v>
      </c>
      <c r="F137">
        <f>'Years Since AO Debut'!B137</f>
        <v>1907</v>
      </c>
    </row>
    <row r="138" spans="1:6">
      <c r="A138" t="str">
        <v>Harry Parker</v>
      </c>
      <c r="B138" s="35">
        <f>AVERAGE('Average Set Win Rates'!W138:AA138)</f>
        <v>0.24595238095238098</v>
      </c>
      <c r="C138">
        <f>AVERAGE('Average Set Win Rates'!W138:Y138)</f>
        <v>0.36825396825396828</v>
      </c>
      <c r="D138">
        <f t="shared" si="2"/>
        <v>0.24595238095238098</v>
      </c>
      <c r="E138" t="str">
        <f>IFERROR(INDEX('Australian Open'!B:B, MATCH(A138, 'Australian Open'!C:C, 0)), IFERROR(INDEX('Australian Open'!B:B, MATCH(A138, 'Australian Open'!S:S, 0)), "Not Found"))</f>
        <v>Men's</v>
      </c>
      <c r="F138">
        <f>'Years Since AO Debut'!B138</f>
        <v>1907</v>
      </c>
    </row>
    <row r="139" spans="1:6">
      <c r="A139" t="str">
        <v>Alfred Beamish</v>
      </c>
      <c r="B139" s="35">
        <f>AVERAGE('Average Set Win Rates'!W139:AA139)</f>
        <v>0.911904761904762</v>
      </c>
      <c r="C139">
        <f>AVERAGE('Average Set Win Rates'!W139:Y139)</f>
        <v>1.3333333333333333</v>
      </c>
      <c r="D139">
        <f t="shared" si="2"/>
        <v>0.911904761904762</v>
      </c>
      <c r="E139" t="str">
        <f>IFERROR(INDEX('Australian Open'!B:B, MATCH(A139, 'Australian Open'!C:C, 0)), IFERROR(INDEX('Australian Open'!B:B, MATCH(A139, 'Australian Open'!S:S, 0)), "Not Found"))</f>
        <v>Men's</v>
      </c>
      <c r="F139">
        <f>'Years Since AO Debut'!B139</f>
        <v>1912</v>
      </c>
    </row>
    <row r="140" spans="1:6">
      <c r="A140" t="str">
        <v>Ernie Parker</v>
      </c>
      <c r="B140" s="35">
        <f>AVERAGE('Average Set Win Rates'!W140:AA140)</f>
        <v>0.32500000000000001</v>
      </c>
      <c r="C140">
        <f>AVERAGE('Average Set Win Rates'!W140:Y140)</f>
        <v>0.41666666666666669</v>
      </c>
      <c r="D140">
        <f t="shared" si="2"/>
        <v>0.32500000000000001</v>
      </c>
      <c r="E140" t="str">
        <f>IFERROR(INDEX('Australian Open'!B:B, MATCH(A140, 'Australian Open'!C:C, 0)), IFERROR(INDEX('Australian Open'!B:B, MATCH(A140, 'Australian Open'!S:S, 0)), "Not Found"))</f>
        <v>Men's</v>
      </c>
      <c r="F140">
        <f>'Years Since AO Debut'!B140</f>
        <v>1909</v>
      </c>
    </row>
    <row r="141" spans="1:6">
      <c r="A141" t="str">
        <v>Alfred Dunlop</v>
      </c>
      <c r="B141" s="35">
        <f>AVERAGE('Average Set Win Rates'!W141:AA141)</f>
        <v>0.3833333333333333</v>
      </c>
      <c r="C141">
        <f>AVERAGE('Average Set Win Rates'!W141:Y141)</f>
        <v>0.44444444444444442</v>
      </c>
      <c r="D141">
        <f t="shared" si="2"/>
        <v>0.3833333333333333</v>
      </c>
      <c r="E141" t="str">
        <f>IFERROR(INDEX('Australian Open'!B:B, MATCH(A141, 'Australian Open'!C:C, 0)), IFERROR(INDEX('Australian Open'!B:B, MATCH(A141, 'Australian Open'!S:S, 0)), "Not Found"))</f>
        <v>Men's</v>
      </c>
      <c r="F141">
        <f>'Years Since AO Debut'!B141</f>
        <v>1908</v>
      </c>
    </row>
    <row r="142" spans="1:6">
      <c r="A142" t="str">
        <v>Francis Fisher</v>
      </c>
      <c r="B142" s="35">
        <f>AVERAGE('Average Set Win Rates'!W142:AA142)</f>
        <v>0.14666666666666667</v>
      </c>
      <c r="C142">
        <f>AVERAGE('Average Set Win Rates'!W142:Y142)</f>
        <v>0.24444444444444446</v>
      </c>
      <c r="D142">
        <f t="shared" si="2"/>
        <v>0.14666666666666667</v>
      </c>
      <c r="E142" t="str">
        <f>IFERROR(INDEX('Australian Open'!B:B, MATCH(A142, 'Australian Open'!C:C, 0)), IFERROR(INDEX('Australian Open'!B:B, MATCH(A142, 'Australian Open'!S:S, 0)), "Not Found"))</f>
        <v>Men's</v>
      </c>
      <c r="F142">
        <f>'Years Since AO Debut'!B142</f>
        <v>1906</v>
      </c>
    </row>
    <row r="143" spans="1:6">
      <c r="A143" t="str">
        <v>Albert Curtis</v>
      </c>
      <c r="B143" s="35">
        <f>AVERAGE('Average Set Win Rates'!W143:AA143)</f>
        <v>0.33333333333333331</v>
      </c>
      <c r="C143">
        <f>AVERAGE('Average Set Win Rates'!W143:Y143)</f>
        <v>0.42222222222222222</v>
      </c>
      <c r="D143">
        <f t="shared" si="2"/>
        <v>0.33333333333333331</v>
      </c>
      <c r="E143" t="str">
        <f>IFERROR(INDEX('Australian Open'!B:B, MATCH(A143, 'Australian Open'!C:C, 0)), IFERROR(INDEX('Australian Open'!B:B, MATCH(A143, 'Australian Open'!S:S, 0)), "Not Found"))</f>
        <v>Men's</v>
      </c>
      <c r="F143">
        <f>'Years Since AO Debut'!B143</f>
        <v>1905</v>
      </c>
    </row>
    <row r="144" spans="1:6">
      <c r="A144" t="str">
        <v>Aryna Sabalenka</v>
      </c>
      <c r="B144" s="35">
        <f>AVERAGE('Average Set Win Rates'!W144:AA144)</f>
        <v>0.30833333333333335</v>
      </c>
      <c r="C144">
        <f>AVERAGE('Average Set Win Rates'!W144:Y144)</f>
        <v>0.51388888888888895</v>
      </c>
      <c r="D144">
        <f t="shared" si="2"/>
        <v>0.51388888888888895</v>
      </c>
      <c r="E144" t="str">
        <f>IFERROR(INDEX('Australian Open'!B:B, MATCH(A144, 'Australian Open'!C:C, 0)), IFERROR(INDEX('Australian Open'!B:B, MATCH(A144, 'Australian Open'!S:S, 0)), "Not Found"))</f>
        <v>Women's</v>
      </c>
      <c r="F144">
        <f>'Years Since AO Debut'!B144</f>
        <v>2023</v>
      </c>
    </row>
    <row r="145" spans="1:6">
      <c r="A145" t="str">
        <v>Jannik Sinner</v>
      </c>
      <c r="B145" s="35">
        <f>AVERAGE('Average Set Win Rates'!W145:AA145)</f>
        <v>0.5066666666666666</v>
      </c>
      <c r="C145">
        <f>AVERAGE('Average Set Win Rates'!W145:Y145)</f>
        <v>0.42222222222222222</v>
      </c>
      <c r="D145">
        <f t="shared" si="2"/>
        <v>0.5066666666666666</v>
      </c>
      <c r="E145" t="str">
        <f>IFERROR(INDEX('Australian Open'!B:B, MATCH(A145, 'Australian Open'!C:C, 0)), IFERROR(INDEX('Australian Open'!B:B, MATCH(A145, 'Australian Open'!S:S, 0)), "Not Found"))</f>
        <v>Men's</v>
      </c>
      <c r="F145">
        <f>'Years Since AO Debut'!B145</f>
        <v>2024</v>
      </c>
    </row>
    <row r="146" spans="1:6">
      <c r="A146" t="str">
        <v>Novak Djokovic</v>
      </c>
      <c r="B146" s="35">
        <f>AVERAGE('Average Set Win Rates'!W146:AA146)</f>
        <v>0.45045054945054941</v>
      </c>
      <c r="C146">
        <f>AVERAGE('Average Set Win Rates'!W146:Y146)</f>
        <v>0.59741758241758236</v>
      </c>
      <c r="D146">
        <f t="shared" si="2"/>
        <v>0.45045054945054941</v>
      </c>
      <c r="E146" t="str">
        <f>IFERROR(INDEX('Australian Open'!B:B, MATCH(A146, 'Australian Open'!C:C, 0)), IFERROR(INDEX('Australian Open'!B:B, MATCH(A146, 'Australian Open'!S:S, 0)), "Not Found"))</f>
        <v>Men's</v>
      </c>
      <c r="F146">
        <f>'Years Since AO Debut'!B146</f>
        <v>2008</v>
      </c>
    </row>
    <row r="147" spans="1:6">
      <c r="A147" t="str">
        <v>Ashleigh Barty</v>
      </c>
      <c r="B147" s="35">
        <f>AVERAGE('Average Set Win Rates'!W147:AA147)</f>
        <v>0.241025641025641</v>
      </c>
      <c r="C147">
        <f>AVERAGE('Average Set Win Rates'!W147:Y147)</f>
        <v>0.40170940170940167</v>
      </c>
      <c r="D147">
        <f t="shared" si="2"/>
        <v>0.40170940170940167</v>
      </c>
      <c r="E147" t="str">
        <f>IFERROR(INDEX('Australian Open'!B:B, MATCH(A147, 'Australian Open'!C:C, 0)), IFERROR(INDEX('Australian Open'!B:B, MATCH(A147, 'Australian Open'!S:S, 0)), "Not Found"))</f>
        <v>Women's</v>
      </c>
      <c r="F147">
        <f>'Years Since AO Debut'!B147</f>
        <v>2022</v>
      </c>
    </row>
    <row r="148" spans="1:6">
      <c r="A148" t="str">
        <v>Naomi Osaka</v>
      </c>
      <c r="B148" s="35">
        <f>AVERAGE('Average Set Win Rates'!W148:AA148)</f>
        <v>0.28217948717948721</v>
      </c>
      <c r="C148">
        <f>AVERAGE('Average Set Win Rates'!W148:Y148)</f>
        <v>0.47029914529914535</v>
      </c>
      <c r="D148">
        <f t="shared" si="2"/>
        <v>0.47029914529914535</v>
      </c>
      <c r="E148" t="str">
        <f>IFERROR(INDEX('Australian Open'!B:B, MATCH(A148, 'Australian Open'!C:C, 0)), IFERROR(INDEX('Australian Open'!B:B, MATCH(A148, 'Australian Open'!S:S, 0)), "Not Found"))</f>
        <v>Women's</v>
      </c>
      <c r="F148">
        <f>'Years Since AO Debut'!B148</f>
        <v>2019</v>
      </c>
    </row>
    <row r="149" spans="1:6">
      <c r="A149" t="str">
        <v>Sofia Kenin</v>
      </c>
      <c r="B149" s="35">
        <f>AVERAGE('Average Set Win Rates'!W149:AA149)</f>
        <v>0.38</v>
      </c>
      <c r="C149">
        <f>AVERAGE('Average Set Win Rates'!W149:Y149)</f>
        <v>0.6333333333333333</v>
      </c>
      <c r="D149">
        <f t="shared" si="2"/>
        <v>0.6333333333333333</v>
      </c>
      <c r="E149" t="str">
        <f>IFERROR(INDEX('Australian Open'!B:B, MATCH(A149, 'Australian Open'!C:C, 0)), IFERROR(INDEX('Australian Open'!B:B, MATCH(A149, 'Australian Open'!S:S, 0)), "Not Found"))</f>
        <v>Women's</v>
      </c>
      <c r="F149">
        <f>'Years Since AO Debut'!B149</f>
        <v>2020</v>
      </c>
    </row>
    <row r="150" spans="1:6">
      <c r="A150" t="str">
        <v>Caroline Wozniacki</v>
      </c>
      <c r="B150" s="35">
        <f>AVERAGE('Average Set Win Rates'!W150:AA150)</f>
        <v>0.2943589743589744</v>
      </c>
      <c r="C150">
        <f>AVERAGE('Average Set Win Rates'!W150:Y150)</f>
        <v>0.49059829059829063</v>
      </c>
      <c r="D150">
        <f t="shared" si="2"/>
        <v>0.49059829059829063</v>
      </c>
      <c r="E150" t="str">
        <f>IFERROR(INDEX('Australian Open'!B:B, MATCH(A150, 'Australian Open'!C:C, 0)), IFERROR(INDEX('Australian Open'!B:B, MATCH(A150, 'Australian Open'!S:S, 0)), "Not Found"))</f>
        <v>Women's</v>
      </c>
      <c r="F150">
        <f>'Years Since AO Debut'!B150</f>
        <v>2018</v>
      </c>
    </row>
    <row r="151" spans="1:6">
      <c r="A151" t="str">
        <v>Angelique Kerber</v>
      </c>
      <c r="B151" s="35">
        <f>AVERAGE('Average Set Win Rates'!W151:AA151)</f>
        <v>0.30666666666666664</v>
      </c>
      <c r="C151">
        <f>AVERAGE('Average Set Win Rates'!W151:Y151)</f>
        <v>0.51111111111111107</v>
      </c>
      <c r="D151">
        <f t="shared" si="2"/>
        <v>0.51111111111111107</v>
      </c>
      <c r="E151" t="str">
        <f>IFERROR(INDEX('Australian Open'!B:B, MATCH(A151, 'Australian Open'!C:C, 0)), IFERROR(INDEX('Australian Open'!B:B, MATCH(A151, 'Australian Open'!S:S, 0)), "Not Found"))</f>
        <v>Women's</v>
      </c>
      <c r="F151">
        <f>'Years Since AO Debut'!B151</f>
        <v>2016</v>
      </c>
    </row>
    <row r="152" spans="1:6">
      <c r="A152" t="str">
        <v>Stan Wawrinka</v>
      </c>
      <c r="B152" s="35">
        <f>AVERAGE('Average Set Win Rates'!W152:AA152)</f>
        <v>0.48333333333333328</v>
      </c>
      <c r="C152">
        <f>AVERAGE('Average Set Win Rates'!W152:Y152)</f>
        <v>0.58333333333333326</v>
      </c>
      <c r="D152">
        <f t="shared" si="2"/>
        <v>0.48333333333333328</v>
      </c>
      <c r="E152" t="str">
        <f>IFERROR(INDEX('Australian Open'!B:B, MATCH(A152, 'Australian Open'!C:C, 0)), IFERROR(INDEX('Australian Open'!B:B, MATCH(A152, 'Australian Open'!S:S, 0)), "Not Found"))</f>
        <v>Men's</v>
      </c>
      <c r="F152">
        <f>'Years Since AO Debut'!B152</f>
        <v>2014</v>
      </c>
    </row>
    <row r="153" spans="1:6">
      <c r="A153" t="str">
        <v>Victoria Azarenka</v>
      </c>
      <c r="B153" s="35">
        <f>AVERAGE('Average Set Win Rates'!W153:AA153)</f>
        <v>0.33333333333333337</v>
      </c>
      <c r="C153">
        <f>AVERAGE('Average Set Win Rates'!W153:Y153)</f>
        <v>0.55555555555555558</v>
      </c>
      <c r="D153">
        <f t="shared" si="2"/>
        <v>0.55555555555555558</v>
      </c>
      <c r="E153" t="str">
        <f>IFERROR(INDEX('Australian Open'!B:B, MATCH(A153, 'Australian Open'!C:C, 0)), IFERROR(INDEX('Australian Open'!B:B, MATCH(A153, 'Australian Open'!S:S, 0)), "Not Found"))</f>
        <v>Women's</v>
      </c>
      <c r="F153">
        <f>'Years Since AO Debut'!B153</f>
        <v>2012</v>
      </c>
    </row>
    <row r="154" spans="1:6">
      <c r="A154" t="str">
        <v>Andre Agassi</v>
      </c>
      <c r="B154" s="35">
        <f>AVERAGE('Average Set Win Rates'!W154:AA154)</f>
        <v>0.46013736263736266</v>
      </c>
      <c r="C154">
        <f>AVERAGE('Average Set Win Rates'!W154:Y154)</f>
        <v>0.66689560439560447</v>
      </c>
      <c r="D154">
        <f t="shared" si="2"/>
        <v>0.46013736263736266</v>
      </c>
      <c r="E154" t="str">
        <f>IFERROR(INDEX('Australian Open'!B:B, MATCH(A154, 'Australian Open'!C:C, 0)), IFERROR(INDEX('Australian Open'!B:B, MATCH(A154, 'Australian Open'!S:S, 0)), "Not Found"))</f>
        <v>Men's</v>
      </c>
      <c r="F154">
        <f>'Years Since AO Debut'!B154</f>
        <v>1995</v>
      </c>
    </row>
    <row r="155" spans="1:6">
      <c r="A155" t="str">
        <v>Jennifer Capriati</v>
      </c>
      <c r="B155" s="35">
        <f>AVERAGE('Average Set Win Rates'!W155:AA155)</f>
        <v>0.29551282051282052</v>
      </c>
      <c r="C155">
        <f>AVERAGE('Average Set Win Rates'!W155:Y155)</f>
        <v>0.49252136752136755</v>
      </c>
      <c r="D155">
        <f t="shared" si="2"/>
        <v>0.49252136752136755</v>
      </c>
      <c r="E155" t="str">
        <f>IFERROR(INDEX('Australian Open'!B:B, MATCH(A155, 'Australian Open'!C:C, 0)), IFERROR(INDEX('Australian Open'!B:B, MATCH(A155, 'Australian Open'!S:S, 0)), "Not Found"))</f>
        <v>Women's</v>
      </c>
      <c r="F155">
        <f>'Years Since AO Debut'!B155</f>
        <v>2001</v>
      </c>
    </row>
    <row r="156" spans="1:6">
      <c r="A156" t="str">
        <v>Thomas Johansson</v>
      </c>
      <c r="B156" s="35">
        <f>AVERAGE('Average Set Win Rates'!W156:AA156)</f>
        <v>0.41435897435897429</v>
      </c>
      <c r="C156">
        <f>AVERAGE('Average Set Win Rates'!W156:Y156)</f>
        <v>0.51111111111111107</v>
      </c>
      <c r="D156">
        <f t="shared" si="2"/>
        <v>0.41435897435897429</v>
      </c>
      <c r="E156" t="str">
        <f>IFERROR(INDEX('Australian Open'!B:B, MATCH(A156, 'Australian Open'!C:C, 0)), IFERROR(INDEX('Australian Open'!B:B, MATCH(A156, 'Australian Open'!S:S, 0)), "Not Found"))</f>
        <v>Men's</v>
      </c>
      <c r="F156">
        <f>'Years Since AO Debut'!B156</f>
        <v>2002</v>
      </c>
    </row>
    <row r="157" spans="1:6">
      <c r="A157" t="str">
        <v>Petr Korda</v>
      </c>
      <c r="B157" s="35">
        <f>AVERAGE('Average Set Win Rates'!W157:AA157)</f>
        <v>0.45</v>
      </c>
      <c r="C157">
        <f>AVERAGE('Average Set Win Rates'!W157:Y157)</f>
        <v>0.75</v>
      </c>
      <c r="D157">
        <f t="shared" si="2"/>
        <v>0.45</v>
      </c>
      <c r="E157" t="str">
        <f>IFERROR(INDEX('Australian Open'!B:B, MATCH(A157, 'Australian Open'!C:C, 0)), IFERROR(INDEX('Australian Open'!B:B, MATCH(A157, 'Australian Open'!S:S, 0)), "Not Found"))</f>
        <v>Men's</v>
      </c>
      <c r="F157">
        <f>'Years Since AO Debut'!B157</f>
        <v>1998</v>
      </c>
    </row>
    <row r="158" spans="1:6">
      <c r="A158" t="str">
        <v>Monica Seles</v>
      </c>
      <c r="B158" s="35">
        <f>AVERAGE('Average Set Win Rates'!W158:AA158)</f>
        <v>0.33154761904761909</v>
      </c>
      <c r="C158">
        <f>AVERAGE('Average Set Win Rates'!W158:Y158)</f>
        <v>0.55257936507936511</v>
      </c>
      <c r="D158">
        <f t="shared" si="2"/>
        <v>0.55257936507936511</v>
      </c>
      <c r="E158" t="str">
        <f>IFERROR(INDEX('Australian Open'!B:B, MATCH(A158, 'Australian Open'!C:C, 0)), IFERROR(INDEX('Australian Open'!B:B, MATCH(A158, 'Australian Open'!S:S, 0)), "Not Found"))</f>
        <v>Women's</v>
      </c>
      <c r="F158">
        <f>'Years Since AO Debut'!B158</f>
        <v>1991</v>
      </c>
    </row>
    <row r="159" spans="1:6">
      <c r="A159" t="str">
        <v>Boris Becker</v>
      </c>
      <c r="B159" s="35">
        <f>AVERAGE('Average Set Win Rates'!W159:AA159)</f>
        <v>0.42928571428571427</v>
      </c>
      <c r="C159">
        <f>AVERAGE('Average Set Win Rates'!W159:Y159)</f>
        <v>0.49047619047619045</v>
      </c>
      <c r="D159">
        <f t="shared" si="2"/>
        <v>0.42928571428571427</v>
      </c>
      <c r="E159" t="str">
        <f>IFERROR(INDEX('Australian Open'!B:B, MATCH(A159, 'Australian Open'!C:C, 0)), IFERROR(INDEX('Australian Open'!B:B, MATCH(A159, 'Australian Open'!S:S, 0)), "Not Found"))</f>
        <v>Men's</v>
      </c>
      <c r="F159">
        <f>'Years Since AO Debut'!B159</f>
        <v>1991</v>
      </c>
    </row>
    <row r="160" spans="1:6">
      <c r="A160" t="str">
        <v>Jim Courier</v>
      </c>
      <c r="B160" s="35">
        <f>AVERAGE('Average Set Win Rates'!W160:AA160)</f>
        <v>0.47904761904761906</v>
      </c>
      <c r="C160">
        <f>AVERAGE('Average Set Win Rates'!W160:Y160)</f>
        <v>0.57619047619047614</v>
      </c>
      <c r="D160">
        <f t="shared" si="2"/>
        <v>0.47904761904761906</v>
      </c>
      <c r="E160" t="str">
        <f>IFERROR(INDEX('Australian Open'!B:B, MATCH(A160, 'Australian Open'!C:C, 0)), IFERROR(INDEX('Australian Open'!B:B, MATCH(A160, 'Australian Open'!S:S, 0)), "Not Found"))</f>
        <v>Men's</v>
      </c>
      <c r="F160">
        <f>'Years Since AO Debut'!B160</f>
        <v>1992</v>
      </c>
    </row>
    <row r="161" spans="1:6">
      <c r="A161" t="str">
        <v>Hana Mandlíková</v>
      </c>
      <c r="B161" s="35">
        <f>AVERAGE('Average Set Win Rates'!W161:AA161)</f>
        <v>0.27051282051282055</v>
      </c>
      <c r="C161">
        <f>AVERAGE('Average Set Win Rates'!W161:Y161)</f>
        <v>0.45085470085470086</v>
      </c>
      <c r="D161">
        <f t="shared" si="2"/>
        <v>0.45085470085470086</v>
      </c>
      <c r="E161" t="str">
        <f>IFERROR(INDEX('Australian Open'!B:B, MATCH(A161, 'Australian Open'!C:C, 0)), IFERROR(INDEX('Australian Open'!B:B, MATCH(A161, 'Australian Open'!S:S, 0)), "Not Found"))</f>
        <v>Women's</v>
      </c>
      <c r="F161">
        <f>'Years Since AO Debut'!B161</f>
        <v>1980</v>
      </c>
    </row>
    <row r="162" spans="1:6">
      <c r="A162" t="str">
        <v>Johan Kriek</v>
      </c>
      <c r="B162" s="35">
        <f>AVERAGE('Average Set Win Rates'!W162:AA162)</f>
        <v>0.44333333333333325</v>
      </c>
      <c r="C162">
        <f>AVERAGE('Average Set Win Rates'!W162:Y162)</f>
        <v>0.63888888888888884</v>
      </c>
      <c r="D162">
        <f t="shared" si="2"/>
        <v>0.44333333333333325</v>
      </c>
      <c r="E162" t="str">
        <f>IFERROR(INDEX('Australian Open'!B:B, MATCH(A162, 'Australian Open'!C:C, 0)), IFERROR(INDEX('Australian Open'!B:B, MATCH(A162, 'Australian Open'!S:S, 0)), "Not Found"))</f>
        <v>Men's</v>
      </c>
      <c r="F162">
        <f>'Years Since AO Debut'!B162</f>
        <v>1981</v>
      </c>
    </row>
    <row r="163" spans="1:6">
      <c r="A163" t="str">
        <v>Brian Teacher</v>
      </c>
      <c r="B163" s="35">
        <f>AVERAGE('Average Set Win Rates'!W163:AA163)</f>
        <v>0.37435897435897436</v>
      </c>
      <c r="C163">
        <f>AVERAGE('Average Set Win Rates'!W163:Y163)</f>
        <v>0.62393162393162394</v>
      </c>
      <c r="D163">
        <f t="shared" si="2"/>
        <v>0.37435897435897436</v>
      </c>
      <c r="E163" t="str">
        <f>IFERROR(INDEX('Australian Open'!B:B, MATCH(A163, 'Australian Open'!C:C, 0)), IFERROR(INDEX('Australian Open'!B:B, MATCH(A163, 'Australian Open'!S:S, 0)), "Not Found"))</f>
        <v>Men's</v>
      </c>
      <c r="F163">
        <f>'Years Since AO Debut'!B163</f>
        <v>1980</v>
      </c>
    </row>
    <row r="164" spans="1:6">
      <c r="A164" t="str">
        <v>Barbara Jordan</v>
      </c>
      <c r="B164" s="35">
        <f>AVERAGE('Average Set Win Rates'!W164:AA164)</f>
        <v>0.26666666666666666</v>
      </c>
      <c r="C164">
        <f>AVERAGE('Average Set Win Rates'!W164:Y164)</f>
        <v>0.44444444444444442</v>
      </c>
      <c r="D164">
        <f t="shared" si="2"/>
        <v>0.44444444444444442</v>
      </c>
      <c r="E164" t="str">
        <f>IFERROR(INDEX('Australian Open'!B:B, MATCH(A164, 'Australian Open'!C:C, 0)), IFERROR(INDEX('Australian Open'!B:B, MATCH(A164, 'Australian Open'!S:S, 0)), "Not Found"))</f>
        <v>Women's</v>
      </c>
      <c r="F164">
        <f>'Years Since AO Debut'!B164</f>
        <v>1979</v>
      </c>
    </row>
    <row r="165" spans="1:6">
      <c r="A165" t="str">
        <v>Chris O'Neil</v>
      </c>
      <c r="B165" s="35">
        <f>AVERAGE('Average Set Win Rates'!W165:AA165)</f>
        <v>0.241025641025641</v>
      </c>
      <c r="C165">
        <f>AVERAGE('Average Set Win Rates'!W165:Y165)</f>
        <v>0.40170940170940167</v>
      </c>
      <c r="D165">
        <f t="shared" si="2"/>
        <v>0.40170940170940167</v>
      </c>
      <c r="E165" t="str">
        <f>IFERROR(INDEX('Australian Open'!B:B, MATCH(A165, 'Australian Open'!C:C, 0)), IFERROR(INDEX('Australian Open'!B:B, MATCH(A165, 'Australian Open'!S:S, 0)), "Not Found"))</f>
        <v>Women's</v>
      </c>
      <c r="F165">
        <f>'Years Since AO Debut'!B165</f>
        <v>1978</v>
      </c>
    </row>
    <row r="166" spans="1:6">
      <c r="A166" t="str">
        <v>Vitas Gerulaitis</v>
      </c>
      <c r="B166" s="35">
        <f>AVERAGE('Average Set Win Rates'!W166:AA166)</f>
        <v>0.5410256410256411</v>
      </c>
      <c r="C166">
        <f>AVERAGE('Average Set Win Rates'!W166:Y166)</f>
        <v>0.54059829059829057</v>
      </c>
      <c r="D166">
        <f t="shared" si="2"/>
        <v>0.5410256410256411</v>
      </c>
      <c r="E166" t="str">
        <f>IFERROR(INDEX('Australian Open'!B:B, MATCH(A166, 'Australian Open'!C:C, 0)), IFERROR(INDEX('Australian Open'!B:B, MATCH(A166, 'Australian Open'!S:S, 0)), "Not Found"))</f>
        <v>Men's</v>
      </c>
      <c r="F166">
        <f>'Years Since AO Debut'!B166</f>
        <v>1977</v>
      </c>
    </row>
    <row r="167" spans="1:6">
      <c r="A167" t="str">
        <v>Roscoe Tanner</v>
      </c>
      <c r="B167" s="35">
        <f>AVERAGE('Average Set Win Rates'!W167:AA167)</f>
        <v>0.4</v>
      </c>
      <c r="C167">
        <f>AVERAGE('Average Set Win Rates'!W167:Y167)</f>
        <v>0.66666666666666663</v>
      </c>
      <c r="D167">
        <f t="shared" si="2"/>
        <v>0.4</v>
      </c>
      <c r="E167" t="str">
        <f>IFERROR(INDEX('Australian Open'!B:B, MATCH(A167, 'Australian Open'!C:C, 0)), IFERROR(INDEX('Australian Open'!B:B, MATCH(A167, 'Australian Open'!S:S, 0)), "Not Found"))</f>
        <v>Men's</v>
      </c>
      <c r="F167">
        <f>'Years Since AO Debut'!B167</f>
        <v>1977</v>
      </c>
    </row>
    <row r="168" spans="1:6">
      <c r="A168" t="str">
        <v>Mark Edmondson</v>
      </c>
      <c r="B168" s="35">
        <f>AVERAGE('Average Set Win Rates'!W168:AA168)</f>
        <v>0.50476190476190474</v>
      </c>
      <c r="C168">
        <f>AVERAGE('Average Set Win Rates'!W168:Y168)</f>
        <v>0.55555555555555547</v>
      </c>
      <c r="D168">
        <f t="shared" si="2"/>
        <v>0.50476190476190474</v>
      </c>
      <c r="E168" t="str">
        <f>IFERROR(INDEX('Australian Open'!B:B, MATCH(A168, 'Australian Open'!C:C, 0)), IFERROR(INDEX('Australian Open'!B:B, MATCH(A168, 'Australian Open'!S:S, 0)), "Not Found"))</f>
        <v>Men's</v>
      </c>
      <c r="F168">
        <f>'Years Since AO Debut'!B168</f>
        <v>1976</v>
      </c>
    </row>
    <row r="169" spans="1:6">
      <c r="A169" t="str">
        <v>Virginia Wade</v>
      </c>
      <c r="B169" s="35">
        <f>AVERAGE('Average Set Win Rates'!W169:AA169)</f>
        <v>0.24</v>
      </c>
      <c r="C169">
        <f>AVERAGE('Average Set Win Rates'!W169:Y169)</f>
        <v>0.39999999999999997</v>
      </c>
      <c r="D169">
        <f t="shared" si="2"/>
        <v>0.39999999999999997</v>
      </c>
      <c r="E169" t="str">
        <f>IFERROR(INDEX('Australian Open'!B:B, MATCH(A169, 'Australian Open'!C:C, 0)), IFERROR(INDEX('Australian Open'!B:B, MATCH(A169, 'Australian Open'!S:S, 0)), "Not Found"))</f>
        <v>Women's</v>
      </c>
      <c r="F169">
        <f>'Years Since AO Debut'!B169</f>
        <v>1972</v>
      </c>
    </row>
    <row r="170" spans="1:6">
      <c r="A170" t="str">
        <v>Bill Bowrey</v>
      </c>
      <c r="B170" s="35">
        <f>AVERAGE('Average Set Win Rates'!W170:AA170)</f>
        <v>0.39916666666666673</v>
      </c>
      <c r="C170">
        <f>AVERAGE('Average Set Win Rates'!W170:Y170)</f>
        <v>0.46527777777777785</v>
      </c>
      <c r="D170">
        <f t="shared" si="2"/>
        <v>0.39916666666666673</v>
      </c>
      <c r="E170" t="str">
        <f>IFERROR(INDEX('Australian Open'!B:B, MATCH(A170, 'Australian Open'!C:C, 0)), IFERROR(INDEX('Australian Open'!B:B, MATCH(A170, 'Australian Open'!S:S, 0)), "Not Found"))</f>
        <v>Men's</v>
      </c>
      <c r="F170">
        <f>'Years Since AO Debut'!B170</f>
        <v>1968</v>
      </c>
    </row>
    <row r="171" spans="1:6">
      <c r="A171" t="str">
        <v>Mary Carter Reitano</v>
      </c>
      <c r="B171" s="35">
        <f>AVERAGE('Average Set Win Rates'!W171:AA171)</f>
        <v>0.30625000000000002</v>
      </c>
      <c r="C171">
        <f>AVERAGE('Average Set Win Rates'!W171:Y171)</f>
        <v>0.51041666666666663</v>
      </c>
      <c r="D171">
        <f t="shared" si="2"/>
        <v>0.51041666666666663</v>
      </c>
      <c r="E171" t="str">
        <f>IFERROR(INDEX('Australian Open'!B:B, MATCH(A171, 'Australian Open'!C:C, 0)), IFERROR(INDEX('Australian Open'!B:B, MATCH(A171, 'Australian Open'!S:S, 0)), "Not Found"))</f>
        <v>Women's</v>
      </c>
      <c r="F171">
        <f>'Years Since AO Debut'!B171</f>
        <v>1956</v>
      </c>
    </row>
    <row r="172" spans="1:6">
      <c r="A172" t="str">
        <v>Alex Olmedo</v>
      </c>
      <c r="B172" s="35">
        <f>AVERAGE('Average Set Win Rates'!W172:AA172)</f>
        <v>0.52142857142857146</v>
      </c>
      <c r="C172">
        <f>AVERAGE('Average Set Win Rates'!W172:Y172)</f>
        <v>0.64682539682539686</v>
      </c>
      <c r="D172">
        <f t="shared" si="2"/>
        <v>0.52142857142857146</v>
      </c>
      <c r="E172" t="str">
        <f>IFERROR(INDEX('Australian Open'!B:B, MATCH(A172, 'Australian Open'!C:C, 0)), IFERROR(INDEX('Australian Open'!B:B, MATCH(A172, 'Australian Open'!S:S, 0)), "Not Found"))</f>
        <v>Men's</v>
      </c>
      <c r="F172">
        <f>'Years Since AO Debut'!B172</f>
        <v>1959</v>
      </c>
    </row>
    <row r="173" spans="1:6">
      <c r="A173" t="str">
        <v>Angela Mortimer</v>
      </c>
      <c r="B173" s="35">
        <f>AVERAGE('Average Set Win Rates'!W173:AA173)</f>
        <v>0.2533333333333333</v>
      </c>
      <c r="C173">
        <f>AVERAGE('Average Set Win Rates'!W173:Y173)</f>
        <v>0.42222222222222222</v>
      </c>
      <c r="D173">
        <f t="shared" si="2"/>
        <v>0.42222222222222222</v>
      </c>
      <c r="E173" t="str">
        <f>IFERROR(INDEX('Australian Open'!B:B, MATCH(A173, 'Australian Open'!C:C, 0)), IFERROR(INDEX('Australian Open'!B:B, MATCH(A173, 'Australian Open'!S:S, 0)), "Not Found"))</f>
        <v>Women's</v>
      </c>
      <c r="F173">
        <f>'Years Since AO Debut'!B173</f>
        <v>1958</v>
      </c>
    </row>
    <row r="174" spans="1:6">
      <c r="A174" t="str">
        <v>Ashley Cooper</v>
      </c>
      <c r="B174" s="35">
        <f>AVERAGE('Average Set Win Rates'!W174:AA174)</f>
        <v>0.43166666666666664</v>
      </c>
      <c r="C174">
        <f>AVERAGE('Average Set Win Rates'!W174:Y174)</f>
        <v>0.59444444444444444</v>
      </c>
      <c r="D174">
        <f t="shared" si="2"/>
        <v>0.43166666666666664</v>
      </c>
      <c r="E174" t="str">
        <f>IFERROR(INDEX('Australian Open'!B:B, MATCH(A174, 'Australian Open'!C:C, 0)), IFERROR(INDEX('Australian Open'!B:B, MATCH(A174, 'Australian Open'!S:S, 0)), "Not Found"))</f>
        <v>Men's</v>
      </c>
      <c r="F174">
        <f>'Years Since AO Debut'!B174</f>
        <v>1957</v>
      </c>
    </row>
    <row r="175" spans="1:6">
      <c r="A175" t="str">
        <v>Shirley Fry Irvin</v>
      </c>
      <c r="B175" s="35">
        <f>AVERAGE('Average Set Win Rates'!W175:AA175)</f>
        <v>0.2533333333333333</v>
      </c>
      <c r="C175">
        <f>AVERAGE('Average Set Win Rates'!W175:Y175)</f>
        <v>0.42222222222222222</v>
      </c>
      <c r="D175">
        <f t="shared" si="2"/>
        <v>0.42222222222222222</v>
      </c>
      <c r="E175" t="str">
        <f>IFERROR(INDEX('Australian Open'!B:B, MATCH(A175, 'Australian Open'!C:C, 0)), IFERROR(INDEX('Australian Open'!B:B, MATCH(A175, 'Australian Open'!S:S, 0)), "Not Found"))</f>
        <v>Women's</v>
      </c>
      <c r="F175">
        <f>'Years Since AO Debut'!B175</f>
        <v>1957</v>
      </c>
    </row>
    <row r="176" spans="1:6">
      <c r="A176" t="str">
        <v>Beryl Penrose</v>
      </c>
      <c r="B176" s="35">
        <f>AVERAGE('Average Set Win Rates'!W176:AA176)</f>
        <v>0.2533333333333333</v>
      </c>
      <c r="C176">
        <f>AVERAGE('Average Set Win Rates'!W176:Y176)</f>
        <v>0.42222222222222222</v>
      </c>
      <c r="D176">
        <f t="shared" si="2"/>
        <v>0.42222222222222222</v>
      </c>
      <c r="E176" t="str">
        <f>IFERROR(INDEX('Australian Open'!B:B, MATCH(A176, 'Australian Open'!C:C, 0)), IFERROR(INDEX('Australian Open'!B:B, MATCH(A176, 'Australian Open'!S:S, 0)), "Not Found"))</f>
        <v>Women's</v>
      </c>
      <c r="F176">
        <f>'Years Since AO Debut'!B176</f>
        <v>1955</v>
      </c>
    </row>
    <row r="177" spans="1:6">
      <c r="A177" t="str">
        <v>Maureen Connolly</v>
      </c>
      <c r="B177" s="35">
        <f>AVERAGE('Average Set Win Rates'!W177:AA177)</f>
        <v>0.28333333333333333</v>
      </c>
      <c r="C177">
        <f>AVERAGE('Average Set Win Rates'!W177:Y177)</f>
        <v>0.47222222222222215</v>
      </c>
      <c r="D177">
        <f t="shared" si="2"/>
        <v>0.47222222222222215</v>
      </c>
      <c r="E177" t="str">
        <f>IFERROR(INDEX('Australian Open'!B:B, MATCH(A177, 'Australian Open'!C:C, 0)), IFERROR(INDEX('Australian Open'!B:B, MATCH(A177, 'Australian Open'!S:S, 0)), "Not Found"))</f>
        <v>Women's</v>
      </c>
      <c r="F177">
        <f>'Years Since AO Debut'!B177</f>
        <v>1953</v>
      </c>
    </row>
    <row r="178" spans="1:6">
      <c r="A178" t="str">
        <v>Dick Savitt</v>
      </c>
      <c r="B178" s="35">
        <f>AVERAGE('Average Set Win Rates'!W178:AA178)</f>
        <v>0.48809523809523803</v>
      </c>
      <c r="C178">
        <f>AVERAGE('Average Set Win Rates'!W178:Y178)</f>
        <v>0.52777777777777779</v>
      </c>
      <c r="D178">
        <f t="shared" si="2"/>
        <v>0.48809523809523803</v>
      </c>
      <c r="E178" t="str">
        <f>IFERROR(INDEX('Australian Open'!B:B, MATCH(A178, 'Australian Open'!C:C, 0)), IFERROR(INDEX('Australian Open'!B:B, MATCH(A178, 'Australian Open'!S:S, 0)), "Not Found"))</f>
        <v>Men's</v>
      </c>
      <c r="F178">
        <f>'Years Since AO Debut'!B178</f>
        <v>1951</v>
      </c>
    </row>
    <row r="179" spans="1:6">
      <c r="A179" t="str">
        <v>Louise Brough</v>
      </c>
      <c r="B179" s="35">
        <f>AVERAGE('Average Set Win Rates'!W179:AA179)</f>
        <v>0.30666666666666664</v>
      </c>
      <c r="C179">
        <f>AVERAGE('Average Set Win Rates'!W179:Y179)</f>
        <v>0.51111111111111107</v>
      </c>
      <c r="D179">
        <f t="shared" si="2"/>
        <v>0.51111111111111107</v>
      </c>
      <c r="E179" t="str">
        <f>IFERROR(INDEX('Australian Open'!B:B, MATCH(A179, 'Australian Open'!C:C, 0)), IFERROR(INDEX('Australian Open'!B:B, MATCH(A179, 'Australian Open'!S:S, 0)), "Not Found"))</f>
        <v>Women's</v>
      </c>
      <c r="F179">
        <f>'Years Since AO Debut'!B179</f>
        <v>1950</v>
      </c>
    </row>
    <row r="180" spans="1:6">
      <c r="A180" t="str">
        <v>Dorothy Cheney</v>
      </c>
      <c r="B180" s="35">
        <f>AVERAGE('Average Set Win Rates'!W180:AA180)</f>
        <v>0.28333333333333333</v>
      </c>
      <c r="C180">
        <f>AVERAGE('Average Set Win Rates'!W180:Y180)</f>
        <v>0.47222222222222215</v>
      </c>
      <c r="D180">
        <f t="shared" si="2"/>
        <v>0.47222222222222215</v>
      </c>
      <c r="E180" t="str">
        <f>IFERROR(INDEX('Australian Open'!B:B, MATCH(A180, 'Australian Open'!C:C, 0)), IFERROR(INDEX('Australian Open'!B:B, MATCH(A180, 'Australian Open'!S:S, 0)), "Not Found"))</f>
        <v>Women's</v>
      </c>
      <c r="F180">
        <f>'Years Since AO Debut'!B180</f>
        <v>1938</v>
      </c>
    </row>
    <row r="181" spans="1:6">
      <c r="A181" t="str">
        <v>Don Budge</v>
      </c>
      <c r="B181" s="35">
        <f>AVERAGE('Average Set Win Rates'!W181:AA181)</f>
        <v>0.44142857142857145</v>
      </c>
      <c r="C181">
        <f>AVERAGE('Average Set Win Rates'!W181:Y181)</f>
        <v>0.73571428571428577</v>
      </c>
      <c r="D181">
        <f t="shared" si="2"/>
        <v>0.44142857142857145</v>
      </c>
      <c r="E181" t="str">
        <f>IFERROR(INDEX('Australian Open'!B:B, MATCH(A181, 'Australian Open'!C:C, 0)), IFERROR(INDEX('Australian Open'!B:B, MATCH(A181, 'Australian Open'!S:S, 0)), "Not Found"))</f>
        <v>Men's</v>
      </c>
      <c r="F181">
        <f>'Years Since AO Debut'!B181</f>
        <v>1938</v>
      </c>
    </row>
    <row r="182" spans="1:6">
      <c r="A182" t="str">
        <v>Vivian McGrath</v>
      </c>
      <c r="B182" s="35">
        <f>AVERAGE('Average Set Win Rates'!W182:AA182)</f>
        <v>0.58333333333333326</v>
      </c>
      <c r="C182">
        <f>AVERAGE('Average Set Win Rates'!W182:Y182)</f>
        <v>0.60317460317460314</v>
      </c>
      <c r="D182">
        <f t="shared" si="2"/>
        <v>0.58333333333333326</v>
      </c>
      <c r="E182" t="str">
        <f>IFERROR(INDEX('Australian Open'!B:B, MATCH(A182, 'Australian Open'!C:C, 0)), IFERROR(INDEX('Australian Open'!B:B, MATCH(A182, 'Australian Open'!S:S, 0)), "Not Found"))</f>
        <v>Men's</v>
      </c>
      <c r="F182">
        <f>'Years Since AO Debut'!B182</f>
        <v>1937</v>
      </c>
    </row>
    <row r="183" spans="1:6">
      <c r="A183" t="str">
        <v>Joan Hartigan</v>
      </c>
      <c r="B183" s="35">
        <f>AVERAGE('Average Set Win Rates'!W183:AA183)</f>
        <v>0.26158730158730154</v>
      </c>
      <c r="C183">
        <f>AVERAGE('Average Set Win Rates'!W183:Y183)</f>
        <v>0.43597883597883591</v>
      </c>
      <c r="D183">
        <f t="shared" si="2"/>
        <v>0.43597883597883591</v>
      </c>
      <c r="E183" t="str">
        <f>IFERROR(INDEX('Australian Open'!B:B, MATCH(A183, 'Australian Open'!C:C, 0)), IFERROR(INDEX('Australian Open'!B:B, MATCH(A183, 'Australian Open'!S:S, 0)), "Not Found"))</f>
        <v>Women's</v>
      </c>
      <c r="F183">
        <f>'Years Since AO Debut'!B183</f>
        <v>1933</v>
      </c>
    </row>
    <row r="184" spans="1:6">
      <c r="A184" t="str">
        <v>Dorothy Round</v>
      </c>
      <c r="B184" s="35">
        <f>AVERAGE('Average Set Win Rates'!W184:AA184)</f>
        <v>0.33333333333333331</v>
      </c>
      <c r="C184">
        <f>AVERAGE('Average Set Win Rates'!W184:Y184)</f>
        <v>0.55555555555555547</v>
      </c>
      <c r="D184">
        <f t="shared" si="2"/>
        <v>0.55555555555555547</v>
      </c>
      <c r="E184" t="str">
        <f>IFERROR(INDEX('Australian Open'!B:B, MATCH(A184, 'Australian Open'!C:C, 0)), IFERROR(INDEX('Australian Open'!B:B, MATCH(A184, 'Australian Open'!S:S, 0)), "Not Found"))</f>
        <v>Women's</v>
      </c>
      <c r="F184">
        <f>'Years Since AO Debut'!B184</f>
        <v>1935</v>
      </c>
    </row>
    <row r="185" spans="1:6">
      <c r="A185" t="str">
        <v>Daphne Akhurst</v>
      </c>
      <c r="B185" s="35">
        <f>AVERAGE('Average Set Win Rates'!W185:AA185)</f>
        <v>0.30336507936507939</v>
      </c>
      <c r="C185">
        <f>AVERAGE('Average Set Win Rates'!W185:Y185)</f>
        <v>0.50560846560846562</v>
      </c>
      <c r="D185">
        <f t="shared" si="2"/>
        <v>0.50560846560846562</v>
      </c>
      <c r="E185" t="str">
        <f>IFERROR(INDEX('Australian Open'!B:B, MATCH(A185, 'Australian Open'!C:C, 0)), IFERROR(INDEX('Australian Open'!B:B, MATCH(A185, 'Australian Open'!S:S, 0)), "Not Found"))</f>
        <v>Women's</v>
      </c>
      <c r="F185">
        <f>'Years Since AO Debut'!B185</f>
        <v>1925</v>
      </c>
    </row>
    <row r="186" spans="1:6">
      <c r="A186" t="str">
        <v>Edgar Moon</v>
      </c>
      <c r="B186" s="35">
        <f>AVERAGE('Average Set Win Rates'!W186:AA186)</f>
        <v>0.43809523809523804</v>
      </c>
      <c r="C186">
        <f>AVERAGE('Average Set Win Rates'!W186:Y186)</f>
        <v>0.73015873015873012</v>
      </c>
      <c r="D186">
        <f t="shared" si="2"/>
        <v>0.43809523809523804</v>
      </c>
      <c r="E186" t="str">
        <f>IFERROR(INDEX('Australian Open'!B:B, MATCH(A186, 'Australian Open'!C:C, 0)), IFERROR(INDEX('Australian Open'!B:B, MATCH(A186, 'Australian Open'!S:S, 0)), "Not Found"))</f>
        <v>Men's</v>
      </c>
      <c r="F186">
        <f>'Years Since AO Debut'!B186</f>
        <v>1930</v>
      </c>
    </row>
    <row r="187" spans="1:6">
      <c r="A187" t="str">
        <v>John Colin Gregory</v>
      </c>
      <c r="B187" s="35">
        <f>AVERAGE('Average Set Win Rates'!W187:AA187)</f>
        <v>0.5</v>
      </c>
      <c r="C187">
        <f>AVERAGE('Average Set Win Rates'!W187:Y187)</f>
        <v>0.63888888888888895</v>
      </c>
      <c r="D187">
        <f t="shared" si="2"/>
        <v>0.5</v>
      </c>
      <c r="E187" t="str">
        <f>IFERROR(INDEX('Australian Open'!B:B, MATCH(A187, 'Australian Open'!C:C, 0)), IFERROR(INDEX('Australian Open'!B:B, MATCH(A187, 'Australian Open'!S:S, 0)), "Not Found"))</f>
        <v>Men's</v>
      </c>
      <c r="F187">
        <f>'Years Since AO Debut'!B187</f>
        <v>1929</v>
      </c>
    </row>
    <row r="188" spans="1:6">
      <c r="A188" t="str">
        <v>Jean Borotra</v>
      </c>
      <c r="B188" s="35">
        <f>AVERAGE('Average Set Win Rates'!W188:AA188)</f>
        <v>0.588095238095238</v>
      </c>
      <c r="C188">
        <f>AVERAGE('Average Set Win Rates'!W188:Y188)</f>
        <v>0.61904761904761907</v>
      </c>
      <c r="D188">
        <f t="shared" si="2"/>
        <v>0.588095238095238</v>
      </c>
      <c r="E188" t="str">
        <f>IFERROR(INDEX('Australian Open'!B:B, MATCH(A188, 'Australian Open'!C:C, 0)), IFERROR(INDEX('Australian Open'!B:B, MATCH(A188, 'Australian Open'!S:S, 0)), "Not Found"))</f>
        <v>Men's</v>
      </c>
      <c r="F188">
        <f>'Years Since AO Debut'!B188</f>
        <v>1928</v>
      </c>
    </row>
    <row r="189" spans="1:6">
      <c r="A189" t="str">
        <v>James Anderson</v>
      </c>
      <c r="B189" s="35">
        <f>AVERAGE('Average Set Win Rates'!W189:AA189)</f>
        <v>0.53222222222222215</v>
      </c>
      <c r="C189">
        <f>AVERAGE('Average Set Win Rates'!W189:Y189)</f>
        <v>0.5351851851851851</v>
      </c>
      <c r="D189">
        <f t="shared" si="2"/>
        <v>0.53222222222222215</v>
      </c>
      <c r="E189" t="str">
        <f>IFERROR(INDEX('Australian Open'!B:B, MATCH(A189, 'Australian Open'!C:C, 0)), IFERROR(INDEX('Australian Open'!B:B, MATCH(A189, 'Australian Open'!S:S, 0)), "Not Found"))</f>
        <v>Men's</v>
      </c>
      <c r="F189">
        <f>'Years Since AO Debut'!B189</f>
        <v>1922</v>
      </c>
    </row>
    <row r="190" spans="1:6">
      <c r="A190" t="str">
        <v>Pat O'Hara Wood</v>
      </c>
      <c r="B190" s="35">
        <f>AVERAGE('Average Set Win Rates'!W190:AA190)</f>
        <v>0.53999999999999992</v>
      </c>
      <c r="C190">
        <f>AVERAGE('Average Set Win Rates'!W190:Y190)</f>
        <v>0.64603174603174596</v>
      </c>
      <c r="D190">
        <f t="shared" si="2"/>
        <v>0.53999999999999992</v>
      </c>
      <c r="E190" t="str">
        <f>IFERROR(INDEX('Australian Open'!B:B, MATCH(A190, 'Australian Open'!C:C, 0)), IFERROR(INDEX('Australian Open'!B:B, MATCH(A190, 'Australian Open'!S:S, 0)), "Not Found"))</f>
        <v>Men's</v>
      </c>
      <c r="F190">
        <f>'Years Since AO Debut'!B190</f>
        <v>1920</v>
      </c>
    </row>
    <row r="191" spans="1:6">
      <c r="A191" t="str">
        <v>Rhys Gemmell</v>
      </c>
      <c r="B191" s="35">
        <f>AVERAGE('Average Set Win Rates'!W191:AA191)</f>
        <v>0.40809523809523807</v>
      </c>
      <c r="C191">
        <f>AVERAGE('Average Set Win Rates'!W191:Y191)</f>
        <v>0.68015873015873007</v>
      </c>
      <c r="D191">
        <f t="shared" si="2"/>
        <v>0.40809523809523807</v>
      </c>
      <c r="E191" t="str">
        <f>IFERROR(INDEX('Australian Open'!B:B, MATCH(A191, 'Australian Open'!C:C, 0)), IFERROR(INDEX('Australian Open'!B:B, MATCH(A191, 'Australian Open'!S:S, 0)), "Not Found"))</f>
        <v>Men's</v>
      </c>
      <c r="F191">
        <f>'Years Since AO Debut'!B191</f>
        <v>1921</v>
      </c>
    </row>
    <row r="192" spans="1:6">
      <c r="A192" t="str">
        <v>Algernon Kingscote</v>
      </c>
      <c r="B192" s="35">
        <f>AVERAGE('Average Set Win Rates'!W192:AA192)</f>
        <v>0.45333333333333331</v>
      </c>
      <c r="C192">
        <f>AVERAGE('Average Set Win Rates'!W192:Y192)</f>
        <v>0.75555555555555554</v>
      </c>
      <c r="D192">
        <f t="shared" si="2"/>
        <v>0.45333333333333331</v>
      </c>
      <c r="E192" t="str">
        <f>IFERROR(INDEX('Australian Open'!B:B, MATCH(A192, 'Australian Open'!C:C, 0)), IFERROR(INDEX('Australian Open'!B:B, MATCH(A192, 'Australian Open'!S:S, 0)), "Not Found"))</f>
        <v>Men's</v>
      </c>
      <c r="F192">
        <f>'Years Since AO Debut'!B192</f>
        <v>1919</v>
      </c>
    </row>
    <row r="193" spans="1:6">
      <c r="A193" t="str">
        <v>Gordon Lowe</v>
      </c>
      <c r="B193" s="35">
        <f>AVERAGE('Average Set Win Rates'!W193:AA193)</f>
        <v>0.54285714285714293</v>
      </c>
      <c r="C193">
        <f>AVERAGE('Average Set Win Rates'!W193:Y193)</f>
        <v>0.70476190476190481</v>
      </c>
      <c r="D193">
        <f t="shared" si="2"/>
        <v>0.54285714285714293</v>
      </c>
      <c r="E193" t="str">
        <f>IFERROR(INDEX('Australian Open'!B:B, MATCH(A193, 'Australian Open'!C:C, 0)), IFERROR(INDEX('Australian Open'!B:B, MATCH(A193, 'Australian Open'!S:S, 0)), "Not Found"))</f>
        <v>Men's</v>
      </c>
      <c r="F193">
        <f>'Years Since AO Debut'!B193</f>
        <v>1915</v>
      </c>
    </row>
    <row r="194" spans="1:6">
      <c r="A194" t="str">
        <v>Arthur O'Hara Wood</v>
      </c>
      <c r="B194" s="35">
        <f>AVERAGE('Average Set Win Rates'!W194:AA194)</f>
        <v>0.50809523809523804</v>
      </c>
      <c r="C194">
        <f>AVERAGE('Average Set Win Rates'!W194:Y194)</f>
        <v>0.56111111111111112</v>
      </c>
      <c r="D194">
        <f t="shared" si="2"/>
        <v>0.50809523809523804</v>
      </c>
      <c r="E194" t="str">
        <f>IFERROR(INDEX('Australian Open'!B:B, MATCH(A194, 'Australian Open'!C:C, 0)), IFERROR(INDEX('Australian Open'!B:B, MATCH(A194, 'Australian Open'!S:S, 0)), "Not Found"))</f>
        <v>Men's</v>
      </c>
      <c r="F194">
        <f>'Years Since AO Debut'!B194</f>
        <v>1914</v>
      </c>
    </row>
    <row r="195" spans="1:6">
      <c r="A195" t="str">
        <v>James Cecil Parke</v>
      </c>
      <c r="B195" s="35">
        <f>AVERAGE('Average Set Win Rates'!W195:AA195)</f>
        <v>0.51666666666666672</v>
      </c>
      <c r="C195">
        <f>AVERAGE('Average Set Win Rates'!W195:Y195)</f>
        <v>0.38095238095238093</v>
      </c>
      <c r="D195">
        <f t="shared" ref="D195:D199" si="3">IF(E195="Men's", B195, IF(E195="Women's", C195, ""))</f>
        <v>0.51666666666666672</v>
      </c>
      <c r="E195" t="str">
        <f>IFERROR(INDEX('Australian Open'!B:B, MATCH(A195, 'Australian Open'!C:C, 0)), IFERROR(INDEX('Australian Open'!B:B, MATCH(A195, 'Australian Open'!S:S, 0)), "Not Found"))</f>
        <v>Men's</v>
      </c>
      <c r="F195">
        <f>'Years Since AO Debut'!B195</f>
        <v>1912</v>
      </c>
    </row>
    <row r="196" spans="1:6">
      <c r="A196" t="str">
        <v>Norman Brookes</v>
      </c>
      <c r="B196" s="35">
        <f>AVERAGE('Average Set Win Rates'!W196:AA196)</f>
        <v>0.45476190476190476</v>
      </c>
      <c r="C196">
        <f>AVERAGE('Average Set Win Rates'!W196:Y196)</f>
        <v>0.75793650793650791</v>
      </c>
      <c r="D196">
        <f t="shared" si="3"/>
        <v>0.45476190476190476</v>
      </c>
      <c r="E196" t="str">
        <f>IFERROR(INDEX('Australian Open'!B:B, MATCH(A196, 'Australian Open'!C:C, 0)), IFERROR(INDEX('Australian Open'!B:B, MATCH(A196, 'Australian Open'!S:S, 0)), "Not Found"))</f>
        <v>Men's</v>
      </c>
      <c r="F196">
        <f>'Years Since AO Debut'!B196</f>
        <v>1911</v>
      </c>
    </row>
    <row r="197" spans="1:6">
      <c r="A197" t="str">
        <v>Rodney Heath</v>
      </c>
      <c r="B197" s="35">
        <f>AVERAGE('Average Set Win Rates'!W197:AA197)</f>
        <v>0.42833333333333334</v>
      </c>
      <c r="C197">
        <f>AVERAGE('Average Set Win Rates'!W197:Y197)</f>
        <v>0.61388888888888882</v>
      </c>
      <c r="D197">
        <f t="shared" si="3"/>
        <v>0.42833333333333334</v>
      </c>
      <c r="E197" t="str">
        <f>IFERROR(INDEX('Australian Open'!B:B, MATCH(A197, 'Australian Open'!C:C, 0)), IFERROR(INDEX('Australian Open'!B:B, MATCH(A197, 'Australian Open'!S:S, 0)), "Not Found"))</f>
        <v>Men's</v>
      </c>
      <c r="F197">
        <f>'Years Since AO Debut'!B197</f>
        <v>1905</v>
      </c>
    </row>
    <row r="198" spans="1:6">
      <c r="A198" t="str">
        <v>Anthony Wilding</v>
      </c>
      <c r="B198" s="35">
        <f>AVERAGE('Average Set Win Rates'!W198:AA198)</f>
        <v>0.43904761904761908</v>
      </c>
      <c r="C198">
        <f>AVERAGE('Average Set Win Rates'!W198:Y198)</f>
        <v>0.73174603174603181</v>
      </c>
      <c r="D198">
        <f t="shared" si="3"/>
        <v>0.43904761904761908</v>
      </c>
      <c r="E198" t="str">
        <f>IFERROR(INDEX('Australian Open'!B:B, MATCH(A198, 'Australian Open'!C:C, 0)), IFERROR(INDEX('Australian Open'!B:B, MATCH(A198, 'Australian Open'!S:S, 0)), "Not Found"))</f>
        <v>Men's</v>
      </c>
      <c r="F198">
        <f>'Years Since AO Debut'!B198</f>
        <v>1906</v>
      </c>
    </row>
    <row r="199" spans="1:6">
      <c r="A199" t="str">
        <v>Fred Alexander</v>
      </c>
      <c r="B199" s="35">
        <f>AVERAGE('Average Set Win Rates'!W199:AA199)</f>
        <v>0.61666666666666659</v>
      </c>
      <c r="C199">
        <f>AVERAGE('Average Set Win Rates'!W199:Y199)</f>
        <v>0.55555555555555547</v>
      </c>
      <c r="D199">
        <f t="shared" si="3"/>
        <v>0.61666666666666659</v>
      </c>
      <c r="E199" t="str">
        <f>IFERROR(INDEX('Australian Open'!B:B, MATCH(A199, 'Australian Open'!C:C, 0)), IFERROR(INDEX('Australian Open'!B:B, MATCH(A199, 'Australian Open'!S:S, 0)), "Not Found"))</f>
        <v>Men's</v>
      </c>
      <c r="F199">
        <f>'Years Since AO Debut'!B199</f>
        <v>1908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C0B1-8DC5-4E04-A956-31C5B0774963}">
  <dimension ref="A1:D211"/>
  <sheetViews>
    <sheetView workbookViewId="0">
      <selection activeCell="G217" sqref="G217"/>
    </sheetView>
  </sheetViews>
  <sheetFormatPr defaultRowHeight="14.5"/>
  <cols>
    <col min="2" max="2" width="10.36328125" customWidth="1"/>
    <col min="3" max="3" width="8.7265625" customWidth="1"/>
    <col min="4" max="4" width="16.1796875" customWidth="1"/>
  </cols>
  <sheetData>
    <row r="1" spans="1:4">
      <c r="A1" s="33" t="str" cm="1">
        <f t="array" ref="A1:A211">'Australian Open'!A1:A211</f>
        <v>Year</v>
      </c>
      <c r="B1" s="19" t="str" cm="1">
        <f t="array" ref="B1:B211">'Australian Open'!B1:B211</f>
        <v>Gender</v>
      </c>
      <c r="C1" s="19" t="s">
        <v>591</v>
      </c>
      <c r="D1" s="19" t="str" cm="1">
        <f t="array" ref="D1:D193">'Australian Open'!G1:G193</f>
        <v>Champion Seed</v>
      </c>
    </row>
    <row r="2" spans="1:4">
      <c r="A2">
        <v>2024</v>
      </c>
      <c r="B2" t="str">
        <v>Women's</v>
      </c>
      <c r="C2">
        <f>COUNTA('Australian Open'!I2:R2)/2</f>
        <v>2</v>
      </c>
      <c r="D2">
        <v>2</v>
      </c>
    </row>
    <row r="3" spans="1:4">
      <c r="A3">
        <v>2024</v>
      </c>
      <c r="B3" t="str">
        <v>Men's</v>
      </c>
      <c r="C3">
        <f>COUNTA('Australian Open'!I3:R3)/2</f>
        <v>5</v>
      </c>
      <c r="D3">
        <v>4</v>
      </c>
    </row>
    <row r="4" spans="1:4">
      <c r="A4">
        <v>2023</v>
      </c>
      <c r="B4" t="str">
        <v>Women's</v>
      </c>
      <c r="C4">
        <f>COUNTA('Australian Open'!I4:R4)/2</f>
        <v>3</v>
      </c>
      <c r="D4">
        <v>5</v>
      </c>
    </row>
    <row r="5" spans="1:4">
      <c r="A5">
        <v>2023</v>
      </c>
      <c r="B5" t="str">
        <v>Men's</v>
      </c>
      <c r="C5">
        <f>COUNTA('Australian Open'!I5:R5)/2</f>
        <v>3</v>
      </c>
      <c r="D5">
        <v>4</v>
      </c>
    </row>
    <row r="6" spans="1:4">
      <c r="A6">
        <v>2022</v>
      </c>
      <c r="B6" t="str">
        <v>Women's</v>
      </c>
      <c r="C6">
        <f>COUNTA('Australian Open'!I6:R6)/2</f>
        <v>2</v>
      </c>
      <c r="D6">
        <v>1</v>
      </c>
    </row>
    <row r="7" spans="1:4">
      <c r="A7">
        <v>2022</v>
      </c>
      <c r="B7" t="str">
        <v>Men's</v>
      </c>
      <c r="C7">
        <f>COUNTA('Australian Open'!I7:R7)/2</f>
        <v>5</v>
      </c>
      <c r="D7">
        <v>2</v>
      </c>
    </row>
    <row r="8" spans="1:4">
      <c r="A8">
        <v>2021</v>
      </c>
      <c r="B8" t="str">
        <v>Women's</v>
      </c>
      <c r="C8">
        <f>COUNTA('Australian Open'!I8:R8)/2</f>
        <v>2</v>
      </c>
      <c r="D8">
        <v>3</v>
      </c>
    </row>
    <row r="9" spans="1:4">
      <c r="A9">
        <v>2021</v>
      </c>
      <c r="B9" t="str">
        <v>Men's</v>
      </c>
      <c r="C9">
        <f>COUNTA('Australian Open'!I9:R9)/2</f>
        <v>3</v>
      </c>
      <c r="D9">
        <v>1</v>
      </c>
    </row>
    <row r="10" spans="1:4">
      <c r="A10">
        <v>2020</v>
      </c>
      <c r="B10" t="str">
        <v>Women's</v>
      </c>
      <c r="C10">
        <f>COUNTA('Australian Open'!I10:R10)/2</f>
        <v>3</v>
      </c>
      <c r="D10">
        <v>14</v>
      </c>
    </row>
    <row r="11" spans="1:4">
      <c r="A11">
        <v>2020</v>
      </c>
      <c r="B11" t="str">
        <v>Men's</v>
      </c>
      <c r="C11">
        <f>COUNTA('Australian Open'!I11:R11)/2</f>
        <v>5</v>
      </c>
      <c r="D11">
        <v>2</v>
      </c>
    </row>
    <row r="12" spans="1:4">
      <c r="A12">
        <v>2019</v>
      </c>
      <c r="B12" t="str">
        <v>Women's</v>
      </c>
      <c r="C12">
        <f>COUNTA('Australian Open'!I12:R12)/2</f>
        <v>3</v>
      </c>
      <c r="D12">
        <v>4</v>
      </c>
    </row>
    <row r="13" spans="1:4">
      <c r="A13">
        <v>2019</v>
      </c>
      <c r="B13" t="str">
        <v>Men's</v>
      </c>
      <c r="C13">
        <f>COUNTA('Australian Open'!I13:R13)/2</f>
        <v>3</v>
      </c>
      <c r="D13">
        <v>1</v>
      </c>
    </row>
    <row r="14" spans="1:4">
      <c r="A14">
        <v>2018</v>
      </c>
      <c r="B14" t="str">
        <v>Women's</v>
      </c>
      <c r="C14">
        <f>COUNTA('Australian Open'!I14:R14)/2</f>
        <v>3</v>
      </c>
      <c r="D14">
        <v>2</v>
      </c>
    </row>
    <row r="15" spans="1:4">
      <c r="A15">
        <v>2018</v>
      </c>
      <c r="B15" t="str">
        <v>Men's</v>
      </c>
      <c r="C15">
        <f>COUNTA('Australian Open'!I15:R15)/2</f>
        <v>5</v>
      </c>
      <c r="D15">
        <v>2</v>
      </c>
    </row>
    <row r="16" spans="1:4">
      <c r="A16">
        <v>2017</v>
      </c>
      <c r="B16" t="str">
        <v>Women's</v>
      </c>
      <c r="C16">
        <f>COUNTA('Australian Open'!I16:R16)/2</f>
        <v>2</v>
      </c>
      <c r="D16">
        <v>2</v>
      </c>
    </row>
    <row r="17" spans="1:4">
      <c r="A17">
        <v>2017</v>
      </c>
      <c r="B17" t="str">
        <v>Men's</v>
      </c>
      <c r="C17">
        <f>COUNTA('Australian Open'!I17:R17)/2</f>
        <v>5</v>
      </c>
      <c r="D17">
        <v>17</v>
      </c>
    </row>
    <row r="18" spans="1:4">
      <c r="A18">
        <v>2016</v>
      </c>
      <c r="B18" t="str">
        <v>Women's</v>
      </c>
      <c r="C18">
        <f>COUNTA('Australian Open'!I18:R18)/2</f>
        <v>3</v>
      </c>
      <c r="D18">
        <v>7</v>
      </c>
    </row>
    <row r="19" spans="1:4">
      <c r="A19">
        <v>2016</v>
      </c>
      <c r="B19" t="str">
        <v>Men's</v>
      </c>
      <c r="C19">
        <f>COUNTA('Australian Open'!I19:R19)/2</f>
        <v>3</v>
      </c>
      <c r="D19">
        <v>1</v>
      </c>
    </row>
    <row r="20" spans="1:4">
      <c r="A20">
        <v>2015</v>
      </c>
      <c r="B20" t="str">
        <v>Women's</v>
      </c>
      <c r="C20">
        <f>COUNTA('Australian Open'!I20:R20)/2</f>
        <v>2</v>
      </c>
      <c r="D20">
        <v>1</v>
      </c>
    </row>
    <row r="21" spans="1:4">
      <c r="A21">
        <v>2015</v>
      </c>
      <c r="B21" t="str">
        <v>Men's</v>
      </c>
      <c r="C21">
        <f>COUNTA('Australian Open'!I21:R21)/2</f>
        <v>4</v>
      </c>
      <c r="D21">
        <v>1</v>
      </c>
    </row>
    <row r="22" spans="1:4">
      <c r="A22">
        <v>2014</v>
      </c>
      <c r="B22" t="str">
        <v>Women's</v>
      </c>
      <c r="C22">
        <f>COUNTA('Australian Open'!I22:R22)/2</f>
        <v>2</v>
      </c>
      <c r="D22">
        <v>4</v>
      </c>
    </row>
    <row r="23" spans="1:4">
      <c r="A23">
        <v>2014</v>
      </c>
      <c r="B23" t="str">
        <v>Men's</v>
      </c>
      <c r="C23">
        <f>COUNTA('Australian Open'!I23:R23)/2</f>
        <v>4</v>
      </c>
      <c r="D23">
        <v>8</v>
      </c>
    </row>
    <row r="24" spans="1:4">
      <c r="A24">
        <v>2013</v>
      </c>
      <c r="B24" t="str">
        <v>Women's</v>
      </c>
      <c r="C24">
        <f>COUNTA('Australian Open'!I24:R24)/2</f>
        <v>3</v>
      </c>
      <c r="D24">
        <v>1</v>
      </c>
    </row>
    <row r="25" spans="1:4">
      <c r="A25">
        <v>2013</v>
      </c>
      <c r="B25" t="str">
        <v>Men's</v>
      </c>
      <c r="C25">
        <f>COUNTA('Australian Open'!I25:R25)/2</f>
        <v>4</v>
      </c>
      <c r="D25">
        <v>1</v>
      </c>
    </row>
    <row r="26" spans="1:4">
      <c r="A26">
        <v>2012</v>
      </c>
      <c r="B26" t="str">
        <v>Women's</v>
      </c>
      <c r="C26">
        <f>COUNTA('Australian Open'!I26:R26)/2</f>
        <v>2</v>
      </c>
      <c r="D26">
        <v>3</v>
      </c>
    </row>
    <row r="27" spans="1:4">
      <c r="A27">
        <v>2012</v>
      </c>
      <c r="B27" t="str">
        <v>Men's</v>
      </c>
      <c r="C27">
        <f>COUNTA('Australian Open'!I27:R27)/2</f>
        <v>5</v>
      </c>
      <c r="D27">
        <v>1</v>
      </c>
    </row>
    <row r="28" spans="1:4">
      <c r="A28">
        <v>2011</v>
      </c>
      <c r="B28" t="str">
        <v>Women's</v>
      </c>
      <c r="C28">
        <f>COUNTA('Australian Open'!I28:R28)/2</f>
        <v>3</v>
      </c>
      <c r="D28">
        <v>3</v>
      </c>
    </row>
    <row r="29" spans="1:4">
      <c r="A29">
        <v>2011</v>
      </c>
      <c r="B29" t="str">
        <v>Men's</v>
      </c>
      <c r="C29">
        <f>COUNTA('Australian Open'!I29:R29)/2</f>
        <v>3</v>
      </c>
      <c r="D29">
        <v>3</v>
      </c>
    </row>
    <row r="30" spans="1:4">
      <c r="A30">
        <v>2010</v>
      </c>
      <c r="B30" t="str">
        <v>Women's</v>
      </c>
      <c r="C30">
        <f>COUNTA('Australian Open'!I30:R30)/2</f>
        <v>3</v>
      </c>
      <c r="D30">
        <v>1</v>
      </c>
    </row>
    <row r="31" spans="1:4">
      <c r="A31">
        <v>2010</v>
      </c>
      <c r="B31" t="str">
        <v>Men's</v>
      </c>
      <c r="C31">
        <f>COUNTA('Australian Open'!I31:R31)/2</f>
        <v>3</v>
      </c>
      <c r="D31">
        <v>1</v>
      </c>
    </row>
    <row r="32" spans="1:4">
      <c r="A32">
        <v>2009</v>
      </c>
      <c r="B32" t="str">
        <v>Women's</v>
      </c>
      <c r="C32">
        <f>COUNTA('Australian Open'!I32:R32)/2</f>
        <v>2</v>
      </c>
      <c r="D32">
        <v>2</v>
      </c>
    </row>
    <row r="33" spans="1:4">
      <c r="A33">
        <v>2009</v>
      </c>
      <c r="B33" t="str">
        <v>Men's</v>
      </c>
      <c r="C33">
        <f>COUNTA('Australian Open'!I33:R33)/2</f>
        <v>5</v>
      </c>
      <c r="D33">
        <v>1</v>
      </c>
    </row>
    <row r="34" spans="1:4">
      <c r="A34">
        <v>2008</v>
      </c>
      <c r="B34" t="str">
        <v>Women's</v>
      </c>
      <c r="C34">
        <f>COUNTA('Australian Open'!I34:R34)/2</f>
        <v>2</v>
      </c>
      <c r="D34">
        <v>5</v>
      </c>
    </row>
    <row r="35" spans="1:4">
      <c r="A35">
        <v>2008</v>
      </c>
      <c r="B35" t="str">
        <v>Men's</v>
      </c>
      <c r="C35">
        <f>COUNTA('Australian Open'!I35:R35)/2</f>
        <v>4</v>
      </c>
      <c r="D35">
        <v>3</v>
      </c>
    </row>
    <row r="36" spans="1:4">
      <c r="A36">
        <v>2007</v>
      </c>
      <c r="B36" t="str">
        <v>Women's</v>
      </c>
      <c r="C36">
        <f>COUNTA('Australian Open'!I36:R36)/2</f>
        <v>2</v>
      </c>
      <c r="D36" t="str">
        <v>U</v>
      </c>
    </row>
    <row r="37" spans="1:4">
      <c r="A37">
        <v>2007</v>
      </c>
      <c r="B37" t="str">
        <v>Men's</v>
      </c>
      <c r="C37">
        <f>COUNTA('Australian Open'!I37:R37)/2</f>
        <v>3</v>
      </c>
      <c r="D37">
        <v>1</v>
      </c>
    </row>
    <row r="38" spans="1:4">
      <c r="A38">
        <v>2006</v>
      </c>
      <c r="B38" t="str">
        <v>Women's</v>
      </c>
      <c r="C38">
        <f>COUNTA('Australian Open'!I38:R38)/2</f>
        <v>2</v>
      </c>
      <c r="D38">
        <v>3</v>
      </c>
    </row>
    <row r="39" spans="1:4">
      <c r="A39">
        <v>2006</v>
      </c>
      <c r="B39" t="str">
        <v>Men's</v>
      </c>
      <c r="C39">
        <f>COUNTA('Australian Open'!I39:R39)/2</f>
        <v>4</v>
      </c>
      <c r="D39">
        <v>1</v>
      </c>
    </row>
    <row r="40" spans="1:4">
      <c r="A40">
        <v>2005</v>
      </c>
      <c r="B40" t="str">
        <v>Women's</v>
      </c>
      <c r="C40">
        <f>COUNTA('Australian Open'!I40:R40)/2</f>
        <v>3</v>
      </c>
      <c r="D40">
        <v>7</v>
      </c>
    </row>
    <row r="41" spans="1:4">
      <c r="A41">
        <v>2005</v>
      </c>
      <c r="B41" t="str">
        <v>Men's</v>
      </c>
      <c r="C41">
        <f>COUNTA('Australian Open'!I41:R41)/2</f>
        <v>4</v>
      </c>
      <c r="D41">
        <v>4</v>
      </c>
    </row>
    <row r="42" spans="1:4">
      <c r="A42">
        <v>2004</v>
      </c>
      <c r="B42" t="str">
        <v>Women's</v>
      </c>
      <c r="C42">
        <f>COUNTA('Australian Open'!I42:R42)/2</f>
        <v>3</v>
      </c>
      <c r="D42">
        <v>1</v>
      </c>
    </row>
    <row r="43" spans="1:4">
      <c r="A43">
        <v>2004</v>
      </c>
      <c r="B43" t="str">
        <v>Men's</v>
      </c>
      <c r="C43">
        <f>COUNTA('Australian Open'!I43:R43)/2</f>
        <v>3</v>
      </c>
      <c r="D43">
        <v>2</v>
      </c>
    </row>
    <row r="44" spans="1:4">
      <c r="A44">
        <v>2003</v>
      </c>
      <c r="B44" t="str">
        <v>Women's</v>
      </c>
      <c r="C44">
        <f>COUNTA('Australian Open'!I44:R44)/2</f>
        <v>3</v>
      </c>
      <c r="D44">
        <v>1</v>
      </c>
    </row>
    <row r="45" spans="1:4">
      <c r="A45">
        <v>2003</v>
      </c>
      <c r="B45" t="str">
        <v>Men's</v>
      </c>
      <c r="C45">
        <f>COUNTA('Australian Open'!I45:R45)/2</f>
        <v>3</v>
      </c>
      <c r="D45">
        <v>2</v>
      </c>
    </row>
    <row r="46" spans="1:4">
      <c r="A46">
        <v>2002</v>
      </c>
      <c r="B46" t="str">
        <v>Women's</v>
      </c>
      <c r="C46">
        <f>COUNTA('Australian Open'!I46:R46)/2</f>
        <v>3</v>
      </c>
      <c r="D46">
        <v>1</v>
      </c>
    </row>
    <row r="47" spans="1:4">
      <c r="A47">
        <v>2002</v>
      </c>
      <c r="B47" t="str">
        <v>Men's</v>
      </c>
      <c r="C47">
        <f>COUNTA('Australian Open'!I47:R47)/2</f>
        <v>4</v>
      </c>
      <c r="D47">
        <v>16</v>
      </c>
    </row>
    <row r="48" spans="1:4">
      <c r="A48">
        <v>2001</v>
      </c>
      <c r="B48" t="str">
        <v>Women's</v>
      </c>
      <c r="C48">
        <f>COUNTA('Australian Open'!I48:R48)/2</f>
        <v>2</v>
      </c>
      <c r="D48">
        <v>12</v>
      </c>
    </row>
    <row r="49" spans="1:4">
      <c r="A49">
        <v>2001</v>
      </c>
      <c r="B49" t="str">
        <v>Men's</v>
      </c>
      <c r="C49">
        <f>COUNTA('Australian Open'!I49:R49)/2</f>
        <v>3</v>
      </c>
      <c r="D49">
        <v>6</v>
      </c>
    </row>
    <row r="50" spans="1:4">
      <c r="A50">
        <v>2000</v>
      </c>
      <c r="B50" t="str">
        <v>Women's</v>
      </c>
      <c r="C50">
        <f>COUNTA('Australian Open'!I50:R50)/2</f>
        <v>2</v>
      </c>
      <c r="D50">
        <v>2</v>
      </c>
    </row>
    <row r="51" spans="1:4">
      <c r="A51">
        <v>2000</v>
      </c>
      <c r="B51" t="str">
        <v>Men's</v>
      </c>
      <c r="C51">
        <f>COUNTA('Australian Open'!I51:R51)/2</f>
        <v>4</v>
      </c>
      <c r="D51">
        <v>1</v>
      </c>
    </row>
    <row r="52" spans="1:4">
      <c r="A52">
        <v>1999</v>
      </c>
      <c r="B52" t="str">
        <v>Women's</v>
      </c>
      <c r="C52">
        <f>COUNTA('Australian Open'!I52:R52)/2</f>
        <v>2</v>
      </c>
      <c r="D52">
        <v>2</v>
      </c>
    </row>
    <row r="53" spans="1:4">
      <c r="A53">
        <v>1999</v>
      </c>
      <c r="B53" t="str">
        <v>Men's</v>
      </c>
      <c r="C53">
        <f>COUNTA('Australian Open'!I53:R53)/2</f>
        <v>4</v>
      </c>
      <c r="D53">
        <v>10</v>
      </c>
    </row>
    <row r="54" spans="1:4">
      <c r="A54">
        <v>1998</v>
      </c>
      <c r="B54" t="str">
        <v>Women's</v>
      </c>
      <c r="C54">
        <f>COUNTA('Australian Open'!I54:R54)/2</f>
        <v>2</v>
      </c>
      <c r="D54">
        <v>1</v>
      </c>
    </row>
    <row r="55" spans="1:4">
      <c r="A55">
        <v>1998</v>
      </c>
      <c r="B55" t="str">
        <v>Men's</v>
      </c>
      <c r="C55">
        <f>COUNTA('Australian Open'!I55:R55)/2</f>
        <v>3</v>
      </c>
      <c r="D55">
        <v>6</v>
      </c>
    </row>
    <row r="56" spans="1:4">
      <c r="A56">
        <v>1997</v>
      </c>
      <c r="B56" t="str">
        <v>Women's</v>
      </c>
      <c r="C56">
        <f>COUNTA('Australian Open'!I56:R56)/2</f>
        <v>2</v>
      </c>
      <c r="D56">
        <v>4</v>
      </c>
    </row>
    <row r="57" spans="1:4">
      <c r="A57">
        <v>1997</v>
      </c>
      <c r="B57" t="str">
        <v>Men's</v>
      </c>
      <c r="C57">
        <f>COUNTA('Australian Open'!I57:R57)/2</f>
        <v>3</v>
      </c>
      <c r="D57">
        <v>1</v>
      </c>
    </row>
    <row r="58" spans="1:4">
      <c r="A58">
        <v>1996</v>
      </c>
      <c r="B58" t="str">
        <v>Women's</v>
      </c>
      <c r="C58">
        <f>COUNTA('Australian Open'!I58:R58)/2</f>
        <v>2</v>
      </c>
      <c r="D58">
        <v>1</v>
      </c>
    </row>
    <row r="59" spans="1:4">
      <c r="A59">
        <v>1996</v>
      </c>
      <c r="B59" t="str">
        <v>Men's</v>
      </c>
      <c r="C59">
        <f>COUNTA('Australian Open'!I59:R59)/2</f>
        <v>4</v>
      </c>
      <c r="D59">
        <v>4</v>
      </c>
    </row>
    <row r="60" spans="1:4">
      <c r="A60">
        <v>1995</v>
      </c>
      <c r="B60" t="str">
        <v>Women's</v>
      </c>
      <c r="C60">
        <f>COUNTA('Australian Open'!I60:R60)/2</f>
        <v>2</v>
      </c>
      <c r="D60">
        <v>4</v>
      </c>
    </row>
    <row r="61" spans="1:4">
      <c r="A61">
        <v>1995</v>
      </c>
      <c r="B61" t="str">
        <v>Men's</v>
      </c>
      <c r="C61">
        <f>COUNTA('Australian Open'!I61:R61)/2</f>
        <v>4</v>
      </c>
      <c r="D61">
        <v>2</v>
      </c>
    </row>
    <row r="62" spans="1:4">
      <c r="A62">
        <v>1994</v>
      </c>
      <c r="B62" t="str">
        <v>Women's</v>
      </c>
      <c r="C62">
        <f>COUNTA('Australian Open'!I62:R62)/2</f>
        <v>2</v>
      </c>
      <c r="D62">
        <v>1</v>
      </c>
    </row>
    <row r="63" spans="1:4">
      <c r="A63">
        <v>1994</v>
      </c>
      <c r="B63" t="str">
        <v>Men's</v>
      </c>
      <c r="C63">
        <f>COUNTA('Australian Open'!I63:R63)/2</f>
        <v>3</v>
      </c>
      <c r="D63">
        <v>1</v>
      </c>
    </row>
    <row r="64" spans="1:4">
      <c r="A64">
        <v>1993</v>
      </c>
      <c r="B64" t="str">
        <v>Women's</v>
      </c>
      <c r="C64">
        <f>COUNTA('Australian Open'!I64:R64)/2</f>
        <v>3</v>
      </c>
      <c r="D64">
        <v>1</v>
      </c>
    </row>
    <row r="65" spans="1:4">
      <c r="A65">
        <v>1993</v>
      </c>
      <c r="B65" t="str">
        <v>Men's</v>
      </c>
      <c r="C65">
        <f>COUNTA('Australian Open'!I65:R65)/2</f>
        <v>4</v>
      </c>
      <c r="D65">
        <v>1</v>
      </c>
    </row>
    <row r="66" spans="1:4">
      <c r="A66">
        <v>1992</v>
      </c>
      <c r="B66" t="str">
        <v>Women's</v>
      </c>
      <c r="C66">
        <f>COUNTA('Australian Open'!I66:R66)/2</f>
        <v>2</v>
      </c>
      <c r="D66">
        <v>1</v>
      </c>
    </row>
    <row r="67" spans="1:4">
      <c r="A67">
        <v>1992</v>
      </c>
      <c r="B67" t="str">
        <v>Men's</v>
      </c>
      <c r="C67">
        <f>COUNTA('Australian Open'!I67:R67)/2</f>
        <v>4</v>
      </c>
      <c r="D67">
        <v>2</v>
      </c>
    </row>
    <row r="68" spans="1:4">
      <c r="A68">
        <v>1991</v>
      </c>
      <c r="B68" t="str">
        <v>Women's</v>
      </c>
      <c r="C68">
        <f>COUNTA('Australian Open'!I68:R68)/2</f>
        <v>3</v>
      </c>
      <c r="D68">
        <v>2</v>
      </c>
    </row>
    <row r="69" spans="1:4">
      <c r="A69">
        <v>1991</v>
      </c>
      <c r="B69" t="str">
        <v>Men's</v>
      </c>
      <c r="C69">
        <f>COUNTA('Australian Open'!I69:R69)/2</f>
        <v>4</v>
      </c>
      <c r="D69">
        <v>2</v>
      </c>
    </row>
    <row r="70" spans="1:4">
      <c r="A70">
        <v>1990</v>
      </c>
      <c r="B70" t="str">
        <v>Women's</v>
      </c>
      <c r="C70">
        <f>COUNTA('Australian Open'!I70:R70)/2</f>
        <v>2</v>
      </c>
      <c r="D70">
        <v>1</v>
      </c>
    </row>
    <row r="71" spans="1:4">
      <c r="A71">
        <v>1990</v>
      </c>
      <c r="B71" t="str">
        <v>Men's</v>
      </c>
      <c r="C71">
        <f>COUNTA('Australian Open'!I71:R71)/2</f>
        <v>3</v>
      </c>
      <c r="D71">
        <v>1</v>
      </c>
    </row>
    <row r="72" spans="1:4">
      <c r="A72">
        <v>1989</v>
      </c>
      <c r="B72" t="str">
        <v>Women's</v>
      </c>
      <c r="C72">
        <f>COUNTA('Australian Open'!I72:R72)/2</f>
        <v>2</v>
      </c>
      <c r="D72">
        <v>1</v>
      </c>
    </row>
    <row r="73" spans="1:4">
      <c r="A73">
        <v>1989</v>
      </c>
      <c r="B73" t="str">
        <v>Men's</v>
      </c>
      <c r="C73">
        <f>COUNTA('Australian Open'!I73:R73)/2</f>
        <v>3</v>
      </c>
      <c r="D73">
        <v>2</v>
      </c>
    </row>
    <row r="74" spans="1:4">
      <c r="A74">
        <v>1988</v>
      </c>
      <c r="B74" t="str">
        <v>Women's</v>
      </c>
      <c r="C74">
        <f>COUNTA('Australian Open'!I74:R74)/2</f>
        <v>2</v>
      </c>
      <c r="D74">
        <v>1</v>
      </c>
    </row>
    <row r="75" spans="1:4">
      <c r="A75">
        <v>1988</v>
      </c>
      <c r="B75" t="str">
        <v>Men's</v>
      </c>
      <c r="C75">
        <f>COUNTA('Australian Open'!I75:R75)/2</f>
        <v>5</v>
      </c>
      <c r="D75">
        <v>3</v>
      </c>
    </row>
    <row r="76" spans="1:4">
      <c r="A76">
        <v>1987</v>
      </c>
      <c r="B76" t="str">
        <v>Women's</v>
      </c>
      <c r="C76">
        <f>COUNTA('Australian Open'!I76:R76)/2</f>
        <v>2</v>
      </c>
      <c r="D76">
        <v>2</v>
      </c>
    </row>
    <row r="77" spans="1:4">
      <c r="A77">
        <v>1987</v>
      </c>
      <c r="B77" t="str">
        <v>Men's</v>
      </c>
      <c r="C77">
        <f>COUNTA('Australian Open'!I77:R77)/2</f>
        <v>5</v>
      </c>
      <c r="D77">
        <v>4</v>
      </c>
    </row>
    <row r="78" spans="1:4">
      <c r="A78">
        <v>1985</v>
      </c>
      <c r="B78" t="str">
        <v>Women's</v>
      </c>
      <c r="C78">
        <f>COUNTA('Australian Open'!I78:R78)/2</f>
        <v>3</v>
      </c>
      <c r="D78">
        <v>2</v>
      </c>
    </row>
    <row r="79" spans="1:4">
      <c r="A79">
        <v>1985</v>
      </c>
      <c r="B79" t="str">
        <v>Men's</v>
      </c>
      <c r="C79">
        <f>COUNTA('Australian Open'!I79:R79)/2</f>
        <v>3</v>
      </c>
      <c r="D79">
        <v>5</v>
      </c>
    </row>
    <row r="80" spans="1:4">
      <c r="A80">
        <v>1984</v>
      </c>
      <c r="B80" t="str">
        <v>Women's</v>
      </c>
      <c r="C80">
        <f>COUNTA('Australian Open'!I80:R80)/2</f>
        <v>3</v>
      </c>
      <c r="D80">
        <v>2</v>
      </c>
    </row>
    <row r="81" spans="1:4">
      <c r="A81">
        <v>1984</v>
      </c>
      <c r="B81" t="str">
        <v>Men's</v>
      </c>
      <c r="C81">
        <f>COUNTA('Australian Open'!I81:R81)/2</f>
        <v>4</v>
      </c>
      <c r="D81">
        <v>2</v>
      </c>
    </row>
    <row r="82" spans="1:4">
      <c r="A82">
        <v>1983</v>
      </c>
      <c r="B82" t="str">
        <v>Women's</v>
      </c>
      <c r="C82">
        <f>COUNTA('Australian Open'!I82:R82)/2</f>
        <v>2</v>
      </c>
      <c r="D82">
        <v>1</v>
      </c>
    </row>
    <row r="83" spans="1:4">
      <c r="A83">
        <v>1983</v>
      </c>
      <c r="B83" t="str">
        <v>Men's</v>
      </c>
      <c r="C83">
        <f>COUNTA('Australian Open'!I83:R83)/2</f>
        <v>3</v>
      </c>
      <c r="D83">
        <v>3</v>
      </c>
    </row>
    <row r="84" spans="1:4">
      <c r="A84">
        <v>1982</v>
      </c>
      <c r="B84" t="str">
        <v>Women's</v>
      </c>
      <c r="C84">
        <f>COUNTA('Australian Open'!I84:R84)/2</f>
        <v>3</v>
      </c>
      <c r="D84">
        <v>2</v>
      </c>
    </row>
    <row r="85" spans="1:4">
      <c r="A85">
        <v>1982</v>
      </c>
      <c r="B85" t="str">
        <v>Men's</v>
      </c>
      <c r="C85">
        <f>COUNTA('Australian Open'!I85:R85)/2</f>
        <v>3</v>
      </c>
      <c r="D85">
        <v>1</v>
      </c>
    </row>
    <row r="86" spans="1:4">
      <c r="A86">
        <v>1981</v>
      </c>
      <c r="B86" t="str">
        <v>Women's</v>
      </c>
      <c r="C86">
        <f>COUNTA('Australian Open'!I86:R86)/2</f>
        <v>3</v>
      </c>
      <c r="D86">
        <v>3</v>
      </c>
    </row>
    <row r="87" spans="1:4">
      <c r="A87">
        <v>1981</v>
      </c>
      <c r="B87" t="str">
        <v>Men's</v>
      </c>
      <c r="C87">
        <f>COUNTA('Australian Open'!I87:R87)/2</f>
        <v>4</v>
      </c>
      <c r="D87">
        <v>4</v>
      </c>
    </row>
    <row r="88" spans="1:4">
      <c r="A88">
        <v>1980</v>
      </c>
      <c r="B88" t="str">
        <v>Women's</v>
      </c>
      <c r="C88">
        <f>COUNTA('Australian Open'!I88:R88)/2</f>
        <v>2</v>
      </c>
      <c r="D88">
        <v>3</v>
      </c>
    </row>
    <row r="89" spans="1:4">
      <c r="A89">
        <v>1980</v>
      </c>
      <c r="B89" t="str">
        <v>Men's</v>
      </c>
      <c r="C89">
        <f>COUNTA('Australian Open'!I89:R89)/2</f>
        <v>3</v>
      </c>
      <c r="D89">
        <v>8</v>
      </c>
    </row>
    <row r="90" spans="1:4">
      <c r="A90">
        <v>1979</v>
      </c>
      <c r="B90" t="str">
        <v>Women's</v>
      </c>
      <c r="C90">
        <f>COUNTA('Australian Open'!I90:R90)/2</f>
        <v>2</v>
      </c>
      <c r="D90">
        <v>5</v>
      </c>
    </row>
    <row r="91" spans="1:4">
      <c r="A91">
        <v>1979</v>
      </c>
      <c r="B91" t="str">
        <v>Men's</v>
      </c>
      <c r="C91">
        <f>COUNTA('Australian Open'!I91:R91)/2</f>
        <v>3</v>
      </c>
      <c r="D91">
        <v>1</v>
      </c>
    </row>
    <row r="92" spans="1:4">
      <c r="A92">
        <v>1978</v>
      </c>
      <c r="B92" t="str">
        <v>Women's</v>
      </c>
      <c r="C92">
        <f>COUNTA('Australian Open'!I92:R92)/2</f>
        <v>2</v>
      </c>
      <c r="D92" t="str">
        <v>U</v>
      </c>
    </row>
    <row r="93" spans="1:4">
      <c r="A93">
        <v>1978</v>
      </c>
      <c r="B93" t="str">
        <v>Men's</v>
      </c>
      <c r="C93">
        <f>COUNTA('Australian Open'!I93:R93)/2</f>
        <v>4</v>
      </c>
      <c r="D93">
        <v>1</v>
      </c>
    </row>
    <row r="94" spans="1:4">
      <c r="A94">
        <v>1977</v>
      </c>
      <c r="B94" t="str">
        <v>Women's</v>
      </c>
      <c r="C94">
        <f>COUNTA('Australian Open'!I94:R94)/2</f>
        <v>2</v>
      </c>
      <c r="D94">
        <v>1</v>
      </c>
    </row>
    <row r="95" spans="1:4">
      <c r="A95">
        <v>1977</v>
      </c>
      <c r="B95" t="str">
        <v>Men's</v>
      </c>
      <c r="C95">
        <f>COUNTA('Australian Open'!I95:R95)/2</f>
        <v>5</v>
      </c>
      <c r="D95">
        <v>1</v>
      </c>
    </row>
    <row r="96" spans="1:4">
      <c r="A96">
        <v>1977</v>
      </c>
      <c r="B96" t="str">
        <v>Women's</v>
      </c>
      <c r="C96">
        <f>COUNTA('Australian Open'!I96:R96)/2</f>
        <v>2</v>
      </c>
      <c r="D96">
        <v>2</v>
      </c>
    </row>
    <row r="97" spans="1:4">
      <c r="A97">
        <v>1977</v>
      </c>
      <c r="B97" t="str">
        <v>Men's</v>
      </c>
      <c r="C97">
        <f>COUNTA('Australian Open'!I97:R97)/2</f>
        <v>3</v>
      </c>
      <c r="D97">
        <v>2</v>
      </c>
    </row>
    <row r="98" spans="1:4">
      <c r="A98">
        <v>1976</v>
      </c>
      <c r="B98" t="str">
        <v>Women's</v>
      </c>
      <c r="C98">
        <f>COUNTA('Australian Open'!I98:R98)/2</f>
        <v>2</v>
      </c>
      <c r="D98">
        <v>1</v>
      </c>
    </row>
    <row r="99" spans="1:4">
      <c r="A99">
        <v>1976</v>
      </c>
      <c r="B99" t="str">
        <v>Men's</v>
      </c>
      <c r="C99">
        <f>COUNTA('Australian Open'!I99:R99)/2</f>
        <v>4</v>
      </c>
      <c r="D99" t="str">
        <v>U</v>
      </c>
    </row>
    <row r="100" spans="1:4">
      <c r="A100">
        <v>1975</v>
      </c>
      <c r="B100" t="str">
        <v>Women's</v>
      </c>
      <c r="C100">
        <f>COUNTA('Australian Open'!I100:R100)/2</f>
        <v>2</v>
      </c>
      <c r="D100">
        <v>3</v>
      </c>
    </row>
    <row r="101" spans="1:4">
      <c r="A101">
        <v>1975</v>
      </c>
      <c r="B101" t="str">
        <v>Men's</v>
      </c>
      <c r="C101">
        <f>COUNTA('Australian Open'!I101:R101)/2</f>
        <v>4</v>
      </c>
      <c r="D101">
        <v>2</v>
      </c>
    </row>
    <row r="102" spans="1:4">
      <c r="A102">
        <v>1974</v>
      </c>
      <c r="B102" t="str">
        <v>Women's</v>
      </c>
      <c r="C102">
        <f>COUNTA('Australian Open'!I102:R102)/2</f>
        <v>3</v>
      </c>
      <c r="D102">
        <v>2</v>
      </c>
    </row>
    <row r="103" spans="1:4">
      <c r="A103">
        <v>1974</v>
      </c>
      <c r="B103" t="str">
        <v>Men's</v>
      </c>
      <c r="C103">
        <f>COUNTA('Australian Open'!I103:R103)/2</f>
        <v>4</v>
      </c>
      <c r="D103">
        <v>2</v>
      </c>
    </row>
    <row r="104" spans="1:4">
      <c r="A104">
        <v>1973</v>
      </c>
      <c r="B104" t="str">
        <v>Women's</v>
      </c>
      <c r="C104">
        <f>COUNTA('Australian Open'!I104:R104)/2</f>
        <v>2</v>
      </c>
      <c r="D104">
        <v>1</v>
      </c>
    </row>
    <row r="105" spans="1:4">
      <c r="A105">
        <v>1973</v>
      </c>
      <c r="B105" t="str">
        <v>Men's</v>
      </c>
      <c r="C105">
        <f>COUNTA('Australian Open'!I105:R105)/2</f>
        <v>4</v>
      </c>
      <c r="D105">
        <v>2</v>
      </c>
    </row>
    <row r="106" spans="1:4">
      <c r="A106">
        <v>1972</v>
      </c>
      <c r="B106" t="str">
        <v>Women's</v>
      </c>
      <c r="C106">
        <f>COUNTA('Australian Open'!I106:R106)/2</f>
        <v>2</v>
      </c>
      <c r="D106">
        <v>2</v>
      </c>
    </row>
    <row r="107" spans="1:4">
      <c r="A107">
        <v>1972</v>
      </c>
      <c r="B107" t="str">
        <v>Men's</v>
      </c>
      <c r="C107">
        <f>COUNTA('Australian Open'!I107:R107)/2</f>
        <v>3</v>
      </c>
      <c r="D107">
        <v>2</v>
      </c>
    </row>
    <row r="108" spans="1:4">
      <c r="A108">
        <v>1971</v>
      </c>
      <c r="B108" t="str">
        <v>Women's</v>
      </c>
      <c r="C108">
        <f>COUNTA('Australian Open'!I108:R108)/2</f>
        <v>3</v>
      </c>
      <c r="D108">
        <v>1</v>
      </c>
    </row>
    <row r="109" spans="1:4">
      <c r="A109">
        <v>1971</v>
      </c>
      <c r="B109" t="str">
        <v>Men's</v>
      </c>
      <c r="C109">
        <f>COUNTA('Australian Open'!I109:R109)/2</f>
        <v>3</v>
      </c>
      <c r="D109">
        <v>2</v>
      </c>
    </row>
    <row r="110" spans="1:4">
      <c r="A110">
        <v>1970</v>
      </c>
      <c r="B110" t="str">
        <v>Women's</v>
      </c>
      <c r="C110">
        <f>COUNTA('Australian Open'!I110:R110)/2</f>
        <v>2</v>
      </c>
      <c r="D110">
        <v>1</v>
      </c>
    </row>
    <row r="111" spans="1:4">
      <c r="A111">
        <v>1970</v>
      </c>
      <c r="B111" t="str">
        <v>Men's</v>
      </c>
      <c r="C111">
        <f>COUNTA('Australian Open'!I111:R111)/2</f>
        <v>3</v>
      </c>
      <c r="D111">
        <v>4</v>
      </c>
    </row>
    <row r="112" spans="1:4">
      <c r="A112">
        <v>1969</v>
      </c>
      <c r="B112" t="str">
        <v>Women's</v>
      </c>
      <c r="C112">
        <f>COUNTA('Australian Open'!I112:R112)/2</f>
        <v>2</v>
      </c>
      <c r="D112">
        <v>2</v>
      </c>
    </row>
    <row r="113" spans="1:4">
      <c r="A113">
        <v>1969</v>
      </c>
      <c r="B113" t="str">
        <v>Men's</v>
      </c>
      <c r="C113">
        <f>COUNTA('Australian Open'!I113:R113)/2</f>
        <v>3</v>
      </c>
      <c r="D113">
        <v>1</v>
      </c>
    </row>
    <row r="114" spans="1:4">
      <c r="A114">
        <v>1968</v>
      </c>
      <c r="B114" t="str">
        <v>Women's</v>
      </c>
      <c r="C114">
        <f>COUNTA('Australian Open'!I114:R114)/2</f>
        <v>2</v>
      </c>
      <c r="D114">
        <v>1</v>
      </c>
    </row>
    <row r="115" spans="1:4">
      <c r="A115">
        <v>1968</v>
      </c>
      <c r="B115" t="str">
        <v>Men's</v>
      </c>
      <c r="C115">
        <f>COUNTA('Australian Open'!I115:R115)/2</f>
        <v>4</v>
      </c>
      <c r="D115">
        <v>1</v>
      </c>
    </row>
    <row r="116" spans="1:4">
      <c r="A116">
        <v>1967</v>
      </c>
      <c r="B116" t="str">
        <v>Women's</v>
      </c>
      <c r="C116">
        <f>COUNTA('Australian Open'!I116:R116)/2</f>
        <v>2</v>
      </c>
      <c r="D116">
        <v>1</v>
      </c>
    </row>
    <row r="117" spans="1:4">
      <c r="A117">
        <v>1967</v>
      </c>
      <c r="B117" t="str">
        <v>Men's</v>
      </c>
      <c r="C117">
        <f>COUNTA('Australian Open'!I117:R117)/2</f>
        <v>3</v>
      </c>
      <c r="D117">
        <v>1</v>
      </c>
    </row>
    <row r="118" spans="1:4">
      <c r="A118">
        <v>1966</v>
      </c>
      <c r="B118" t="str">
        <v>Women's</v>
      </c>
      <c r="C118">
        <f>COUNTA('Australian Open'!I118:R118)/2</f>
        <v>0</v>
      </c>
      <c r="D118">
        <v>1</v>
      </c>
    </row>
    <row r="119" spans="1:4">
      <c r="A119">
        <v>1966</v>
      </c>
      <c r="B119" t="str">
        <v>Men's</v>
      </c>
      <c r="C119">
        <f>COUNTA('Australian Open'!I119:R119)/2</f>
        <v>4</v>
      </c>
      <c r="D119">
        <v>1</v>
      </c>
    </row>
    <row r="120" spans="1:4">
      <c r="A120">
        <v>1965</v>
      </c>
      <c r="B120" t="str">
        <v>Women's</v>
      </c>
      <c r="C120">
        <f>COUNTA('Australian Open'!I120:R120)/2</f>
        <v>3</v>
      </c>
      <c r="D120">
        <v>1</v>
      </c>
    </row>
    <row r="121" spans="1:4">
      <c r="A121">
        <v>1965</v>
      </c>
      <c r="B121" t="str">
        <v>Men's</v>
      </c>
      <c r="C121">
        <f>COUNTA('Australian Open'!I121:R121)/2</f>
        <v>5</v>
      </c>
      <c r="D121">
        <v>1</v>
      </c>
    </row>
    <row r="122" spans="1:4">
      <c r="A122">
        <v>1964</v>
      </c>
      <c r="B122" t="str">
        <v>Women's</v>
      </c>
      <c r="C122">
        <f>COUNTA('Australian Open'!I122:R122)/2</f>
        <v>2</v>
      </c>
      <c r="D122">
        <v>1</v>
      </c>
    </row>
    <row r="123" spans="1:4">
      <c r="A123">
        <v>1964</v>
      </c>
      <c r="B123" t="str">
        <v>Men's</v>
      </c>
      <c r="C123">
        <f>COUNTA('Australian Open'!I123:R123)/2</f>
        <v>3</v>
      </c>
      <c r="D123">
        <v>1</v>
      </c>
    </row>
    <row r="124" spans="1:4">
      <c r="A124">
        <v>1963</v>
      </c>
      <c r="B124" t="str">
        <v>Women's</v>
      </c>
      <c r="C124">
        <f>COUNTA('Australian Open'!I124:R124)/2</f>
        <v>2</v>
      </c>
      <c r="D124">
        <v>1</v>
      </c>
    </row>
    <row r="125" spans="1:4">
      <c r="A125">
        <v>1963</v>
      </c>
      <c r="B125" t="str">
        <v>Men's</v>
      </c>
      <c r="C125">
        <f>COUNTA('Australian Open'!I125:R125)/2</f>
        <v>3</v>
      </c>
      <c r="D125">
        <v>1</v>
      </c>
    </row>
    <row r="126" spans="1:4">
      <c r="A126">
        <v>1962</v>
      </c>
      <c r="B126" t="str">
        <v>Women's</v>
      </c>
      <c r="C126">
        <f>COUNTA('Australian Open'!I126:R126)/2</f>
        <v>2</v>
      </c>
      <c r="D126">
        <v>1</v>
      </c>
    </row>
    <row r="127" spans="1:4">
      <c r="A127">
        <v>1962</v>
      </c>
      <c r="B127" t="str">
        <v>Men's</v>
      </c>
      <c r="C127">
        <f>COUNTA('Australian Open'!I127:R127)/2</f>
        <v>4</v>
      </c>
      <c r="D127">
        <v>1</v>
      </c>
    </row>
    <row r="128" spans="1:4">
      <c r="A128">
        <v>1961</v>
      </c>
      <c r="B128" t="str">
        <v>Women's</v>
      </c>
      <c r="C128">
        <f>COUNTA('Australian Open'!I128:R128)/2</f>
        <v>2</v>
      </c>
      <c r="D128">
        <v>1</v>
      </c>
    </row>
    <row r="129" spans="1:4">
      <c r="A129">
        <v>1961</v>
      </c>
      <c r="B129" t="str">
        <v>Men's</v>
      </c>
      <c r="C129">
        <f>COUNTA('Australian Open'!I129:R129)/2</f>
        <v>4</v>
      </c>
      <c r="D129">
        <v>2</v>
      </c>
    </row>
    <row r="130" spans="1:4">
      <c r="A130">
        <v>1960</v>
      </c>
      <c r="B130" t="str">
        <v>Women's</v>
      </c>
      <c r="C130">
        <f>COUNTA('Australian Open'!I130:R130)/2</f>
        <v>2</v>
      </c>
      <c r="D130">
        <v>7</v>
      </c>
    </row>
    <row r="131" spans="1:4">
      <c r="A131">
        <v>1960</v>
      </c>
      <c r="B131" t="str">
        <v>Men's</v>
      </c>
      <c r="C131">
        <f>COUNTA('Australian Open'!I131:R131)/2</f>
        <v>5</v>
      </c>
      <c r="D131">
        <v>3</v>
      </c>
    </row>
    <row r="132" spans="1:4">
      <c r="A132">
        <v>1959</v>
      </c>
      <c r="B132" t="str">
        <v>Women's</v>
      </c>
      <c r="C132">
        <f>COUNTA('Australian Open'!I132:R132)/2</f>
        <v>2</v>
      </c>
      <c r="D132">
        <v>4</v>
      </c>
    </row>
    <row r="133" spans="1:4">
      <c r="A133">
        <v>1959</v>
      </c>
      <c r="B133" t="str">
        <v>Men's</v>
      </c>
      <c r="C133">
        <f>COUNTA('Australian Open'!I133:R133)/2</f>
        <v>4</v>
      </c>
      <c r="D133">
        <v>2</v>
      </c>
    </row>
    <row r="134" spans="1:4">
      <c r="A134">
        <v>1958</v>
      </c>
      <c r="B134" t="str">
        <v>Women's</v>
      </c>
      <c r="C134">
        <f>COUNTA('Australian Open'!I134:R134)/2</f>
        <v>2</v>
      </c>
      <c r="D134">
        <v>1</v>
      </c>
    </row>
    <row r="135" spans="1:4">
      <c r="A135">
        <v>1958</v>
      </c>
      <c r="B135" t="str">
        <v>Men's</v>
      </c>
      <c r="C135">
        <f>COUNTA('Australian Open'!I135:R135)/2</f>
        <v>3</v>
      </c>
      <c r="D135">
        <v>3</v>
      </c>
    </row>
    <row r="136" spans="1:4">
      <c r="A136">
        <v>1957</v>
      </c>
      <c r="B136" t="str">
        <v>Women's</v>
      </c>
      <c r="C136">
        <f>COUNTA('Australian Open'!I136:R136)/2</f>
        <v>2</v>
      </c>
      <c r="D136">
        <v>1</v>
      </c>
    </row>
    <row r="137" spans="1:4">
      <c r="A137">
        <v>1957</v>
      </c>
      <c r="B137" t="str">
        <v>Men's</v>
      </c>
      <c r="C137">
        <f>COUNTA('Australian Open'!I137:R137)/2</f>
        <v>4</v>
      </c>
      <c r="D137">
        <v>2</v>
      </c>
    </row>
    <row r="138" spans="1:4">
      <c r="A138">
        <v>1956</v>
      </c>
      <c r="B138" t="str">
        <v>Women's</v>
      </c>
      <c r="C138">
        <f>COUNTA('Australian Open'!I138:R138)/2</f>
        <v>3</v>
      </c>
      <c r="D138">
        <v>2</v>
      </c>
    </row>
    <row r="139" spans="1:4">
      <c r="A139">
        <v>1956</v>
      </c>
      <c r="B139" t="str">
        <v>Men's</v>
      </c>
      <c r="C139">
        <f>COUNTA('Australian Open'!I139:R139)/2</f>
        <v>4</v>
      </c>
      <c r="D139">
        <v>1</v>
      </c>
    </row>
    <row r="140" spans="1:4">
      <c r="A140">
        <v>1955</v>
      </c>
      <c r="B140" t="str">
        <v>Women's</v>
      </c>
      <c r="C140">
        <f>COUNTA('Australian Open'!I140:R140)/2</f>
        <v>2</v>
      </c>
      <c r="D140">
        <v>2</v>
      </c>
    </row>
    <row r="141" spans="1:4">
      <c r="A141">
        <v>1955</v>
      </c>
      <c r="B141" t="str">
        <v>Men's</v>
      </c>
      <c r="C141">
        <f>COUNTA('Australian Open'!I141:R141)/2</f>
        <v>3</v>
      </c>
      <c r="D141">
        <v>1</v>
      </c>
    </row>
    <row r="142" spans="1:4">
      <c r="A142">
        <v>1954</v>
      </c>
      <c r="B142" t="str">
        <v>Women's</v>
      </c>
      <c r="C142">
        <f>COUNTA('Australian Open'!I142:R142)/2</f>
        <v>2</v>
      </c>
      <c r="D142">
        <v>1</v>
      </c>
    </row>
    <row r="143" spans="1:4">
      <c r="A143">
        <v>1954</v>
      </c>
      <c r="B143" t="str">
        <v>Men's</v>
      </c>
      <c r="C143">
        <f>COUNTA('Australian Open'!I143:R143)/2</f>
        <v>4</v>
      </c>
      <c r="D143">
        <v>5</v>
      </c>
    </row>
    <row r="144" spans="1:4">
      <c r="A144">
        <v>1953</v>
      </c>
      <c r="B144" t="str">
        <v>Women's</v>
      </c>
      <c r="C144">
        <f>COUNTA('Australian Open'!I144:R144)/2</f>
        <v>2</v>
      </c>
      <c r="D144">
        <v>1</v>
      </c>
    </row>
    <row r="145" spans="1:4">
      <c r="A145">
        <v>1953</v>
      </c>
      <c r="B145" t="str">
        <v>Men's</v>
      </c>
      <c r="C145">
        <f>COUNTA('Australian Open'!I145:R145)/2</f>
        <v>3</v>
      </c>
      <c r="D145">
        <v>3</v>
      </c>
    </row>
    <row r="146" spans="1:4">
      <c r="A146">
        <v>1952</v>
      </c>
      <c r="B146" t="str">
        <v>Women's</v>
      </c>
      <c r="C146">
        <f>COUNTA('Australian Open'!I146:R146)/2</f>
        <v>2</v>
      </c>
      <c r="D146">
        <v>2</v>
      </c>
    </row>
    <row r="147" spans="1:4">
      <c r="A147">
        <v>1952</v>
      </c>
      <c r="B147" t="str">
        <v>Men's</v>
      </c>
      <c r="C147">
        <f>COUNTA('Australian Open'!I147:R147)/2</f>
        <v>4</v>
      </c>
      <c r="D147">
        <v>4</v>
      </c>
    </row>
    <row r="148" spans="1:4">
      <c r="A148">
        <v>1951</v>
      </c>
      <c r="B148" t="str">
        <v>Women's</v>
      </c>
      <c r="C148">
        <f>COUNTA('Australian Open'!I148:R148)/2</f>
        <v>2</v>
      </c>
      <c r="D148">
        <v>1</v>
      </c>
    </row>
    <row r="149" spans="1:4">
      <c r="A149">
        <v>1951</v>
      </c>
      <c r="B149" t="str">
        <v>Men's</v>
      </c>
      <c r="C149">
        <f>COUNTA('Australian Open'!I149:R149)/2</f>
        <v>4</v>
      </c>
      <c r="D149">
        <v>4</v>
      </c>
    </row>
    <row r="150" spans="1:4">
      <c r="A150">
        <v>1950</v>
      </c>
      <c r="B150" t="str">
        <v>Women's</v>
      </c>
      <c r="C150">
        <f>COUNTA('Australian Open'!I150:R150)/2</f>
        <v>3</v>
      </c>
      <c r="D150">
        <v>1</v>
      </c>
    </row>
    <row r="151" spans="1:4">
      <c r="A151">
        <v>1950</v>
      </c>
      <c r="B151" t="str">
        <v>Men's</v>
      </c>
      <c r="C151">
        <f>COUNTA('Australian Open'!I151:R151)/2</f>
        <v>4</v>
      </c>
      <c r="D151">
        <v>5</v>
      </c>
    </row>
    <row r="152" spans="1:4">
      <c r="A152">
        <v>1949</v>
      </c>
      <c r="B152" t="str">
        <v>Women's</v>
      </c>
      <c r="C152">
        <f>COUNTA('Australian Open'!I152:R152)/2</f>
        <v>2</v>
      </c>
      <c r="D152">
        <v>1</v>
      </c>
    </row>
    <row r="153" spans="1:4">
      <c r="A153">
        <v>1949</v>
      </c>
      <c r="B153" t="str">
        <v>Men's</v>
      </c>
      <c r="C153">
        <f>COUNTA('Australian Open'!I153:R153)/2</f>
        <v>3</v>
      </c>
      <c r="D153">
        <v>4</v>
      </c>
    </row>
    <row r="154" spans="1:4">
      <c r="A154">
        <v>1948</v>
      </c>
      <c r="B154" t="str">
        <v>Women's</v>
      </c>
      <c r="C154">
        <f>COUNTA('Australian Open'!I154:R154)/2</f>
        <v>2</v>
      </c>
      <c r="D154">
        <v>1</v>
      </c>
    </row>
    <row r="155" spans="1:4">
      <c r="A155">
        <v>1948</v>
      </c>
      <c r="B155" t="str">
        <v>Men's</v>
      </c>
      <c r="C155">
        <f>COUNTA('Australian Open'!I155:R155)/2</f>
        <v>5</v>
      </c>
      <c r="D155">
        <v>2</v>
      </c>
    </row>
    <row r="156" spans="1:4">
      <c r="A156">
        <v>1947</v>
      </c>
      <c r="B156" t="str">
        <v>Women's</v>
      </c>
      <c r="C156">
        <f>COUNTA('Australian Open'!I156:R156)/2</f>
        <v>2</v>
      </c>
      <c r="D156">
        <v>1</v>
      </c>
    </row>
    <row r="157" spans="1:4">
      <c r="A157">
        <v>1947</v>
      </c>
      <c r="B157" t="str">
        <v>Men's</v>
      </c>
      <c r="C157">
        <f>COUNTA('Australian Open'!I157:R157)/2</f>
        <v>5</v>
      </c>
      <c r="D157">
        <v>2</v>
      </c>
    </row>
    <row r="158" spans="1:4">
      <c r="A158">
        <v>1946</v>
      </c>
      <c r="B158" t="str">
        <v>Women's</v>
      </c>
      <c r="C158">
        <f>COUNTA('Australian Open'!I158:R158)/2</f>
        <v>2</v>
      </c>
      <c r="D158">
        <v>1</v>
      </c>
    </row>
    <row r="159" spans="1:4">
      <c r="A159">
        <v>1946</v>
      </c>
      <c r="B159" t="str">
        <v>Men's</v>
      </c>
      <c r="C159">
        <f>COUNTA('Australian Open'!I159:R159)/2</f>
        <v>5</v>
      </c>
      <c r="D159">
        <v>1</v>
      </c>
    </row>
    <row r="160" spans="1:4">
      <c r="A160">
        <v>1940</v>
      </c>
      <c r="B160" t="str">
        <v>Women's</v>
      </c>
      <c r="C160">
        <f>COUNTA('Australian Open'!I160:R160)/2</f>
        <v>3</v>
      </c>
      <c r="D160">
        <v>1</v>
      </c>
    </row>
    <row r="161" spans="1:4">
      <c r="A161">
        <v>1940</v>
      </c>
      <c r="B161" t="str">
        <v>Men's</v>
      </c>
      <c r="C161">
        <f>COUNTA('Australian Open'!I161:R161)/2</f>
        <v>3</v>
      </c>
      <c r="D161">
        <v>2</v>
      </c>
    </row>
    <row r="162" spans="1:4">
      <c r="A162">
        <v>1939</v>
      </c>
      <c r="B162" t="str">
        <v>Women's</v>
      </c>
      <c r="C162">
        <f>COUNTA('Australian Open'!I162:R162)/2</f>
        <v>2</v>
      </c>
      <c r="D162">
        <v>6</v>
      </c>
    </row>
    <row r="163" spans="1:4">
      <c r="A163">
        <v>1939</v>
      </c>
      <c r="B163" t="str">
        <v>Men's</v>
      </c>
      <c r="C163">
        <f>COUNTA('Australian Open'!I163:R163)/2</f>
        <v>3</v>
      </c>
      <c r="D163">
        <v>1</v>
      </c>
    </row>
    <row r="164" spans="1:4">
      <c r="A164">
        <v>1938</v>
      </c>
      <c r="B164" t="str">
        <v>Women's</v>
      </c>
      <c r="C164">
        <f>COUNTA('Australian Open'!I164:R164)/2</f>
        <v>2</v>
      </c>
      <c r="D164">
        <v>1</v>
      </c>
    </row>
    <row r="165" spans="1:4">
      <c r="A165">
        <v>1938</v>
      </c>
      <c r="B165" t="str">
        <v>Men's</v>
      </c>
      <c r="C165">
        <f>COUNTA('Australian Open'!I165:R165)/2</f>
        <v>3</v>
      </c>
      <c r="D165">
        <v>1</v>
      </c>
    </row>
    <row r="166" spans="1:4">
      <c r="A166">
        <v>1937</v>
      </c>
      <c r="B166" t="str">
        <v>Women's</v>
      </c>
      <c r="C166">
        <f>COUNTA('Australian Open'!I166:R166)/2</f>
        <v>3</v>
      </c>
      <c r="D166">
        <v>2</v>
      </c>
    </row>
    <row r="167" spans="1:4">
      <c r="A167">
        <v>1937</v>
      </c>
      <c r="B167" t="str">
        <v>Men's</v>
      </c>
      <c r="C167">
        <f>COUNTA('Australian Open'!I167:R167)/2</f>
        <v>5</v>
      </c>
      <c r="D167">
        <v>3</v>
      </c>
    </row>
    <row r="168" spans="1:4">
      <c r="A168">
        <v>1936</v>
      </c>
      <c r="B168" t="str">
        <v>Women's</v>
      </c>
      <c r="C168">
        <f>COUNTA('Australian Open'!I168:R168)/2</f>
        <v>2</v>
      </c>
      <c r="D168">
        <v>2</v>
      </c>
    </row>
    <row r="169" spans="1:4">
      <c r="A169">
        <v>1936</v>
      </c>
      <c r="B169" t="str">
        <v>Men's</v>
      </c>
      <c r="C169">
        <f>COUNTA('Australian Open'!I169:R169)/2</f>
        <v>5</v>
      </c>
      <c r="D169">
        <v>2</v>
      </c>
    </row>
    <row r="170" spans="1:4">
      <c r="A170">
        <v>1935</v>
      </c>
      <c r="B170" t="str">
        <v>Women's</v>
      </c>
      <c r="C170">
        <f>COUNTA('Australian Open'!I170:R170)/2</f>
        <v>3</v>
      </c>
      <c r="D170">
        <v>1</v>
      </c>
    </row>
    <row r="171" spans="1:4">
      <c r="A171">
        <v>1935</v>
      </c>
      <c r="B171" t="str">
        <v>Men's</v>
      </c>
      <c r="C171">
        <f>COUNTA('Australian Open'!I171:R171)/2</f>
        <v>4</v>
      </c>
      <c r="D171">
        <v>2</v>
      </c>
    </row>
    <row r="172" spans="1:4">
      <c r="A172">
        <v>1934</v>
      </c>
      <c r="B172" t="str">
        <v>Women's</v>
      </c>
      <c r="C172">
        <f>COUNTA('Australian Open'!I172:R172)/2</f>
        <v>2</v>
      </c>
      <c r="D172">
        <v>1</v>
      </c>
    </row>
    <row r="173" spans="1:4">
      <c r="A173">
        <v>1934</v>
      </c>
      <c r="B173" t="str">
        <v>Men's</v>
      </c>
      <c r="C173">
        <f>COUNTA('Australian Open'!I173:R173)/2</f>
        <v>3</v>
      </c>
      <c r="D173">
        <v>2</v>
      </c>
    </row>
    <row r="174" spans="1:4">
      <c r="A174">
        <v>1933</v>
      </c>
      <c r="B174" t="str">
        <v>Women's</v>
      </c>
      <c r="C174">
        <f>COUNTA('Australian Open'!I174:R174)/2</f>
        <v>2</v>
      </c>
      <c r="D174">
        <v>1</v>
      </c>
    </row>
    <row r="175" spans="1:4">
      <c r="A175">
        <v>1933</v>
      </c>
      <c r="B175" t="str">
        <v>Men's</v>
      </c>
      <c r="C175">
        <f>COUNTA('Australian Open'!I175:R175)/2</f>
        <v>4</v>
      </c>
      <c r="D175">
        <v>2</v>
      </c>
    </row>
    <row r="176" spans="1:4">
      <c r="A176">
        <v>1932</v>
      </c>
      <c r="B176" t="str">
        <v>Women's</v>
      </c>
      <c r="C176">
        <f>COUNTA('Australian Open'!I176:R176)/2</f>
        <v>2</v>
      </c>
      <c r="D176">
        <v>3</v>
      </c>
    </row>
    <row r="177" spans="1:4">
      <c r="A177">
        <v>1932</v>
      </c>
      <c r="B177" t="str">
        <v>Men's</v>
      </c>
      <c r="C177">
        <f>COUNTA('Australian Open'!I177:R177)/2</f>
        <v>5</v>
      </c>
      <c r="D177">
        <v>1</v>
      </c>
    </row>
    <row r="178" spans="1:4">
      <c r="A178">
        <v>1931</v>
      </c>
      <c r="B178" t="str">
        <v>Women's</v>
      </c>
      <c r="C178">
        <f>COUNTA('Australian Open'!I178:R178)/2</f>
        <v>3</v>
      </c>
      <c r="D178">
        <v>4</v>
      </c>
    </row>
    <row r="179" spans="1:4">
      <c r="A179">
        <v>1931</v>
      </c>
      <c r="B179" t="str">
        <v>Men's</v>
      </c>
      <c r="C179">
        <f>COUNTA('Australian Open'!I179:R179)/2</f>
        <v>4</v>
      </c>
      <c r="D179">
        <v>1</v>
      </c>
    </row>
    <row r="180" spans="1:4">
      <c r="A180">
        <v>1930</v>
      </c>
      <c r="B180" t="str">
        <v>Women's</v>
      </c>
      <c r="C180">
        <f>COUNTA('Australian Open'!I180:R180)/2</f>
        <v>3</v>
      </c>
      <c r="D180">
        <v>1</v>
      </c>
    </row>
    <row r="181" spans="1:4">
      <c r="A181">
        <v>1930</v>
      </c>
      <c r="B181" t="str">
        <v>Men's</v>
      </c>
      <c r="C181">
        <f>COUNTA('Australian Open'!I181:R181)/2</f>
        <v>3</v>
      </c>
      <c r="D181">
        <v>3</v>
      </c>
    </row>
    <row r="182" spans="1:4">
      <c r="A182">
        <v>1929</v>
      </c>
      <c r="B182" t="str">
        <v>Women's</v>
      </c>
      <c r="C182">
        <f>COUNTA('Australian Open'!I182:R182)/2</f>
        <v>3</v>
      </c>
      <c r="D182">
        <v>1</v>
      </c>
    </row>
    <row r="183" spans="1:4">
      <c r="A183">
        <v>1929</v>
      </c>
      <c r="B183" t="str">
        <v>Men's</v>
      </c>
      <c r="C183">
        <f>COUNTA('Australian Open'!I183:R183)/2</f>
        <v>4</v>
      </c>
      <c r="D183">
        <v>4</v>
      </c>
    </row>
    <row r="184" spans="1:4">
      <c r="A184">
        <v>1928</v>
      </c>
      <c r="B184" t="str">
        <v>Women's</v>
      </c>
      <c r="C184">
        <f>COUNTA('Australian Open'!I184:R184)/2</f>
        <v>2</v>
      </c>
      <c r="D184">
        <v>2</v>
      </c>
    </row>
    <row r="185" spans="1:4">
      <c r="A185">
        <v>1928</v>
      </c>
      <c r="B185" t="str">
        <v>Men's</v>
      </c>
      <c r="C185">
        <f>COUNTA('Australian Open'!I185:R185)/2</f>
        <v>5</v>
      </c>
      <c r="D185">
        <v>1</v>
      </c>
    </row>
    <row r="186" spans="1:4">
      <c r="A186">
        <v>1927</v>
      </c>
      <c r="B186" t="str">
        <v>Women's</v>
      </c>
      <c r="C186">
        <f>COUNTA('Australian Open'!I186:R186)/2</f>
        <v>3</v>
      </c>
      <c r="D186">
        <v>1</v>
      </c>
    </row>
    <row r="187" spans="1:4">
      <c r="A187">
        <v>1927</v>
      </c>
      <c r="B187" t="str">
        <v>Men's</v>
      </c>
      <c r="C187">
        <f>COUNTA('Australian Open'!I187:R187)/2</f>
        <v>5</v>
      </c>
      <c r="D187">
        <v>1</v>
      </c>
    </row>
    <row r="188" spans="1:4">
      <c r="A188">
        <v>1926</v>
      </c>
      <c r="B188" t="str">
        <v>Women's</v>
      </c>
      <c r="C188">
        <f>COUNTA('Australian Open'!I188:R188)/2</f>
        <v>2</v>
      </c>
      <c r="D188">
        <v>1</v>
      </c>
    </row>
    <row r="189" spans="1:4">
      <c r="A189">
        <v>1926</v>
      </c>
      <c r="B189" t="str">
        <v>Men's</v>
      </c>
      <c r="C189">
        <f>COUNTA('Australian Open'!I189:R189)/2</f>
        <v>3</v>
      </c>
      <c r="D189">
        <v>4</v>
      </c>
    </row>
    <row r="190" spans="1:4">
      <c r="A190">
        <v>1925</v>
      </c>
      <c r="B190" t="str">
        <v>Women's</v>
      </c>
      <c r="C190">
        <f>COUNTA('Australian Open'!I190:R190)/2</f>
        <v>3</v>
      </c>
      <c r="D190">
        <v>2</v>
      </c>
    </row>
    <row r="191" spans="1:4">
      <c r="A191">
        <v>1925</v>
      </c>
      <c r="B191" t="str">
        <v>Men's</v>
      </c>
      <c r="C191">
        <f>COUNTA('Australian Open'!I191:R191)/2</f>
        <v>4</v>
      </c>
      <c r="D191">
        <v>1</v>
      </c>
    </row>
    <row r="192" spans="1:4">
      <c r="A192">
        <v>1924</v>
      </c>
      <c r="B192" t="str">
        <v>Women's</v>
      </c>
      <c r="C192">
        <f>COUNTA('Australian Open'!I192:R192)/2</f>
        <v>3</v>
      </c>
      <c r="D192">
        <v>3</v>
      </c>
    </row>
    <row r="193" spans="1:4">
      <c r="A193">
        <v>1924</v>
      </c>
      <c r="B193" t="str">
        <v>Men's</v>
      </c>
      <c r="C193">
        <f>COUNTA('Australian Open'!I193:R193)/2</f>
        <v>5</v>
      </c>
      <c r="D193">
        <v>1</v>
      </c>
    </row>
    <row r="194" spans="1:4">
      <c r="A194">
        <v>1923</v>
      </c>
      <c r="B194" t="str">
        <v>Women's</v>
      </c>
      <c r="C194">
        <f>COUNTA('Australian Open'!I194:R194)/2</f>
        <v>2</v>
      </c>
    </row>
    <row r="195" spans="1:4">
      <c r="A195">
        <v>1923</v>
      </c>
      <c r="B195" t="str">
        <v>Men's</v>
      </c>
      <c r="C195">
        <f>COUNTA('Australian Open'!I195:R195)/2</f>
        <v>3</v>
      </c>
    </row>
    <row r="196" spans="1:4">
      <c r="A196">
        <v>1922</v>
      </c>
      <c r="B196" t="str">
        <v>Women's</v>
      </c>
      <c r="C196">
        <f>COUNTA('Australian Open'!I196:R196)/2</f>
        <v>2</v>
      </c>
    </row>
    <row r="197" spans="1:4">
      <c r="A197">
        <v>1922</v>
      </c>
      <c r="B197" t="str">
        <v>Men's</v>
      </c>
      <c r="C197">
        <f>COUNTA('Australian Open'!I197:R197)/2</f>
        <v>5</v>
      </c>
    </row>
    <row r="198" spans="1:4">
      <c r="A198">
        <v>1921</v>
      </c>
      <c r="B198" t="str">
        <v>Men's</v>
      </c>
      <c r="C198">
        <f>COUNTA('Australian Open'!I198:R198)/2</f>
        <v>3</v>
      </c>
    </row>
    <row r="199" spans="1:4">
      <c r="A199">
        <v>1920</v>
      </c>
      <c r="B199" t="str">
        <v>Men's</v>
      </c>
      <c r="C199">
        <f>COUNTA('Australian Open'!I199:R199)/2</f>
        <v>5</v>
      </c>
    </row>
    <row r="200" spans="1:4">
      <c r="A200">
        <v>1919</v>
      </c>
      <c r="B200" t="str">
        <v>Men's</v>
      </c>
      <c r="C200">
        <f>COUNTA('Australian Open'!I200:R200)/2</f>
        <v>3</v>
      </c>
    </row>
    <row r="201" spans="1:4">
      <c r="A201">
        <v>1915</v>
      </c>
      <c r="B201" t="str">
        <v>Men's</v>
      </c>
      <c r="C201">
        <f>COUNTA('Australian Open'!I201:R201)/2</f>
        <v>4</v>
      </c>
    </row>
    <row r="202" spans="1:4">
      <c r="A202">
        <v>1914</v>
      </c>
      <c r="B202" t="str">
        <v>Men's</v>
      </c>
      <c r="C202">
        <f>COUNTA('Australian Open'!I202:R202)/2</f>
        <v>4</v>
      </c>
    </row>
    <row r="203" spans="1:4">
      <c r="A203">
        <v>1913</v>
      </c>
      <c r="B203" t="str">
        <v>Men's</v>
      </c>
      <c r="C203">
        <f>COUNTA('Australian Open'!I203:R203)/2</f>
        <v>4</v>
      </c>
    </row>
    <row r="204" spans="1:4">
      <c r="A204">
        <v>1912</v>
      </c>
      <c r="B204" t="str">
        <v>Men's</v>
      </c>
      <c r="C204">
        <f>COUNTA('Australian Open'!I204:R204)/2</f>
        <v>5</v>
      </c>
    </row>
    <row r="205" spans="1:4">
      <c r="A205">
        <v>1911</v>
      </c>
      <c r="B205" t="str">
        <v>Men's</v>
      </c>
      <c r="C205">
        <f>COUNTA('Australian Open'!I205:R205)/2</f>
        <v>3</v>
      </c>
    </row>
    <row r="206" spans="1:4">
      <c r="A206">
        <v>1910</v>
      </c>
      <c r="B206" t="str">
        <v>Men's</v>
      </c>
      <c r="C206">
        <f>COUNTA('Australian Open'!I206:R206)/2</f>
        <v>3</v>
      </c>
    </row>
    <row r="207" spans="1:4">
      <c r="A207">
        <v>1909</v>
      </c>
      <c r="B207" t="str">
        <v>Men's</v>
      </c>
      <c r="C207">
        <f>COUNTA('Australian Open'!I207:R207)/2</f>
        <v>3</v>
      </c>
    </row>
    <row r="208" spans="1:4">
      <c r="A208">
        <v>1908</v>
      </c>
      <c r="B208" t="str">
        <v>Men's</v>
      </c>
      <c r="C208">
        <f>COUNTA('Australian Open'!I208:R208)/2</f>
        <v>5</v>
      </c>
    </row>
    <row r="209" spans="1:3">
      <c r="A209">
        <v>1907</v>
      </c>
      <c r="B209" t="str">
        <v>Men's</v>
      </c>
      <c r="C209">
        <f>COUNTA('Australian Open'!I209:R209)/2</f>
        <v>3</v>
      </c>
    </row>
    <row r="210" spans="1:3">
      <c r="A210">
        <v>1906</v>
      </c>
      <c r="B210" t="str">
        <v>Men's</v>
      </c>
      <c r="C210">
        <f>COUNTA('Australian Open'!I210:R210)/2</f>
        <v>3</v>
      </c>
    </row>
    <row r="211" spans="1:3">
      <c r="A211">
        <v>1905</v>
      </c>
      <c r="B211" t="str">
        <v>Men's</v>
      </c>
      <c r="C211">
        <f>COUNTA('Australian Open'!I211:R211)/2</f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59A4-AA45-426C-946A-400057B2CCCC}">
  <dimension ref="A1:J8"/>
  <sheetViews>
    <sheetView workbookViewId="0">
      <selection activeCell="I2" sqref="I2"/>
    </sheetView>
  </sheetViews>
  <sheetFormatPr defaultRowHeight="14.5"/>
  <cols>
    <col min="1" max="1" width="20.7265625" customWidth="1"/>
    <col min="2" max="2" width="12.6328125" customWidth="1"/>
    <col min="3" max="3" width="12.81640625" customWidth="1"/>
    <col min="4" max="4" width="13.7265625" customWidth="1"/>
    <col min="5" max="5" width="12.1796875" customWidth="1"/>
    <col min="6" max="6" width="12.6328125" customWidth="1"/>
    <col min="7" max="7" width="13.6328125" customWidth="1"/>
    <col min="8" max="8" width="11.81640625" customWidth="1"/>
    <col min="10" max="10" width="11.36328125" customWidth="1"/>
  </cols>
  <sheetData>
    <row r="1" spans="1:10">
      <c r="A1" s="19" t="s">
        <v>585</v>
      </c>
      <c r="B1" s="19" t="s">
        <v>586</v>
      </c>
      <c r="C1" s="19" t="s">
        <v>567</v>
      </c>
      <c r="D1" s="19" t="s">
        <v>568</v>
      </c>
      <c r="E1" s="19" t="s">
        <v>569</v>
      </c>
      <c r="F1" s="19" t="s">
        <v>570</v>
      </c>
      <c r="G1" s="19" t="s">
        <v>571</v>
      </c>
      <c r="H1" s="19" t="s">
        <v>587</v>
      </c>
      <c r="I1" s="19" t="s">
        <v>1</v>
      </c>
      <c r="J1" s="19" t="s">
        <v>593</v>
      </c>
    </row>
    <row r="2" spans="1:10">
      <c r="A2" t="str" cm="1">
        <f t="array" ref="A2:A8">_xlfn._xlws.FILTER(_xlfn.UNIQUE('Australian Open'!C2:C211), COUNTIF('Australian Open'!C2:C211, _xlfn.UNIQUE('Australian Open'!C2:C211)) &gt;= 5)</f>
        <v>Novak Djokovic</v>
      </c>
      <c r="B2">
        <f>COUNTIF('Australian Open'!C2:C211, A2)</f>
        <v>10</v>
      </c>
      <c r="C2">
        <f>VLOOKUP(A2, 'Average Set Win Rates'!V1:AA199, 2, FALSE)</f>
        <v>0.57904761904761903</v>
      </c>
      <c r="D2">
        <f>VLOOKUP(A2, 'Average Set Win Rates'!V1:AA199, 3, FALSE)</f>
        <v>0.5971794871794871</v>
      </c>
      <c r="E2">
        <f>VLOOKUP(A2, 'Average Set Win Rates'!V1:AA199, 4, FALSE)</f>
        <v>0.61602564102564106</v>
      </c>
      <c r="F2">
        <f>VLOOKUP(A2, 'Average Set Win Rates'!V1:AA199, 5, FALSE)</f>
        <v>0.34166666666666667</v>
      </c>
      <c r="G2">
        <f>VLOOKUP(A2, 'Average Set Win Rates'!V1:AA199, 6, FALSE)</f>
        <v>0.11833333333333333</v>
      </c>
      <c r="H2" cm="1">
        <f t="array" ref="H2">IFERROR(MIN(IF('Australian Open'!C:C=A2,'Australian Open'!A:A),IF('Australian Open'!S:S=A2,'Australian Open'!A:A)),"")</f>
        <v>2008</v>
      </c>
      <c r="I2" t="str">
        <f>INDEX('Australian Open'!B:B, MATCH(A2, 'Australian Open'!C:C, 0))</f>
        <v>Men's</v>
      </c>
      <c r="J2">
        <f>AVERAGEIF('Australian Open'!C:C, A2, 'Australian Open'!G:G)</f>
        <v>1.8</v>
      </c>
    </row>
    <row r="3" spans="1:10">
      <c r="A3" t="str">
        <v>Roger Federer</v>
      </c>
      <c r="B3">
        <f>COUNTIF('Australian Open'!C3:C212, A3)</f>
        <v>6</v>
      </c>
      <c r="C3">
        <f>VLOOKUP(A3, 'Average Set Win Rates'!V2:AA200, 2, FALSE)</f>
        <v>0.50085470085470085</v>
      </c>
      <c r="D3">
        <f>VLOOKUP(A3, 'Average Set Win Rates'!V2:AA200, 3, FALSE)</f>
        <v>0.59818376068376067</v>
      </c>
      <c r="E3">
        <f>VLOOKUP(A3, 'Average Set Win Rates'!V2:AA200, 4, FALSE)</f>
        <v>0.58197496947496941</v>
      </c>
      <c r="F3">
        <f>VLOOKUP(A3, 'Average Set Win Rates'!V2:AA200, 5, FALSE)</f>
        <v>0.45138888888888884</v>
      </c>
      <c r="G3">
        <f>VLOOKUP(A3, 'Average Set Win Rates'!V2:AA200, 6, FALSE)</f>
        <v>0.25198412698412698</v>
      </c>
      <c r="H3" cm="1">
        <f t="array" ref="H3">IFERROR(MIN(IF('Australian Open'!C:C=A3,'Australian Open'!A:A),IF('Australian Open'!S:S=A3,'Australian Open'!A:A)),"")</f>
        <v>2004</v>
      </c>
      <c r="I3" t="str">
        <f>INDEX('Australian Open'!B:B, MATCH(A3, 'Australian Open'!C:C, 0))</f>
        <v>Men's</v>
      </c>
      <c r="J3">
        <f>AVERAGEIF('Australian Open'!C:C, A3, 'Australian Open'!G:G)</f>
        <v>4</v>
      </c>
    </row>
    <row r="4" spans="1:10">
      <c r="A4" t="str">
        <v>Serena Williams</v>
      </c>
      <c r="B4">
        <f>COUNTIF('Australian Open'!C4:C213, A4)</f>
        <v>7</v>
      </c>
      <c r="C4">
        <f>VLOOKUP(A4, 'Average Set Win Rates'!V3:AA201, 2, FALSE)</f>
        <v>0.52230507587650443</v>
      </c>
      <c r="D4">
        <f>VLOOKUP(A4, 'Average Set Win Rates'!V3:AA201, 3, FALSE)</f>
        <v>0.61108058608058613</v>
      </c>
      <c r="E4">
        <f>VLOOKUP(A4, 'Average Set Win Rates'!V3:AA201, 4, FALSE)</f>
        <v>0.33452380952380956</v>
      </c>
      <c r="F4">
        <f>VLOOKUP(A4, 'Average Set Win Rates'!V3:AA201, 5, FALSE)</f>
        <v>0</v>
      </c>
      <c r="G4">
        <f>VLOOKUP(A4, 'Average Set Win Rates'!V3:AA201, 6, FALSE)</f>
        <v>0</v>
      </c>
      <c r="H4" cm="1">
        <f t="array" ref="H4">IFERROR(MIN(IF('Australian Open'!C:C=A4,'Australian Open'!A:A),IF('Australian Open'!S:S=A4,'Australian Open'!A:A)),"")</f>
        <v>2003</v>
      </c>
      <c r="I4" t="str">
        <f>INDEX('Australian Open'!B:B, MATCH(A4, 'Australian Open'!C:C, 0))</f>
        <v>Women's</v>
      </c>
      <c r="J4">
        <f>AVERAGEIF('Australian Open'!C:C, A4, 'Australian Open'!G:G)</f>
        <v>2.3333333333333335</v>
      </c>
    </row>
    <row r="5" spans="1:10">
      <c r="A5" t="str">
        <v>Margaret Court</v>
      </c>
      <c r="B5">
        <f>COUNTIF('Australian Open'!C5:C214, A5)</f>
        <v>11</v>
      </c>
      <c r="C5">
        <f>VLOOKUP(A5, 'Average Set Win Rates'!V4:AA202, 2, FALSE)</f>
        <v>0.37056277056277054</v>
      </c>
      <c r="D5">
        <f>VLOOKUP(A5, 'Average Set Win Rates'!V4:AA202, 3, FALSE)</f>
        <v>0.43616383616383614</v>
      </c>
      <c r="E5">
        <f>VLOOKUP(A5, 'Average Set Win Rates'!V4:AA202, 4, FALSE)</f>
        <v>5.8982683982683984E-2</v>
      </c>
      <c r="F5">
        <f>VLOOKUP(A5, 'Average Set Win Rates'!V4:AA202, 5, FALSE)</f>
        <v>0</v>
      </c>
      <c r="G5">
        <f>VLOOKUP(A5, 'Average Set Win Rates'!V4:AA202, 6, FALSE)</f>
        <v>0</v>
      </c>
      <c r="H5" cm="1">
        <f t="array" ref="H5">IFERROR(MIN(IF('Australian Open'!C:C=A5,'Australian Open'!A:A),IF('Australian Open'!S:S=A5,'Australian Open'!A:A)),"")</f>
        <v>1960</v>
      </c>
      <c r="I5" t="str">
        <f>INDEX('Australian Open'!B:B, MATCH(A5, 'Australian Open'!C:C, 0))</f>
        <v>Women's</v>
      </c>
      <c r="J5">
        <f>AVERAGEIF('Australian Open'!C:C, A5, 'Australian Open'!G:G)</f>
        <v>1.6363636363636365</v>
      </c>
    </row>
    <row r="6" spans="1:10">
      <c r="A6" t="str">
        <v>Roy Emerson</v>
      </c>
      <c r="B6">
        <f>COUNTIF('Australian Open'!C6:C215, A6)</f>
        <v>6</v>
      </c>
      <c r="C6">
        <f>VLOOKUP(A6, 'Average Set Win Rates'!V5:AA203, 2, FALSE)</f>
        <v>0.47375992063492056</v>
      </c>
      <c r="D6">
        <f>VLOOKUP(A6, 'Average Set Win Rates'!V5:AA203, 3, FALSE)</f>
        <v>0.78908730158730156</v>
      </c>
      <c r="E6">
        <f>VLOOKUP(A6, 'Average Set Win Rates'!V5:AA203, 4, FALSE)</f>
        <v>0.51170634920634928</v>
      </c>
      <c r="F6">
        <f>VLOOKUP(A6, 'Average Set Win Rates'!V5:AA203, 5, FALSE)</f>
        <v>0.35416666666666669</v>
      </c>
      <c r="G6">
        <f>VLOOKUP(A6, 'Average Set Win Rates'!V5:AA203, 6, FALSE)</f>
        <v>7.1428571428571425E-2</v>
      </c>
      <c r="H6" cm="1">
        <f t="array" ref="H6">IFERROR(MIN(IF('Australian Open'!C:C=A6,'Australian Open'!A:A),IF('Australian Open'!S:S=A6,'Australian Open'!A:A)),"")</f>
        <v>1961</v>
      </c>
      <c r="I6" t="str">
        <f>INDEX('Australian Open'!B:B, MATCH(A6, 'Australian Open'!C:C, 0))</f>
        <v>Men's</v>
      </c>
      <c r="J6">
        <f>AVERAGEIF('Australian Open'!C:C, A6, 'Australian Open'!G:G)</f>
        <v>1.1666666666666667</v>
      </c>
    </row>
    <row r="7" spans="1:10">
      <c r="A7" t="str">
        <v>Nancye Wynne Bolton</v>
      </c>
      <c r="B7">
        <f>COUNTIF('Australian Open'!C7:C216, A7)</f>
        <v>6</v>
      </c>
      <c r="C7">
        <f>VLOOKUP(A7, 'Average Set Win Rates'!V6:AA204, 2, FALSE)</f>
        <v>0.50615079365079363</v>
      </c>
      <c r="D7">
        <f>VLOOKUP(A7, 'Average Set Win Rates'!V6:AA204, 3, FALSE)</f>
        <v>0.51726190476190481</v>
      </c>
      <c r="E7">
        <f>VLOOKUP(A7, 'Average Set Win Rates'!V6:AA204, 4, FALSE)</f>
        <v>0.13333333333333333</v>
      </c>
      <c r="F7">
        <f>VLOOKUP(A7, 'Average Set Win Rates'!V6:AA204, 5, FALSE)</f>
        <v>0</v>
      </c>
      <c r="G7">
        <f>VLOOKUP(A7, 'Average Set Win Rates'!V6:AA204, 6, FALSE)</f>
        <v>0</v>
      </c>
      <c r="H7" cm="1">
        <f t="array" ref="H7">IFERROR(MIN(IF('Australian Open'!C:C=A7,'Australian Open'!A:A),IF('Australian Open'!S:S=A7,'Australian Open'!A:A)),"")</f>
        <v>1936</v>
      </c>
      <c r="I7" t="str">
        <f>INDEX('Australian Open'!B:B, MATCH(A7, 'Australian Open'!C:C, 0))</f>
        <v>Women's</v>
      </c>
      <c r="J7">
        <f>AVERAGEIF('Australian Open'!C:C, A7, 'Australian Open'!G:G)</f>
        <v>1.1666666666666667</v>
      </c>
    </row>
    <row r="8" spans="1:10">
      <c r="A8" t="str">
        <v>Daphne Akhurst</v>
      </c>
      <c r="B8">
        <f>COUNTIF('Australian Open'!C8:C217, A8)</f>
        <v>5</v>
      </c>
      <c r="C8">
        <f>VLOOKUP(A8, 'Average Set Win Rates'!V7:AA205, 2, FALSE)</f>
        <v>0.59920634920634919</v>
      </c>
      <c r="D8">
        <f>VLOOKUP(A8, 'Average Set Win Rates'!V7:AA205, 3, FALSE)</f>
        <v>0.53095238095238106</v>
      </c>
      <c r="E8">
        <f>VLOOKUP(A8, 'Average Set Win Rates'!V7:AA205, 4, FALSE)</f>
        <v>0.38666666666666671</v>
      </c>
      <c r="F8">
        <f>VLOOKUP(A8, 'Average Set Win Rates'!V7:AA205, 5, FALSE)</f>
        <v>0</v>
      </c>
      <c r="G8">
        <f>VLOOKUP(A8, 'Average Set Win Rates'!V7:AA205, 6, FALSE)</f>
        <v>0</v>
      </c>
      <c r="H8" cm="1">
        <f t="array" ref="H8">IFERROR(MIN(IF('Australian Open'!C:C=A8,'Australian Open'!A:A),IF('Australian Open'!S:S=A8,'Australian Open'!A:A)),"")</f>
        <v>1925</v>
      </c>
      <c r="I8" t="str">
        <f>INDEX('Australian Open'!B:B, MATCH(A8, 'Australian Open'!C:C, 0))</f>
        <v>Women's</v>
      </c>
      <c r="J8">
        <f>AVERAGEIF('Australian Open'!C:C, A8, 'Australian Open'!G:G)</f>
        <v>1.4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3055-8489-4723-823A-3CB8C2D4A463}">
  <dimension ref="A1:C199"/>
  <sheetViews>
    <sheetView workbookViewId="0">
      <selection activeCell="G22" sqref="G22"/>
    </sheetView>
  </sheetViews>
  <sheetFormatPr defaultRowHeight="14.5"/>
  <cols>
    <col min="1" max="1" width="20.26953125" customWidth="1"/>
    <col min="2" max="2" width="11.453125" customWidth="1"/>
    <col min="3" max="3" width="17.1796875" customWidth="1"/>
  </cols>
  <sheetData>
    <row r="1" spans="1:3">
      <c r="A1" s="19" t="str" cm="1">
        <f t="array" ref="A1:A199">'Cumulative Set Win Rate'!A1:A199</f>
        <v>Unique Players</v>
      </c>
      <c r="B1" s="19" t="s">
        <v>587</v>
      </c>
      <c r="C1" s="19" t="s">
        <v>588</v>
      </c>
    </row>
    <row r="2" spans="1:3">
      <c r="A2" t="str">
        <v>Qinwen Zheng</v>
      </c>
      <c r="B2" cm="1">
        <f t="array" ref="B2">IFERROR(MIN(IF('Australian Open'!C:C=A2,'Australian Open'!A:A),IF('Australian Open'!S:S=A2,'Australian Open'!A:A)),"")</f>
        <v>2024</v>
      </c>
      <c r="C2">
        <f ca="1">YEAR(TODAY()) - B2</f>
        <v>0</v>
      </c>
    </row>
    <row r="3" spans="1:3">
      <c r="A3" t="str">
        <v>Daniil Medvedev</v>
      </c>
      <c r="B3" cm="1">
        <f t="array" ref="B3">IFERROR(MIN(IF('Australian Open'!C:C=A3,'Australian Open'!A:A),IF('Australian Open'!S:S=A3,'Australian Open'!A:A)),"")</f>
        <v>2021</v>
      </c>
      <c r="C3">
        <f t="shared" ref="C3:C66" ca="1" si="0">YEAR(TODAY()) - B3</f>
        <v>3</v>
      </c>
    </row>
    <row r="4" spans="1:3">
      <c r="A4" t="str">
        <v>Elena Rybakina</v>
      </c>
      <c r="B4" cm="1">
        <f t="array" ref="B4">IFERROR(MIN(IF('Australian Open'!C:C=A4,'Australian Open'!A:A),IF('Australian Open'!S:S=A4,'Australian Open'!A:A)),"")</f>
        <v>2023</v>
      </c>
      <c r="C4">
        <f t="shared" ca="1" si="0"/>
        <v>1</v>
      </c>
    </row>
    <row r="5" spans="1:3">
      <c r="A5" t="str">
        <v>Stefanos Tsitsipas</v>
      </c>
      <c r="B5" cm="1">
        <f t="array" ref="B5">IFERROR(MIN(IF('Australian Open'!C:C=A5,'Australian Open'!A:A),IF('Australian Open'!S:S=A5,'Australian Open'!A:A)),"")</f>
        <v>2023</v>
      </c>
      <c r="C5">
        <f t="shared" ca="1" si="0"/>
        <v>1</v>
      </c>
    </row>
    <row r="6" spans="1:3">
      <c r="A6" t="str">
        <v>Danielle Collins</v>
      </c>
      <c r="B6" cm="1">
        <f t="array" ref="B6">IFERROR(MIN(IF('Australian Open'!C:C=A6,'Australian Open'!A:A),IF('Australian Open'!S:S=A6,'Australian Open'!A:A)),"")</f>
        <v>2022</v>
      </c>
      <c r="C6">
        <f t="shared" ca="1" si="0"/>
        <v>2</v>
      </c>
    </row>
    <row r="7" spans="1:3">
      <c r="A7" t="str">
        <v>Jennifer Brady</v>
      </c>
      <c r="B7" cm="1">
        <f t="array" ref="B7">IFERROR(MIN(IF('Australian Open'!C:C=A7,'Australian Open'!A:A),IF('Australian Open'!S:S=A7,'Australian Open'!A:A)),"")</f>
        <v>2021</v>
      </c>
      <c r="C7">
        <f t="shared" ca="1" si="0"/>
        <v>3</v>
      </c>
    </row>
    <row r="8" spans="1:3">
      <c r="A8" t="str">
        <v>Garbiñe Muguruza</v>
      </c>
      <c r="B8" cm="1">
        <f t="array" ref="B8">IFERROR(MIN(IF('Australian Open'!C:C=A8,'Australian Open'!A:A),IF('Australian Open'!S:S=A8,'Australian Open'!A:A)),"")</f>
        <v>2020</v>
      </c>
      <c r="C8">
        <f t="shared" ca="1" si="0"/>
        <v>4</v>
      </c>
    </row>
    <row r="9" spans="1:3">
      <c r="A9" t="str">
        <v>Dominic Thiem</v>
      </c>
      <c r="B9" cm="1">
        <f t="array" ref="B9">IFERROR(MIN(IF('Australian Open'!C:C=A9,'Australian Open'!A:A),IF('Australian Open'!S:S=A9,'Australian Open'!A:A)),"")</f>
        <v>2020</v>
      </c>
      <c r="C9">
        <f t="shared" ca="1" si="0"/>
        <v>4</v>
      </c>
    </row>
    <row r="10" spans="1:3">
      <c r="A10" t="str">
        <v>Petra Kvitová</v>
      </c>
      <c r="B10" cm="1">
        <f t="array" ref="B10">IFERROR(MIN(IF('Australian Open'!C:C=A10,'Australian Open'!A:A),IF('Australian Open'!S:S=A10,'Australian Open'!A:A)),"")</f>
        <v>2019</v>
      </c>
      <c r="C10">
        <f t="shared" ca="1" si="0"/>
        <v>5</v>
      </c>
    </row>
    <row r="11" spans="1:3">
      <c r="A11" t="str">
        <v>Rafael Nadal</v>
      </c>
      <c r="B11" cm="1">
        <f t="array" ref="B11">IFERROR(MIN(IF('Australian Open'!C:C=A11,'Australian Open'!A:A),IF('Australian Open'!S:S=A11,'Australian Open'!A:A)),"")</f>
        <v>2009</v>
      </c>
      <c r="C11">
        <f t="shared" ca="1" si="0"/>
        <v>15</v>
      </c>
    </row>
    <row r="12" spans="1:3">
      <c r="A12" t="str">
        <v>Simona Halep</v>
      </c>
      <c r="B12" cm="1">
        <f t="array" ref="B12">IFERROR(MIN(IF('Australian Open'!C:C=A12,'Australian Open'!A:A),IF('Australian Open'!S:S=A12,'Australian Open'!A:A)),"")</f>
        <v>2018</v>
      </c>
      <c r="C12">
        <f t="shared" ca="1" si="0"/>
        <v>6</v>
      </c>
    </row>
    <row r="13" spans="1:3">
      <c r="A13" t="str">
        <v>Marin Čilić</v>
      </c>
      <c r="B13" cm="1">
        <f t="array" ref="B13">IFERROR(MIN(IF('Australian Open'!C:C=A13,'Australian Open'!A:A),IF('Australian Open'!S:S=A13,'Australian Open'!A:A)),"")</f>
        <v>2018</v>
      </c>
      <c r="C13">
        <f t="shared" ca="1" si="0"/>
        <v>6</v>
      </c>
    </row>
    <row r="14" spans="1:3">
      <c r="A14" t="str">
        <v>Venus Williams</v>
      </c>
      <c r="B14" cm="1">
        <f t="array" ref="B14">IFERROR(MIN(IF('Australian Open'!C:C=A14,'Australian Open'!A:A),IF('Australian Open'!S:S=A14,'Australian Open'!A:A)),"")</f>
        <v>2003</v>
      </c>
      <c r="C14">
        <f t="shared" ca="1" si="0"/>
        <v>21</v>
      </c>
    </row>
    <row r="15" spans="1:3">
      <c r="A15" t="str">
        <v>Serena Williams</v>
      </c>
      <c r="B15" cm="1">
        <f t="array" ref="B15">IFERROR(MIN(IF('Australian Open'!C:C=A15,'Australian Open'!A:A),IF('Australian Open'!S:S=A15,'Australian Open'!A:A)),"")</f>
        <v>2003</v>
      </c>
      <c r="C15">
        <f t="shared" ca="1" si="0"/>
        <v>21</v>
      </c>
    </row>
    <row r="16" spans="1:3">
      <c r="A16" t="str">
        <v>Andy Murray</v>
      </c>
      <c r="B16" cm="1">
        <f t="array" ref="B16">IFERROR(MIN(IF('Australian Open'!C:C=A16,'Australian Open'!A:A),IF('Australian Open'!S:S=A16,'Australian Open'!A:A)),"")</f>
        <v>2010</v>
      </c>
      <c r="C16">
        <f t="shared" ca="1" si="0"/>
        <v>14</v>
      </c>
    </row>
    <row r="17" spans="1:3">
      <c r="A17" t="str">
        <v>Maria Sharapova</v>
      </c>
      <c r="B17" cm="1">
        <f t="array" ref="B17">IFERROR(MIN(IF('Australian Open'!C:C=A17,'Australian Open'!A:A),IF('Australian Open'!S:S=A17,'Australian Open'!A:A)),"")</f>
        <v>2007</v>
      </c>
      <c r="C17">
        <f t="shared" ca="1" si="0"/>
        <v>17</v>
      </c>
    </row>
    <row r="18" spans="1:3">
      <c r="A18" t="str">
        <v>Dominika Cibulková</v>
      </c>
      <c r="B18" cm="1">
        <f t="array" ref="B18">IFERROR(MIN(IF('Australian Open'!C:C=A18,'Australian Open'!A:A),IF('Australian Open'!S:S=A18,'Australian Open'!A:A)),"")</f>
        <v>2014</v>
      </c>
      <c r="C18">
        <f t="shared" ca="1" si="0"/>
        <v>10</v>
      </c>
    </row>
    <row r="19" spans="1:3">
      <c r="A19" t="str">
        <v>Li Na</v>
      </c>
      <c r="B19" cm="1">
        <f t="array" ref="B19">IFERROR(MIN(IF('Australian Open'!C:C=A19,'Australian Open'!A:A),IF('Australian Open'!S:S=A19,'Australian Open'!A:A)),"")</f>
        <v>2011</v>
      </c>
      <c r="C19">
        <f t="shared" ca="1" si="0"/>
        <v>13</v>
      </c>
    </row>
    <row r="20" spans="1:3">
      <c r="A20" t="str">
        <v>Justine Henin</v>
      </c>
      <c r="B20" cm="1">
        <f t="array" ref="B20">IFERROR(MIN(IF('Australian Open'!C:C=A20,'Australian Open'!A:A),IF('Australian Open'!S:S=A20,'Australian Open'!A:A)),"")</f>
        <v>2004</v>
      </c>
      <c r="C20">
        <f t="shared" ca="1" si="0"/>
        <v>20</v>
      </c>
    </row>
    <row r="21" spans="1:3">
      <c r="A21" t="str">
        <v>Dinara Safina</v>
      </c>
      <c r="B21" cm="1">
        <f t="array" ref="B21">IFERROR(MIN(IF('Australian Open'!C:C=A21,'Australian Open'!A:A),IF('Australian Open'!S:S=A21,'Australian Open'!A:A)),"")</f>
        <v>2009</v>
      </c>
      <c r="C21">
        <f t="shared" ca="1" si="0"/>
        <v>15</v>
      </c>
    </row>
    <row r="22" spans="1:3">
      <c r="A22" t="str">
        <v>Roger Federer</v>
      </c>
      <c r="B22" cm="1">
        <f t="array" ref="B22">IFERROR(MIN(IF('Australian Open'!C:C=A22,'Australian Open'!A:A),IF('Australian Open'!S:S=A22,'Australian Open'!A:A)),"")</f>
        <v>2004</v>
      </c>
      <c r="C22">
        <f t="shared" ca="1" si="0"/>
        <v>20</v>
      </c>
    </row>
    <row r="23" spans="1:3">
      <c r="A23" t="str">
        <v>Ana Ivanovic</v>
      </c>
      <c r="B23" cm="1">
        <f t="array" ref="B23">IFERROR(MIN(IF('Australian Open'!C:C=A23,'Australian Open'!A:A),IF('Australian Open'!S:S=A23,'Australian Open'!A:A)),"")</f>
        <v>2008</v>
      </c>
      <c r="C23">
        <f t="shared" ca="1" si="0"/>
        <v>16</v>
      </c>
    </row>
    <row r="24" spans="1:3">
      <c r="A24" t="str">
        <v>Jo-Wilfried Tsonga</v>
      </c>
      <c r="B24" cm="1">
        <f t="array" ref="B24">IFERROR(MIN(IF('Australian Open'!C:C=A24,'Australian Open'!A:A),IF('Australian Open'!S:S=A24,'Australian Open'!A:A)),"")</f>
        <v>2008</v>
      </c>
      <c r="C24">
        <f t="shared" ca="1" si="0"/>
        <v>16</v>
      </c>
    </row>
    <row r="25" spans="1:3">
      <c r="A25" t="str">
        <v>Fernando González</v>
      </c>
      <c r="B25" cm="1">
        <f t="array" ref="B25">IFERROR(MIN(IF('Australian Open'!C:C=A25,'Australian Open'!A:A),IF('Australian Open'!S:S=A25,'Australian Open'!A:A)),"")</f>
        <v>2007</v>
      </c>
      <c r="C25">
        <f t="shared" ca="1" si="0"/>
        <v>17</v>
      </c>
    </row>
    <row r="26" spans="1:3">
      <c r="A26" t="str">
        <v>Marcos Baghdatis</v>
      </c>
      <c r="B26" cm="1">
        <f t="array" ref="B26">IFERROR(MIN(IF('Australian Open'!C:C=A26,'Australian Open'!A:A),IF('Australian Open'!S:S=A26,'Australian Open'!A:A)),"")</f>
        <v>2006</v>
      </c>
      <c r="C26">
        <f t="shared" ca="1" si="0"/>
        <v>18</v>
      </c>
    </row>
    <row r="27" spans="1:3">
      <c r="A27" t="str">
        <v>Lindsay Davenport</v>
      </c>
      <c r="B27" cm="1">
        <f t="array" ref="B27">IFERROR(MIN(IF('Australian Open'!C:C=A27,'Australian Open'!A:A),IF('Australian Open'!S:S=A27,'Australian Open'!A:A)),"")</f>
        <v>2000</v>
      </c>
      <c r="C27">
        <f t="shared" ca="1" si="0"/>
        <v>24</v>
      </c>
    </row>
    <row r="28" spans="1:3">
      <c r="A28" t="str">
        <v>Lleyton Hewitt</v>
      </c>
      <c r="B28" cm="1">
        <f t="array" ref="B28">IFERROR(MIN(IF('Australian Open'!C:C=A28,'Australian Open'!A:A),IF('Australian Open'!S:S=A28,'Australian Open'!A:A)),"")</f>
        <v>2005</v>
      </c>
      <c r="C28">
        <f t="shared" ca="1" si="0"/>
        <v>19</v>
      </c>
    </row>
    <row r="29" spans="1:3">
      <c r="A29" t="str">
        <v>Kim Clijsters</v>
      </c>
      <c r="B29" cm="1">
        <f t="array" ref="B29">IFERROR(MIN(IF('Australian Open'!C:C=A29,'Australian Open'!A:A),IF('Australian Open'!S:S=A29,'Australian Open'!A:A)),"")</f>
        <v>2004</v>
      </c>
      <c r="C29">
        <f t="shared" ca="1" si="0"/>
        <v>20</v>
      </c>
    </row>
    <row r="30" spans="1:3">
      <c r="A30" t="str">
        <v>Marat Safin</v>
      </c>
      <c r="B30" cm="1">
        <f t="array" ref="B30">IFERROR(MIN(IF('Australian Open'!C:C=A30,'Australian Open'!A:A),IF('Australian Open'!S:S=A30,'Australian Open'!A:A)),"")</f>
        <v>2002</v>
      </c>
      <c r="C30">
        <f t="shared" ca="1" si="0"/>
        <v>22</v>
      </c>
    </row>
    <row r="31" spans="1:3">
      <c r="A31" t="str">
        <v>Rainer Schüttler</v>
      </c>
      <c r="B31" cm="1">
        <f t="array" ref="B31">IFERROR(MIN(IF('Australian Open'!C:C=A31,'Australian Open'!A:A),IF('Australian Open'!S:S=A31,'Australian Open'!A:A)),"")</f>
        <v>2003</v>
      </c>
      <c r="C31">
        <f t="shared" ca="1" si="0"/>
        <v>21</v>
      </c>
    </row>
    <row r="32" spans="1:3">
      <c r="A32" t="str">
        <v>Martina Hingis</v>
      </c>
      <c r="B32" cm="1">
        <f t="array" ref="B32">IFERROR(MIN(IF('Australian Open'!C:C=A32,'Australian Open'!A:A),IF('Australian Open'!S:S=A32,'Australian Open'!A:A)),"")</f>
        <v>1997</v>
      </c>
      <c r="C32">
        <f t="shared" ca="1" si="0"/>
        <v>27</v>
      </c>
    </row>
    <row r="33" spans="1:3">
      <c r="A33" t="str">
        <v>Arnaud Clément</v>
      </c>
      <c r="B33" cm="1">
        <f t="array" ref="B33">IFERROR(MIN(IF('Australian Open'!C:C=A33,'Australian Open'!A:A),IF('Australian Open'!S:S=A33,'Australian Open'!A:A)),"")</f>
        <v>2001</v>
      </c>
      <c r="C33">
        <f t="shared" ca="1" si="0"/>
        <v>23</v>
      </c>
    </row>
    <row r="34" spans="1:3">
      <c r="A34" t="str">
        <v>Yevgeny Kafelnikov</v>
      </c>
      <c r="B34" cm="1">
        <f t="array" ref="B34">IFERROR(MIN(IF('Australian Open'!C:C=A34,'Australian Open'!A:A),IF('Australian Open'!S:S=A34,'Australian Open'!A:A)),"")</f>
        <v>1999</v>
      </c>
      <c r="C34">
        <f t="shared" ca="1" si="0"/>
        <v>25</v>
      </c>
    </row>
    <row r="35" spans="1:3">
      <c r="A35" t="str">
        <v>Amélie Mauresmo</v>
      </c>
      <c r="B35" cm="1">
        <f t="array" ref="B35">IFERROR(MIN(IF('Australian Open'!C:C=A35,'Australian Open'!A:A),IF('Australian Open'!S:S=A35,'Australian Open'!A:A)),"")</f>
        <v>1999</v>
      </c>
      <c r="C35">
        <f t="shared" ca="1" si="0"/>
        <v>25</v>
      </c>
    </row>
    <row r="36" spans="1:3">
      <c r="A36" t="str">
        <v>Thomas Enqvist</v>
      </c>
      <c r="B36" cm="1">
        <f t="array" ref="B36">IFERROR(MIN(IF('Australian Open'!C:C=A36,'Australian Open'!A:A),IF('Australian Open'!S:S=A36,'Australian Open'!A:A)),"")</f>
        <v>1999</v>
      </c>
      <c r="C36">
        <f t="shared" ca="1" si="0"/>
        <v>25</v>
      </c>
    </row>
    <row r="37" spans="1:3">
      <c r="A37" t="str">
        <v>Conchita Martínez</v>
      </c>
      <c r="B37" cm="1">
        <f t="array" ref="B37">IFERROR(MIN(IF('Australian Open'!C:C=A37,'Australian Open'!A:A),IF('Australian Open'!S:S=A37,'Australian Open'!A:A)),"")</f>
        <v>1998</v>
      </c>
      <c r="C37">
        <f t="shared" ca="1" si="0"/>
        <v>26</v>
      </c>
    </row>
    <row r="38" spans="1:3">
      <c r="A38" t="str">
        <v>Marcelo Ríos</v>
      </c>
      <c r="B38" cm="1">
        <f t="array" ref="B38">IFERROR(MIN(IF('Australian Open'!C:C=A38,'Australian Open'!A:A),IF('Australian Open'!S:S=A38,'Australian Open'!A:A)),"")</f>
        <v>1998</v>
      </c>
      <c r="C38">
        <f t="shared" ca="1" si="0"/>
        <v>26</v>
      </c>
    </row>
    <row r="39" spans="1:3">
      <c r="A39" t="str">
        <v>Mary Pierce</v>
      </c>
      <c r="B39" cm="1">
        <f t="array" ref="B39">IFERROR(MIN(IF('Australian Open'!C:C=A39,'Australian Open'!A:A),IF('Australian Open'!S:S=A39,'Australian Open'!A:A)),"")</f>
        <v>1995</v>
      </c>
      <c r="C39">
        <f t="shared" ca="1" si="0"/>
        <v>29</v>
      </c>
    </row>
    <row r="40" spans="1:3">
      <c r="A40" t="str">
        <v>Carlos Moyá</v>
      </c>
      <c r="B40" cm="1">
        <f t="array" ref="B40">IFERROR(MIN(IF('Australian Open'!C:C=A40,'Australian Open'!A:A),IF('Australian Open'!S:S=A40,'Australian Open'!A:A)),"")</f>
        <v>1997</v>
      </c>
      <c r="C40">
        <f t="shared" ca="1" si="0"/>
        <v>27</v>
      </c>
    </row>
    <row r="41" spans="1:3">
      <c r="A41" t="str">
        <v>Anke Huber</v>
      </c>
      <c r="B41" cm="1">
        <f t="array" ref="B41">IFERROR(MIN(IF('Australian Open'!C:C=A41,'Australian Open'!A:A),IF('Australian Open'!S:S=A41,'Australian Open'!A:A)),"")</f>
        <v>1996</v>
      </c>
      <c r="C41">
        <f t="shared" ca="1" si="0"/>
        <v>28</v>
      </c>
    </row>
    <row r="42" spans="1:3">
      <c r="A42" t="str">
        <v>Michael Chang</v>
      </c>
      <c r="B42" cm="1">
        <f t="array" ref="B42">IFERROR(MIN(IF('Australian Open'!C:C=A42,'Australian Open'!A:A),IF('Australian Open'!S:S=A42,'Australian Open'!A:A)),"")</f>
        <v>1996</v>
      </c>
      <c r="C42">
        <f t="shared" ca="1" si="0"/>
        <v>28</v>
      </c>
    </row>
    <row r="43" spans="1:3">
      <c r="A43" t="str">
        <v>Arantxa Sánchez Vicario</v>
      </c>
      <c r="B43" cm="1">
        <f t="array" ref="B43">IFERROR(MIN(IF('Australian Open'!C:C=A43,'Australian Open'!A:A),IF('Australian Open'!S:S=A43,'Australian Open'!A:A)),"")</f>
        <v>1994</v>
      </c>
      <c r="C43">
        <f t="shared" ca="1" si="0"/>
        <v>30</v>
      </c>
    </row>
    <row r="44" spans="1:3">
      <c r="A44" t="str">
        <v>Pete Sampras</v>
      </c>
      <c r="B44" cm="1">
        <f t="array" ref="B44">IFERROR(MIN(IF('Australian Open'!C:C=A44,'Australian Open'!A:A),IF('Australian Open'!S:S=A44,'Australian Open'!A:A)),"")</f>
        <v>1994</v>
      </c>
      <c r="C44">
        <f t="shared" ca="1" si="0"/>
        <v>30</v>
      </c>
    </row>
    <row r="45" spans="1:3">
      <c r="A45" t="str">
        <v>Todd Martin</v>
      </c>
      <c r="B45" cm="1">
        <f t="array" ref="B45">IFERROR(MIN(IF('Australian Open'!C:C=A45,'Australian Open'!A:A),IF('Australian Open'!S:S=A45,'Australian Open'!A:A)),"")</f>
        <v>1994</v>
      </c>
      <c r="C45">
        <f t="shared" ca="1" si="0"/>
        <v>30</v>
      </c>
    </row>
    <row r="46" spans="1:3">
      <c r="A46" t="str">
        <v>Steffi Graf</v>
      </c>
      <c r="B46" cm="1">
        <f t="array" ref="B46">IFERROR(MIN(IF('Australian Open'!C:C=A46,'Australian Open'!A:A),IF('Australian Open'!S:S=A46,'Australian Open'!A:A)),"")</f>
        <v>1988</v>
      </c>
      <c r="C46">
        <f t="shared" ca="1" si="0"/>
        <v>36</v>
      </c>
    </row>
    <row r="47" spans="1:3">
      <c r="A47" t="str">
        <v>Stefan Edberg</v>
      </c>
      <c r="B47" cm="1">
        <f t="array" ref="B47">IFERROR(MIN(IF('Australian Open'!C:C=A47,'Australian Open'!A:A),IF('Australian Open'!S:S=A47,'Australian Open'!A:A)),"")</f>
        <v>1985</v>
      </c>
      <c r="C47">
        <f t="shared" ca="1" si="0"/>
        <v>39</v>
      </c>
    </row>
    <row r="48" spans="1:3">
      <c r="A48" t="str">
        <v>Mary Joe Fernández</v>
      </c>
      <c r="B48" cm="1">
        <f t="array" ref="B48">IFERROR(MIN(IF('Australian Open'!C:C=A48,'Australian Open'!A:A),IF('Australian Open'!S:S=A48,'Australian Open'!A:A)),"")</f>
        <v>1990</v>
      </c>
      <c r="C48">
        <f t="shared" ca="1" si="0"/>
        <v>34</v>
      </c>
    </row>
    <row r="49" spans="1:3">
      <c r="A49" t="str">
        <v>Jana Novotná</v>
      </c>
      <c r="B49" cm="1">
        <f t="array" ref="B49">IFERROR(MIN(IF('Australian Open'!C:C=A49,'Australian Open'!A:A),IF('Australian Open'!S:S=A49,'Australian Open'!A:A)),"")</f>
        <v>1991</v>
      </c>
      <c r="C49">
        <f t="shared" ca="1" si="0"/>
        <v>33</v>
      </c>
    </row>
    <row r="50" spans="1:3">
      <c r="A50" t="str">
        <v>Ivan Lendl</v>
      </c>
      <c r="B50" cm="1">
        <f t="array" ref="B50">IFERROR(MIN(IF('Australian Open'!C:C=A50,'Australian Open'!A:A),IF('Australian Open'!S:S=A50,'Australian Open'!A:A)),"")</f>
        <v>1983</v>
      </c>
      <c r="C50">
        <f t="shared" ca="1" si="0"/>
        <v>41</v>
      </c>
    </row>
    <row r="51" spans="1:3">
      <c r="A51" t="str">
        <v>Helena Suková</v>
      </c>
      <c r="B51" cm="1">
        <f t="array" ref="B51">IFERROR(MIN(IF('Australian Open'!C:C=A51,'Australian Open'!A:A),IF('Australian Open'!S:S=A51,'Australian Open'!A:A)),"")</f>
        <v>1984</v>
      </c>
      <c r="C51">
        <f t="shared" ca="1" si="0"/>
        <v>40</v>
      </c>
    </row>
    <row r="52" spans="1:3">
      <c r="A52" t="str">
        <v>Miloslav Mečíř</v>
      </c>
      <c r="B52" cm="1">
        <f t="array" ref="B52">IFERROR(MIN(IF('Australian Open'!C:C=A52,'Australian Open'!A:A),IF('Australian Open'!S:S=A52,'Australian Open'!A:A)),"")</f>
        <v>1989</v>
      </c>
      <c r="C52">
        <f t="shared" ca="1" si="0"/>
        <v>35</v>
      </c>
    </row>
    <row r="53" spans="1:3">
      <c r="A53" t="str">
        <v>Chris Evert</v>
      </c>
      <c r="B53" cm="1">
        <f t="array" ref="B53">IFERROR(MIN(IF('Australian Open'!C:C=A53,'Australian Open'!A:A),IF('Australian Open'!S:S=A53,'Australian Open'!A:A)),"")</f>
        <v>1974</v>
      </c>
      <c r="C53">
        <f t="shared" ca="1" si="0"/>
        <v>50</v>
      </c>
    </row>
    <row r="54" spans="1:3">
      <c r="A54" t="str">
        <v>Pat Cash</v>
      </c>
      <c r="B54" cm="1">
        <f t="array" ref="B54">IFERROR(MIN(IF('Australian Open'!C:C=A54,'Australian Open'!A:A),IF('Australian Open'!S:S=A54,'Australian Open'!A:A)),"")</f>
        <v>1987</v>
      </c>
      <c r="C54">
        <f t="shared" ca="1" si="0"/>
        <v>37</v>
      </c>
    </row>
    <row r="55" spans="1:3">
      <c r="A55" t="str">
        <v>Martina Navratilova</v>
      </c>
      <c r="B55" cm="1">
        <f t="array" ref="B55">IFERROR(MIN(IF('Australian Open'!C:C=A55,'Australian Open'!A:A),IF('Australian Open'!S:S=A55,'Australian Open'!A:A)),"")</f>
        <v>1975</v>
      </c>
      <c r="C55">
        <f t="shared" ca="1" si="0"/>
        <v>49</v>
      </c>
    </row>
    <row r="56" spans="1:3">
      <c r="A56" t="str">
        <v>Mats Wilander</v>
      </c>
      <c r="B56" cm="1">
        <f t="array" ref="B56">IFERROR(MIN(IF('Australian Open'!C:C=A56,'Australian Open'!A:A),IF('Australian Open'!S:S=A56,'Australian Open'!A:A)),"")</f>
        <v>1983</v>
      </c>
      <c r="C56">
        <f t="shared" ca="1" si="0"/>
        <v>41</v>
      </c>
    </row>
    <row r="57" spans="1:3">
      <c r="A57" t="str">
        <v>Kevin Curren</v>
      </c>
      <c r="B57" cm="1">
        <f t="array" ref="B57">IFERROR(MIN(IF('Australian Open'!C:C=A57,'Australian Open'!A:A),IF('Australian Open'!S:S=A57,'Australian Open'!A:A)),"")</f>
        <v>1984</v>
      </c>
      <c r="C57">
        <f t="shared" ca="1" si="0"/>
        <v>40</v>
      </c>
    </row>
    <row r="58" spans="1:3">
      <c r="A58" t="str">
        <v>Kathy Jordan</v>
      </c>
      <c r="B58" cm="1">
        <f t="array" ref="B58">IFERROR(MIN(IF('Australian Open'!C:C=A58,'Australian Open'!A:A),IF('Australian Open'!S:S=A58,'Australian Open'!A:A)),"")</f>
        <v>1983</v>
      </c>
      <c r="C58">
        <f t="shared" ca="1" si="0"/>
        <v>41</v>
      </c>
    </row>
    <row r="59" spans="1:3">
      <c r="A59" t="str">
        <v>Steve Denton</v>
      </c>
      <c r="B59" cm="1">
        <f t="array" ref="B59">IFERROR(MIN(IF('Australian Open'!C:C=A59,'Australian Open'!A:A),IF('Australian Open'!S:S=A59,'Australian Open'!A:A)),"")</f>
        <v>1981</v>
      </c>
      <c r="C59">
        <f t="shared" ca="1" si="0"/>
        <v>43</v>
      </c>
    </row>
    <row r="60" spans="1:3">
      <c r="A60" t="str">
        <v>Wendy Turnbull</v>
      </c>
      <c r="B60" cm="1">
        <f t="array" ref="B60">IFERROR(MIN(IF('Australian Open'!C:C=A60,'Australian Open'!A:A),IF('Australian Open'!S:S=A60,'Australian Open'!A:A)),"")</f>
        <v>1980</v>
      </c>
      <c r="C60">
        <f t="shared" ca="1" si="0"/>
        <v>44</v>
      </c>
    </row>
    <row r="61" spans="1:3">
      <c r="A61" t="str">
        <v>Kim Warwick</v>
      </c>
      <c r="B61" cm="1">
        <f t="array" ref="B61">IFERROR(MIN(IF('Australian Open'!C:C=A61,'Australian Open'!A:A),IF('Australian Open'!S:S=A61,'Australian Open'!A:A)),"")</f>
        <v>1980</v>
      </c>
      <c r="C61">
        <f t="shared" ca="1" si="0"/>
        <v>44</v>
      </c>
    </row>
    <row r="62" spans="1:3">
      <c r="A62" t="str">
        <v>Sharon Walsh</v>
      </c>
      <c r="B62" cm="1">
        <f t="array" ref="B62">IFERROR(MIN(IF('Australian Open'!C:C=A62,'Australian Open'!A:A),IF('Australian Open'!S:S=A62,'Australian Open'!A:A)),"")</f>
        <v>1979</v>
      </c>
      <c r="C62">
        <f t="shared" ca="1" si="0"/>
        <v>45</v>
      </c>
    </row>
    <row r="63" spans="1:3">
      <c r="A63" t="str">
        <v>John Sadri</v>
      </c>
      <c r="B63" cm="1">
        <f t="array" ref="B63">IFERROR(MIN(IF('Australian Open'!C:C=A63,'Australian Open'!A:A),IF('Australian Open'!S:S=A63,'Australian Open'!A:A)),"")</f>
        <v>1979</v>
      </c>
      <c r="C63">
        <f t="shared" ca="1" si="0"/>
        <v>45</v>
      </c>
    </row>
    <row r="64" spans="1:3">
      <c r="A64" t="str">
        <v>Betsy Nagelsen</v>
      </c>
      <c r="B64" cm="1">
        <f t="array" ref="B64">IFERROR(MIN(IF('Australian Open'!C:C=A64,'Australian Open'!A:A),IF('Australian Open'!S:S=A64,'Australian Open'!A:A)),"")</f>
        <v>1978</v>
      </c>
      <c r="C64">
        <f t="shared" ca="1" si="0"/>
        <v>46</v>
      </c>
    </row>
    <row r="65" spans="1:3">
      <c r="A65" t="str">
        <v>John Marks</v>
      </c>
      <c r="B65" cm="1">
        <f t="array" ref="B65">IFERROR(MIN(IF('Australian Open'!C:C=A65,'Australian Open'!A:A),IF('Australian Open'!S:S=A65,'Australian Open'!A:A)),"")</f>
        <v>1978</v>
      </c>
      <c r="C65">
        <f t="shared" ca="1" si="0"/>
        <v>46</v>
      </c>
    </row>
    <row r="66" spans="1:3">
      <c r="A66" t="str">
        <v>Helen Gourlay</v>
      </c>
      <c r="B66" cm="1">
        <f t="array" ref="B66">IFERROR(MIN(IF('Australian Open'!C:C=A66,'Australian Open'!A:A),IF('Australian Open'!S:S=A66,'Australian Open'!A:A)),"")</f>
        <v>1977</v>
      </c>
      <c r="C66">
        <f t="shared" ca="1" si="0"/>
        <v>47</v>
      </c>
    </row>
    <row r="67" spans="1:3">
      <c r="A67" t="str">
        <v>John Lloyd</v>
      </c>
      <c r="B67" cm="1">
        <f t="array" ref="B67">IFERROR(MIN(IF('Australian Open'!C:C=A67,'Australian Open'!A:A),IF('Australian Open'!S:S=A67,'Australian Open'!A:A)),"")</f>
        <v>1977</v>
      </c>
      <c r="C67">
        <f t="shared" ref="C67:C130" ca="1" si="1">YEAR(TODAY()) - B67</f>
        <v>47</v>
      </c>
    </row>
    <row r="68" spans="1:3">
      <c r="A68" t="str">
        <v>Dianne Fromholtz</v>
      </c>
      <c r="B68" cm="1">
        <f t="array" ref="B68">IFERROR(MIN(IF('Australian Open'!C:C=A68,'Australian Open'!A:A),IF('Australian Open'!S:S=A68,'Australian Open'!A:A)),"")</f>
        <v>1977</v>
      </c>
      <c r="C68">
        <f t="shared" ca="1" si="1"/>
        <v>47</v>
      </c>
    </row>
    <row r="69" spans="1:3">
      <c r="A69" t="str">
        <v>Guillermo Vilas</v>
      </c>
      <c r="B69" cm="1">
        <f t="array" ref="B69">IFERROR(MIN(IF('Australian Open'!C:C=A69,'Australian Open'!A:A),IF('Australian Open'!S:S=A69,'Australian Open'!A:A)),"")</f>
        <v>1977</v>
      </c>
      <c r="C69">
        <f t="shared" ca="1" si="1"/>
        <v>47</v>
      </c>
    </row>
    <row r="70" spans="1:3">
      <c r="A70" t="str">
        <v>Renáta Tomanová</v>
      </c>
      <c r="B70" cm="1">
        <f t="array" ref="B70">IFERROR(MIN(IF('Australian Open'!C:C=A70,'Australian Open'!A:A),IF('Australian Open'!S:S=A70,'Australian Open'!A:A)),"")</f>
        <v>1976</v>
      </c>
      <c r="C70">
        <f t="shared" ca="1" si="1"/>
        <v>48</v>
      </c>
    </row>
    <row r="71" spans="1:3">
      <c r="A71" t="str">
        <v>John Newcombe</v>
      </c>
      <c r="B71" cm="1">
        <f t="array" ref="B71">IFERROR(MIN(IF('Australian Open'!C:C=A71,'Australian Open'!A:A),IF('Australian Open'!S:S=A71,'Australian Open'!A:A)),"")</f>
        <v>1973</v>
      </c>
      <c r="C71">
        <f t="shared" ca="1" si="1"/>
        <v>51</v>
      </c>
    </row>
    <row r="72" spans="1:3">
      <c r="A72" t="str">
        <v>Jimmy Connors</v>
      </c>
      <c r="B72" cm="1">
        <f t="array" ref="B72">IFERROR(MIN(IF('Australian Open'!C:C=A72,'Australian Open'!A:A),IF('Australian Open'!S:S=A72,'Australian Open'!A:A)),"")</f>
        <v>1974</v>
      </c>
      <c r="C72">
        <f t="shared" ca="1" si="1"/>
        <v>50</v>
      </c>
    </row>
    <row r="73" spans="1:3">
      <c r="A73" t="str">
        <v>Phil Dent</v>
      </c>
      <c r="B73" cm="1">
        <f t="array" ref="B73">IFERROR(MIN(IF('Australian Open'!C:C=A73,'Australian Open'!A:A),IF('Australian Open'!S:S=A73,'Australian Open'!A:A)),"")</f>
        <v>1974</v>
      </c>
      <c r="C73">
        <f t="shared" ca="1" si="1"/>
        <v>50</v>
      </c>
    </row>
    <row r="74" spans="1:3">
      <c r="A74" t="str">
        <v>Evonne Goolagong</v>
      </c>
      <c r="B74" cm="1">
        <f t="array" ref="B74">IFERROR(MIN(IF('Australian Open'!C:C=A74,'Australian Open'!A:A),IF('Australian Open'!S:S=A74,'Australian Open'!A:A)),"")</f>
        <v>1971</v>
      </c>
      <c r="C74">
        <f t="shared" ca="1" si="1"/>
        <v>53</v>
      </c>
    </row>
    <row r="75" spans="1:3">
      <c r="A75" t="str">
        <v>Onny Parun</v>
      </c>
      <c r="B75" cm="1">
        <f t="array" ref="B75">IFERROR(MIN(IF('Australian Open'!C:C=A75,'Australian Open'!A:A),IF('Australian Open'!S:S=A75,'Australian Open'!A:A)),"")</f>
        <v>1973</v>
      </c>
      <c r="C75">
        <f t="shared" ca="1" si="1"/>
        <v>51</v>
      </c>
    </row>
    <row r="76" spans="1:3">
      <c r="A76" t="str">
        <v>Malcolm Anderson</v>
      </c>
      <c r="B76" cm="1">
        <f t="array" ref="B76">IFERROR(MIN(IF('Australian Open'!C:C=A76,'Australian Open'!A:A),IF('Australian Open'!S:S=A76,'Australian Open'!A:A)),"")</f>
        <v>1958</v>
      </c>
      <c r="C76">
        <f t="shared" ca="1" si="1"/>
        <v>66</v>
      </c>
    </row>
    <row r="77" spans="1:3">
      <c r="A77" t="str">
        <v>Arthur Ashe</v>
      </c>
      <c r="B77" cm="1">
        <f t="array" ref="B77">IFERROR(MIN(IF('Australian Open'!C:C=A77,'Australian Open'!A:A),IF('Australian Open'!S:S=A77,'Australian Open'!A:A)),"")</f>
        <v>1966</v>
      </c>
      <c r="C77">
        <f t="shared" ca="1" si="1"/>
        <v>58</v>
      </c>
    </row>
    <row r="78" spans="1:3">
      <c r="A78" t="str">
        <v>Kerry Melville Reid</v>
      </c>
      <c r="B78" cm="1">
        <f t="array" ref="B78">IFERROR(MIN(IF('Australian Open'!C:C=A78,'Australian Open'!A:A),IF('Australian Open'!S:S=A78,'Australian Open'!A:A)),"")</f>
        <v>1970</v>
      </c>
      <c r="C78">
        <f t="shared" ca="1" si="1"/>
        <v>54</v>
      </c>
    </row>
    <row r="79" spans="1:3">
      <c r="A79" t="str">
        <v>Dick Crealy</v>
      </c>
      <c r="B79" cm="1">
        <f t="array" ref="B79">IFERROR(MIN(IF('Australian Open'!C:C=A79,'Australian Open'!A:A),IF('Australian Open'!S:S=A79,'Australian Open'!A:A)),"")</f>
        <v>1970</v>
      </c>
      <c r="C79">
        <f t="shared" ca="1" si="1"/>
        <v>54</v>
      </c>
    </row>
    <row r="80" spans="1:3">
      <c r="A80" t="str">
        <v>Billie Jean King</v>
      </c>
      <c r="B80" cm="1">
        <f t="array" ref="B80">IFERROR(MIN(IF('Australian Open'!C:C=A80,'Australian Open'!A:A),IF('Australian Open'!S:S=A80,'Australian Open'!A:A)),"")</f>
        <v>1968</v>
      </c>
      <c r="C80">
        <f t="shared" ca="1" si="1"/>
        <v>56</v>
      </c>
    </row>
    <row r="81" spans="1:3">
      <c r="A81" t="str">
        <v>Andrés Gimeno</v>
      </c>
      <c r="B81" cm="1">
        <f t="array" ref="B81">IFERROR(MIN(IF('Australian Open'!C:C=A81,'Australian Open'!A:A),IF('Australian Open'!S:S=A81,'Australian Open'!A:A)),"")</f>
        <v>1969</v>
      </c>
      <c r="C81">
        <f t="shared" ca="1" si="1"/>
        <v>55</v>
      </c>
    </row>
    <row r="82" spans="1:3">
      <c r="A82" t="str">
        <v>Margaret Court</v>
      </c>
      <c r="B82" cm="1">
        <f t="array" ref="B82">IFERROR(MIN(IF('Australian Open'!C:C=A82,'Australian Open'!A:A),IF('Australian Open'!S:S=A82,'Australian Open'!A:A)),"")</f>
        <v>1960</v>
      </c>
      <c r="C82">
        <f t="shared" ca="1" si="1"/>
        <v>64</v>
      </c>
    </row>
    <row r="83" spans="1:3">
      <c r="A83" t="str">
        <v>Juan Gisbert</v>
      </c>
      <c r="B83" cm="1">
        <f t="array" ref="B83">IFERROR(MIN(IF('Australian Open'!C:C=A83,'Australian Open'!A:A),IF('Australian Open'!S:S=A83,'Australian Open'!A:A)),"")</f>
        <v>1968</v>
      </c>
      <c r="C83">
        <f t="shared" ca="1" si="1"/>
        <v>56</v>
      </c>
    </row>
    <row r="84" spans="1:3">
      <c r="A84" t="str">
        <v>Lesley Turner Bowrey</v>
      </c>
      <c r="B84" cm="1">
        <f t="array" ref="B84">IFERROR(MIN(IF('Australian Open'!C:C=A84,'Australian Open'!A:A),IF('Australian Open'!S:S=A84,'Australian Open'!A:A)),"")</f>
        <v>1964</v>
      </c>
      <c r="C84">
        <f t="shared" ca="1" si="1"/>
        <v>60</v>
      </c>
    </row>
    <row r="85" spans="1:3">
      <c r="A85" t="str">
        <v>Nancy Richey</v>
      </c>
      <c r="B85" cm="1">
        <f t="array" ref="B85">IFERROR(MIN(IF('Australian Open'!C:C=A85,'Australian Open'!A:A),IF('Australian Open'!S:S=A85,'Australian Open'!A:A)),"")</f>
        <v>1966</v>
      </c>
      <c r="C85">
        <f t="shared" ca="1" si="1"/>
        <v>58</v>
      </c>
    </row>
    <row r="86" spans="1:3">
      <c r="A86" t="str">
        <v>Maria Bueno</v>
      </c>
      <c r="B86" cm="1">
        <f t="array" ref="B86">IFERROR(MIN(IF('Australian Open'!C:C=A86,'Australian Open'!A:A),IF('Australian Open'!S:S=A86,'Australian Open'!A:A)),"")</f>
        <v>1965</v>
      </c>
      <c r="C86">
        <f t="shared" ca="1" si="1"/>
        <v>59</v>
      </c>
    </row>
    <row r="87" spans="1:3">
      <c r="A87" t="str">
        <v>Fred Stolle</v>
      </c>
      <c r="B87" cm="1">
        <f t="array" ref="B87">IFERROR(MIN(IF('Australian Open'!C:C=A87,'Australian Open'!A:A),IF('Australian Open'!S:S=A87,'Australian Open'!A:A)),"")</f>
        <v>1964</v>
      </c>
      <c r="C87">
        <f t="shared" ca="1" si="1"/>
        <v>60</v>
      </c>
    </row>
    <row r="88" spans="1:3">
      <c r="A88" t="str">
        <v>Jan Lehane</v>
      </c>
      <c r="B88" cm="1">
        <f t="array" ref="B88">IFERROR(MIN(IF('Australian Open'!C:C=A88,'Australian Open'!A:A),IF('Australian Open'!S:S=A88,'Australian Open'!A:A)),"")</f>
        <v>1960</v>
      </c>
      <c r="C88">
        <f t="shared" ca="1" si="1"/>
        <v>64</v>
      </c>
    </row>
    <row r="89" spans="1:3">
      <c r="A89" t="str">
        <v>Ken Fletcher</v>
      </c>
      <c r="B89" cm="1">
        <f t="array" ref="B89">IFERROR(MIN(IF('Australian Open'!C:C=A89,'Australian Open'!A:A),IF('Australian Open'!S:S=A89,'Australian Open'!A:A)),"")</f>
        <v>1963</v>
      </c>
      <c r="C89">
        <f t="shared" ca="1" si="1"/>
        <v>61</v>
      </c>
    </row>
    <row r="90" spans="1:3">
      <c r="A90" t="str">
        <v>Roy Emerson</v>
      </c>
      <c r="B90" cm="1">
        <f t="array" ref="B90">IFERROR(MIN(IF('Australian Open'!C:C=A90,'Australian Open'!A:A),IF('Australian Open'!S:S=A90,'Australian Open'!A:A)),"")</f>
        <v>1961</v>
      </c>
      <c r="C90">
        <f t="shared" ca="1" si="1"/>
        <v>63</v>
      </c>
    </row>
    <row r="91" spans="1:3">
      <c r="A91" t="str">
        <v>Rod Laver</v>
      </c>
      <c r="B91" cm="1">
        <f t="array" ref="B91">IFERROR(MIN(IF('Australian Open'!C:C=A91,'Australian Open'!A:A),IF('Australian Open'!S:S=A91,'Australian Open'!A:A)),"")</f>
        <v>1960</v>
      </c>
      <c r="C91">
        <f t="shared" ca="1" si="1"/>
        <v>64</v>
      </c>
    </row>
    <row r="92" spans="1:3">
      <c r="A92" t="str">
        <v>Neale Fraser</v>
      </c>
      <c r="B92" cm="1">
        <f t="array" ref="B92">IFERROR(MIN(IF('Australian Open'!C:C=A92,'Australian Open'!A:A),IF('Australian Open'!S:S=A92,'Australian Open'!A:A)),"")</f>
        <v>1957</v>
      </c>
      <c r="C92">
        <f t="shared" ca="1" si="1"/>
        <v>67</v>
      </c>
    </row>
    <row r="93" spans="1:3">
      <c r="A93" t="str">
        <v>Renée Schuurman</v>
      </c>
      <c r="B93" cm="1">
        <f t="array" ref="B93">IFERROR(MIN(IF('Australian Open'!C:C=A93,'Australian Open'!A:A),IF('Australian Open'!S:S=A93,'Australian Open'!A:A)),"")</f>
        <v>1959</v>
      </c>
      <c r="C93">
        <f t="shared" ca="1" si="1"/>
        <v>65</v>
      </c>
    </row>
    <row r="94" spans="1:3">
      <c r="A94" t="str">
        <v>Lorraine Coghlan</v>
      </c>
      <c r="B94" cm="1">
        <f t="array" ref="B94">IFERROR(MIN(IF('Australian Open'!C:C=A94,'Australian Open'!A:A),IF('Australian Open'!S:S=A94,'Australian Open'!A:A)),"")</f>
        <v>1958</v>
      </c>
      <c r="C94">
        <f t="shared" ca="1" si="1"/>
        <v>66</v>
      </c>
    </row>
    <row r="95" spans="1:3">
      <c r="A95" t="str">
        <v>Althea Gibson</v>
      </c>
      <c r="B95" cm="1">
        <f t="array" ref="B95">IFERROR(MIN(IF('Australian Open'!C:C=A95,'Australian Open'!A:A),IF('Australian Open'!S:S=A95,'Australian Open'!A:A)),"")</f>
        <v>1957</v>
      </c>
      <c r="C95">
        <f t="shared" ca="1" si="1"/>
        <v>67</v>
      </c>
    </row>
    <row r="96" spans="1:3">
      <c r="A96" t="str">
        <v>Thelma Coyne Long</v>
      </c>
      <c r="B96" cm="1">
        <f t="array" ref="B96">IFERROR(MIN(IF('Australian Open'!C:C=A96,'Australian Open'!A:A),IF('Australian Open'!S:S=A96,'Australian Open'!A:A)),"")</f>
        <v>1940</v>
      </c>
      <c r="C96">
        <f t="shared" ca="1" si="1"/>
        <v>84</v>
      </c>
    </row>
    <row r="97" spans="1:3">
      <c r="A97" t="str">
        <v>Ken Rosewall</v>
      </c>
      <c r="B97" cm="1">
        <f t="array" ref="B97">IFERROR(MIN(IF('Australian Open'!C:C=A97,'Australian Open'!A:A),IF('Australian Open'!S:S=A97,'Australian Open'!A:A)),"")</f>
        <v>1953</v>
      </c>
      <c r="C97">
        <f t="shared" ca="1" si="1"/>
        <v>71</v>
      </c>
    </row>
    <row r="98" spans="1:3">
      <c r="A98" t="str">
        <v>Lew Hoad</v>
      </c>
      <c r="B98" cm="1">
        <f t="array" ref="B98">IFERROR(MIN(IF('Australian Open'!C:C=A98,'Australian Open'!A:A),IF('Australian Open'!S:S=A98,'Australian Open'!A:A)),"")</f>
        <v>1955</v>
      </c>
      <c r="C98">
        <f t="shared" ca="1" si="1"/>
        <v>69</v>
      </c>
    </row>
    <row r="99" spans="1:3">
      <c r="A99" t="str">
        <v>Jenny Staley</v>
      </c>
      <c r="B99" cm="1">
        <f t="array" ref="B99">IFERROR(MIN(IF('Australian Open'!C:C=A99,'Australian Open'!A:A),IF('Australian Open'!S:S=A99,'Australian Open'!A:A)),"")</f>
        <v>1954</v>
      </c>
      <c r="C99">
        <f t="shared" ca="1" si="1"/>
        <v>70</v>
      </c>
    </row>
    <row r="100" spans="1:3">
      <c r="A100" t="str">
        <v>Rex Hartwig</v>
      </c>
      <c r="B100" cm="1">
        <f t="array" ref="B100">IFERROR(MIN(IF('Australian Open'!C:C=A100,'Australian Open'!A:A),IF('Australian Open'!S:S=A100,'Australian Open'!A:A)),"")</f>
        <v>1954</v>
      </c>
      <c r="C100">
        <f t="shared" ca="1" si="1"/>
        <v>70</v>
      </c>
    </row>
    <row r="101" spans="1:3">
      <c r="A101" t="str">
        <v>Julia Sampson Hayward</v>
      </c>
      <c r="B101" cm="1">
        <f t="array" ref="B101">IFERROR(MIN(IF('Australian Open'!C:C=A101,'Australian Open'!A:A),IF('Australian Open'!S:S=A101,'Australian Open'!A:A)),"")</f>
        <v>1953</v>
      </c>
      <c r="C101">
        <f t="shared" ca="1" si="1"/>
        <v>71</v>
      </c>
    </row>
    <row r="102" spans="1:3">
      <c r="A102" t="str">
        <v>Mervyn Rose</v>
      </c>
      <c r="B102" cm="1">
        <f t="array" ref="B102">IFERROR(MIN(IF('Australian Open'!C:C=A102,'Australian Open'!A:A),IF('Australian Open'!S:S=A102,'Australian Open'!A:A)),"")</f>
        <v>1953</v>
      </c>
      <c r="C102">
        <f t="shared" ca="1" si="1"/>
        <v>71</v>
      </c>
    </row>
    <row r="103" spans="1:3">
      <c r="A103" t="str">
        <v>Helen Angwin</v>
      </c>
      <c r="B103" cm="1">
        <f t="array" ref="B103">IFERROR(MIN(IF('Australian Open'!C:C=A103,'Australian Open'!A:A),IF('Australian Open'!S:S=A103,'Australian Open'!A:A)),"")</f>
        <v>1952</v>
      </c>
      <c r="C103">
        <f t="shared" ca="1" si="1"/>
        <v>72</v>
      </c>
    </row>
    <row r="104" spans="1:3">
      <c r="A104" t="str">
        <v>Frank Sedgman</v>
      </c>
      <c r="B104" cm="1">
        <f t="array" ref="B104">IFERROR(MIN(IF('Australian Open'!C:C=A104,'Australian Open'!A:A),IF('Australian Open'!S:S=A104,'Australian Open'!A:A)),"")</f>
        <v>1949</v>
      </c>
      <c r="C104">
        <f t="shared" ca="1" si="1"/>
        <v>75</v>
      </c>
    </row>
    <row r="105" spans="1:3">
      <c r="A105" t="str">
        <v>Ken McGregor</v>
      </c>
      <c r="B105" cm="1">
        <f t="array" ref="B105">IFERROR(MIN(IF('Australian Open'!C:C=A105,'Australian Open'!A:A),IF('Australian Open'!S:S=A105,'Australian Open'!A:A)),"")</f>
        <v>1950</v>
      </c>
      <c r="C105">
        <f t="shared" ca="1" si="1"/>
        <v>74</v>
      </c>
    </row>
    <row r="106" spans="1:3">
      <c r="A106" t="str">
        <v>Doris Hart</v>
      </c>
      <c r="B106" cm="1">
        <f t="array" ref="B106">IFERROR(MIN(IF('Australian Open'!C:C=A106,'Australian Open'!A:A),IF('Australian Open'!S:S=A106,'Australian Open'!A:A)),"")</f>
        <v>1949</v>
      </c>
      <c r="C106">
        <f t="shared" ca="1" si="1"/>
        <v>75</v>
      </c>
    </row>
    <row r="107" spans="1:3">
      <c r="A107" t="str">
        <v>Nancye Wynne Bolton</v>
      </c>
      <c r="B107" cm="1">
        <f t="array" ref="B107">IFERROR(MIN(IF('Australian Open'!C:C=A107,'Australian Open'!A:A),IF('Australian Open'!S:S=A107,'Australian Open'!A:A)),"")</f>
        <v>1936</v>
      </c>
      <c r="C107">
        <f t="shared" ca="1" si="1"/>
        <v>88</v>
      </c>
    </row>
    <row r="108" spans="1:3">
      <c r="A108" t="str">
        <v>John Bromwich</v>
      </c>
      <c r="B108" cm="1">
        <f t="array" ref="B108">IFERROR(MIN(IF('Australian Open'!C:C=A108,'Australian Open'!A:A),IF('Australian Open'!S:S=A108,'Australian Open'!A:A)),"")</f>
        <v>1937</v>
      </c>
      <c r="C108">
        <f t="shared" ca="1" si="1"/>
        <v>87</v>
      </c>
    </row>
    <row r="109" spans="1:3">
      <c r="A109" t="str">
        <v>Marie Toomey</v>
      </c>
      <c r="B109" cm="1">
        <f t="array" ref="B109">IFERROR(MIN(IF('Australian Open'!C:C=A109,'Australian Open'!A:A),IF('Australian Open'!S:S=A109,'Australian Open'!A:A)),"")</f>
        <v>1948</v>
      </c>
      <c r="C109">
        <f t="shared" ca="1" si="1"/>
        <v>76</v>
      </c>
    </row>
    <row r="110" spans="1:3">
      <c r="A110" t="str">
        <v>Nell Hall Hopman</v>
      </c>
      <c r="B110" cm="1">
        <f t="array" ref="B110">IFERROR(MIN(IF('Australian Open'!C:C=A110,'Australian Open'!A:A),IF('Australian Open'!S:S=A110,'Australian Open'!A:A)),"")</f>
        <v>1939</v>
      </c>
      <c r="C110">
        <f t="shared" ca="1" si="1"/>
        <v>85</v>
      </c>
    </row>
    <row r="111" spans="1:3">
      <c r="A111" t="str">
        <v>Joyce Fitch</v>
      </c>
      <c r="B111" cm="1">
        <f t="array" ref="B111">IFERROR(MIN(IF('Australian Open'!C:C=A111,'Australian Open'!A:A),IF('Australian Open'!S:S=A111,'Australian Open'!A:A)),"")</f>
        <v>1946</v>
      </c>
      <c r="C111">
        <f t="shared" ca="1" si="1"/>
        <v>78</v>
      </c>
    </row>
    <row r="112" spans="1:3">
      <c r="A112" t="str">
        <v>Dinny Pails</v>
      </c>
      <c r="B112" cm="1">
        <f t="array" ref="B112">IFERROR(MIN(IF('Australian Open'!C:C=A112,'Australian Open'!A:A),IF('Australian Open'!S:S=A112,'Australian Open'!A:A)),"")</f>
        <v>1946</v>
      </c>
      <c r="C112">
        <f t="shared" ca="1" si="1"/>
        <v>78</v>
      </c>
    </row>
    <row r="113" spans="1:3">
      <c r="A113" t="str">
        <v>Jack Crawford</v>
      </c>
      <c r="B113" cm="1">
        <f t="array" ref="B113">IFERROR(MIN(IF('Australian Open'!C:C=A113,'Australian Open'!A:A),IF('Australian Open'!S:S=A113,'Australian Open'!A:A)),"")</f>
        <v>1931</v>
      </c>
      <c r="C113">
        <f t="shared" ca="1" si="1"/>
        <v>93</v>
      </c>
    </row>
    <row r="114" spans="1:3">
      <c r="A114" t="str">
        <v>Adrian Quist</v>
      </c>
      <c r="B114" cm="1">
        <f t="array" ref="B114">IFERROR(MIN(IF('Australian Open'!C:C=A114,'Australian Open'!A:A),IF('Australian Open'!S:S=A114,'Australian Open'!A:A)),"")</f>
        <v>1936</v>
      </c>
      <c r="C114">
        <f t="shared" ca="1" si="1"/>
        <v>88</v>
      </c>
    </row>
    <row r="115" spans="1:3">
      <c r="A115" t="str">
        <v>Dorothy Stevenson</v>
      </c>
      <c r="B115" cm="1">
        <f t="array" ref="B115">IFERROR(MIN(IF('Australian Open'!C:C=A115,'Australian Open'!A:A),IF('Australian Open'!S:S=A115,'Australian Open'!A:A)),"")</f>
        <v>1938</v>
      </c>
      <c r="C115">
        <f t="shared" ca="1" si="1"/>
        <v>86</v>
      </c>
    </row>
    <row r="116" spans="1:3">
      <c r="A116" t="str">
        <v>Emily Hood Westacott</v>
      </c>
      <c r="B116" cm="1">
        <f t="array" ref="B116">IFERROR(MIN(IF('Australian Open'!C:C=A116,'Australian Open'!A:A),IF('Australian Open'!S:S=A116,'Australian Open'!A:A)),"")</f>
        <v>1937</v>
      </c>
      <c r="C116">
        <f t="shared" ca="1" si="1"/>
        <v>87</v>
      </c>
    </row>
    <row r="117" spans="1:3">
      <c r="A117" t="str">
        <v>Nancy Lyle</v>
      </c>
      <c r="B117" cm="1">
        <f t="array" ref="B117">IFERROR(MIN(IF('Australian Open'!C:C=A117,'Australian Open'!A:A),IF('Australian Open'!S:S=A117,'Australian Open'!A:A)),"")</f>
        <v>1935</v>
      </c>
      <c r="C117">
        <f t="shared" ca="1" si="1"/>
        <v>89</v>
      </c>
    </row>
    <row r="118" spans="1:3">
      <c r="A118" t="str">
        <v>Fred Perry</v>
      </c>
      <c r="B118" cm="1">
        <f t="array" ref="B118">IFERROR(MIN(IF('Australian Open'!C:C=A118,'Australian Open'!A:A),IF('Australian Open'!S:S=A118,'Australian Open'!A:A)),"")</f>
        <v>1934</v>
      </c>
      <c r="C118">
        <f t="shared" ca="1" si="1"/>
        <v>90</v>
      </c>
    </row>
    <row r="119" spans="1:3">
      <c r="A119" t="str">
        <v>Margaret Molesworth</v>
      </c>
      <c r="B119" cm="1">
        <f t="array" ref="B119">IFERROR(MIN(IF('Australian Open'!C:C=A119,'Australian Open'!A:A),IF('Australian Open'!S:S=A119,'Australian Open'!A:A)),"")</f>
        <v>1922</v>
      </c>
      <c r="C119">
        <f t="shared" ca="1" si="1"/>
        <v>102</v>
      </c>
    </row>
    <row r="120" spans="1:3">
      <c r="A120" t="str">
        <v>Coral Buttsworth</v>
      </c>
      <c r="B120" cm="1">
        <f t="array" ref="B120">IFERROR(MIN(IF('Australian Open'!C:C=A120,'Australian Open'!A:A),IF('Australian Open'!S:S=A120,'Australian Open'!A:A)),"")</f>
        <v>1931</v>
      </c>
      <c r="C120">
        <f t="shared" ca="1" si="1"/>
        <v>93</v>
      </c>
    </row>
    <row r="121" spans="1:3">
      <c r="A121" t="str">
        <v>Keith Gledhill</v>
      </c>
      <c r="B121" cm="1">
        <f t="array" ref="B121">IFERROR(MIN(IF('Australian Open'!C:C=A121,'Australian Open'!A:A),IF('Australian Open'!S:S=A121,'Australian Open'!A:A)),"")</f>
        <v>1933</v>
      </c>
      <c r="C121">
        <f t="shared" ca="1" si="1"/>
        <v>91</v>
      </c>
    </row>
    <row r="122" spans="1:3">
      <c r="A122" t="str">
        <v>Kathleen Le Messurier</v>
      </c>
      <c r="B122" cm="1">
        <f t="array" ref="B122">IFERROR(MIN(IF('Australian Open'!C:C=A122,'Australian Open'!A:A),IF('Australian Open'!S:S=A122,'Australian Open'!A:A)),"")</f>
        <v>1932</v>
      </c>
      <c r="C122">
        <f t="shared" ca="1" si="1"/>
        <v>92</v>
      </c>
    </row>
    <row r="123" spans="1:3">
      <c r="A123" t="str">
        <v>Harry Hopman</v>
      </c>
      <c r="B123" cm="1">
        <f t="array" ref="B123">IFERROR(MIN(IF('Australian Open'!C:C=A123,'Australian Open'!A:A),IF('Australian Open'!S:S=A123,'Australian Open'!A:A)),"")</f>
        <v>1930</v>
      </c>
      <c r="C123">
        <f t="shared" ca="1" si="1"/>
        <v>94</v>
      </c>
    </row>
    <row r="124" spans="1:3">
      <c r="A124" t="str">
        <v>Marjorie Cox Crawford</v>
      </c>
      <c r="B124" cm="1">
        <f t="array" ref="B124">IFERROR(MIN(IF('Australian Open'!C:C=A124,'Australian Open'!A:A),IF('Australian Open'!S:S=A124,'Australian Open'!A:A)),"")</f>
        <v>1931</v>
      </c>
      <c r="C124">
        <f t="shared" ca="1" si="1"/>
        <v>93</v>
      </c>
    </row>
    <row r="125" spans="1:3">
      <c r="A125" t="str">
        <v>Sylvia Lance Harper</v>
      </c>
      <c r="B125" cm="1">
        <f t="array" ref="B125">IFERROR(MIN(IF('Australian Open'!C:C=A125,'Australian Open'!A:A),IF('Australian Open'!S:S=A125,'Australian Open'!A:A)),"")</f>
        <v>1924</v>
      </c>
      <c r="C125">
        <f t="shared" ca="1" si="1"/>
        <v>100</v>
      </c>
    </row>
    <row r="126" spans="1:3">
      <c r="A126" t="str">
        <v>Louie Bickerton</v>
      </c>
      <c r="B126" cm="1">
        <f t="array" ref="B126">IFERROR(MIN(IF('Australian Open'!C:C=A126,'Australian Open'!A:A),IF('Australian Open'!S:S=A126,'Australian Open'!A:A)),"")</f>
        <v>1929</v>
      </c>
      <c r="C126">
        <f t="shared" ca="1" si="1"/>
        <v>95</v>
      </c>
    </row>
    <row r="127" spans="1:3">
      <c r="A127" t="str">
        <v>Richard Schlesinger</v>
      </c>
      <c r="B127" cm="1">
        <f t="array" ref="B127">IFERROR(MIN(IF('Australian Open'!C:C=A127,'Australian Open'!A:A),IF('Australian Open'!S:S=A127,'Australian Open'!A:A)),"")</f>
        <v>1924</v>
      </c>
      <c r="C127">
        <f t="shared" ca="1" si="1"/>
        <v>100</v>
      </c>
    </row>
    <row r="128" spans="1:3">
      <c r="A128" t="str">
        <v>Esna Boyd</v>
      </c>
      <c r="B128" cm="1">
        <f t="array" ref="B128">IFERROR(MIN(IF('Australian Open'!C:C=A128,'Australian Open'!A:A),IF('Australian Open'!S:S=A128,'Australian Open'!A:A)),"")</f>
        <v>1922</v>
      </c>
      <c r="C128">
        <f t="shared" ca="1" si="1"/>
        <v>102</v>
      </c>
    </row>
    <row r="129" spans="1:3">
      <c r="A129" t="str">
        <v>Jack Cummings</v>
      </c>
      <c r="B129" cm="1">
        <f t="array" ref="B129">IFERROR(MIN(IF('Australian Open'!C:C=A129,'Australian Open'!A:A),IF('Australian Open'!S:S=A129,'Australian Open'!A:A)),"")</f>
        <v>1928</v>
      </c>
      <c r="C129">
        <f t="shared" ca="1" si="1"/>
        <v>96</v>
      </c>
    </row>
    <row r="130" spans="1:3">
      <c r="A130" t="str">
        <v>John Hawkes</v>
      </c>
      <c r="B130" cm="1">
        <f t="array" ref="B130">IFERROR(MIN(IF('Australian Open'!C:C=A130,'Australian Open'!A:A),IF('Australian Open'!S:S=A130,'Australian Open'!A:A)),"")</f>
        <v>1926</v>
      </c>
      <c r="C130">
        <f t="shared" ca="1" si="1"/>
        <v>98</v>
      </c>
    </row>
    <row r="131" spans="1:3">
      <c r="A131" t="str">
        <v>James Willard</v>
      </c>
      <c r="B131" cm="1">
        <f t="array" ref="B131">IFERROR(MIN(IF('Australian Open'!C:C=A131,'Australian Open'!A:A),IF('Australian Open'!S:S=A131,'Australian Open'!A:A)),"")</f>
        <v>1926</v>
      </c>
      <c r="C131">
        <f t="shared" ref="C131:C194" ca="1" si="2">YEAR(TODAY()) - B131</f>
        <v>98</v>
      </c>
    </row>
    <row r="132" spans="1:3">
      <c r="A132" t="str">
        <v>Gerald Patterson</v>
      </c>
      <c r="B132" cm="1">
        <f t="array" ref="B132">IFERROR(MIN(IF('Australian Open'!C:C=A132,'Australian Open'!A:A),IF('Australian Open'!S:S=A132,'Australian Open'!A:A)),"")</f>
        <v>1914</v>
      </c>
      <c r="C132">
        <f t="shared" ca="1" si="2"/>
        <v>110</v>
      </c>
    </row>
    <row r="133" spans="1:3">
      <c r="A133" t="str">
        <v>Bert St. John</v>
      </c>
      <c r="B133" cm="1">
        <f t="array" ref="B133">IFERROR(MIN(IF('Australian Open'!C:C=A133,'Australian Open'!A:A),IF('Australian Open'!S:S=A133,'Australian Open'!A:A)),"")</f>
        <v>1923</v>
      </c>
      <c r="C133">
        <f t="shared" ca="1" si="2"/>
        <v>101</v>
      </c>
    </row>
    <row r="134" spans="1:3">
      <c r="A134" t="str">
        <v>Alf Hedeman</v>
      </c>
      <c r="B134" cm="1">
        <f t="array" ref="B134">IFERROR(MIN(IF('Australian Open'!C:C=A134,'Australian Open'!A:A),IF('Australian Open'!S:S=A134,'Australian Open'!A:A)),"")</f>
        <v>1921</v>
      </c>
      <c r="C134">
        <f t="shared" ca="1" si="2"/>
        <v>103</v>
      </c>
    </row>
    <row r="135" spans="1:3">
      <c r="A135" t="str">
        <v>Ronald Thomas</v>
      </c>
      <c r="B135" cm="1">
        <f t="array" ref="B135">IFERROR(MIN(IF('Australian Open'!C:C=A135,'Australian Open'!A:A),IF('Australian Open'!S:S=A135,'Australian Open'!A:A)),"")</f>
        <v>1920</v>
      </c>
      <c r="C135">
        <f t="shared" ca="1" si="2"/>
        <v>104</v>
      </c>
    </row>
    <row r="136" spans="1:3">
      <c r="A136" t="str">
        <v>Eric Pockley</v>
      </c>
      <c r="B136" cm="1">
        <f t="array" ref="B136">IFERROR(MIN(IF('Australian Open'!C:C=A136,'Australian Open'!A:A),IF('Australian Open'!S:S=A136,'Australian Open'!A:A)),"")</f>
        <v>1919</v>
      </c>
      <c r="C136">
        <f t="shared" ca="1" si="2"/>
        <v>105</v>
      </c>
    </row>
    <row r="137" spans="1:3">
      <c r="A137" t="str">
        <v>Horace Rice</v>
      </c>
      <c r="B137" cm="1">
        <f t="array" ref="B137">IFERROR(MIN(IF('Australian Open'!C:C=A137,'Australian Open'!A:A),IF('Australian Open'!S:S=A137,'Australian Open'!A:A)),"")</f>
        <v>1907</v>
      </c>
      <c r="C137">
        <f t="shared" ca="1" si="2"/>
        <v>117</v>
      </c>
    </row>
    <row r="138" spans="1:3">
      <c r="A138" t="str">
        <v>Harry Parker</v>
      </c>
      <c r="B138" cm="1">
        <f t="array" ref="B138">IFERROR(MIN(IF('Australian Open'!C:C=A138,'Australian Open'!A:A),IF('Australian Open'!S:S=A138,'Australian Open'!A:A)),"")</f>
        <v>1907</v>
      </c>
      <c r="C138">
        <f t="shared" ca="1" si="2"/>
        <v>117</v>
      </c>
    </row>
    <row r="139" spans="1:3">
      <c r="A139" t="str">
        <v>Alfred Beamish</v>
      </c>
      <c r="B139" cm="1">
        <f t="array" ref="B139">IFERROR(MIN(IF('Australian Open'!C:C=A139,'Australian Open'!A:A),IF('Australian Open'!S:S=A139,'Australian Open'!A:A)),"")</f>
        <v>1912</v>
      </c>
      <c r="C139">
        <f t="shared" ca="1" si="2"/>
        <v>112</v>
      </c>
    </row>
    <row r="140" spans="1:3">
      <c r="A140" t="str">
        <v>Ernie Parker</v>
      </c>
      <c r="B140" cm="1">
        <f t="array" ref="B140">IFERROR(MIN(IF('Australian Open'!C:C=A140,'Australian Open'!A:A),IF('Australian Open'!S:S=A140,'Australian Open'!A:A)),"")</f>
        <v>1909</v>
      </c>
      <c r="C140">
        <f t="shared" ca="1" si="2"/>
        <v>115</v>
      </c>
    </row>
    <row r="141" spans="1:3">
      <c r="A141" t="str">
        <v>Alfred Dunlop</v>
      </c>
      <c r="B141" cm="1">
        <f t="array" ref="B141">IFERROR(MIN(IF('Australian Open'!C:C=A141,'Australian Open'!A:A),IF('Australian Open'!S:S=A141,'Australian Open'!A:A)),"")</f>
        <v>1908</v>
      </c>
      <c r="C141">
        <f t="shared" ca="1" si="2"/>
        <v>116</v>
      </c>
    </row>
    <row r="142" spans="1:3">
      <c r="A142" t="str">
        <v>Francis Fisher</v>
      </c>
      <c r="B142" cm="1">
        <f t="array" ref="B142">IFERROR(MIN(IF('Australian Open'!C:C=A142,'Australian Open'!A:A),IF('Australian Open'!S:S=A142,'Australian Open'!A:A)),"")</f>
        <v>1906</v>
      </c>
      <c r="C142">
        <f t="shared" ca="1" si="2"/>
        <v>118</v>
      </c>
    </row>
    <row r="143" spans="1:3">
      <c r="A143" t="str">
        <v>Albert Curtis</v>
      </c>
      <c r="B143" cm="1">
        <f t="array" ref="B143">IFERROR(MIN(IF('Australian Open'!C:C=A143,'Australian Open'!A:A),IF('Australian Open'!S:S=A143,'Australian Open'!A:A)),"")</f>
        <v>1905</v>
      </c>
      <c r="C143">
        <f t="shared" ca="1" si="2"/>
        <v>119</v>
      </c>
    </row>
    <row r="144" spans="1:3">
      <c r="A144" t="str">
        <v>Aryna Sabalenka</v>
      </c>
      <c r="B144" cm="1">
        <f t="array" ref="B144">IFERROR(MIN(IF('Australian Open'!C:C=A144,'Australian Open'!A:A),IF('Australian Open'!S:S=A144,'Australian Open'!A:A)),"")</f>
        <v>2023</v>
      </c>
      <c r="C144">
        <f t="shared" ca="1" si="2"/>
        <v>1</v>
      </c>
    </row>
    <row r="145" spans="1:3">
      <c r="A145" t="str">
        <v>Jannik Sinner</v>
      </c>
      <c r="B145" cm="1">
        <f t="array" ref="B145">IFERROR(MIN(IF('Australian Open'!C:C=A145,'Australian Open'!A:A),IF('Australian Open'!S:S=A145,'Australian Open'!A:A)),"")</f>
        <v>2024</v>
      </c>
      <c r="C145">
        <f t="shared" ca="1" si="2"/>
        <v>0</v>
      </c>
    </row>
    <row r="146" spans="1:3">
      <c r="A146" t="str">
        <v>Novak Djokovic</v>
      </c>
      <c r="B146" cm="1">
        <f t="array" ref="B146">IFERROR(MIN(IF('Australian Open'!C:C=A146,'Australian Open'!A:A),IF('Australian Open'!S:S=A146,'Australian Open'!A:A)),"")</f>
        <v>2008</v>
      </c>
      <c r="C146">
        <f t="shared" ca="1" si="2"/>
        <v>16</v>
      </c>
    </row>
    <row r="147" spans="1:3">
      <c r="A147" t="str">
        <v>Ashleigh Barty</v>
      </c>
      <c r="B147" cm="1">
        <f t="array" ref="B147">IFERROR(MIN(IF('Australian Open'!C:C=A147,'Australian Open'!A:A),IF('Australian Open'!S:S=A147,'Australian Open'!A:A)),"")</f>
        <v>2022</v>
      </c>
      <c r="C147">
        <f t="shared" ca="1" si="2"/>
        <v>2</v>
      </c>
    </row>
    <row r="148" spans="1:3">
      <c r="A148" t="str">
        <v>Naomi Osaka</v>
      </c>
      <c r="B148" cm="1">
        <f t="array" ref="B148">IFERROR(MIN(IF('Australian Open'!C:C=A148,'Australian Open'!A:A),IF('Australian Open'!S:S=A148,'Australian Open'!A:A)),"")</f>
        <v>2019</v>
      </c>
      <c r="C148">
        <f t="shared" ca="1" si="2"/>
        <v>5</v>
      </c>
    </row>
    <row r="149" spans="1:3">
      <c r="A149" t="str">
        <v>Sofia Kenin</v>
      </c>
      <c r="B149" cm="1">
        <f t="array" ref="B149">IFERROR(MIN(IF('Australian Open'!C:C=A149,'Australian Open'!A:A),IF('Australian Open'!S:S=A149,'Australian Open'!A:A)),"")</f>
        <v>2020</v>
      </c>
      <c r="C149">
        <f t="shared" ca="1" si="2"/>
        <v>4</v>
      </c>
    </row>
    <row r="150" spans="1:3">
      <c r="A150" t="str">
        <v>Caroline Wozniacki</v>
      </c>
      <c r="B150" cm="1">
        <f t="array" ref="B150">IFERROR(MIN(IF('Australian Open'!C:C=A150,'Australian Open'!A:A),IF('Australian Open'!S:S=A150,'Australian Open'!A:A)),"")</f>
        <v>2018</v>
      </c>
      <c r="C150">
        <f t="shared" ca="1" si="2"/>
        <v>6</v>
      </c>
    </row>
    <row r="151" spans="1:3">
      <c r="A151" t="str">
        <v>Angelique Kerber</v>
      </c>
      <c r="B151" cm="1">
        <f t="array" ref="B151">IFERROR(MIN(IF('Australian Open'!C:C=A151,'Australian Open'!A:A),IF('Australian Open'!S:S=A151,'Australian Open'!A:A)),"")</f>
        <v>2016</v>
      </c>
      <c r="C151">
        <f t="shared" ca="1" si="2"/>
        <v>8</v>
      </c>
    </row>
    <row r="152" spans="1:3">
      <c r="A152" t="str">
        <v>Stan Wawrinka</v>
      </c>
      <c r="B152" cm="1">
        <f t="array" ref="B152">IFERROR(MIN(IF('Australian Open'!C:C=A152,'Australian Open'!A:A),IF('Australian Open'!S:S=A152,'Australian Open'!A:A)),"")</f>
        <v>2014</v>
      </c>
      <c r="C152">
        <f t="shared" ca="1" si="2"/>
        <v>10</v>
      </c>
    </row>
    <row r="153" spans="1:3">
      <c r="A153" t="str">
        <v>Victoria Azarenka</v>
      </c>
      <c r="B153" cm="1">
        <f t="array" ref="B153">IFERROR(MIN(IF('Australian Open'!C:C=A153,'Australian Open'!A:A),IF('Australian Open'!S:S=A153,'Australian Open'!A:A)),"")</f>
        <v>2012</v>
      </c>
      <c r="C153">
        <f t="shared" ca="1" si="2"/>
        <v>12</v>
      </c>
    </row>
    <row r="154" spans="1:3">
      <c r="A154" t="str">
        <v>Andre Agassi</v>
      </c>
      <c r="B154" cm="1">
        <f t="array" ref="B154">IFERROR(MIN(IF('Australian Open'!C:C=A154,'Australian Open'!A:A),IF('Australian Open'!S:S=A154,'Australian Open'!A:A)),"")</f>
        <v>1995</v>
      </c>
      <c r="C154">
        <f t="shared" ca="1" si="2"/>
        <v>29</v>
      </c>
    </row>
    <row r="155" spans="1:3">
      <c r="A155" t="str">
        <v>Jennifer Capriati</v>
      </c>
      <c r="B155" cm="1">
        <f t="array" ref="B155">IFERROR(MIN(IF('Australian Open'!C:C=A155,'Australian Open'!A:A),IF('Australian Open'!S:S=A155,'Australian Open'!A:A)),"")</f>
        <v>2001</v>
      </c>
      <c r="C155">
        <f t="shared" ca="1" si="2"/>
        <v>23</v>
      </c>
    </row>
    <row r="156" spans="1:3">
      <c r="A156" t="str">
        <v>Thomas Johansson</v>
      </c>
      <c r="B156" cm="1">
        <f t="array" ref="B156">IFERROR(MIN(IF('Australian Open'!C:C=A156,'Australian Open'!A:A),IF('Australian Open'!S:S=A156,'Australian Open'!A:A)),"")</f>
        <v>2002</v>
      </c>
      <c r="C156">
        <f t="shared" ca="1" si="2"/>
        <v>22</v>
      </c>
    </row>
    <row r="157" spans="1:3">
      <c r="A157" t="str">
        <v>Petr Korda</v>
      </c>
      <c r="B157" cm="1">
        <f t="array" ref="B157">IFERROR(MIN(IF('Australian Open'!C:C=A157,'Australian Open'!A:A),IF('Australian Open'!S:S=A157,'Australian Open'!A:A)),"")</f>
        <v>1998</v>
      </c>
      <c r="C157">
        <f t="shared" ca="1" si="2"/>
        <v>26</v>
      </c>
    </row>
    <row r="158" spans="1:3">
      <c r="A158" t="str">
        <v>Monica Seles</v>
      </c>
      <c r="B158" cm="1">
        <f t="array" ref="B158">IFERROR(MIN(IF('Australian Open'!C:C=A158,'Australian Open'!A:A),IF('Australian Open'!S:S=A158,'Australian Open'!A:A)),"")</f>
        <v>1991</v>
      </c>
      <c r="C158">
        <f t="shared" ca="1" si="2"/>
        <v>33</v>
      </c>
    </row>
    <row r="159" spans="1:3">
      <c r="A159" t="str">
        <v>Boris Becker</v>
      </c>
      <c r="B159" cm="1">
        <f t="array" ref="B159">IFERROR(MIN(IF('Australian Open'!C:C=A159,'Australian Open'!A:A),IF('Australian Open'!S:S=A159,'Australian Open'!A:A)),"")</f>
        <v>1991</v>
      </c>
      <c r="C159">
        <f t="shared" ca="1" si="2"/>
        <v>33</v>
      </c>
    </row>
    <row r="160" spans="1:3">
      <c r="A160" t="str">
        <v>Jim Courier</v>
      </c>
      <c r="B160" cm="1">
        <f t="array" ref="B160">IFERROR(MIN(IF('Australian Open'!C:C=A160,'Australian Open'!A:A),IF('Australian Open'!S:S=A160,'Australian Open'!A:A)),"")</f>
        <v>1992</v>
      </c>
      <c r="C160">
        <f t="shared" ca="1" si="2"/>
        <v>32</v>
      </c>
    </row>
    <row r="161" spans="1:3">
      <c r="A161" t="str">
        <v>Hana Mandlíková</v>
      </c>
      <c r="B161" cm="1">
        <f t="array" ref="B161">IFERROR(MIN(IF('Australian Open'!C:C=A161,'Australian Open'!A:A),IF('Australian Open'!S:S=A161,'Australian Open'!A:A)),"")</f>
        <v>1980</v>
      </c>
      <c r="C161">
        <f t="shared" ca="1" si="2"/>
        <v>44</v>
      </c>
    </row>
    <row r="162" spans="1:3">
      <c r="A162" t="str">
        <v>Johan Kriek</v>
      </c>
      <c r="B162" cm="1">
        <f t="array" ref="B162">IFERROR(MIN(IF('Australian Open'!C:C=A162,'Australian Open'!A:A),IF('Australian Open'!S:S=A162,'Australian Open'!A:A)),"")</f>
        <v>1981</v>
      </c>
      <c r="C162">
        <f t="shared" ca="1" si="2"/>
        <v>43</v>
      </c>
    </row>
    <row r="163" spans="1:3">
      <c r="A163" t="str">
        <v>Brian Teacher</v>
      </c>
      <c r="B163" cm="1">
        <f t="array" ref="B163">IFERROR(MIN(IF('Australian Open'!C:C=A163,'Australian Open'!A:A),IF('Australian Open'!S:S=A163,'Australian Open'!A:A)),"")</f>
        <v>1980</v>
      </c>
      <c r="C163">
        <f t="shared" ca="1" si="2"/>
        <v>44</v>
      </c>
    </row>
    <row r="164" spans="1:3">
      <c r="A164" t="str">
        <v>Barbara Jordan</v>
      </c>
      <c r="B164" cm="1">
        <f t="array" ref="B164">IFERROR(MIN(IF('Australian Open'!C:C=A164,'Australian Open'!A:A),IF('Australian Open'!S:S=A164,'Australian Open'!A:A)),"")</f>
        <v>1979</v>
      </c>
      <c r="C164">
        <f t="shared" ca="1" si="2"/>
        <v>45</v>
      </c>
    </row>
    <row r="165" spans="1:3">
      <c r="A165" t="str">
        <v>Chris O'Neil</v>
      </c>
      <c r="B165" cm="1">
        <f t="array" ref="B165">IFERROR(MIN(IF('Australian Open'!C:C=A165,'Australian Open'!A:A),IF('Australian Open'!S:S=A165,'Australian Open'!A:A)),"")</f>
        <v>1978</v>
      </c>
      <c r="C165">
        <f t="shared" ca="1" si="2"/>
        <v>46</v>
      </c>
    </row>
    <row r="166" spans="1:3">
      <c r="A166" t="str">
        <v>Vitas Gerulaitis</v>
      </c>
      <c r="B166" cm="1">
        <f t="array" ref="B166">IFERROR(MIN(IF('Australian Open'!C:C=A166,'Australian Open'!A:A),IF('Australian Open'!S:S=A166,'Australian Open'!A:A)),"")</f>
        <v>1977</v>
      </c>
      <c r="C166">
        <f t="shared" ca="1" si="2"/>
        <v>47</v>
      </c>
    </row>
    <row r="167" spans="1:3">
      <c r="A167" t="str">
        <v>Roscoe Tanner</v>
      </c>
      <c r="B167" cm="1">
        <f t="array" ref="B167">IFERROR(MIN(IF('Australian Open'!C:C=A167,'Australian Open'!A:A),IF('Australian Open'!S:S=A167,'Australian Open'!A:A)),"")</f>
        <v>1977</v>
      </c>
      <c r="C167">
        <f t="shared" ca="1" si="2"/>
        <v>47</v>
      </c>
    </row>
    <row r="168" spans="1:3">
      <c r="A168" t="str">
        <v>Mark Edmondson</v>
      </c>
      <c r="B168" cm="1">
        <f t="array" ref="B168">IFERROR(MIN(IF('Australian Open'!C:C=A168,'Australian Open'!A:A),IF('Australian Open'!S:S=A168,'Australian Open'!A:A)),"")</f>
        <v>1976</v>
      </c>
      <c r="C168">
        <f t="shared" ca="1" si="2"/>
        <v>48</v>
      </c>
    </row>
    <row r="169" spans="1:3">
      <c r="A169" t="str">
        <v>Virginia Wade</v>
      </c>
      <c r="B169" cm="1">
        <f t="array" ref="B169">IFERROR(MIN(IF('Australian Open'!C:C=A169,'Australian Open'!A:A),IF('Australian Open'!S:S=A169,'Australian Open'!A:A)),"")</f>
        <v>1972</v>
      </c>
      <c r="C169">
        <f t="shared" ca="1" si="2"/>
        <v>52</v>
      </c>
    </row>
    <row r="170" spans="1:3">
      <c r="A170" t="str">
        <v>Bill Bowrey</v>
      </c>
      <c r="B170" cm="1">
        <f t="array" ref="B170">IFERROR(MIN(IF('Australian Open'!C:C=A170,'Australian Open'!A:A),IF('Australian Open'!S:S=A170,'Australian Open'!A:A)),"")</f>
        <v>1968</v>
      </c>
      <c r="C170">
        <f t="shared" ca="1" si="2"/>
        <v>56</v>
      </c>
    </row>
    <row r="171" spans="1:3">
      <c r="A171" t="str">
        <v>Mary Carter Reitano</v>
      </c>
      <c r="B171" cm="1">
        <f t="array" ref="B171">IFERROR(MIN(IF('Australian Open'!C:C=A171,'Australian Open'!A:A),IF('Australian Open'!S:S=A171,'Australian Open'!A:A)),"")</f>
        <v>1956</v>
      </c>
      <c r="C171">
        <f t="shared" ca="1" si="2"/>
        <v>68</v>
      </c>
    </row>
    <row r="172" spans="1:3">
      <c r="A172" t="str">
        <v>Alex Olmedo</v>
      </c>
      <c r="B172" cm="1">
        <f t="array" ref="B172">IFERROR(MIN(IF('Australian Open'!C:C=A172,'Australian Open'!A:A),IF('Australian Open'!S:S=A172,'Australian Open'!A:A)),"")</f>
        <v>1959</v>
      </c>
      <c r="C172">
        <f t="shared" ca="1" si="2"/>
        <v>65</v>
      </c>
    </row>
    <row r="173" spans="1:3">
      <c r="A173" t="str">
        <v>Angela Mortimer</v>
      </c>
      <c r="B173" cm="1">
        <f t="array" ref="B173">IFERROR(MIN(IF('Australian Open'!C:C=A173,'Australian Open'!A:A),IF('Australian Open'!S:S=A173,'Australian Open'!A:A)),"")</f>
        <v>1958</v>
      </c>
      <c r="C173">
        <f t="shared" ca="1" si="2"/>
        <v>66</v>
      </c>
    </row>
    <row r="174" spans="1:3">
      <c r="A174" t="str">
        <v>Ashley Cooper</v>
      </c>
      <c r="B174" cm="1">
        <f t="array" ref="B174">IFERROR(MIN(IF('Australian Open'!C:C=A174,'Australian Open'!A:A),IF('Australian Open'!S:S=A174,'Australian Open'!A:A)),"")</f>
        <v>1957</v>
      </c>
      <c r="C174">
        <f t="shared" ca="1" si="2"/>
        <v>67</v>
      </c>
    </row>
    <row r="175" spans="1:3">
      <c r="A175" t="str">
        <v>Shirley Fry Irvin</v>
      </c>
      <c r="B175" cm="1">
        <f t="array" ref="B175">IFERROR(MIN(IF('Australian Open'!C:C=A175,'Australian Open'!A:A),IF('Australian Open'!S:S=A175,'Australian Open'!A:A)),"")</f>
        <v>1957</v>
      </c>
      <c r="C175">
        <f t="shared" ca="1" si="2"/>
        <v>67</v>
      </c>
    </row>
    <row r="176" spans="1:3">
      <c r="A176" t="str">
        <v>Beryl Penrose</v>
      </c>
      <c r="B176" cm="1">
        <f t="array" ref="B176">IFERROR(MIN(IF('Australian Open'!C:C=A176,'Australian Open'!A:A),IF('Australian Open'!S:S=A176,'Australian Open'!A:A)),"")</f>
        <v>1955</v>
      </c>
      <c r="C176">
        <f t="shared" ca="1" si="2"/>
        <v>69</v>
      </c>
    </row>
    <row r="177" spans="1:3">
      <c r="A177" t="str">
        <v>Maureen Connolly</v>
      </c>
      <c r="B177" cm="1">
        <f t="array" ref="B177">IFERROR(MIN(IF('Australian Open'!C:C=A177,'Australian Open'!A:A),IF('Australian Open'!S:S=A177,'Australian Open'!A:A)),"")</f>
        <v>1953</v>
      </c>
      <c r="C177">
        <f t="shared" ca="1" si="2"/>
        <v>71</v>
      </c>
    </row>
    <row r="178" spans="1:3">
      <c r="A178" t="str">
        <v>Dick Savitt</v>
      </c>
      <c r="B178" cm="1">
        <f t="array" ref="B178">IFERROR(MIN(IF('Australian Open'!C:C=A178,'Australian Open'!A:A),IF('Australian Open'!S:S=A178,'Australian Open'!A:A)),"")</f>
        <v>1951</v>
      </c>
      <c r="C178">
        <f t="shared" ca="1" si="2"/>
        <v>73</v>
      </c>
    </row>
    <row r="179" spans="1:3">
      <c r="A179" t="str">
        <v>Louise Brough</v>
      </c>
      <c r="B179" cm="1">
        <f t="array" ref="B179">IFERROR(MIN(IF('Australian Open'!C:C=A179,'Australian Open'!A:A),IF('Australian Open'!S:S=A179,'Australian Open'!A:A)),"")</f>
        <v>1950</v>
      </c>
      <c r="C179">
        <f t="shared" ca="1" si="2"/>
        <v>74</v>
      </c>
    </row>
    <row r="180" spans="1:3">
      <c r="A180" t="str">
        <v>Dorothy Cheney</v>
      </c>
      <c r="B180" cm="1">
        <f t="array" ref="B180">IFERROR(MIN(IF('Australian Open'!C:C=A180,'Australian Open'!A:A),IF('Australian Open'!S:S=A180,'Australian Open'!A:A)),"")</f>
        <v>1938</v>
      </c>
      <c r="C180">
        <f t="shared" ca="1" si="2"/>
        <v>86</v>
      </c>
    </row>
    <row r="181" spans="1:3">
      <c r="A181" t="str">
        <v>Don Budge</v>
      </c>
      <c r="B181" cm="1">
        <f t="array" ref="B181">IFERROR(MIN(IF('Australian Open'!C:C=A181,'Australian Open'!A:A),IF('Australian Open'!S:S=A181,'Australian Open'!A:A)),"")</f>
        <v>1938</v>
      </c>
      <c r="C181">
        <f t="shared" ca="1" si="2"/>
        <v>86</v>
      </c>
    </row>
    <row r="182" spans="1:3">
      <c r="A182" t="str">
        <v>Vivian McGrath</v>
      </c>
      <c r="B182" cm="1">
        <f t="array" ref="B182">IFERROR(MIN(IF('Australian Open'!C:C=A182,'Australian Open'!A:A),IF('Australian Open'!S:S=A182,'Australian Open'!A:A)),"")</f>
        <v>1937</v>
      </c>
      <c r="C182">
        <f t="shared" ca="1" si="2"/>
        <v>87</v>
      </c>
    </row>
    <row r="183" spans="1:3">
      <c r="A183" t="str">
        <v>Joan Hartigan</v>
      </c>
      <c r="B183" cm="1">
        <f t="array" ref="B183">IFERROR(MIN(IF('Australian Open'!C:C=A183,'Australian Open'!A:A),IF('Australian Open'!S:S=A183,'Australian Open'!A:A)),"")</f>
        <v>1933</v>
      </c>
      <c r="C183">
        <f t="shared" ca="1" si="2"/>
        <v>91</v>
      </c>
    </row>
    <row r="184" spans="1:3">
      <c r="A184" t="str">
        <v>Dorothy Round</v>
      </c>
      <c r="B184" cm="1">
        <f t="array" ref="B184">IFERROR(MIN(IF('Australian Open'!C:C=A184,'Australian Open'!A:A),IF('Australian Open'!S:S=A184,'Australian Open'!A:A)),"")</f>
        <v>1935</v>
      </c>
      <c r="C184">
        <f t="shared" ca="1" si="2"/>
        <v>89</v>
      </c>
    </row>
    <row r="185" spans="1:3">
      <c r="A185" t="str">
        <v>Daphne Akhurst</v>
      </c>
      <c r="B185" cm="1">
        <f t="array" ref="B185">IFERROR(MIN(IF('Australian Open'!C:C=A185,'Australian Open'!A:A),IF('Australian Open'!S:S=A185,'Australian Open'!A:A)),"")</f>
        <v>1925</v>
      </c>
      <c r="C185">
        <f t="shared" ca="1" si="2"/>
        <v>99</v>
      </c>
    </row>
    <row r="186" spans="1:3">
      <c r="A186" t="str">
        <v>Edgar Moon</v>
      </c>
      <c r="B186" cm="1">
        <f t="array" ref="B186">IFERROR(MIN(IF('Australian Open'!C:C=A186,'Australian Open'!A:A),IF('Australian Open'!S:S=A186,'Australian Open'!A:A)),"")</f>
        <v>1930</v>
      </c>
      <c r="C186">
        <f t="shared" ca="1" si="2"/>
        <v>94</v>
      </c>
    </row>
    <row r="187" spans="1:3">
      <c r="A187" t="str">
        <v>John Colin Gregory</v>
      </c>
      <c r="B187" cm="1">
        <f t="array" ref="B187">IFERROR(MIN(IF('Australian Open'!C:C=A187,'Australian Open'!A:A),IF('Australian Open'!S:S=A187,'Australian Open'!A:A)),"")</f>
        <v>1929</v>
      </c>
      <c r="C187">
        <f t="shared" ca="1" si="2"/>
        <v>95</v>
      </c>
    </row>
    <row r="188" spans="1:3">
      <c r="A188" t="str">
        <v>Jean Borotra</v>
      </c>
      <c r="B188" cm="1">
        <f t="array" ref="B188">IFERROR(MIN(IF('Australian Open'!C:C=A188,'Australian Open'!A:A),IF('Australian Open'!S:S=A188,'Australian Open'!A:A)),"")</f>
        <v>1928</v>
      </c>
      <c r="C188">
        <f t="shared" ca="1" si="2"/>
        <v>96</v>
      </c>
    </row>
    <row r="189" spans="1:3">
      <c r="A189" t="str">
        <v>James Anderson</v>
      </c>
      <c r="B189" cm="1">
        <f t="array" ref="B189">IFERROR(MIN(IF('Australian Open'!C:C=A189,'Australian Open'!A:A),IF('Australian Open'!S:S=A189,'Australian Open'!A:A)),"")</f>
        <v>1922</v>
      </c>
      <c r="C189">
        <f t="shared" ca="1" si="2"/>
        <v>102</v>
      </c>
    </row>
    <row r="190" spans="1:3">
      <c r="A190" t="str">
        <v>Pat O'Hara Wood</v>
      </c>
      <c r="B190" cm="1">
        <f t="array" ref="B190">IFERROR(MIN(IF('Australian Open'!C:C=A190,'Australian Open'!A:A),IF('Australian Open'!S:S=A190,'Australian Open'!A:A)),"")</f>
        <v>1920</v>
      </c>
      <c r="C190">
        <f t="shared" ca="1" si="2"/>
        <v>104</v>
      </c>
    </row>
    <row r="191" spans="1:3">
      <c r="A191" t="str">
        <v>Rhys Gemmell</v>
      </c>
      <c r="B191" cm="1">
        <f t="array" ref="B191">IFERROR(MIN(IF('Australian Open'!C:C=A191,'Australian Open'!A:A),IF('Australian Open'!S:S=A191,'Australian Open'!A:A)),"")</f>
        <v>1921</v>
      </c>
      <c r="C191">
        <f t="shared" ca="1" si="2"/>
        <v>103</v>
      </c>
    </row>
    <row r="192" spans="1:3">
      <c r="A192" t="str">
        <v>Algernon Kingscote</v>
      </c>
      <c r="B192" cm="1">
        <f t="array" ref="B192">IFERROR(MIN(IF('Australian Open'!C:C=A192,'Australian Open'!A:A),IF('Australian Open'!S:S=A192,'Australian Open'!A:A)),"")</f>
        <v>1919</v>
      </c>
      <c r="C192">
        <f t="shared" ca="1" si="2"/>
        <v>105</v>
      </c>
    </row>
    <row r="193" spans="1:3">
      <c r="A193" t="str">
        <v>Gordon Lowe</v>
      </c>
      <c r="B193" cm="1">
        <f t="array" ref="B193">IFERROR(MIN(IF('Australian Open'!C:C=A193,'Australian Open'!A:A),IF('Australian Open'!S:S=A193,'Australian Open'!A:A)),"")</f>
        <v>1915</v>
      </c>
      <c r="C193">
        <f t="shared" ca="1" si="2"/>
        <v>109</v>
      </c>
    </row>
    <row r="194" spans="1:3">
      <c r="A194" t="str">
        <v>Arthur O'Hara Wood</v>
      </c>
      <c r="B194" cm="1">
        <f t="array" ref="B194">IFERROR(MIN(IF('Australian Open'!C:C=A194,'Australian Open'!A:A),IF('Australian Open'!S:S=A194,'Australian Open'!A:A)),"")</f>
        <v>1914</v>
      </c>
      <c r="C194">
        <f t="shared" ca="1" si="2"/>
        <v>110</v>
      </c>
    </row>
    <row r="195" spans="1:3">
      <c r="A195" t="str">
        <v>James Cecil Parke</v>
      </c>
      <c r="B195" cm="1">
        <f t="array" ref="B195">IFERROR(MIN(IF('Australian Open'!C:C=A195,'Australian Open'!A:A),IF('Australian Open'!S:S=A195,'Australian Open'!A:A)),"")</f>
        <v>1912</v>
      </c>
      <c r="C195">
        <f t="shared" ref="C195:C199" ca="1" si="3">YEAR(TODAY()) - B195</f>
        <v>112</v>
      </c>
    </row>
    <row r="196" spans="1:3">
      <c r="A196" t="str">
        <v>Norman Brookes</v>
      </c>
      <c r="B196" cm="1">
        <f t="array" ref="B196">IFERROR(MIN(IF('Australian Open'!C:C=A196,'Australian Open'!A:A),IF('Australian Open'!S:S=A196,'Australian Open'!A:A)),"")</f>
        <v>1911</v>
      </c>
      <c r="C196">
        <f t="shared" ca="1" si="3"/>
        <v>113</v>
      </c>
    </row>
    <row r="197" spans="1:3">
      <c r="A197" t="str">
        <v>Rodney Heath</v>
      </c>
      <c r="B197" cm="1">
        <f t="array" ref="B197">IFERROR(MIN(IF('Australian Open'!C:C=A197,'Australian Open'!A:A),IF('Australian Open'!S:S=A197,'Australian Open'!A:A)),"")</f>
        <v>1905</v>
      </c>
      <c r="C197">
        <f t="shared" ca="1" si="3"/>
        <v>119</v>
      </c>
    </row>
    <row r="198" spans="1:3">
      <c r="A198" t="str">
        <v>Anthony Wilding</v>
      </c>
      <c r="B198" cm="1">
        <f t="array" ref="B198">IFERROR(MIN(IF('Australian Open'!C:C=A198,'Australian Open'!A:A),IF('Australian Open'!S:S=A198,'Australian Open'!A:A)),"")</f>
        <v>1906</v>
      </c>
      <c r="C198">
        <f t="shared" ca="1" si="3"/>
        <v>118</v>
      </c>
    </row>
    <row r="199" spans="1:3">
      <c r="A199" t="str">
        <v>Fred Alexander</v>
      </c>
      <c r="B199" cm="1">
        <f t="array" ref="B199">IFERROR(MIN(IF('Australian Open'!C:C=A199,'Australian Open'!A:A),IF('Australian Open'!S:S=A199,'Australian Open'!A:A)),"")</f>
        <v>1908</v>
      </c>
      <c r="C199">
        <f t="shared" ca="1" si="3"/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D5C-BF2A-4DBD-9C1F-4E25B645BD3A}">
  <dimension ref="A1:C52"/>
  <sheetViews>
    <sheetView tabSelected="1" workbookViewId="0">
      <selection activeCell="P29" sqref="P29"/>
    </sheetView>
  </sheetViews>
  <sheetFormatPr defaultRowHeight="14.5"/>
  <cols>
    <col min="2" max="2" width="19.7265625" customWidth="1"/>
  </cols>
  <sheetData>
    <row r="1" spans="1:3">
      <c r="A1" s="19" t="s">
        <v>0</v>
      </c>
      <c r="B1" s="19" t="s">
        <v>594</v>
      </c>
      <c r="C1" s="19" t="s">
        <v>5</v>
      </c>
    </row>
    <row r="2" spans="1:3">
      <c r="A2" cm="1">
        <f t="array" ref="A2:A52">_xlfn._xlws.FILTER('Australian Open'!A:A, ISNUMBER(MATCH('Australian Open'!C:C, 'Top Winners'!A:A, 0)))</f>
        <v>2023</v>
      </c>
      <c r="B2" t="str" cm="1">
        <f t="array" ref="B2:B52">_xlfn._xlws.FILTER('Australian Open'!C:C, ISNUMBER(MATCH('Australian Open'!C:C, 'Top Winners'!A:A, 0)))</f>
        <v>Novak Djokovic</v>
      </c>
      <c r="C2" t="str" cm="1">
        <f t="array" ref="C2:C52">_xlfn._xlws.FILTER('Australian Open'!F:F, ISNUMBER(MATCH('Australian Open'!C:C, 'Top Winners'!A:A, 0)))</f>
        <v>6-3, 7-6(7-4), 7-6(7-5)</v>
      </c>
    </row>
    <row r="3" spans="1:3">
      <c r="A3">
        <v>2021</v>
      </c>
      <c r="B3" t="str">
        <v>Novak Djokovic</v>
      </c>
      <c r="C3" t="str">
        <v>7–5, 6–2, 6–2</v>
      </c>
    </row>
    <row r="4" spans="1:3">
      <c r="A4">
        <v>2020</v>
      </c>
      <c r="B4" t="str">
        <v>Novak Djokovic</v>
      </c>
      <c r="C4" t="str">
        <v>6–4, 4–6, 2–6, 6–3, 6–4</v>
      </c>
    </row>
    <row r="5" spans="1:3">
      <c r="A5">
        <v>2019</v>
      </c>
      <c r="B5" t="str">
        <v>Novak Djokovic</v>
      </c>
      <c r="C5" t="str">
        <v>6–3, 6–2, 6–3</v>
      </c>
    </row>
    <row r="6" spans="1:3">
      <c r="A6">
        <v>2018</v>
      </c>
      <c r="B6" t="str">
        <v>Roger Federer</v>
      </c>
      <c r="C6" t="str">
        <v>6–2, 6–7(5–7), 6–3, 3–6, 6–1</v>
      </c>
    </row>
    <row r="7" spans="1:3">
      <c r="A7">
        <v>2017</v>
      </c>
      <c r="B7" t="str">
        <v>Serena Williams</v>
      </c>
      <c r="C7" t="str">
        <v>6–4, 6–4</v>
      </c>
    </row>
    <row r="8" spans="1:3">
      <c r="A8">
        <v>2017</v>
      </c>
      <c r="B8" t="str">
        <v>Roger Federer</v>
      </c>
      <c r="C8" t="str">
        <v>6–4, 3–6, 6–1, 3–6, 6–3</v>
      </c>
    </row>
    <row r="9" spans="1:3">
      <c r="A9">
        <v>2016</v>
      </c>
      <c r="B9" t="str">
        <v>Novak Djokovic</v>
      </c>
      <c r="C9" t="str">
        <v>6–1, 7–5, 7–6(7–3)</v>
      </c>
    </row>
    <row r="10" spans="1:3">
      <c r="A10">
        <v>2015</v>
      </c>
      <c r="B10" t="str">
        <v>Serena Williams</v>
      </c>
      <c r="C10" t="str">
        <v>6–3, 7–6(7–5)</v>
      </c>
    </row>
    <row r="11" spans="1:3">
      <c r="A11">
        <v>2015</v>
      </c>
      <c r="B11" t="str">
        <v>Novak Djokovic</v>
      </c>
      <c r="C11" t="str">
        <v>7–6(7–5), 6–7(4–7), 6–3, 6–0</v>
      </c>
    </row>
    <row r="12" spans="1:3">
      <c r="A12">
        <v>2013</v>
      </c>
      <c r="B12" t="str">
        <v>Novak Djokovic</v>
      </c>
      <c r="C12" t="str">
        <v>6–7(2–7), 7–6(7–3), 6–3, 6–2</v>
      </c>
    </row>
    <row r="13" spans="1:3">
      <c r="A13">
        <v>2012</v>
      </c>
      <c r="B13" t="str">
        <v>Novak Djokovic</v>
      </c>
      <c r="C13" t="str">
        <v>5–7, 6–4, 6–2, 6–7(5–7), 7–5</v>
      </c>
    </row>
    <row r="14" spans="1:3">
      <c r="A14">
        <v>2011</v>
      </c>
      <c r="B14" t="str">
        <v>Novak Djokovic</v>
      </c>
      <c r="C14" t="str">
        <v>6–4, 6–2, 6–3</v>
      </c>
    </row>
    <row r="15" spans="1:3">
      <c r="A15">
        <v>2010</v>
      </c>
      <c r="B15" t="str">
        <v>Serena Williams</v>
      </c>
      <c r="C15" t="str">
        <v>6–4, 3–6, 6–2</v>
      </c>
    </row>
    <row r="16" spans="1:3">
      <c r="A16">
        <v>2010</v>
      </c>
      <c r="B16" t="str">
        <v>Roger Federer</v>
      </c>
      <c r="C16" t="str">
        <v>6–3, 6–4, 7–6(13–11)</v>
      </c>
    </row>
    <row r="17" spans="1:3">
      <c r="A17">
        <v>2009</v>
      </c>
      <c r="B17" t="str">
        <v>Serena Williams</v>
      </c>
      <c r="C17" t="str">
        <v>6–0, 6–3</v>
      </c>
    </row>
    <row r="18" spans="1:3">
      <c r="A18">
        <v>2008</v>
      </c>
      <c r="B18" t="str">
        <v>Novak Djokovic</v>
      </c>
      <c r="C18" t="str">
        <v>4–6, 6–4, 6–3, 7–6(7–2)</v>
      </c>
    </row>
    <row r="19" spans="1:3">
      <c r="A19">
        <v>2007</v>
      </c>
      <c r="B19" t="str">
        <v>Serena Williams</v>
      </c>
      <c r="C19" t="str">
        <v>6–1, 6–2</v>
      </c>
    </row>
    <row r="20" spans="1:3">
      <c r="A20">
        <v>2007</v>
      </c>
      <c r="B20" t="str">
        <v>Roger Federer</v>
      </c>
      <c r="C20" t="str">
        <v>7–6(7–2), 6–4, 6–4</v>
      </c>
    </row>
    <row r="21" spans="1:3">
      <c r="A21">
        <v>2006</v>
      </c>
      <c r="B21" t="str">
        <v>Roger Federer</v>
      </c>
      <c r="C21" t="str">
        <v>5–7, 7–5, 6–0, 6–2</v>
      </c>
    </row>
    <row r="22" spans="1:3">
      <c r="A22">
        <v>2005</v>
      </c>
      <c r="B22" t="str">
        <v>Serena Williams</v>
      </c>
      <c r="C22" t="str">
        <v>2–6, 6–3, 6–0</v>
      </c>
    </row>
    <row r="23" spans="1:3">
      <c r="A23">
        <v>2004</v>
      </c>
      <c r="B23" t="str">
        <v>Roger Federer</v>
      </c>
      <c r="C23" t="str">
        <v>7–6(7–3), 6–4, 6–2</v>
      </c>
    </row>
    <row r="24" spans="1:3">
      <c r="A24">
        <v>2003</v>
      </c>
      <c r="B24" t="str">
        <v>Serena Williams</v>
      </c>
      <c r="C24" t="str">
        <v>7–6(7–4), 3–6, 6–4</v>
      </c>
    </row>
    <row r="25" spans="1:3">
      <c r="A25">
        <v>1973</v>
      </c>
      <c r="B25" t="str">
        <v>Margaret Court</v>
      </c>
      <c r="C25" t="str">
        <v>6–4, 7–5</v>
      </c>
    </row>
    <row r="26" spans="1:3">
      <c r="A26">
        <v>1971</v>
      </c>
      <c r="B26" t="str">
        <v>Margaret Court</v>
      </c>
      <c r="C26" t="str">
        <v>2–6, 7–6(7–0), 7–5</v>
      </c>
    </row>
    <row r="27" spans="1:3">
      <c r="A27">
        <v>1970</v>
      </c>
      <c r="B27" t="str">
        <v>Margaret Court</v>
      </c>
      <c r="C27" t="str">
        <v>6–1, 6–3</v>
      </c>
    </row>
    <row r="28" spans="1:3">
      <c r="A28">
        <v>1969</v>
      </c>
      <c r="B28" t="str">
        <v>Margaret Court</v>
      </c>
      <c r="C28" t="str">
        <v>6–4, 6–1</v>
      </c>
    </row>
    <row r="29" spans="1:3">
      <c r="A29">
        <v>1967</v>
      </c>
      <c r="B29" t="str">
        <v>Roy Emerson</v>
      </c>
      <c r="C29" t="str">
        <v>6–4, 6–1, 6–4</v>
      </c>
    </row>
    <row r="30" spans="1:3">
      <c r="A30">
        <v>1966</v>
      </c>
      <c r="B30" t="str">
        <v>Margaret Court</v>
      </c>
      <c r="C30" t="str">
        <v>walkover</v>
      </c>
    </row>
    <row r="31" spans="1:3">
      <c r="A31">
        <v>1966</v>
      </c>
      <c r="B31" t="str">
        <v>Roy Emerson</v>
      </c>
      <c r="C31" t="str">
        <v>6–4, 6–8, 6–2, 6–3</v>
      </c>
    </row>
    <row r="32" spans="1:3">
      <c r="A32">
        <v>1965</v>
      </c>
      <c r="B32" t="str">
        <v>Margaret Court</v>
      </c>
      <c r="C32" t="str">
        <v>5–7, 6–4, 5–2, retired</v>
      </c>
    </row>
    <row r="33" spans="1:3">
      <c r="A33">
        <v>1965</v>
      </c>
      <c r="B33" t="str">
        <v>Roy Emerson</v>
      </c>
      <c r="C33" t="str">
        <v>7–9, 2–6, 6–4, 7–5, 6–1</v>
      </c>
    </row>
    <row r="34" spans="1:3">
      <c r="A34">
        <v>1964</v>
      </c>
      <c r="B34" t="str">
        <v>Margaret Court</v>
      </c>
      <c r="C34" t="str">
        <v>6–3, 6–2</v>
      </c>
    </row>
    <row r="35" spans="1:3">
      <c r="A35">
        <v>1964</v>
      </c>
      <c r="B35" t="str">
        <v>Roy Emerson</v>
      </c>
      <c r="C35" t="str">
        <v>6–3, 6–4, 6–2</v>
      </c>
    </row>
    <row r="36" spans="1:3">
      <c r="A36">
        <v>1963</v>
      </c>
      <c r="B36" t="str">
        <v>Margaret Court</v>
      </c>
      <c r="C36" t="str">
        <v>6–2, 6–2</v>
      </c>
    </row>
    <row r="37" spans="1:3">
      <c r="A37">
        <v>1963</v>
      </c>
      <c r="B37" t="str">
        <v>Roy Emerson</v>
      </c>
      <c r="C37" t="str">
        <v>6–3, 6–3, 6–1</v>
      </c>
    </row>
    <row r="38" spans="1:3">
      <c r="A38">
        <v>1962</v>
      </c>
      <c r="B38" t="str">
        <v>Margaret Court</v>
      </c>
      <c r="C38" t="str">
        <v>6–0, 6–2</v>
      </c>
    </row>
    <row r="39" spans="1:3">
      <c r="A39">
        <v>1961</v>
      </c>
      <c r="B39" t="str">
        <v>Margaret Court</v>
      </c>
      <c r="C39" t="str">
        <v>6–1, 6–4</v>
      </c>
    </row>
    <row r="40" spans="1:3">
      <c r="A40">
        <v>1961</v>
      </c>
      <c r="B40" t="str">
        <v>Roy Emerson</v>
      </c>
      <c r="C40" t="str">
        <v>1–6, 6–3, 7–5, 6–4</v>
      </c>
    </row>
    <row r="41" spans="1:3">
      <c r="A41">
        <v>1960</v>
      </c>
      <c r="B41" t="str">
        <v>Margaret Court</v>
      </c>
      <c r="C41" t="str">
        <v>7–5, 6–2</v>
      </c>
    </row>
    <row r="42" spans="1:3">
      <c r="A42">
        <v>1951</v>
      </c>
      <c r="B42" t="str">
        <v>Nancye Wynne Bolton</v>
      </c>
      <c r="C42" t="str">
        <v>6–1, 7–5</v>
      </c>
    </row>
    <row r="43" spans="1:3">
      <c r="A43">
        <v>1948</v>
      </c>
      <c r="B43" t="str">
        <v>Nancye Wynne Bolton</v>
      </c>
      <c r="C43" t="str">
        <v>6–3, 6–1</v>
      </c>
    </row>
    <row r="44" spans="1:3">
      <c r="A44">
        <v>1947</v>
      </c>
      <c r="B44" t="str">
        <v>Nancye Wynne Bolton</v>
      </c>
      <c r="C44" t="str">
        <v>6–3, 6–2</v>
      </c>
    </row>
    <row r="45" spans="1:3">
      <c r="A45">
        <v>1946</v>
      </c>
      <c r="B45" t="str">
        <v>Nancye Wynne Bolton</v>
      </c>
      <c r="C45" t="str">
        <v>6–4, 6–4</v>
      </c>
    </row>
    <row r="46" spans="1:3">
      <c r="A46">
        <v>1940</v>
      </c>
      <c r="B46" t="str">
        <v>Nancye Wynne Bolton</v>
      </c>
      <c r="C46" t="str">
        <v>5–7, 6–4, 6–0</v>
      </c>
    </row>
    <row r="47" spans="1:3">
      <c r="A47">
        <v>1937</v>
      </c>
      <c r="B47" t="str">
        <v>Nancye Wynne Bolton</v>
      </c>
      <c r="C47" t="str">
        <v>6–3, 5–7, 6–4</v>
      </c>
    </row>
    <row r="48" spans="1:3">
      <c r="A48">
        <v>1930</v>
      </c>
      <c r="B48" t="str">
        <v>Daphne Akhurst</v>
      </c>
      <c r="C48" t="str">
        <v>10–8, 2–6, 7–5</v>
      </c>
    </row>
    <row r="49" spans="1:3">
      <c r="A49">
        <v>1929</v>
      </c>
      <c r="B49" t="str">
        <v>Daphne Akhurst</v>
      </c>
      <c r="C49" t="str">
        <v>6–1, 5–7, 6–2</v>
      </c>
    </row>
    <row r="50" spans="1:3">
      <c r="A50">
        <v>1928</v>
      </c>
      <c r="B50" t="str">
        <v>Daphne Akhurst</v>
      </c>
      <c r="C50" t="str">
        <v>7–5, 6–2</v>
      </c>
    </row>
    <row r="51" spans="1:3">
      <c r="A51">
        <v>1926</v>
      </c>
      <c r="B51" t="str">
        <v>Daphne Akhurst</v>
      </c>
      <c r="C51" t="str">
        <v>6–1, 6–3</v>
      </c>
    </row>
    <row r="52" spans="1:3">
      <c r="A52">
        <v>1925</v>
      </c>
      <c r="B52" t="str">
        <v>Daphne Akhurst</v>
      </c>
      <c r="C52" t="str">
        <v>1–6, 8–6, 6–4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2C832-81BD-4D18-A9BC-273385528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Australian Open</vt:lpstr>
      <vt:lpstr>Individual Set Win Rates</vt:lpstr>
      <vt:lpstr>Average Set Win Rates</vt:lpstr>
      <vt:lpstr>Cumulative Set Win Rate</vt:lpstr>
      <vt:lpstr>Sets Per Game</vt:lpstr>
      <vt:lpstr>Top Winners</vt:lpstr>
      <vt:lpstr>Years Since AO Debut</vt:lpstr>
      <vt:lpstr>Top-Winner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268</dc:creator>
  <cp:lastModifiedBy>William Sottoriva</cp:lastModifiedBy>
  <dcterms:created xsi:type="dcterms:W3CDTF">2015-06-05T18:17:20Z</dcterms:created>
  <dcterms:modified xsi:type="dcterms:W3CDTF">2024-10-12T08:02:42Z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2024-04-18T03:39:22Z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187cc2d2-f5e1-41b1-a783-bcd7f6e7751c</vt:lpwstr>
  </property>
  <property fmtid="{D5CDD505-2E9C-101B-9397-08002B2CF9AE}" pid="8" name="MSIP_Label_51a6c3db-1667-4f49-995a-8b9973972958_ContentBits">
    <vt:lpwstr>0</vt:lpwstr>
  </property>
</Properties>
</file>