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DCF Valuation and Sensitivity Analysis\"/>
    </mc:Choice>
  </mc:AlternateContent>
  <xr:revisionPtr revIDLastSave="0" documentId="13_ncr:1_{F9371B7F-7F49-42A7-9689-CBC32CEE798B}" xr6:coauthVersionLast="47" xr6:coauthVersionMax="47" xr10:uidLastSave="{00000000-0000-0000-0000-000000000000}"/>
  <bookViews>
    <workbookView xWindow="7680" yWindow="1725" windowWidth="14520" windowHeight="12030" xr2:uid="{6D0D9A3C-172B-42A3-AD0F-F00FEBB5B6A9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4" l="1"/>
  <c r="C28" i="4" s="1"/>
  <c r="I32" i="4"/>
  <c r="I33" i="4" s="1"/>
  <c r="C25" i="4"/>
  <c r="F18" i="4"/>
  <c r="F22" i="4" s="1"/>
  <c r="G18" i="4"/>
  <c r="G22" i="4" s="1"/>
  <c r="H18" i="4"/>
  <c r="H22" i="4" s="1"/>
  <c r="I18" i="4"/>
  <c r="I22" i="4" s="1"/>
  <c r="E18" i="4"/>
  <c r="E22" i="4" s="1"/>
  <c r="C27" i="4" l="1"/>
  <c r="C29" i="4" s="1"/>
  <c r="I34" i="4" l="1"/>
  <c r="I35" i="4" s="1"/>
  <c r="F38" i="4"/>
  <c r="F39" i="4" s="1"/>
  <c r="G38" i="4"/>
  <c r="G39" i="4" s="1"/>
  <c r="I38" i="4"/>
  <c r="I39" i="4" s="1"/>
  <c r="H38" i="4"/>
  <c r="H39" i="4" s="1"/>
  <c r="E38" i="4"/>
  <c r="E39" i="4" s="1"/>
  <c r="I40" i="4" l="1"/>
  <c r="D41" i="4" s="1"/>
  <c r="D48" i="4" l="1"/>
  <c r="D51" i="4" s="1"/>
  <c r="L7" i="4"/>
</calcChain>
</file>

<file path=xl/sharedStrings.xml><?xml version="1.0" encoding="utf-8"?>
<sst xmlns="http://schemas.openxmlformats.org/spreadsheetml/2006/main" count="49" uniqueCount="48">
  <si>
    <t>Assumptions</t>
  </si>
  <si>
    <t>Tax Rate</t>
  </si>
  <si>
    <t xml:space="preserve">    EBIT</t>
  </si>
  <si>
    <t xml:space="preserve">    Tax</t>
  </si>
  <si>
    <t xml:space="preserve">    D&amp;A</t>
  </si>
  <si>
    <t xml:space="preserve">    CapEx</t>
  </si>
  <si>
    <t xml:space="preserve">    Non-cash Working Capital</t>
  </si>
  <si>
    <t>Cost of Debt</t>
  </si>
  <si>
    <t>Beta</t>
  </si>
  <si>
    <t>Market Return</t>
  </si>
  <si>
    <t>WACC</t>
  </si>
  <si>
    <t>EV/EBITDA Multiple</t>
  </si>
  <si>
    <t>Growth Rate</t>
  </si>
  <si>
    <t>FCF</t>
  </si>
  <si>
    <t>Terminal Value</t>
  </si>
  <si>
    <t>Discounted Cash Flow</t>
  </si>
  <si>
    <t>Assumptions - Market</t>
  </si>
  <si>
    <t>Treasury Rate</t>
  </si>
  <si>
    <t xml:space="preserve">    Cost of Equity</t>
  </si>
  <si>
    <t xml:space="preserve">    D/D+E</t>
  </si>
  <si>
    <t xml:space="preserve">    E/D+E</t>
  </si>
  <si>
    <t xml:space="preserve">    WACC</t>
  </si>
  <si>
    <t xml:space="preserve">    D+E</t>
  </si>
  <si>
    <t>Free Cash Flows</t>
  </si>
  <si>
    <t xml:space="preserve">    EBITDA</t>
  </si>
  <si>
    <t xml:space="preserve">    Exit Multiple (EV/EBITDA)</t>
  </si>
  <si>
    <t xml:space="preserve">    Perpetuity Growth</t>
  </si>
  <si>
    <t xml:space="preserve">    Average</t>
  </si>
  <si>
    <t>Discounting</t>
  </si>
  <si>
    <t xml:space="preserve">    Discount Factor</t>
  </si>
  <si>
    <t xml:space="preserve">    PV of FCF</t>
  </si>
  <si>
    <t xml:space="preserve">    PV of TV</t>
  </si>
  <si>
    <t xml:space="preserve">    Enterprise Value</t>
  </si>
  <si>
    <t xml:space="preserve">    Cash</t>
  </si>
  <si>
    <t xml:space="preserve">    Marketable Securities</t>
  </si>
  <si>
    <t xml:space="preserve">    Short term Debt</t>
  </si>
  <si>
    <t xml:space="preserve">    Long term Debt</t>
  </si>
  <si>
    <t xml:space="preserve">    Equity Value</t>
  </si>
  <si>
    <t xml:space="preserve">    Shares Outstanding</t>
  </si>
  <si>
    <t xml:space="preserve">    Implied Share Price</t>
  </si>
  <si>
    <t>Equity</t>
  </si>
  <si>
    <t>Debt</t>
  </si>
  <si>
    <t>Enterprise Value to Equity Value</t>
  </si>
  <si>
    <t>Forecast Period</t>
  </si>
  <si>
    <t>Sensitivity Analysis - Enterprise Value</t>
  </si>
  <si>
    <t>Exit Multiple</t>
  </si>
  <si>
    <t>Valuation Methods - DCF with sensitivity analysis</t>
  </si>
  <si>
    <t>William 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</si>
</sst>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4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theme="4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2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165" fontId="4" fillId="0" borderId="0" xfId="0" applyNumberFormat="1" applyFont="1"/>
    <xf numFmtId="0" fontId="4" fillId="0" borderId="0" xfId="0" applyFont="1"/>
    <xf numFmtId="164" fontId="4" fillId="0" borderId="0" xfId="1" applyNumberFormat="1" applyFont="1"/>
    <xf numFmtId="9" fontId="4" fillId="0" borderId="0" xfId="0" applyNumberFormat="1" applyFont="1"/>
    <xf numFmtId="10" fontId="4" fillId="0" borderId="0" xfId="0" applyNumberFormat="1" applyFont="1"/>
    <xf numFmtId="0" fontId="5" fillId="2" borderId="0" xfId="0" applyFont="1" applyFill="1" applyAlignment="1">
      <alignment horizontal="right"/>
    </xf>
    <xf numFmtId="0" fontId="5" fillId="2" borderId="0" xfId="0" applyFont="1" applyFill="1"/>
    <xf numFmtId="0" fontId="6" fillId="2" borderId="0" xfId="0" applyFont="1" applyFill="1"/>
    <xf numFmtId="164" fontId="3" fillId="0" borderId="0" xfId="1" applyNumberFormat="1" applyFont="1"/>
    <xf numFmtId="164" fontId="3" fillId="3" borderId="0" xfId="1" applyNumberFormat="1" applyFont="1" applyFill="1"/>
    <xf numFmtId="164" fontId="3" fillId="0" borderId="4" xfId="1" applyNumberFormat="1" applyFont="1" applyBorder="1"/>
    <xf numFmtId="0" fontId="2" fillId="0" borderId="0" xfId="0" applyFont="1"/>
    <xf numFmtId="164" fontId="2" fillId="3" borderId="0" xfId="1" applyNumberFormat="1" applyFont="1" applyFill="1"/>
    <xf numFmtId="0" fontId="3" fillId="2" borderId="0" xfId="0" applyFont="1" applyFill="1"/>
    <xf numFmtId="10" fontId="3" fillId="3" borderId="0" xfId="0" applyNumberFormat="1" applyFont="1" applyFill="1"/>
    <xf numFmtId="10" fontId="2" fillId="3" borderId="0" xfId="0" applyNumberFormat="1" applyFont="1" applyFill="1"/>
    <xf numFmtId="164" fontId="3" fillId="3" borderId="4" xfId="1" applyNumberFormat="1" applyFont="1" applyFill="1" applyBorder="1"/>
    <xf numFmtId="10" fontId="3" fillId="3" borderId="0" xfId="2" applyNumberFormat="1" applyFont="1" applyFill="1"/>
    <xf numFmtId="0" fontId="2" fillId="2" borderId="0" xfId="0" applyFont="1" applyFill="1"/>
    <xf numFmtId="164" fontId="4" fillId="0" borderId="4" xfId="1" applyNumberFormat="1" applyFont="1" applyBorder="1"/>
    <xf numFmtId="43" fontId="2" fillId="3" borderId="0" xfId="1" applyFont="1" applyFill="1"/>
    <xf numFmtId="164" fontId="8" fillId="4" borderId="0" xfId="1" applyNumberFormat="1" applyFont="1" applyFill="1"/>
    <xf numFmtId="0" fontId="7" fillId="2" borderId="0" xfId="0" applyFont="1" applyFill="1"/>
    <xf numFmtId="10" fontId="2" fillId="2" borderId="0" xfId="0" applyNumberFormat="1" applyFont="1" applyFill="1"/>
    <xf numFmtId="10" fontId="7" fillId="2" borderId="0" xfId="0" applyNumberFormat="1" applyFont="1" applyFill="1"/>
    <xf numFmtId="164" fontId="8" fillId="0" borderId="0" xfId="0" applyNumberFormat="1" applyFont="1"/>
    <xf numFmtId="0" fontId="2" fillId="0" borderId="0" xfId="0" applyFont="1" applyAlignment="1">
      <alignment horizontal="center" vertical="center" textRotation="90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3F6A-3CA2-4E91-95E2-39B45D61A13B}">
  <dimension ref="A1:Q51"/>
  <sheetViews>
    <sheetView showGridLines="0" tabSelected="1" zoomScaleNormal="100" workbookViewId="0">
      <selection activeCell="D2" sqref="D2"/>
    </sheetView>
  </sheetViews>
  <sheetFormatPr defaultRowHeight="12" x14ac:dyDescent="0.2"/>
  <cols>
    <col min="1" max="1" width="9.140625" style="1"/>
    <col min="2" max="2" width="21.140625" style="1" bestFit="1" customWidth="1"/>
    <col min="3" max="3" width="10.5703125" style="1" bestFit="1" customWidth="1"/>
    <col min="4" max="4" width="10" style="1" bestFit="1" customWidth="1"/>
    <col min="5" max="7" width="10.28515625" style="1" bestFit="1" customWidth="1"/>
    <col min="8" max="8" width="10.7109375" style="1" bestFit="1" customWidth="1"/>
    <col min="9" max="9" width="10.5703125" style="1" bestFit="1" customWidth="1"/>
    <col min="10" max="10" width="9.140625" style="1"/>
    <col min="11" max="11" width="3.140625" style="1" customWidth="1"/>
    <col min="12" max="12" width="9.140625" style="1"/>
    <col min="13" max="17" width="10" style="1" bestFit="1" customWidth="1"/>
    <col min="18" max="16384" width="9.140625" style="1"/>
  </cols>
  <sheetData>
    <row r="1" spans="1:17" x14ac:dyDescent="0.2">
      <c r="A1" s="1" t="s">
        <v>46</v>
      </c>
    </row>
    <row r="2" spans="1:17" x14ac:dyDescent="0.2">
      <c r="A2" s="1" t="s">
        <v>47</v>
      </c>
    </row>
    <row r="4" spans="1:17" x14ac:dyDescent="0.2">
      <c r="B4" s="32" t="s">
        <v>15</v>
      </c>
      <c r="C4" s="33"/>
      <c r="D4" s="33"/>
      <c r="E4" s="33"/>
      <c r="F4" s="33"/>
      <c r="G4" s="33"/>
      <c r="H4" s="33"/>
      <c r="I4" s="34"/>
      <c r="L4" s="37" t="s">
        <v>44</v>
      </c>
      <c r="M4" s="38"/>
      <c r="N4" s="38"/>
      <c r="O4" s="38"/>
      <c r="P4" s="38"/>
      <c r="Q4" s="39"/>
    </row>
    <row r="6" spans="1:17" x14ac:dyDescent="0.2">
      <c r="B6" s="35" t="s">
        <v>0</v>
      </c>
      <c r="C6" s="35"/>
      <c r="F6" s="2" t="s">
        <v>16</v>
      </c>
      <c r="G6" s="3"/>
      <c r="H6" s="4"/>
      <c r="M6" s="36" t="s">
        <v>45</v>
      </c>
      <c r="N6" s="36"/>
      <c r="O6" s="36"/>
      <c r="P6" s="36"/>
      <c r="Q6" s="36"/>
    </row>
    <row r="7" spans="1:17" x14ac:dyDescent="0.2">
      <c r="B7" s="1" t="s">
        <v>11</v>
      </c>
      <c r="C7" s="6">
        <v>6</v>
      </c>
      <c r="F7" s="1" t="s">
        <v>8</v>
      </c>
      <c r="H7" s="6">
        <v>1.5</v>
      </c>
      <c r="L7" s="30">
        <f>D41</f>
        <v>34521.882102515658</v>
      </c>
      <c r="M7" s="23">
        <v>4</v>
      </c>
      <c r="N7" s="23">
        <v>4.5</v>
      </c>
      <c r="O7" s="27">
        <v>5</v>
      </c>
      <c r="P7" s="23">
        <v>5.5</v>
      </c>
      <c r="Q7" s="23">
        <v>6</v>
      </c>
    </row>
    <row r="8" spans="1:17" x14ac:dyDescent="0.2">
      <c r="B8" s="1" t="s">
        <v>7</v>
      </c>
      <c r="C8" s="5">
        <v>8.7999999999999995E-2</v>
      </c>
      <c r="F8" s="1" t="s">
        <v>17</v>
      </c>
      <c r="H8" s="9">
        <v>2.1999999999999999E-2</v>
      </c>
      <c r="K8" s="31" t="s">
        <v>10</v>
      </c>
      <c r="L8" s="28">
        <v>0.08</v>
      </c>
      <c r="M8" s="13">
        <f t="dataTable" ref="M8:Q12" dt2D="1" dtr="1" r1="C7" r2="C29"/>
        <v>41859.423641303874</v>
      </c>
      <c r="N8" s="13">
        <v>42888.520123486895</v>
      </c>
      <c r="O8" s="13">
        <v>43917.616605669922</v>
      </c>
      <c r="P8" s="13">
        <v>44946.713087852942</v>
      </c>
      <c r="Q8" s="13">
        <v>45975.80957003597</v>
      </c>
    </row>
    <row r="9" spans="1:17" x14ac:dyDescent="0.2">
      <c r="B9" s="1" t="s">
        <v>1</v>
      </c>
      <c r="C9" s="8">
        <v>0.25</v>
      </c>
      <c r="F9" s="1" t="s">
        <v>9</v>
      </c>
      <c r="H9" s="8">
        <v>0.1</v>
      </c>
      <c r="K9" s="31"/>
      <c r="L9" s="28">
        <v>8.5000000000000006E-2</v>
      </c>
      <c r="M9" s="13">
        <v>38869.595200628348</v>
      </c>
      <c r="N9" s="26">
        <v>39877.522415080763</v>
      </c>
      <c r="O9" s="26">
        <v>40885.449629533177</v>
      </c>
      <c r="P9" s="26">
        <v>41893.376843985592</v>
      </c>
      <c r="Q9" s="13">
        <v>42901.304058438007</v>
      </c>
    </row>
    <row r="10" spans="1:17" x14ac:dyDescent="0.2">
      <c r="B10" s="1" t="s">
        <v>40</v>
      </c>
      <c r="C10" s="7">
        <v>17500</v>
      </c>
      <c r="F10" s="1" t="s">
        <v>12</v>
      </c>
      <c r="H10" s="5">
        <v>3.5000000000000003E-2</v>
      </c>
      <c r="K10" s="31"/>
      <c r="L10" s="29">
        <v>0.09</v>
      </c>
      <c r="M10" s="13">
        <v>36386.689331740177</v>
      </c>
      <c r="N10" s="26">
        <v>37373.977091175337</v>
      </c>
      <c r="O10" s="26">
        <v>38361.264850610496</v>
      </c>
      <c r="P10" s="26">
        <v>39348.552610045655</v>
      </c>
      <c r="Q10" s="13">
        <v>40335.840369480815</v>
      </c>
    </row>
    <row r="11" spans="1:17" x14ac:dyDescent="0.2">
      <c r="B11" s="1" t="s">
        <v>41</v>
      </c>
      <c r="C11" s="7">
        <v>15000</v>
      </c>
      <c r="K11" s="31"/>
      <c r="L11" s="28">
        <v>9.5000000000000001E-2</v>
      </c>
      <c r="M11" s="13">
        <v>34285.178853243415</v>
      </c>
      <c r="N11" s="26">
        <v>35252.341370711074</v>
      </c>
      <c r="O11" s="26">
        <v>36219.503888178726</v>
      </c>
      <c r="P11" s="26">
        <v>37186.666405646378</v>
      </c>
      <c r="Q11" s="13">
        <v>38153.828923114037</v>
      </c>
    </row>
    <row r="12" spans="1:17" x14ac:dyDescent="0.2">
      <c r="K12" s="31"/>
      <c r="L12" s="28">
        <v>0.1</v>
      </c>
      <c r="M12" s="13">
        <v>32478.117813862529</v>
      </c>
      <c r="N12" s="13">
        <v>33425.65423033158</v>
      </c>
      <c r="O12" s="13">
        <v>34373.190646800635</v>
      </c>
      <c r="P12" s="13">
        <v>35320.727063269675</v>
      </c>
      <c r="Q12" s="13">
        <v>36268.263479738729</v>
      </c>
    </row>
    <row r="14" spans="1:17" x14ac:dyDescent="0.2">
      <c r="B14" s="10" t="s">
        <v>43</v>
      </c>
      <c r="C14" s="11"/>
      <c r="D14" s="11">
        <v>0</v>
      </c>
      <c r="E14" s="11">
        <v>0.5</v>
      </c>
      <c r="F14" s="11">
        <v>1.5</v>
      </c>
      <c r="G14" s="11">
        <v>2.5</v>
      </c>
      <c r="H14" s="11">
        <v>3.5</v>
      </c>
      <c r="I14" s="11">
        <v>4.5</v>
      </c>
    </row>
    <row r="16" spans="1:17" x14ac:dyDescent="0.2">
      <c r="B16" s="12" t="s">
        <v>23</v>
      </c>
    </row>
    <row r="17" spans="2:9" x14ac:dyDescent="0.2">
      <c r="B17" s="1" t="s">
        <v>2</v>
      </c>
      <c r="E17" s="13">
        <v>5000</v>
      </c>
      <c r="F17" s="13">
        <v>5200</v>
      </c>
      <c r="G17" s="13">
        <v>5400</v>
      </c>
      <c r="H17" s="13">
        <v>5500</v>
      </c>
      <c r="I17" s="13">
        <v>5500</v>
      </c>
    </row>
    <row r="18" spans="2:9" x14ac:dyDescent="0.2">
      <c r="B18" s="1" t="s">
        <v>3</v>
      </c>
      <c r="E18" s="14">
        <f>E17*-$C$9</f>
        <v>-1250</v>
      </c>
      <c r="F18" s="14">
        <f>F17*-$C$9</f>
        <v>-1300</v>
      </c>
      <c r="G18" s="14">
        <f>G17*-$C$9</f>
        <v>-1350</v>
      </c>
      <c r="H18" s="14">
        <f>H17*-$C$9</f>
        <v>-1375</v>
      </c>
      <c r="I18" s="14">
        <f>I17*-$C$9</f>
        <v>-1375</v>
      </c>
    </row>
    <row r="19" spans="2:9" x14ac:dyDescent="0.2">
      <c r="B19" s="1" t="s">
        <v>4</v>
      </c>
      <c r="E19" s="13">
        <v>325</v>
      </c>
      <c r="F19" s="13">
        <v>330</v>
      </c>
      <c r="G19" s="13">
        <v>330</v>
      </c>
      <c r="H19" s="13">
        <v>320</v>
      </c>
      <c r="I19" s="13">
        <v>320</v>
      </c>
    </row>
    <row r="20" spans="2:9" x14ac:dyDescent="0.2">
      <c r="B20" s="1" t="s">
        <v>5</v>
      </c>
      <c r="E20" s="13">
        <v>-1550</v>
      </c>
      <c r="F20" s="13">
        <v>-1550</v>
      </c>
      <c r="G20" s="13">
        <v>-1500</v>
      </c>
      <c r="H20" s="13">
        <v>-1500</v>
      </c>
      <c r="I20" s="13">
        <v>-1500</v>
      </c>
    </row>
    <row r="21" spans="2:9" x14ac:dyDescent="0.2">
      <c r="B21" s="3" t="s">
        <v>6</v>
      </c>
      <c r="C21" s="3"/>
      <c r="D21" s="3"/>
      <c r="E21" s="15">
        <v>-180</v>
      </c>
      <c r="F21" s="15">
        <v>-170</v>
      </c>
      <c r="G21" s="15">
        <v>-160</v>
      </c>
      <c r="H21" s="15">
        <v>-150</v>
      </c>
      <c r="I21" s="15">
        <v>-145</v>
      </c>
    </row>
    <row r="22" spans="2:9" x14ac:dyDescent="0.2">
      <c r="B22" s="16" t="s">
        <v>13</v>
      </c>
      <c r="C22" s="16"/>
      <c r="D22" s="16"/>
      <c r="E22" s="17">
        <f>SUM(E17:E21)</f>
        <v>2345</v>
      </c>
      <c r="F22" s="17">
        <f t="shared" ref="F22:I22" si="0">SUM(F17:F21)</f>
        <v>2510</v>
      </c>
      <c r="G22" s="17">
        <f t="shared" si="0"/>
        <v>2720</v>
      </c>
      <c r="H22" s="17">
        <f t="shared" si="0"/>
        <v>2795</v>
      </c>
      <c r="I22" s="17">
        <f t="shared" si="0"/>
        <v>2800</v>
      </c>
    </row>
    <row r="24" spans="2:9" x14ac:dyDescent="0.2">
      <c r="B24" s="12" t="s">
        <v>10</v>
      </c>
      <c r="C24" s="18"/>
    </row>
    <row r="25" spans="2:9" x14ac:dyDescent="0.2">
      <c r="B25" s="1" t="s">
        <v>18</v>
      </c>
      <c r="C25" s="19">
        <f>H8+H7*(H9-H8)</f>
        <v>0.13900000000000001</v>
      </c>
    </row>
    <row r="26" spans="2:9" x14ac:dyDescent="0.2">
      <c r="B26" s="1" t="s">
        <v>22</v>
      </c>
      <c r="C26" s="14">
        <f>C10+C11</f>
        <v>32500</v>
      </c>
    </row>
    <row r="27" spans="2:9" x14ac:dyDescent="0.2">
      <c r="B27" s="1" t="s">
        <v>19</v>
      </c>
      <c r="C27" s="19">
        <f>C11/C26</f>
        <v>0.46153846153846156</v>
      </c>
    </row>
    <row r="28" spans="2:9" x14ac:dyDescent="0.2">
      <c r="B28" s="1" t="s">
        <v>20</v>
      </c>
      <c r="C28" s="19">
        <f>C10/C26</f>
        <v>0.53846153846153844</v>
      </c>
    </row>
    <row r="29" spans="2:9" x14ac:dyDescent="0.2">
      <c r="B29" s="16" t="s">
        <v>21</v>
      </c>
      <c r="C29" s="20">
        <f>C28*C25+C27*C8*(1-C9)</f>
        <v>0.10530769230769232</v>
      </c>
    </row>
    <row r="31" spans="2:9" x14ac:dyDescent="0.2">
      <c r="B31" s="12" t="s">
        <v>14</v>
      </c>
      <c r="C31" s="18"/>
      <c r="D31" s="18"/>
      <c r="E31" s="18"/>
      <c r="F31" s="18"/>
      <c r="G31" s="18"/>
      <c r="H31" s="18"/>
      <c r="I31" s="18"/>
    </row>
    <row r="32" spans="2:9" x14ac:dyDescent="0.2">
      <c r="B32" s="1" t="s">
        <v>24</v>
      </c>
      <c r="I32" s="14">
        <f t="shared" ref="I32" si="1">I17+I19</f>
        <v>5820</v>
      </c>
    </row>
    <row r="33" spans="2:9" x14ac:dyDescent="0.2">
      <c r="B33" s="1" t="s">
        <v>25</v>
      </c>
      <c r="I33" s="14">
        <f>I32*C7</f>
        <v>34920</v>
      </c>
    </row>
    <row r="34" spans="2:9" x14ac:dyDescent="0.2">
      <c r="B34" s="3" t="s">
        <v>26</v>
      </c>
      <c r="C34" s="3"/>
      <c r="D34" s="3"/>
      <c r="E34" s="3"/>
      <c r="F34" s="3"/>
      <c r="G34" s="3"/>
      <c r="H34" s="3"/>
      <c r="I34" s="21">
        <f>I22*(1+H10)/(C29-H10)</f>
        <v>41218.818380743978</v>
      </c>
    </row>
    <row r="35" spans="2:9" x14ac:dyDescent="0.2">
      <c r="B35" s="16" t="s">
        <v>27</v>
      </c>
      <c r="C35" s="16"/>
      <c r="D35" s="16"/>
      <c r="E35" s="16"/>
      <c r="F35" s="16"/>
      <c r="G35" s="16"/>
      <c r="H35" s="16"/>
      <c r="I35" s="17">
        <f>AVERAGE(I33, I34)</f>
        <v>38069.409190371989</v>
      </c>
    </row>
    <row r="37" spans="2:9" x14ac:dyDescent="0.2">
      <c r="B37" s="12" t="s">
        <v>28</v>
      </c>
      <c r="C37" s="12"/>
      <c r="D37" s="12"/>
      <c r="E37" s="12"/>
      <c r="F37" s="12"/>
      <c r="G37" s="12"/>
      <c r="H37" s="12"/>
      <c r="I37" s="12"/>
    </row>
    <row r="38" spans="2:9" x14ac:dyDescent="0.2">
      <c r="B38" s="1" t="s">
        <v>29</v>
      </c>
      <c r="E38" s="22">
        <f>1/((1+$C$29)^E14)</f>
        <v>0.95117056862734595</v>
      </c>
      <c r="F38" s="22">
        <f>1/((1+$C$29)^F14)</f>
        <v>0.86054822132058584</v>
      </c>
      <c r="G38" s="22">
        <f>1/((1+$C$29)^G14)</f>
        <v>0.77855987731697507</v>
      </c>
      <c r="H38" s="22">
        <f>1/((1+$C$29)^H14)</f>
        <v>0.70438293584248568</v>
      </c>
      <c r="I38" s="22">
        <f>1/((1+$C$29)^I14)</f>
        <v>0.63727316904115205</v>
      </c>
    </row>
    <row r="39" spans="2:9" x14ac:dyDescent="0.2">
      <c r="B39" s="1" t="s">
        <v>30</v>
      </c>
      <c r="E39" s="14">
        <f>E22*E38</f>
        <v>2230.4949834311265</v>
      </c>
      <c r="F39" s="14">
        <f t="shared" ref="F39:I39" si="2">F22*F38</f>
        <v>2159.9760355146705</v>
      </c>
      <c r="G39" s="14">
        <f t="shared" si="2"/>
        <v>2117.682866302172</v>
      </c>
      <c r="H39" s="14">
        <f t="shared" si="2"/>
        <v>1968.7503056797475</v>
      </c>
      <c r="I39" s="14">
        <f t="shared" si="2"/>
        <v>1784.3648733152259</v>
      </c>
    </row>
    <row r="40" spans="2:9" x14ac:dyDescent="0.2">
      <c r="B40" s="3" t="s">
        <v>31</v>
      </c>
      <c r="C40" s="3"/>
      <c r="D40" s="3"/>
      <c r="I40" s="14">
        <f>I35*I38</f>
        <v>24260.613038272717</v>
      </c>
    </row>
    <row r="41" spans="2:9" x14ac:dyDescent="0.2">
      <c r="B41" s="16" t="s">
        <v>32</v>
      </c>
      <c r="C41" s="16"/>
      <c r="D41" s="17">
        <f>SUM(E39:I40)</f>
        <v>34521.882102515658</v>
      </c>
    </row>
    <row r="43" spans="2:9" x14ac:dyDescent="0.2">
      <c r="B43" s="12" t="s">
        <v>42</v>
      </c>
      <c r="C43" s="12"/>
      <c r="D43" s="12"/>
    </row>
    <row r="44" spans="2:9" x14ac:dyDescent="0.2">
      <c r="B44" s="1" t="s">
        <v>33</v>
      </c>
      <c r="D44" s="7">
        <v>500</v>
      </c>
    </row>
    <row r="45" spans="2:9" x14ac:dyDescent="0.2">
      <c r="B45" s="1" t="s">
        <v>34</v>
      </c>
      <c r="D45" s="7">
        <v>4500</v>
      </c>
    </row>
    <row r="46" spans="2:9" x14ac:dyDescent="0.2">
      <c r="B46" s="1" t="s">
        <v>35</v>
      </c>
      <c r="D46" s="7">
        <v>3650</v>
      </c>
    </row>
    <row r="47" spans="2:9" x14ac:dyDescent="0.2">
      <c r="B47" s="3" t="s">
        <v>36</v>
      </c>
      <c r="C47" s="3"/>
      <c r="D47" s="24">
        <v>16540</v>
      </c>
    </row>
    <row r="48" spans="2:9" x14ac:dyDescent="0.2">
      <c r="B48" s="16" t="s">
        <v>37</v>
      </c>
      <c r="C48" s="16"/>
      <c r="D48" s="17">
        <f>D41+D44+D45-D46-D47</f>
        <v>19331.882102515658</v>
      </c>
    </row>
    <row r="50" spans="2:4" x14ac:dyDescent="0.2">
      <c r="B50" s="3" t="s">
        <v>38</v>
      </c>
      <c r="C50" s="3"/>
      <c r="D50" s="15">
        <v>1000</v>
      </c>
    </row>
    <row r="51" spans="2:4" x14ac:dyDescent="0.2">
      <c r="B51" s="16" t="s">
        <v>39</v>
      </c>
      <c r="C51" s="16"/>
      <c r="D51" s="25">
        <f>D48/D50</f>
        <v>19.331882102515657</v>
      </c>
    </row>
  </sheetData>
  <mergeCells count="5">
    <mergeCell ref="K8:K12"/>
    <mergeCell ref="B4:I4"/>
    <mergeCell ref="B6:C6"/>
    <mergeCell ref="M6:Q6"/>
    <mergeCell ref="L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Yuan</dc:creator>
  <cp:lastModifiedBy>William Yuan</cp:lastModifiedBy>
  <dcterms:created xsi:type="dcterms:W3CDTF">2023-01-31T22:25:23Z</dcterms:created>
  <dcterms:modified xsi:type="dcterms:W3CDTF">2023-02-02T01:39:13Z</dcterms:modified>
</cp:coreProperties>
</file>