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g\Desktop\"/>
    </mc:Choice>
  </mc:AlternateContent>
  <xr:revisionPtr revIDLastSave="0" documentId="13_ncr:1_{F85BEE39-84E9-45DB-BA47-B17BABCB91BB}" xr6:coauthVersionLast="47" xr6:coauthVersionMax="47" xr10:uidLastSave="{00000000-0000-0000-0000-000000000000}"/>
  <bookViews>
    <workbookView xWindow="5070" yWindow="2370" windowWidth="17220" windowHeight="12945" xr2:uid="{59FE1743-D754-4E4E-A650-297B713F96A6}"/>
  </bookViews>
  <sheets>
    <sheet name="Dashboard" sheetId="3" r:id="rId1"/>
    <sheet name="Budget" sheetId="1" r:id="rId2"/>
    <sheet name="Actua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C8" i="3" s="1"/>
  <c r="C39" i="2"/>
  <c r="E20" i="1"/>
  <c r="F20" i="1" s="1"/>
  <c r="G20" i="1" s="1"/>
  <c r="H20" i="1" s="1"/>
  <c r="I20" i="1" s="1"/>
  <c r="J20" i="1" s="1"/>
  <c r="K20" i="1" s="1"/>
  <c r="L20" i="1" s="1"/>
  <c r="M20" i="1" s="1"/>
  <c r="N20" i="1" s="1"/>
  <c r="D20" i="1"/>
  <c r="D19" i="1"/>
  <c r="E19" i="1"/>
  <c r="F19" i="1"/>
  <c r="G19" i="1"/>
  <c r="H19" i="1"/>
  <c r="I19" i="1"/>
  <c r="J19" i="1"/>
  <c r="K19" i="1"/>
  <c r="L19" i="1"/>
  <c r="M19" i="1"/>
  <c r="N19" i="1"/>
  <c r="C19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15" i="1"/>
  <c r="N14" i="1"/>
  <c r="M14" i="1"/>
  <c r="L14" i="1"/>
  <c r="K14" i="1"/>
  <c r="J14" i="1"/>
  <c r="I14" i="1"/>
  <c r="H14" i="1"/>
  <c r="G14" i="1"/>
  <c r="F14" i="1"/>
  <c r="E14" i="1"/>
  <c r="D14" i="1"/>
  <c r="N13" i="1"/>
  <c r="M13" i="1"/>
  <c r="L13" i="1"/>
  <c r="K13" i="1"/>
  <c r="J13" i="1"/>
  <c r="I13" i="1"/>
  <c r="H13" i="1"/>
  <c r="G13" i="1"/>
  <c r="F13" i="1"/>
  <c r="E13" i="1"/>
  <c r="D13" i="1"/>
  <c r="C16" i="1"/>
  <c r="C15" i="1"/>
  <c r="C14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9" i="1"/>
  <c r="M9" i="1"/>
  <c r="L9" i="1"/>
  <c r="K9" i="1"/>
  <c r="J9" i="1"/>
  <c r="I9" i="1"/>
  <c r="H9" i="1"/>
  <c r="G9" i="1"/>
  <c r="F9" i="1"/>
  <c r="E9" i="1"/>
  <c r="D9" i="1"/>
  <c r="C9" i="1"/>
  <c r="C14" i="3" l="1"/>
  <c r="D14" i="3"/>
  <c r="F14" i="3" s="1"/>
  <c r="C15" i="3"/>
  <c r="C9" i="3"/>
  <c r="D15" i="3"/>
  <c r="F15" i="3" s="1"/>
  <c r="C16" i="3"/>
  <c r="D16" i="3"/>
  <c r="F16" i="3" s="1"/>
  <c r="C17" i="3"/>
  <c r="C10" i="3"/>
  <c r="D17" i="3"/>
  <c r="F17" i="3" s="1"/>
  <c r="C18" i="3"/>
  <c r="D9" i="3"/>
  <c r="D18" i="3"/>
  <c r="D10" i="3"/>
  <c r="F10" i="3" s="1"/>
  <c r="D8" i="3"/>
  <c r="G8" i="3" s="1"/>
  <c r="F18" i="3" l="1"/>
  <c r="F9" i="3"/>
  <c r="C11" i="3"/>
  <c r="C19" i="3"/>
  <c r="G18" i="3"/>
  <c r="G17" i="3"/>
  <c r="G16" i="3"/>
  <c r="G10" i="3"/>
  <c r="G14" i="3"/>
  <c r="D19" i="3"/>
  <c r="F8" i="3"/>
  <c r="G9" i="3"/>
  <c r="G15" i="3"/>
  <c r="D11" i="3"/>
  <c r="D21" i="3" s="1"/>
  <c r="F19" i="3" l="1"/>
  <c r="C21" i="3"/>
  <c r="G19" i="3"/>
  <c r="G21" i="3"/>
  <c r="G11" i="3"/>
  <c r="F11" i="3"/>
  <c r="F21" i="3"/>
</calcChain>
</file>

<file path=xl/sharedStrings.xml><?xml version="1.0" encoding="utf-8"?>
<sst xmlns="http://schemas.openxmlformats.org/spreadsheetml/2006/main" count="170" uniqueCount="62">
  <si>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</si>
  <si>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</si>
  <si>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</si>
  <si>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</si>
  <si>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</si>
  <si>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</si>
  <si>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</si>
  <si>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</si>
  <si>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</si>
  <si>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</si>
  <si>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</si>
  <si>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</si>
  <si>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Software Solutions</t>
  </si>
  <si>
    <t>BPO/ITO</t>
  </si>
  <si>
    <t>IT Consulting</t>
  </si>
  <si>
    <t>Total Income</t>
  </si>
  <si>
    <t>Income:</t>
  </si>
  <si>
    <t>Budgeted Income &amp; Expenses 2022</t>
  </si>
  <si>
    <t>Expenses:</t>
  </si>
  <si>
    <t>Labor</t>
  </si>
  <si>
    <t>Travel Expenses</t>
  </si>
  <si>
    <t>Rent</t>
  </si>
  <si>
    <t>Sales &amp; Marketing</t>
  </si>
  <si>
    <t>Third-party Services</t>
  </si>
  <si>
    <t>Total Expenses</t>
  </si>
  <si>
    <t>Gross:</t>
  </si>
  <si>
    <t>Cumulative Gross:</t>
  </si>
  <si>
    <t>Actual Income &amp; Expenses 2022</t>
  </si>
  <si>
    <t>Date</t>
  </si>
  <si>
    <t>Month</t>
  </si>
  <si>
    <t>Description</t>
  </si>
  <si>
    <t>Class</t>
  </si>
  <si>
    <t>Budgeted vs. Actual Capital Budgeting</t>
  </si>
  <si>
    <t>Current Month</t>
  </si>
  <si>
    <t>Budget</t>
  </si>
  <si>
    <t>Actual</t>
  </si>
  <si>
    <t>Project 2 Kickoff</t>
  </si>
  <si>
    <t>Project 3 Kickoff</t>
  </si>
  <si>
    <t>Project 4 RFP</t>
  </si>
  <si>
    <t>Project 1 Implementation</t>
  </si>
  <si>
    <t>Project 2 Requirements</t>
  </si>
  <si>
    <t>Project 3 Prototype</t>
  </si>
  <si>
    <t>Project 4 Market Research</t>
  </si>
  <si>
    <t>Project 1 Delivery</t>
  </si>
  <si>
    <t>Project 2 Implementation</t>
  </si>
  <si>
    <t>Project 3 Implementation</t>
  </si>
  <si>
    <t>Project 4 RFP (2nd round)</t>
  </si>
  <si>
    <t>Delivery Center - Global</t>
  </si>
  <si>
    <t>Consulting Travel</t>
  </si>
  <si>
    <t>Software Travel</t>
  </si>
  <si>
    <t>Engineering Staff</t>
  </si>
  <si>
    <t>Consultant Staff</t>
  </si>
  <si>
    <t>Software Ads.</t>
  </si>
  <si>
    <t>Market Data - Consulting</t>
  </si>
  <si>
    <t>Figures in $000's</t>
  </si>
  <si>
    <t>Amount ($'000's)</t>
  </si>
  <si>
    <t>Gross</t>
  </si>
  <si>
    <t>Var. Abs.</t>
  </si>
  <si>
    <t>Var. %</t>
  </si>
  <si>
    <t>Market Data - Extra</t>
  </si>
  <si>
    <t>Budget vs. Actual Income</t>
  </si>
  <si>
    <t>Cost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</si>
</sst>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yyyy\-mm\-dd;@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theme="4"/>
      <name val="Arial"/>
      <family val="2"/>
    </font>
    <font>
      <b/>
      <sz val="12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4" fillId="0" borderId="0" xfId="0" applyFont="1" applyAlignment="1">
      <alignment horizontal="left" indent="1"/>
    </xf>
    <xf numFmtId="37" fontId="7" fillId="0" borderId="0" xfId="0" applyNumberFormat="1" applyFont="1"/>
    <xf numFmtId="0" fontId="3" fillId="0" borderId="1" xfId="0" applyFont="1" applyBorder="1"/>
    <xf numFmtId="37" fontId="3" fillId="0" borderId="1" xfId="0" applyNumberFormat="1" applyFont="1" applyBorder="1"/>
    <xf numFmtId="37" fontId="4" fillId="0" borderId="0" xfId="0" applyNumberFormat="1" applyFont="1"/>
    <xf numFmtId="0" fontId="3" fillId="3" borderId="0" xfId="0" applyFont="1" applyFill="1" applyAlignment="1">
      <alignment horizontal="left"/>
    </xf>
    <xf numFmtId="37" fontId="3" fillId="3" borderId="0" xfId="0" applyNumberFormat="1" applyFont="1" applyFill="1"/>
    <xf numFmtId="0" fontId="3" fillId="3" borderId="0" xfId="0" applyFont="1" applyFill="1"/>
    <xf numFmtId="0" fontId="8" fillId="0" borderId="0" xfId="0" applyFont="1"/>
    <xf numFmtId="0" fontId="3" fillId="3" borderId="2" xfId="0" applyFont="1" applyFill="1" applyBorder="1"/>
    <xf numFmtId="0" fontId="9" fillId="0" borderId="0" xfId="0" applyFont="1" applyAlignment="1">
      <alignment horizontal="center"/>
    </xf>
    <xf numFmtId="0" fontId="10" fillId="2" borderId="0" xfId="0" applyFont="1" applyFill="1"/>
    <xf numFmtId="0" fontId="4" fillId="0" borderId="0" xfId="0" applyFont="1" applyAlignment="1">
      <alignment horizontal="left"/>
    </xf>
    <xf numFmtId="164" fontId="4" fillId="0" borderId="0" xfId="0" applyNumberFormat="1" applyFont="1"/>
    <xf numFmtId="165" fontId="4" fillId="0" borderId="0" xfId="0" applyNumberFormat="1" applyFont="1"/>
    <xf numFmtId="49" fontId="4" fillId="0" borderId="0" xfId="0" applyNumberFormat="1" applyFont="1"/>
    <xf numFmtId="37" fontId="4" fillId="3" borderId="3" xfId="0" applyNumberFormat="1" applyFont="1" applyFill="1" applyBorder="1"/>
    <xf numFmtId="0" fontId="3" fillId="3" borderId="3" xfId="0" applyFont="1" applyFill="1" applyBorder="1"/>
    <xf numFmtId="37" fontId="3" fillId="3" borderId="3" xfId="0" applyNumberFormat="1" applyFont="1" applyFill="1" applyBorder="1"/>
    <xf numFmtId="166" fontId="4" fillId="0" borderId="0" xfId="1" applyNumberFormat="1" applyFont="1"/>
    <xf numFmtId="166" fontId="3" fillId="0" borderId="1" xfId="1" applyNumberFormat="1" applyFont="1" applyBorder="1"/>
    <xf numFmtId="166" fontId="4" fillId="3" borderId="3" xfId="1" applyNumberFormat="1" applyFont="1" applyFill="1" applyBorder="1"/>
    <xf numFmtId="14" fontId="10" fillId="0" borderId="0" xfId="0" applyNumberFormat="1" applyFont="1"/>
    <xf numFmtId="0" fontId="10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Software Solutions</c:v>
                </c:pt>
                <c:pt idx="1">
                  <c:v>BPO/ITO</c:v>
                </c:pt>
                <c:pt idx="2">
                  <c:v>IT Consulting</c:v>
                </c:pt>
              </c:strCache>
            </c:strRef>
          </c:cat>
          <c:val>
            <c:numRef>
              <c:f>Dashboard!$C$8:$C$10</c:f>
              <c:numCache>
                <c:formatCode>#,##0_);\(#,##0\)</c:formatCode>
                <c:ptCount val="3"/>
                <c:pt idx="0">
                  <c:v>3000</c:v>
                </c:pt>
                <c:pt idx="1">
                  <c:v>1000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185-A24B-35038E05FFB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Software Solutions</c:v>
                </c:pt>
                <c:pt idx="1">
                  <c:v>BPO/ITO</c:v>
                </c:pt>
                <c:pt idx="2">
                  <c:v>IT Consulting</c:v>
                </c:pt>
              </c:strCache>
            </c:strRef>
          </c:cat>
          <c:val>
            <c:numRef>
              <c:f>Dashboard!$D$8:$D$10</c:f>
              <c:numCache>
                <c:formatCode>#,##0_);\(#,##0\)</c:formatCode>
                <c:ptCount val="3"/>
                <c:pt idx="0">
                  <c:v>3500</c:v>
                </c:pt>
                <c:pt idx="1">
                  <c:v>1000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A-4185-A24B-35038E05F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838193840"/>
        <c:axId val="838201328"/>
      </c:barChart>
      <c:catAx>
        <c:axId val="8381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1328"/>
        <c:crosses val="autoZero"/>
        <c:auto val="1"/>
        <c:lblAlgn val="ctr"/>
        <c:lblOffset val="100"/>
        <c:noMultiLvlLbl val="0"/>
      </c:catAx>
      <c:valAx>
        <c:axId val="838201328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F9-4705-A3A5-4A295A14CD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F9-4705-A3A5-4A295A14CD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F9-4705-A3A5-4A295A14CD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F9-4705-A3A5-4A295A14CD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F9-4705-A3A5-4A295A14CD1C}"/>
              </c:ext>
            </c:extLst>
          </c:dPt>
          <c:dLbls>
            <c:dLbl>
              <c:idx val="0"/>
              <c:layout>
                <c:manualLayout>
                  <c:x val="-2.5879047039752866E-2"/>
                  <c:y val="-0.2281571644942677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8934"/>
                        <a:gd name="adj2" fmla="val 71463"/>
                        <a:gd name="adj3" fmla="val 234217"/>
                        <a:gd name="adj4" fmla="val 14194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B9F9-4705-A3A5-4A295A14CD1C}"/>
                </c:ext>
              </c:extLst>
            </c:dLbl>
            <c:dLbl>
              <c:idx val="1"/>
              <c:layout>
                <c:manualLayout>
                  <c:x val="6.9010792106007635E-2"/>
                  <c:y val="-2.9250918524906119E-2"/>
                </c:manualLayout>
              </c:layout>
              <c:tx>
                <c:rich>
                  <a:bodyPr/>
                  <a:lstStyle/>
                  <a:p>
                    <a:fld id="{3049946D-89B5-48B8-A684-7A361C05F43C}" type="CATEGORYNAME">
                      <a:rPr lang="en-US" sz="70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AD752EB-B747-4788-AD72-8707C951531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9F9-4705-A3A5-4A295A14CD1C}"/>
                </c:ext>
              </c:extLst>
            </c:dLbl>
            <c:dLbl>
              <c:idx val="2"/>
              <c:layout>
                <c:manualLayout>
                  <c:x val="7.7637141119258596E-2"/>
                  <c:y val="-0.12870404150958697"/>
                </c:manualLayout>
              </c:layout>
              <c:tx>
                <c:rich>
                  <a:bodyPr/>
                  <a:lstStyle/>
                  <a:p>
                    <a:fld id="{6FA3BEC5-5606-4CF0-A158-ADB23D96493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8651118C-2F38-40FC-8119-AA4F9145022B}" type="PERCENTAGE">
                      <a:rPr lang="en-US" sz="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9F9-4705-A3A5-4A295A14CD1C}"/>
                </c:ext>
              </c:extLst>
            </c:dLbl>
            <c:dLbl>
              <c:idx val="3"/>
              <c:layout>
                <c:manualLayout>
                  <c:x val="0.14963658957631382"/>
                  <c:y val="-0.11919219557855103"/>
                </c:manualLayout>
              </c:layout>
              <c:tx>
                <c:rich>
                  <a:bodyPr/>
                  <a:lstStyle/>
                  <a:p>
                    <a:fld id="{64577F2E-D6A5-49CD-948F-DB7135E09C20}" type="CATEGORYNAME">
                      <a:rPr lang="en-US" sz="60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D69F4FE6-4198-44C7-9D3B-6597151229A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9F9-4705-A3A5-4A295A14CD1C}"/>
                </c:ext>
              </c:extLst>
            </c:dLbl>
            <c:dLbl>
              <c:idx val="4"/>
              <c:layout>
                <c:manualLayout>
                  <c:x val="1.2939523519876433E-2"/>
                  <c:y val="0"/>
                </c:manualLayout>
              </c:layout>
              <c:tx>
                <c:rich>
                  <a:bodyPr/>
                  <a:lstStyle/>
                  <a:p>
                    <a:fld id="{A3FB194A-2E15-4C0B-B668-C43D24C37584}" type="CATEGORYNAME">
                      <a:rPr lang="en-US" sz="60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7D86F37-1AAB-4AC9-856F-11DF2BEB35F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9F9-4705-A3A5-4A295A14CD1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Dashboard!$B$14:$B$18</c:f>
              <c:strCache>
                <c:ptCount val="5"/>
                <c:pt idx="0">
                  <c:v>Labor</c:v>
                </c:pt>
                <c:pt idx="1">
                  <c:v>Travel Expenses</c:v>
                </c:pt>
                <c:pt idx="2">
                  <c:v>Rent</c:v>
                </c:pt>
                <c:pt idx="3">
                  <c:v>Sales &amp; Marketing</c:v>
                </c:pt>
                <c:pt idx="4">
                  <c:v>Third-party Services</c:v>
                </c:pt>
              </c:strCache>
            </c:strRef>
          </c:cat>
          <c:val>
            <c:numRef>
              <c:f>Dashboard!$D$14:$D$18</c:f>
              <c:numCache>
                <c:formatCode>#,##0_);\(#,##0\)</c:formatCode>
                <c:ptCount val="5"/>
                <c:pt idx="0">
                  <c:v>2430</c:v>
                </c:pt>
                <c:pt idx="1">
                  <c:v>405</c:v>
                </c:pt>
                <c:pt idx="2">
                  <c:v>405</c:v>
                </c:pt>
                <c:pt idx="3">
                  <c:v>81</c:v>
                </c:pt>
                <c:pt idx="4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9-4705-A3A5-4A295A14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4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4762</xdr:rowOff>
    </xdr:from>
    <xdr:to>
      <xdr:col>12</xdr:col>
      <xdr:colOff>571500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2CCB7-8A98-0C61-9D29-6199992C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28989</xdr:colOff>
      <xdr:row>6</xdr:row>
      <xdr:rowOff>123412</xdr:rowOff>
    </xdr:from>
    <xdr:to>
      <xdr:col>17</xdr:col>
      <xdr:colOff>41413</xdr:colOff>
      <xdr:row>20</xdr:row>
      <xdr:rowOff>124239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A15C8-7688-5451-4803-982F1D601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1F64-1536-4BCA-B911-C33843BB6783}">
  <dimension ref="B2:Q21"/>
  <sheetViews>
    <sheetView showGridLines="0" tabSelected="1" zoomScale="115" zoomScaleNormal="115" workbookViewId="0">
      <selection activeCell="C4" sqref="C4"/>
    </sheetView>
  </sheetViews>
  <sheetFormatPr defaultRowHeight="12" x14ac:dyDescent="0.2"/>
  <cols>
    <col min="1" max="1" width="9.140625" style="2"/>
    <col min="2" max="2" width="19.42578125" style="2" customWidth="1"/>
    <col min="3" max="3" width="14.5703125" style="2" customWidth="1"/>
    <col min="4" max="16384" width="9.140625" style="2"/>
  </cols>
  <sheetData>
    <row r="2" spans="2:17" ht="15.75" x14ac:dyDescent="0.25">
      <c r="B2" s="13" t="s">
        <v>32</v>
      </c>
    </row>
    <row r="4" spans="2:17" x14ac:dyDescent="0.2">
      <c r="B4" s="15" t="s">
        <v>33</v>
      </c>
      <c r="C4" s="14" t="s">
        <v>2</v>
      </c>
      <c r="D4" s="27">
        <f ca="1">TODAY()</f>
        <v>44964</v>
      </c>
    </row>
    <row r="6" spans="2:17" x14ac:dyDescent="0.2">
      <c r="B6" s="3" t="s">
        <v>54</v>
      </c>
      <c r="C6" s="4" t="s">
        <v>34</v>
      </c>
      <c r="D6" s="4" t="s">
        <v>35</v>
      </c>
      <c r="F6" s="16" t="s">
        <v>57</v>
      </c>
      <c r="G6" s="16" t="s">
        <v>58</v>
      </c>
      <c r="I6" s="28" t="s">
        <v>60</v>
      </c>
      <c r="J6" s="28"/>
      <c r="K6" s="28"/>
      <c r="L6" s="28"/>
      <c r="N6" s="28" t="s">
        <v>61</v>
      </c>
      <c r="O6" s="28"/>
      <c r="P6" s="28"/>
      <c r="Q6" s="28"/>
    </row>
    <row r="7" spans="2:17" x14ac:dyDescent="0.2">
      <c r="B7" s="2" t="s">
        <v>16</v>
      </c>
    </row>
    <row r="8" spans="2:17" x14ac:dyDescent="0.2">
      <c r="B8" s="5" t="s">
        <v>12</v>
      </c>
      <c r="C8" s="9">
        <f>INDEX(Budget!$B$4:$N$17, MATCH(Dashboard!B8,Budget!$B$4:$B$17,0),MATCH(Dashboard!$C$4,Budget!$B$4:$N$4,0))</f>
        <v>3000</v>
      </c>
      <c r="D8" s="9">
        <f>SUMIFS(Actual!F:F,Actual!D:D,Dashboard!B8,Actual!C:C,Dashboard!$C$4)</f>
        <v>3500</v>
      </c>
      <c r="F8" s="9">
        <f>D8-C8</f>
        <v>500</v>
      </c>
      <c r="G8" s="24">
        <f>D8/C8-1</f>
        <v>0.16666666666666674</v>
      </c>
    </row>
    <row r="9" spans="2:17" x14ac:dyDescent="0.2">
      <c r="B9" s="5" t="s">
        <v>13</v>
      </c>
      <c r="C9" s="9">
        <f>INDEX(Budget!$B$4:$N$17, MATCH(Dashboard!B9,Budget!$B$4:$B$17,0),MATCH(Dashboard!$C$4,Budget!$B$4:$N$4,0))</f>
        <v>1000</v>
      </c>
      <c r="D9" s="9">
        <f>SUMIFS(Actual!F:F,Actual!D:D,Dashboard!B9,Actual!C:C,Dashboard!$C$4)</f>
        <v>1000</v>
      </c>
      <c r="F9" s="9">
        <f t="shared" ref="F9:F10" si="0">D9-C9</f>
        <v>0</v>
      </c>
      <c r="G9" s="24">
        <f t="shared" ref="G9:G10" si="1">D9/C9-1</f>
        <v>0</v>
      </c>
    </row>
    <row r="10" spans="2:17" x14ac:dyDescent="0.2">
      <c r="B10" s="5" t="s">
        <v>14</v>
      </c>
      <c r="C10" s="9">
        <f>INDEX(Budget!$B$4:$N$17, MATCH(Dashboard!B10,Budget!$B$4:$B$17,0),MATCH(Dashboard!$C$4,Budget!$B$4:$N$4,0))</f>
        <v>50</v>
      </c>
      <c r="D10" s="9">
        <f>SUMIFS(Actual!F:F,Actual!D:D,Dashboard!B10,Actual!C:C,Dashboard!$C$4)</f>
        <v>50</v>
      </c>
      <c r="F10" s="9">
        <f t="shared" si="0"/>
        <v>0</v>
      </c>
      <c r="G10" s="24">
        <f t="shared" si="1"/>
        <v>0</v>
      </c>
    </row>
    <row r="11" spans="2:17" x14ac:dyDescent="0.2">
      <c r="B11" s="7" t="s">
        <v>15</v>
      </c>
      <c r="C11" s="8">
        <f t="shared" ref="C11:D11" si="2">SUM(C8:C10)</f>
        <v>4050</v>
      </c>
      <c r="D11" s="8">
        <f t="shared" si="2"/>
        <v>4550</v>
      </c>
      <c r="E11" s="1"/>
      <c r="F11" s="8">
        <f t="shared" ref="F11" si="3">D11-C11</f>
        <v>500</v>
      </c>
      <c r="G11" s="25">
        <f t="shared" ref="G11" si="4">D11/C11-1</f>
        <v>0.12345679012345689</v>
      </c>
    </row>
    <row r="12" spans="2:17" x14ac:dyDescent="0.2">
      <c r="C12" s="9"/>
      <c r="D12" s="9"/>
      <c r="F12" s="9"/>
      <c r="G12" s="24"/>
    </row>
    <row r="13" spans="2:17" x14ac:dyDescent="0.2">
      <c r="B13" s="2" t="s">
        <v>18</v>
      </c>
      <c r="C13" s="9"/>
      <c r="D13" s="9"/>
      <c r="F13" s="9"/>
      <c r="G13" s="24"/>
    </row>
    <row r="14" spans="2:17" x14ac:dyDescent="0.2">
      <c r="B14" s="5" t="s">
        <v>19</v>
      </c>
      <c r="C14" s="9">
        <f>INDEX(Budget!$B$4:$N$17, MATCH(Dashboard!B14,Budget!$B$4:$B$17,0),MATCH(Dashboard!$C$4,Budget!$B$4:$N$4,0))</f>
        <v>2430</v>
      </c>
      <c r="D14" s="9">
        <f>SUMIFS(Actual!F:F,Actual!D:D,Dashboard!B14,Actual!C:C,Dashboard!$C$4)</f>
        <v>2430</v>
      </c>
      <c r="F14" s="9">
        <f>C14-D14</f>
        <v>0</v>
      </c>
      <c r="G14" s="24">
        <f>C14/D14-1</f>
        <v>0</v>
      </c>
    </row>
    <row r="15" spans="2:17" x14ac:dyDescent="0.2">
      <c r="B15" s="5" t="s">
        <v>20</v>
      </c>
      <c r="C15" s="9">
        <f>INDEX(Budget!$B$4:$N$17, MATCH(Dashboard!B15,Budget!$B$4:$B$17,0),MATCH(Dashboard!$C$4,Budget!$B$4:$N$4,0))</f>
        <v>405</v>
      </c>
      <c r="D15" s="9">
        <f>SUMIFS(Actual!F:F,Actual!D:D,Dashboard!B15,Actual!C:C,Dashboard!$C$4)</f>
        <v>405</v>
      </c>
      <c r="F15" s="9">
        <f t="shared" ref="F15:F19" si="5">C15-D15</f>
        <v>0</v>
      </c>
      <c r="G15" s="24">
        <f t="shared" ref="G15:G19" si="6">C15/D15-1</f>
        <v>0</v>
      </c>
    </row>
    <row r="16" spans="2:17" x14ac:dyDescent="0.2">
      <c r="B16" s="5" t="s">
        <v>21</v>
      </c>
      <c r="C16" s="9">
        <f>INDEX(Budget!$B$4:$N$17, MATCH(Dashboard!B16,Budget!$B$4:$B$17,0),MATCH(Dashboard!$C$4,Budget!$B$4:$N$4,0))</f>
        <v>405</v>
      </c>
      <c r="D16" s="9">
        <f>SUMIFS(Actual!F:F,Actual!D:D,Dashboard!B16,Actual!C:C,Dashboard!$C$4)</f>
        <v>405</v>
      </c>
      <c r="F16" s="9">
        <f t="shared" si="5"/>
        <v>0</v>
      </c>
      <c r="G16" s="24">
        <f t="shared" si="6"/>
        <v>0</v>
      </c>
    </row>
    <row r="17" spans="2:7" x14ac:dyDescent="0.2">
      <c r="B17" s="5" t="s">
        <v>22</v>
      </c>
      <c r="C17" s="9">
        <f>INDEX(Budget!$B$4:$N$17, MATCH(Dashboard!B17,Budget!$B$4:$B$17,0),MATCH(Dashboard!$C$4,Budget!$B$4:$N$4,0))</f>
        <v>81</v>
      </c>
      <c r="D17" s="9">
        <f>SUMIFS(Actual!F:F,Actual!D:D,Dashboard!B17,Actual!C:C,Dashboard!$C$4)</f>
        <v>81</v>
      </c>
      <c r="F17" s="9">
        <f t="shared" si="5"/>
        <v>0</v>
      </c>
      <c r="G17" s="24">
        <f t="shared" si="6"/>
        <v>0</v>
      </c>
    </row>
    <row r="18" spans="2:7" x14ac:dyDescent="0.2">
      <c r="B18" s="5" t="s">
        <v>23</v>
      </c>
      <c r="C18" s="9">
        <f>INDEX(Budget!$B$4:$N$17, MATCH(Dashboard!B18,Budget!$B$4:$B$17,0),MATCH(Dashboard!$C$4,Budget!$B$4:$N$4,0))</f>
        <v>40.5</v>
      </c>
      <c r="D18" s="9">
        <f>SUMIFS(Actual!F:F,Actual!D:D,Dashboard!B18,Actual!C:C,Dashboard!$C$4)</f>
        <v>45.5</v>
      </c>
      <c r="F18" s="9">
        <f t="shared" si="5"/>
        <v>-5</v>
      </c>
      <c r="G18" s="24">
        <f t="shared" si="6"/>
        <v>-0.10989010989010994</v>
      </c>
    </row>
    <row r="19" spans="2:7" x14ac:dyDescent="0.2">
      <c r="B19" s="7" t="s">
        <v>24</v>
      </c>
      <c r="C19" s="8">
        <f t="shared" ref="C19:D19" si="7">SUM(C14:C18)</f>
        <v>3361.5</v>
      </c>
      <c r="D19" s="8">
        <f t="shared" si="7"/>
        <v>3366.5</v>
      </c>
      <c r="E19" s="1"/>
      <c r="F19" s="8">
        <f t="shared" si="5"/>
        <v>-5</v>
      </c>
      <c r="G19" s="25">
        <f t="shared" si="6"/>
        <v>-1.4852220406951222E-3</v>
      </c>
    </row>
    <row r="20" spans="2:7" x14ac:dyDescent="0.2">
      <c r="F20" s="9"/>
      <c r="G20" s="24"/>
    </row>
    <row r="21" spans="2:7" x14ac:dyDescent="0.2">
      <c r="B21" s="22" t="s">
        <v>56</v>
      </c>
      <c r="C21" s="23">
        <f>C11-C19</f>
        <v>688.5</v>
      </c>
      <c r="D21" s="23">
        <f>D11-D19</f>
        <v>1183.5</v>
      </c>
      <c r="F21" s="21">
        <f>D21-C21</f>
        <v>495</v>
      </c>
      <c r="G21" s="26">
        <f>D21/C21-1</f>
        <v>0.71895424836601318</v>
      </c>
    </row>
  </sheetData>
  <mergeCells count="2">
    <mergeCell ref="I6:L6"/>
    <mergeCell ref="N6:Q6"/>
  </mergeCells>
  <conditionalFormatting sqref="F8:G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BE5FB4-94C7-44BE-BD0B-FA0E19DB8F52}">
          <x14:formula1>
            <xm:f>Budget!$C$4:$N$4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9F49-E85A-48CF-9716-A5D761F378B8}">
  <dimension ref="B2:N20"/>
  <sheetViews>
    <sheetView showGridLines="0" workbookViewId="0">
      <selection activeCell="E26" sqref="B25:E26"/>
    </sheetView>
  </sheetViews>
  <sheetFormatPr defaultRowHeight="12" x14ac:dyDescent="0.2"/>
  <cols>
    <col min="1" max="1" width="9.140625" style="2"/>
    <col min="2" max="2" width="22.42578125" style="2" customWidth="1"/>
    <col min="3" max="3" width="9.140625" style="2"/>
    <col min="4" max="4" width="8.85546875" style="2" bestFit="1" customWidth="1"/>
    <col min="5" max="10" width="9.140625" style="2"/>
    <col min="11" max="11" width="10.85546875" style="2" bestFit="1" customWidth="1"/>
    <col min="12" max="12" width="9.140625" style="2"/>
    <col min="13" max="13" width="10.42578125" style="2" bestFit="1" customWidth="1"/>
    <col min="14" max="14" width="10.140625" style="2" bestFit="1" customWidth="1"/>
    <col min="15" max="16384" width="9.140625" style="2"/>
  </cols>
  <sheetData>
    <row r="2" spans="2:14" ht="15.75" x14ac:dyDescent="0.25">
      <c r="B2" s="13" t="s">
        <v>17</v>
      </c>
    </row>
    <row r="4" spans="2:14" x14ac:dyDescent="0.2">
      <c r="B4" s="3" t="s">
        <v>54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</row>
    <row r="5" spans="2:14" x14ac:dyDescent="0.2">
      <c r="B5" s="2" t="s">
        <v>16</v>
      </c>
    </row>
    <row r="6" spans="2:14" x14ac:dyDescent="0.2">
      <c r="B6" s="5" t="s">
        <v>12</v>
      </c>
      <c r="C6" s="6">
        <v>4000</v>
      </c>
      <c r="D6" s="6">
        <v>4200</v>
      </c>
      <c r="E6" s="6">
        <v>3000</v>
      </c>
      <c r="F6" s="6">
        <v>4300</v>
      </c>
      <c r="G6" s="6">
        <v>3000</v>
      </c>
      <c r="H6" s="6">
        <v>3000</v>
      </c>
      <c r="I6" s="6">
        <v>3000</v>
      </c>
      <c r="J6" s="6">
        <v>2500</v>
      </c>
      <c r="K6" s="6">
        <v>6000</v>
      </c>
      <c r="L6" s="6">
        <v>4500</v>
      </c>
      <c r="M6" s="6">
        <v>4000</v>
      </c>
      <c r="N6" s="6">
        <v>4500</v>
      </c>
    </row>
    <row r="7" spans="2:14" x14ac:dyDescent="0.2">
      <c r="B7" s="5" t="s">
        <v>13</v>
      </c>
      <c r="C7" s="6">
        <v>1500</v>
      </c>
      <c r="D7" s="6">
        <v>2000</v>
      </c>
      <c r="E7" s="6">
        <v>1000</v>
      </c>
      <c r="F7" s="6">
        <v>1000</v>
      </c>
      <c r="G7" s="6">
        <v>1250</v>
      </c>
      <c r="H7" s="6">
        <v>1250</v>
      </c>
      <c r="I7" s="6">
        <v>1250</v>
      </c>
      <c r="J7" s="6">
        <v>1250</v>
      </c>
      <c r="K7" s="6">
        <v>1250</v>
      </c>
      <c r="L7" s="6">
        <v>1250</v>
      </c>
      <c r="M7" s="6">
        <v>1250</v>
      </c>
      <c r="N7" s="6">
        <v>1250</v>
      </c>
    </row>
    <row r="8" spans="2:14" x14ac:dyDescent="0.2">
      <c r="B8" s="5" t="s">
        <v>14</v>
      </c>
      <c r="C8" s="6">
        <v>100</v>
      </c>
      <c r="D8" s="6">
        <v>400</v>
      </c>
      <c r="E8" s="6">
        <v>50</v>
      </c>
      <c r="F8" s="6">
        <v>220</v>
      </c>
      <c r="G8" s="6">
        <v>250</v>
      </c>
      <c r="H8" s="6">
        <v>300</v>
      </c>
      <c r="I8" s="6">
        <v>400</v>
      </c>
      <c r="J8" s="6">
        <v>800</v>
      </c>
      <c r="K8" s="6">
        <v>1200</v>
      </c>
      <c r="L8" s="6">
        <v>400</v>
      </c>
      <c r="M8" s="6">
        <v>200</v>
      </c>
      <c r="N8" s="6">
        <v>0</v>
      </c>
    </row>
    <row r="9" spans="2:14" x14ac:dyDescent="0.2">
      <c r="B9" s="7" t="s">
        <v>15</v>
      </c>
      <c r="C9" s="8">
        <f>SUM(C6:C8)</f>
        <v>5600</v>
      </c>
      <c r="D9" s="8">
        <f t="shared" ref="D9:N9" si="0">SUM(D6:D8)</f>
        <v>6600</v>
      </c>
      <c r="E9" s="8">
        <f t="shared" si="0"/>
        <v>4050</v>
      </c>
      <c r="F9" s="8">
        <f t="shared" si="0"/>
        <v>5520</v>
      </c>
      <c r="G9" s="8">
        <f t="shared" si="0"/>
        <v>4500</v>
      </c>
      <c r="H9" s="8">
        <f t="shared" si="0"/>
        <v>4550</v>
      </c>
      <c r="I9" s="8">
        <f t="shared" si="0"/>
        <v>4650</v>
      </c>
      <c r="J9" s="8">
        <f t="shared" si="0"/>
        <v>4550</v>
      </c>
      <c r="K9" s="8">
        <f t="shared" si="0"/>
        <v>8450</v>
      </c>
      <c r="L9" s="8">
        <f t="shared" si="0"/>
        <v>6150</v>
      </c>
      <c r="M9" s="8">
        <f t="shared" si="0"/>
        <v>5450</v>
      </c>
      <c r="N9" s="8">
        <f t="shared" si="0"/>
        <v>5750</v>
      </c>
    </row>
    <row r="10" spans="2:14" x14ac:dyDescent="0.2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2:14" x14ac:dyDescent="0.2">
      <c r="B11" s="2" t="s">
        <v>18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2:14" x14ac:dyDescent="0.2">
      <c r="B12" s="5" t="s">
        <v>19</v>
      </c>
      <c r="C12" s="6">
        <f>C9*0.6</f>
        <v>3360</v>
      </c>
      <c r="D12" s="6">
        <f t="shared" ref="D12:N12" si="1">D9*0.6</f>
        <v>3960</v>
      </c>
      <c r="E12" s="6">
        <f t="shared" si="1"/>
        <v>2430</v>
      </c>
      <c r="F12" s="6">
        <f t="shared" si="1"/>
        <v>3312</v>
      </c>
      <c r="G12" s="6">
        <f t="shared" si="1"/>
        <v>2700</v>
      </c>
      <c r="H12" s="6">
        <f t="shared" si="1"/>
        <v>2730</v>
      </c>
      <c r="I12" s="6">
        <f t="shared" si="1"/>
        <v>2790</v>
      </c>
      <c r="J12" s="6">
        <f t="shared" si="1"/>
        <v>2730</v>
      </c>
      <c r="K12" s="6">
        <f t="shared" si="1"/>
        <v>5070</v>
      </c>
      <c r="L12" s="6">
        <f t="shared" si="1"/>
        <v>3690</v>
      </c>
      <c r="M12" s="6">
        <f t="shared" si="1"/>
        <v>3270</v>
      </c>
      <c r="N12" s="6">
        <f t="shared" si="1"/>
        <v>3450</v>
      </c>
    </row>
    <row r="13" spans="2:14" x14ac:dyDescent="0.2">
      <c r="B13" s="5" t="s">
        <v>20</v>
      </c>
      <c r="C13" s="6">
        <f>C9*0.1</f>
        <v>560</v>
      </c>
      <c r="D13" s="6">
        <f t="shared" ref="D13:N13" si="2">D9*0.1</f>
        <v>660</v>
      </c>
      <c r="E13" s="6">
        <f t="shared" si="2"/>
        <v>405</v>
      </c>
      <c r="F13" s="6">
        <f t="shared" si="2"/>
        <v>552</v>
      </c>
      <c r="G13" s="6">
        <f t="shared" si="2"/>
        <v>450</v>
      </c>
      <c r="H13" s="6">
        <f t="shared" si="2"/>
        <v>455</v>
      </c>
      <c r="I13" s="6">
        <f t="shared" si="2"/>
        <v>465</v>
      </c>
      <c r="J13" s="6">
        <f t="shared" si="2"/>
        <v>455</v>
      </c>
      <c r="K13" s="6">
        <f t="shared" si="2"/>
        <v>845</v>
      </c>
      <c r="L13" s="6">
        <f t="shared" si="2"/>
        <v>615</v>
      </c>
      <c r="M13" s="6">
        <f t="shared" si="2"/>
        <v>545</v>
      </c>
      <c r="N13" s="6">
        <f t="shared" si="2"/>
        <v>575</v>
      </c>
    </row>
    <row r="14" spans="2:14" x14ac:dyDescent="0.2">
      <c r="B14" s="5" t="s">
        <v>21</v>
      </c>
      <c r="C14" s="6">
        <f>C9*0.1</f>
        <v>560</v>
      </c>
      <c r="D14" s="6">
        <f t="shared" ref="D14:N14" si="3">D9*0.1</f>
        <v>660</v>
      </c>
      <c r="E14" s="6">
        <f t="shared" si="3"/>
        <v>405</v>
      </c>
      <c r="F14" s="6">
        <f t="shared" si="3"/>
        <v>552</v>
      </c>
      <c r="G14" s="6">
        <f t="shared" si="3"/>
        <v>450</v>
      </c>
      <c r="H14" s="6">
        <f t="shared" si="3"/>
        <v>455</v>
      </c>
      <c r="I14" s="6">
        <f t="shared" si="3"/>
        <v>465</v>
      </c>
      <c r="J14" s="6">
        <f t="shared" si="3"/>
        <v>455</v>
      </c>
      <c r="K14" s="6">
        <f t="shared" si="3"/>
        <v>845</v>
      </c>
      <c r="L14" s="6">
        <f t="shared" si="3"/>
        <v>615</v>
      </c>
      <c r="M14" s="6">
        <f t="shared" si="3"/>
        <v>545</v>
      </c>
      <c r="N14" s="6">
        <f t="shared" si="3"/>
        <v>575</v>
      </c>
    </row>
    <row r="15" spans="2:14" x14ac:dyDescent="0.2">
      <c r="B15" s="5" t="s">
        <v>22</v>
      </c>
      <c r="C15" s="6">
        <f>C9*0.02</f>
        <v>112</v>
      </c>
      <c r="D15" s="6">
        <f t="shared" ref="D15:N15" si="4">D9*0.02</f>
        <v>132</v>
      </c>
      <c r="E15" s="6">
        <f t="shared" si="4"/>
        <v>81</v>
      </c>
      <c r="F15" s="6">
        <f t="shared" si="4"/>
        <v>110.4</v>
      </c>
      <c r="G15" s="6">
        <f t="shared" si="4"/>
        <v>90</v>
      </c>
      <c r="H15" s="6">
        <f t="shared" si="4"/>
        <v>91</v>
      </c>
      <c r="I15" s="6">
        <f t="shared" si="4"/>
        <v>93</v>
      </c>
      <c r="J15" s="6">
        <f t="shared" si="4"/>
        <v>91</v>
      </c>
      <c r="K15" s="6">
        <f t="shared" si="4"/>
        <v>169</v>
      </c>
      <c r="L15" s="6">
        <f t="shared" si="4"/>
        <v>123</v>
      </c>
      <c r="M15" s="6">
        <f t="shared" si="4"/>
        <v>109</v>
      </c>
      <c r="N15" s="6">
        <f t="shared" si="4"/>
        <v>115</v>
      </c>
    </row>
    <row r="16" spans="2:14" x14ac:dyDescent="0.2">
      <c r="B16" s="5" t="s">
        <v>23</v>
      </c>
      <c r="C16" s="6">
        <f>C9*0.01</f>
        <v>56</v>
      </c>
      <c r="D16" s="6">
        <f t="shared" ref="D16:N16" si="5">D9*0.01</f>
        <v>66</v>
      </c>
      <c r="E16" s="6">
        <f t="shared" si="5"/>
        <v>40.5</v>
      </c>
      <c r="F16" s="6">
        <f t="shared" si="5"/>
        <v>55.2</v>
      </c>
      <c r="G16" s="6">
        <f t="shared" si="5"/>
        <v>45</v>
      </c>
      <c r="H16" s="6">
        <f t="shared" si="5"/>
        <v>45.5</v>
      </c>
      <c r="I16" s="6">
        <f t="shared" si="5"/>
        <v>46.5</v>
      </c>
      <c r="J16" s="6">
        <f t="shared" si="5"/>
        <v>45.5</v>
      </c>
      <c r="K16" s="6">
        <f t="shared" si="5"/>
        <v>84.5</v>
      </c>
      <c r="L16" s="6">
        <f t="shared" si="5"/>
        <v>61.5</v>
      </c>
      <c r="M16" s="6">
        <f t="shared" si="5"/>
        <v>54.5</v>
      </c>
      <c r="N16" s="6">
        <f t="shared" si="5"/>
        <v>57.5</v>
      </c>
    </row>
    <row r="17" spans="2:14" x14ac:dyDescent="0.2">
      <c r="B17" s="7" t="s">
        <v>24</v>
      </c>
      <c r="C17" s="8">
        <f>SUM(C12:C16)</f>
        <v>4648</v>
      </c>
      <c r="D17" s="8">
        <f t="shared" ref="D17:N17" si="6">SUM(D12:D16)</f>
        <v>5478</v>
      </c>
      <c r="E17" s="8">
        <f t="shared" si="6"/>
        <v>3361.5</v>
      </c>
      <c r="F17" s="8">
        <f t="shared" si="6"/>
        <v>4581.5999999999995</v>
      </c>
      <c r="G17" s="8">
        <f t="shared" si="6"/>
        <v>3735</v>
      </c>
      <c r="H17" s="8">
        <f t="shared" si="6"/>
        <v>3776.5</v>
      </c>
      <c r="I17" s="8">
        <f t="shared" si="6"/>
        <v>3859.5</v>
      </c>
      <c r="J17" s="8">
        <f t="shared" si="6"/>
        <v>3776.5</v>
      </c>
      <c r="K17" s="8">
        <f t="shared" si="6"/>
        <v>7013.5</v>
      </c>
      <c r="L17" s="8">
        <f t="shared" si="6"/>
        <v>5104.5</v>
      </c>
      <c r="M17" s="8">
        <f t="shared" si="6"/>
        <v>4523.5</v>
      </c>
      <c r="N17" s="8">
        <f t="shared" si="6"/>
        <v>4772.5</v>
      </c>
    </row>
    <row r="19" spans="2:14" x14ac:dyDescent="0.2">
      <c r="B19" s="10" t="s">
        <v>25</v>
      </c>
      <c r="C19" s="11">
        <f>C9-C17</f>
        <v>952</v>
      </c>
      <c r="D19" s="11">
        <f t="shared" ref="D19:N19" si="7">D9-D17</f>
        <v>1122</v>
      </c>
      <c r="E19" s="11">
        <f t="shared" si="7"/>
        <v>688.5</v>
      </c>
      <c r="F19" s="11">
        <f t="shared" si="7"/>
        <v>938.40000000000055</v>
      </c>
      <c r="G19" s="11">
        <f t="shared" si="7"/>
        <v>765</v>
      </c>
      <c r="H19" s="11">
        <f t="shared" si="7"/>
        <v>773.5</v>
      </c>
      <c r="I19" s="11">
        <f t="shared" si="7"/>
        <v>790.5</v>
      </c>
      <c r="J19" s="11">
        <f t="shared" si="7"/>
        <v>773.5</v>
      </c>
      <c r="K19" s="11">
        <f t="shared" si="7"/>
        <v>1436.5</v>
      </c>
      <c r="L19" s="11">
        <f t="shared" si="7"/>
        <v>1045.5</v>
      </c>
      <c r="M19" s="11">
        <f t="shared" si="7"/>
        <v>926.5</v>
      </c>
      <c r="N19" s="11">
        <f t="shared" si="7"/>
        <v>977.5</v>
      </c>
    </row>
    <row r="20" spans="2:14" x14ac:dyDescent="0.2">
      <c r="B20" s="10" t="s">
        <v>26</v>
      </c>
      <c r="C20" s="12">
        <v>952</v>
      </c>
      <c r="D20" s="11">
        <f>D19-C20</f>
        <v>170</v>
      </c>
      <c r="E20" s="11">
        <f t="shared" ref="E20:N20" si="8">E19-D20</f>
        <v>518.5</v>
      </c>
      <c r="F20" s="11">
        <f t="shared" si="8"/>
        <v>419.90000000000055</v>
      </c>
      <c r="G20" s="11">
        <f t="shared" si="8"/>
        <v>345.09999999999945</v>
      </c>
      <c r="H20" s="11">
        <f t="shared" si="8"/>
        <v>428.40000000000055</v>
      </c>
      <c r="I20" s="11">
        <f t="shared" si="8"/>
        <v>362.09999999999945</v>
      </c>
      <c r="J20" s="11">
        <f t="shared" si="8"/>
        <v>411.40000000000055</v>
      </c>
      <c r="K20" s="11">
        <f t="shared" si="8"/>
        <v>1025.0999999999995</v>
      </c>
      <c r="L20" s="11">
        <f t="shared" si="8"/>
        <v>20.400000000000546</v>
      </c>
      <c r="M20" s="11">
        <f t="shared" si="8"/>
        <v>906.09999999999945</v>
      </c>
      <c r="N20" s="11">
        <f t="shared" si="8"/>
        <v>71.400000000000546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51E3-70A1-4118-ACB9-9DFA785E5690}">
  <dimension ref="B2:L45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defaultRowHeight="12" x14ac:dyDescent="0.2"/>
  <cols>
    <col min="1" max="1" width="9.140625" style="2"/>
    <col min="2" max="2" width="12.28515625" style="2" customWidth="1"/>
    <col min="3" max="3" width="15.85546875" style="2" customWidth="1"/>
    <col min="4" max="4" width="16.42578125" style="2" customWidth="1"/>
    <col min="5" max="5" width="31.5703125" style="2" customWidth="1"/>
    <col min="6" max="6" width="16.7109375" style="2" customWidth="1"/>
    <col min="7" max="7" width="9.140625" style="2"/>
    <col min="8" max="8" width="17.28515625" style="2" bestFit="1" customWidth="1"/>
    <col min="9" max="16384" width="9.140625" style="2"/>
  </cols>
  <sheetData>
    <row r="2" spans="2:12" ht="15.75" x14ac:dyDescent="0.25">
      <c r="B2" s="13" t="s">
        <v>27</v>
      </c>
    </row>
    <row r="4" spans="2:12" x14ac:dyDescent="0.2">
      <c r="B4" s="4" t="s">
        <v>28</v>
      </c>
      <c r="C4" s="4" t="s">
        <v>29</v>
      </c>
      <c r="D4" s="4" t="s">
        <v>31</v>
      </c>
      <c r="E4" s="4" t="s">
        <v>30</v>
      </c>
      <c r="F4" s="4" t="s">
        <v>55</v>
      </c>
      <c r="H4" s="4" t="s">
        <v>31</v>
      </c>
    </row>
    <row r="5" spans="2:12" x14ac:dyDescent="0.2">
      <c r="B5" s="19">
        <v>44562</v>
      </c>
      <c r="C5" s="20" t="s">
        <v>0</v>
      </c>
      <c r="D5" s="17" t="s">
        <v>13</v>
      </c>
      <c r="E5" s="2" t="s">
        <v>39</v>
      </c>
      <c r="F5" s="2">
        <v>1500</v>
      </c>
      <c r="H5" s="17" t="s">
        <v>12</v>
      </c>
    </row>
    <row r="6" spans="2:12" x14ac:dyDescent="0.2">
      <c r="B6" s="19">
        <v>44563</v>
      </c>
      <c r="C6" s="20" t="s">
        <v>0</v>
      </c>
      <c r="D6" s="17" t="s">
        <v>12</v>
      </c>
      <c r="E6" s="2" t="s">
        <v>36</v>
      </c>
      <c r="F6" s="2">
        <v>2000</v>
      </c>
      <c r="H6" s="17" t="s">
        <v>13</v>
      </c>
    </row>
    <row r="7" spans="2:12" x14ac:dyDescent="0.2">
      <c r="B7" s="19">
        <v>44564</v>
      </c>
      <c r="C7" s="20" t="s">
        <v>0</v>
      </c>
      <c r="D7" s="17" t="s">
        <v>12</v>
      </c>
      <c r="E7" s="2" t="s">
        <v>37</v>
      </c>
      <c r="F7" s="2">
        <v>2000</v>
      </c>
      <c r="H7" s="17" t="s">
        <v>14</v>
      </c>
    </row>
    <row r="8" spans="2:12" x14ac:dyDescent="0.2">
      <c r="B8" s="19">
        <v>44565</v>
      </c>
      <c r="C8" s="20" t="s">
        <v>0</v>
      </c>
      <c r="D8" s="17" t="s">
        <v>14</v>
      </c>
      <c r="E8" s="2" t="s">
        <v>38</v>
      </c>
      <c r="F8" s="2">
        <v>100</v>
      </c>
      <c r="H8" s="17" t="s">
        <v>19</v>
      </c>
    </row>
    <row r="9" spans="2:12" x14ac:dyDescent="0.2">
      <c r="B9" s="19">
        <v>44566</v>
      </c>
      <c r="C9" s="20" t="s">
        <v>0</v>
      </c>
      <c r="D9" s="17" t="s">
        <v>21</v>
      </c>
      <c r="E9" s="2" t="s">
        <v>47</v>
      </c>
      <c r="F9" s="2">
        <v>560</v>
      </c>
      <c r="H9" s="17" t="s">
        <v>20</v>
      </c>
    </row>
    <row r="10" spans="2:12" x14ac:dyDescent="0.2">
      <c r="B10" s="19">
        <v>44567</v>
      </c>
      <c r="C10" s="20" t="s">
        <v>0</v>
      </c>
      <c r="D10" s="17" t="s">
        <v>20</v>
      </c>
      <c r="E10" s="2" t="s">
        <v>48</v>
      </c>
      <c r="F10" s="2">
        <v>160</v>
      </c>
      <c r="H10" s="17" t="s">
        <v>21</v>
      </c>
    </row>
    <row r="11" spans="2:12" x14ac:dyDescent="0.2">
      <c r="B11" s="19">
        <v>44568</v>
      </c>
      <c r="C11" s="20" t="s">
        <v>0</v>
      </c>
      <c r="D11" s="17" t="s">
        <v>20</v>
      </c>
      <c r="E11" s="2" t="s">
        <v>49</v>
      </c>
      <c r="F11" s="2">
        <v>400</v>
      </c>
      <c r="H11" s="17" t="s">
        <v>22</v>
      </c>
    </row>
    <row r="12" spans="2:12" x14ac:dyDescent="0.2">
      <c r="B12" s="19">
        <v>44569</v>
      </c>
      <c r="C12" s="20" t="s">
        <v>0</v>
      </c>
      <c r="D12" s="17" t="s">
        <v>19</v>
      </c>
      <c r="E12" s="2" t="s">
        <v>50</v>
      </c>
      <c r="F12" s="2">
        <v>3000</v>
      </c>
      <c r="H12" s="17" t="s">
        <v>23</v>
      </c>
    </row>
    <row r="13" spans="2:12" x14ac:dyDescent="0.2">
      <c r="B13" s="19">
        <v>44570</v>
      </c>
      <c r="C13" s="20" t="s">
        <v>0</v>
      </c>
      <c r="D13" s="17" t="s">
        <v>19</v>
      </c>
      <c r="E13" s="2" t="s">
        <v>51</v>
      </c>
      <c r="F13" s="2">
        <v>360</v>
      </c>
      <c r="J13" s="6"/>
      <c r="K13" s="6"/>
      <c r="L13" s="6"/>
    </row>
    <row r="14" spans="2:12" x14ac:dyDescent="0.2">
      <c r="B14" s="19">
        <v>44571</v>
      </c>
      <c r="C14" s="20" t="s">
        <v>0</v>
      </c>
      <c r="D14" s="17" t="s">
        <v>22</v>
      </c>
      <c r="E14" s="2" t="s">
        <v>52</v>
      </c>
      <c r="F14" s="2">
        <v>112</v>
      </c>
      <c r="J14" s="6"/>
      <c r="K14" s="6"/>
      <c r="L14" s="6"/>
    </row>
    <row r="15" spans="2:12" x14ac:dyDescent="0.2">
      <c r="B15" s="19">
        <v>44572</v>
      </c>
      <c r="C15" s="20" t="s">
        <v>0</v>
      </c>
      <c r="D15" s="17" t="s">
        <v>23</v>
      </c>
      <c r="E15" s="2" t="s">
        <v>53</v>
      </c>
      <c r="F15" s="2">
        <v>56</v>
      </c>
      <c r="J15" s="6"/>
      <c r="K15" s="6"/>
      <c r="L15" s="6"/>
    </row>
    <row r="16" spans="2:12" x14ac:dyDescent="0.2">
      <c r="B16" s="19">
        <v>44604</v>
      </c>
      <c r="C16" s="20" t="s">
        <v>1</v>
      </c>
      <c r="D16" s="17" t="s">
        <v>13</v>
      </c>
      <c r="E16" s="2" t="s">
        <v>39</v>
      </c>
      <c r="F16" s="2">
        <v>2000</v>
      </c>
    </row>
    <row r="17" spans="2:6" x14ac:dyDescent="0.2">
      <c r="B17" s="19">
        <v>44605</v>
      </c>
      <c r="C17" s="20" t="s">
        <v>1</v>
      </c>
      <c r="D17" s="17" t="s">
        <v>14</v>
      </c>
      <c r="E17" s="2" t="s">
        <v>38</v>
      </c>
      <c r="F17" s="2">
        <v>250</v>
      </c>
    </row>
    <row r="18" spans="2:6" x14ac:dyDescent="0.2">
      <c r="B18" s="19">
        <v>44606</v>
      </c>
      <c r="C18" s="20" t="s">
        <v>1</v>
      </c>
      <c r="D18" s="17" t="s">
        <v>12</v>
      </c>
      <c r="E18" s="2" t="s">
        <v>40</v>
      </c>
      <c r="F18" s="2">
        <v>3000</v>
      </c>
    </row>
    <row r="19" spans="2:6" x14ac:dyDescent="0.2">
      <c r="B19" s="19">
        <v>44607</v>
      </c>
      <c r="C19" s="20" t="s">
        <v>1</v>
      </c>
      <c r="D19" s="17" t="s">
        <v>12</v>
      </c>
      <c r="E19" s="2" t="s">
        <v>41</v>
      </c>
      <c r="F19" s="2">
        <v>1200</v>
      </c>
    </row>
    <row r="20" spans="2:6" x14ac:dyDescent="0.2">
      <c r="B20" s="19">
        <v>44608</v>
      </c>
      <c r="C20" s="20" t="s">
        <v>1</v>
      </c>
      <c r="D20" s="17" t="s">
        <v>14</v>
      </c>
      <c r="E20" s="2" t="s">
        <v>42</v>
      </c>
      <c r="F20" s="2">
        <v>200</v>
      </c>
    </row>
    <row r="21" spans="2:6" x14ac:dyDescent="0.2">
      <c r="B21" s="19">
        <v>44609</v>
      </c>
      <c r="C21" s="20" t="s">
        <v>1</v>
      </c>
      <c r="D21" s="17" t="s">
        <v>21</v>
      </c>
      <c r="E21" s="2" t="s">
        <v>47</v>
      </c>
      <c r="F21" s="2">
        <v>690</v>
      </c>
    </row>
    <row r="22" spans="2:6" x14ac:dyDescent="0.2">
      <c r="B22" s="19">
        <v>44610</v>
      </c>
      <c r="C22" s="20" t="s">
        <v>1</v>
      </c>
      <c r="D22" s="17" t="s">
        <v>20</v>
      </c>
      <c r="E22" s="2" t="s">
        <v>48</v>
      </c>
      <c r="F22" s="2">
        <v>220</v>
      </c>
    </row>
    <row r="23" spans="2:6" x14ac:dyDescent="0.2">
      <c r="B23" s="19">
        <v>44611</v>
      </c>
      <c r="C23" s="20" t="s">
        <v>1</v>
      </c>
      <c r="D23" s="17" t="s">
        <v>20</v>
      </c>
      <c r="E23" s="2" t="s">
        <v>49</v>
      </c>
      <c r="F23" s="2">
        <v>400</v>
      </c>
    </row>
    <row r="24" spans="2:6" x14ac:dyDescent="0.2">
      <c r="B24" s="19">
        <v>44612</v>
      </c>
      <c r="C24" s="20" t="s">
        <v>1</v>
      </c>
      <c r="D24" s="17" t="s">
        <v>19</v>
      </c>
      <c r="E24" s="2" t="s">
        <v>50</v>
      </c>
      <c r="F24" s="2">
        <v>3000</v>
      </c>
    </row>
    <row r="25" spans="2:6" x14ac:dyDescent="0.2">
      <c r="B25" s="19">
        <v>44613</v>
      </c>
      <c r="C25" s="20" t="s">
        <v>1</v>
      </c>
      <c r="D25" s="17" t="s">
        <v>19</v>
      </c>
      <c r="E25" s="2" t="s">
        <v>51</v>
      </c>
      <c r="F25" s="2">
        <v>960</v>
      </c>
    </row>
    <row r="26" spans="2:6" x14ac:dyDescent="0.2">
      <c r="B26" s="19">
        <v>44614</v>
      </c>
      <c r="C26" s="20" t="s">
        <v>1</v>
      </c>
      <c r="D26" s="17" t="s">
        <v>22</v>
      </c>
      <c r="E26" s="2" t="s">
        <v>52</v>
      </c>
      <c r="F26" s="2">
        <v>132</v>
      </c>
    </row>
    <row r="27" spans="2:6" x14ac:dyDescent="0.2">
      <c r="B27" s="19">
        <v>44615</v>
      </c>
      <c r="C27" s="20" t="s">
        <v>1</v>
      </c>
      <c r="D27" s="17" t="s">
        <v>23</v>
      </c>
      <c r="E27" s="2" t="s">
        <v>53</v>
      </c>
      <c r="F27" s="2">
        <v>66</v>
      </c>
    </row>
    <row r="28" spans="2:6" x14ac:dyDescent="0.2">
      <c r="B28" s="19">
        <v>44621</v>
      </c>
      <c r="C28" s="20" t="s">
        <v>2</v>
      </c>
      <c r="D28" s="17" t="s">
        <v>13</v>
      </c>
      <c r="E28" s="2" t="s">
        <v>43</v>
      </c>
      <c r="F28" s="2">
        <v>1000</v>
      </c>
    </row>
    <row r="29" spans="2:6" x14ac:dyDescent="0.2">
      <c r="B29" s="19">
        <v>44622</v>
      </c>
      <c r="C29" s="20" t="s">
        <v>2</v>
      </c>
      <c r="D29" s="17" t="s">
        <v>12</v>
      </c>
      <c r="E29" s="2" t="s">
        <v>44</v>
      </c>
      <c r="F29" s="2">
        <v>2000</v>
      </c>
    </row>
    <row r="30" spans="2:6" x14ac:dyDescent="0.2">
      <c r="B30" s="19">
        <v>44623</v>
      </c>
      <c r="C30" s="20" t="s">
        <v>2</v>
      </c>
      <c r="D30" s="17" t="s">
        <v>12</v>
      </c>
      <c r="E30" s="2" t="s">
        <v>45</v>
      </c>
      <c r="F30" s="2">
        <v>1500</v>
      </c>
    </row>
    <row r="31" spans="2:6" x14ac:dyDescent="0.2">
      <c r="B31" s="19">
        <v>44624</v>
      </c>
      <c r="C31" s="20" t="s">
        <v>2</v>
      </c>
      <c r="D31" s="17" t="s">
        <v>14</v>
      </c>
      <c r="E31" s="2" t="s">
        <v>46</v>
      </c>
      <c r="F31" s="2">
        <v>50</v>
      </c>
    </row>
    <row r="32" spans="2:6" x14ac:dyDescent="0.2">
      <c r="B32" s="19">
        <v>44625</v>
      </c>
      <c r="C32" s="20" t="s">
        <v>2</v>
      </c>
      <c r="D32" s="17" t="s">
        <v>21</v>
      </c>
      <c r="E32" s="2" t="s">
        <v>47</v>
      </c>
      <c r="F32" s="2">
        <v>405</v>
      </c>
    </row>
    <row r="33" spans="2:6" x14ac:dyDescent="0.2">
      <c r="B33" s="19">
        <v>44626</v>
      </c>
      <c r="C33" s="20" t="s">
        <v>2</v>
      </c>
      <c r="D33" s="17" t="s">
        <v>20</v>
      </c>
      <c r="E33" s="2" t="s">
        <v>48</v>
      </c>
      <c r="F33" s="2">
        <v>5</v>
      </c>
    </row>
    <row r="34" spans="2:6" x14ac:dyDescent="0.2">
      <c r="B34" s="19">
        <v>44627</v>
      </c>
      <c r="C34" s="20" t="s">
        <v>2</v>
      </c>
      <c r="D34" s="17" t="s">
        <v>20</v>
      </c>
      <c r="E34" s="2" t="s">
        <v>49</v>
      </c>
      <c r="F34" s="2">
        <v>400</v>
      </c>
    </row>
    <row r="35" spans="2:6" x14ac:dyDescent="0.2">
      <c r="B35" s="19">
        <v>44628</v>
      </c>
      <c r="C35" s="20" t="s">
        <v>2</v>
      </c>
      <c r="D35" s="17" t="s">
        <v>19</v>
      </c>
      <c r="E35" s="2" t="s">
        <v>50</v>
      </c>
      <c r="F35" s="2">
        <v>2400</v>
      </c>
    </row>
    <row r="36" spans="2:6" x14ac:dyDescent="0.2">
      <c r="B36" s="19">
        <v>44629</v>
      </c>
      <c r="C36" s="20" t="s">
        <v>2</v>
      </c>
      <c r="D36" s="17" t="s">
        <v>19</v>
      </c>
      <c r="E36" s="2" t="s">
        <v>51</v>
      </c>
      <c r="F36" s="2">
        <v>30</v>
      </c>
    </row>
    <row r="37" spans="2:6" x14ac:dyDescent="0.2">
      <c r="B37" s="19">
        <v>44630</v>
      </c>
      <c r="C37" s="20" t="s">
        <v>2</v>
      </c>
      <c r="D37" s="17" t="s">
        <v>22</v>
      </c>
      <c r="E37" s="2" t="s">
        <v>52</v>
      </c>
      <c r="F37" s="2">
        <v>81</v>
      </c>
    </row>
    <row r="38" spans="2:6" x14ac:dyDescent="0.2">
      <c r="B38" s="19">
        <v>44631</v>
      </c>
      <c r="C38" s="20" t="s">
        <v>2</v>
      </c>
      <c r="D38" s="17" t="s">
        <v>23</v>
      </c>
      <c r="E38" s="2" t="s">
        <v>53</v>
      </c>
      <c r="F38" s="2">
        <v>40.5</v>
      </c>
    </row>
    <row r="39" spans="2:6" x14ac:dyDescent="0.2">
      <c r="B39" s="19">
        <v>44632</v>
      </c>
      <c r="C39" s="18" t="str">
        <f>TEXT(B39, "MMMM")</f>
        <v>March</v>
      </c>
      <c r="D39" s="17" t="s">
        <v>23</v>
      </c>
      <c r="E39" s="2" t="s">
        <v>59</v>
      </c>
      <c r="F39" s="2">
        <v>5</v>
      </c>
    </row>
    <row r="40" spans="2:6" x14ac:dyDescent="0.2">
      <c r="B40" s="19"/>
      <c r="C40" s="18"/>
    </row>
    <row r="41" spans="2:6" x14ac:dyDescent="0.2">
      <c r="B41" s="19"/>
      <c r="C41" s="18"/>
    </row>
    <row r="42" spans="2:6" x14ac:dyDescent="0.2">
      <c r="B42" s="19"/>
      <c r="C42" s="18"/>
    </row>
    <row r="43" spans="2:6" x14ac:dyDescent="0.2">
      <c r="B43" s="19"/>
      <c r="C43" s="18"/>
    </row>
    <row r="44" spans="2:6" x14ac:dyDescent="0.2">
      <c r="B44" s="19"/>
      <c r="C44" s="18"/>
    </row>
    <row r="45" spans="2:6" x14ac:dyDescent="0.2">
      <c r="B45" s="19"/>
      <c r="C45" s="18"/>
    </row>
  </sheetData>
  <phoneticPr fontId="2" type="noConversion"/>
  <dataValidations count="1">
    <dataValidation type="list" allowBlank="1" showInputMessage="1" showErrorMessage="1" sqref="D5:D39" xr:uid="{00289C3F-D48F-46FE-890C-97E85D3B4454}">
      <formula1>$H$5:$H$12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Budget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Yuan</dc:creator>
  <cp:lastModifiedBy>William Yuan</cp:lastModifiedBy>
  <dcterms:created xsi:type="dcterms:W3CDTF">2023-02-06T08:10:07Z</dcterms:created>
  <dcterms:modified xsi:type="dcterms:W3CDTF">2023-02-07T06:53:21Z</dcterms:modified>
</cp:coreProperties>
</file>