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NationalImpactofInnovations-Land-BasedWindPower/Shared Documents/General/"/>
    </mc:Choice>
  </mc:AlternateContent>
  <xr:revisionPtr revIDLastSave="302" documentId="8_{76044E7B-FB45-4C0B-98DB-B4BAC2B10C06}" xr6:coauthVersionLast="46" xr6:coauthVersionMax="46" xr10:uidLastSave="{6256AB11-3B0F-4F41-9D33-E05E5BB034DD}"/>
  <bookViews>
    <workbookView xWindow="23520" yWindow="460" windowWidth="27680" windowHeight="27200" xr2:uid="{EEB33573-62FA-464E-8DEE-5F5CDF485CEF}"/>
  </bookViews>
  <sheets>
    <sheet name="Rev_full_matrix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4" i="1"/>
  <c r="K25" i="1"/>
  <c r="K26" i="1"/>
  <c r="K27" i="1"/>
  <c r="K28" i="1"/>
  <c r="K29" i="1"/>
  <c r="K30" i="1"/>
  <c r="K31" i="1"/>
  <c r="K32" i="1"/>
  <c r="K35" i="1"/>
  <c r="K36" i="1"/>
  <c r="K37" i="1"/>
  <c r="K38" i="1"/>
  <c r="K39" i="1"/>
  <c r="K40" i="1"/>
  <c r="K41" i="1"/>
  <c r="K42" i="1"/>
  <c r="N19" i="1"/>
  <c r="T4" i="1"/>
  <c r="T2" i="1"/>
  <c r="N11" i="1"/>
  <c r="N12" i="1"/>
  <c r="N21" i="1"/>
  <c r="N7" i="1"/>
  <c r="N10" i="1"/>
  <c r="N13" i="1"/>
  <c r="N14" i="1"/>
  <c r="N15" i="1"/>
  <c r="N16" i="1"/>
  <c r="N17" i="1"/>
  <c r="N18" i="1"/>
  <c r="N20" i="1"/>
  <c r="N24" i="1"/>
  <c r="N25" i="1"/>
  <c r="N26" i="1"/>
  <c r="N27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8" i="1"/>
  <c r="N9" i="1"/>
  <c r="N22" i="1"/>
  <c r="N23" i="1"/>
  <c r="N44" i="1"/>
  <c r="T45" i="1"/>
  <c r="P45" i="1"/>
  <c r="N45" i="1"/>
  <c r="T44" i="1"/>
  <c r="P44" i="1"/>
  <c r="T43" i="1"/>
  <c r="P43" i="1"/>
  <c r="N43" i="1"/>
  <c r="T42" i="1"/>
  <c r="P42" i="1"/>
  <c r="T41" i="1"/>
  <c r="P41" i="1"/>
  <c r="T40" i="1"/>
  <c r="P40" i="1"/>
  <c r="T39" i="1"/>
  <c r="P39" i="1"/>
  <c r="T38" i="1"/>
  <c r="P38" i="1"/>
  <c r="T37" i="1"/>
  <c r="P37" i="1"/>
  <c r="T36" i="1"/>
  <c r="P36" i="1"/>
  <c r="T35" i="1"/>
  <c r="P35" i="1"/>
  <c r="T34" i="1"/>
  <c r="P34" i="1"/>
  <c r="T33" i="1"/>
  <c r="P33" i="1"/>
  <c r="T32" i="1"/>
  <c r="P32" i="1"/>
  <c r="T31" i="1"/>
  <c r="P31" i="1"/>
  <c r="T30" i="1"/>
  <c r="P30" i="1"/>
  <c r="T29" i="1"/>
  <c r="P29" i="1"/>
  <c r="T28" i="1"/>
  <c r="P28" i="1"/>
  <c r="N28" i="1"/>
  <c r="T27" i="1"/>
  <c r="P27" i="1"/>
  <c r="T26" i="1"/>
  <c r="P26" i="1"/>
  <c r="T25" i="1"/>
  <c r="P25" i="1"/>
  <c r="T24" i="1"/>
  <c r="P24" i="1"/>
  <c r="T23" i="1"/>
  <c r="P23" i="1"/>
  <c r="T22" i="1"/>
  <c r="P22" i="1"/>
  <c r="T21" i="1"/>
  <c r="P21" i="1"/>
  <c r="T20" i="1"/>
  <c r="P20" i="1"/>
  <c r="T19" i="1"/>
  <c r="P19" i="1"/>
  <c r="T18" i="1"/>
  <c r="P18" i="1"/>
  <c r="T17" i="1"/>
  <c r="P17" i="1"/>
  <c r="T16" i="1"/>
  <c r="P16" i="1"/>
  <c r="T15" i="1"/>
  <c r="P15" i="1"/>
  <c r="T14" i="1"/>
  <c r="P14" i="1"/>
  <c r="T13" i="1"/>
  <c r="P13" i="1"/>
  <c r="T12" i="1"/>
  <c r="P12" i="1"/>
  <c r="T11" i="1"/>
  <c r="P11" i="1"/>
  <c r="T10" i="1"/>
  <c r="P10" i="1"/>
  <c r="T9" i="1"/>
  <c r="P9" i="1"/>
  <c r="T8" i="1"/>
  <c r="P8" i="1"/>
  <c r="T7" i="1"/>
  <c r="P7" i="1"/>
  <c r="T6" i="1"/>
  <c r="P6" i="1"/>
  <c r="E6" i="1"/>
  <c r="T5" i="1"/>
  <c r="P5" i="1"/>
  <c r="E5" i="1"/>
  <c r="P4" i="1"/>
  <c r="E4" i="1"/>
  <c r="T3" i="1"/>
  <c r="P3" i="1"/>
  <c r="E3" i="1"/>
  <c r="N3" i="1" s="1"/>
  <c r="P2" i="1"/>
  <c r="E2" i="1"/>
  <c r="N6" i="1" l="1"/>
  <c r="N4" i="1"/>
  <c r="N2" i="1"/>
  <c r="N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Roberts, Owen</author>
  </authors>
  <commentList>
    <comment ref="M2" authorId="0" shapeId="0" xr:uid="{8A8D6056-8090-42D8-8B7D-73243A3CD1E7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.25</t>
        </r>
      </text>
    </comment>
    <comment ref="M3" authorId="0" shapeId="0" xr:uid="{B60B9DD8-BD85-4CE5-A7EE-13630D900791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cbf = .5
</t>
        </r>
      </text>
    </comment>
    <comment ref="M4" authorId="0" shapeId="0" xr:uid="{14B2E88E-9FE5-46BE-9DDE-312F36FCCCBD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.75</t>
        </r>
      </text>
    </comment>
    <comment ref="M5" authorId="0" shapeId="0" xr:uid="{584896AD-8009-432B-9020-7484B543FD0E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6" authorId="0" shapeId="0" xr:uid="{84490A7C-78B4-4624-A49A-BB937C4DE4C2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10" authorId="0" shapeId="0" xr:uid="{A0915CF2-EEC9-410E-A990-7974D5DEEC4B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.25</t>
        </r>
      </text>
    </comment>
    <comment ref="M11" authorId="0" shapeId="0" xr:uid="{F512F855-45D4-43FE-9055-277D9857D11A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.75</t>
        </r>
      </text>
    </comment>
    <comment ref="M12" authorId="0" shapeId="0" xr:uid="{66479D4C-098A-46DC-AAB3-277006B6B489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13" authorId="0" shapeId="0" xr:uid="{65012AB7-4972-4F53-9166-968D14CD7F80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.25</t>
        </r>
      </text>
    </comment>
    <comment ref="M14" authorId="0" shapeId="0" xr:uid="{CA3B328A-FA11-40E4-B41D-1C8A22DCA8A9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.75</t>
        </r>
      </text>
    </comment>
    <comment ref="M15" authorId="0" shapeId="0" xr:uid="{0A9943CB-ADDA-48E8-B374-242826E40A61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1</t>
        </r>
      </text>
    </comment>
    <comment ref="M16" authorId="0" shapeId="0" xr:uid="{9586F23C-5CBC-474B-9E09-42417065505B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.25</t>
        </r>
      </text>
    </comment>
    <comment ref="M17" authorId="0" shapeId="0" xr:uid="{511CE6FB-5E45-4636-BA24-CE3E9C6763DC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.75</t>
        </r>
      </text>
    </comment>
    <comment ref="M18" authorId="0" shapeId="0" xr:uid="{88E06498-212C-4D08-8C19-301711BF31FC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24" authorId="0" shapeId="0" xr:uid="{F0B16EB5-7067-43AD-8938-E2429202956D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.25</t>
        </r>
      </text>
    </comment>
    <comment ref="M25" authorId="0" shapeId="0" xr:uid="{704767F8-8752-49D5-95B2-B7E6E39CDE85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cbf = .5
</t>
        </r>
      </text>
    </comment>
    <comment ref="M26" authorId="0" shapeId="0" xr:uid="{C7692E22-F189-43D1-9641-C4E4ED007B9C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.75</t>
        </r>
      </text>
    </comment>
    <comment ref="M27" authorId="0" shapeId="0" xr:uid="{6BA4EAE3-1F33-4B50-8489-96488795B350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28" authorId="0" shapeId="0" xr:uid="{F4D8B99A-1E5B-4233-94F2-87DAD515D7EA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32" authorId="0" shapeId="0" xr:uid="{5DC67637-B4F4-41B2-AAFC-B723561F5F40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.25</t>
        </r>
      </text>
    </comment>
    <comment ref="M33" authorId="0" shapeId="0" xr:uid="{21C70C2D-F8A8-44F2-AB9A-7EBA54354500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.75</t>
        </r>
      </text>
    </comment>
    <comment ref="M34" authorId="0" shapeId="0" xr:uid="{48184E39-A3F0-4631-9CDE-EEE22EE20F8E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35" authorId="0" shapeId="0" xr:uid="{1B3E5A9B-AC9F-40D0-9D76-81CE1B56A7B0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.25</t>
        </r>
      </text>
    </comment>
    <comment ref="M36" authorId="0" shapeId="0" xr:uid="{EC84E292-CBA4-492E-968C-3FFA7ADC5D25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.75</t>
        </r>
      </text>
    </comment>
    <comment ref="M37" authorId="0" shapeId="0" xr:uid="{477BE161-DF92-4ECE-A673-430D20185C28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  <comment ref="M38" authorId="0" shapeId="0" xr:uid="{B666C45B-AC05-4724-9772-2D4594BE0612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.25</t>
        </r>
      </text>
    </comment>
    <comment ref="M39" authorId="0" shapeId="0" xr:uid="{49714C57-056E-48A1-8D01-2D12E917E47D}">
      <text>
        <r>
          <rPr>
            <b/>
            <sz val="9"/>
            <color indexed="81"/>
            <rFont val="Tahoma"/>
            <family val="2"/>
          </rPr>
          <t>Roberts, Owen:</t>
        </r>
        <r>
          <rPr>
            <sz val="9"/>
            <color indexed="81"/>
            <rFont val="Tahoma"/>
            <family val="2"/>
          </rPr>
          <t xml:space="preserve">
cbf = .75</t>
        </r>
      </text>
    </comment>
    <comment ref="M40" authorId="0" shapeId="0" xr:uid="{9A81C496-F564-4C47-B34D-FF2D521E78AD}">
      <text>
        <r>
          <rPr>
            <b/>
            <sz val="9"/>
            <color rgb="FF000000"/>
            <rFont val="Tahoma"/>
            <family val="2"/>
          </rPr>
          <t>Roberts, Owen: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cbf = 1</t>
        </r>
      </text>
    </comment>
  </commentList>
</comments>
</file>

<file path=xl/sharedStrings.xml><?xml version="1.0" encoding="utf-8"?>
<sst xmlns="http://schemas.openxmlformats.org/spreadsheetml/2006/main" count="242" uniqueCount="74">
  <si>
    <t>Scenario number</t>
  </si>
  <si>
    <t>Scenario name</t>
  </si>
  <si>
    <t>Rating (MW)</t>
  </si>
  <si>
    <t>Rotor diameter (m)</t>
  </si>
  <si>
    <t>RNA (including transport) ($/kW)</t>
  </si>
  <si>
    <t>Erection</t>
  </si>
  <si>
    <t>Tower Type</t>
  </si>
  <si>
    <t>Tower ($/kW)</t>
  </si>
  <si>
    <t>Transport # top sections</t>
  </si>
  <si>
    <t>Transport # total tower sections</t>
  </si>
  <si>
    <t>Tower Transport ($/kW)</t>
  </si>
  <si>
    <t>Hub Height (m)</t>
  </si>
  <si>
    <t>BOS ($/kW)</t>
  </si>
  <si>
    <t>Total Capex ($/kW)</t>
  </si>
  <si>
    <t>Wake steering benefit</t>
  </si>
  <si>
    <t>Losses (%)</t>
  </si>
  <si>
    <t>FCR (%)</t>
  </si>
  <si>
    <t>O&amp;M Crane</t>
  </si>
  <si>
    <t>Opex ($/kW/yr)</t>
  </si>
  <si>
    <t>Exclusion layer</t>
  </si>
  <si>
    <t xml:space="preserve">Aggregation </t>
  </si>
  <si>
    <t>Capacity density</t>
  </si>
  <si>
    <t>Baseline 90</t>
  </si>
  <si>
    <t>Crawler cranes</t>
  </si>
  <si>
    <t>Transportable factory CAN</t>
  </si>
  <si>
    <t>Mobile or Crawler Crane</t>
  </si>
  <si>
    <t>Typical 400MW</t>
  </si>
  <si>
    <t>Baseline 100</t>
  </si>
  <si>
    <t>Baseline 120</t>
  </si>
  <si>
    <t>Baseline 140</t>
  </si>
  <si>
    <t>Baseline 160</t>
  </si>
  <si>
    <t>Baseline + Alternative erection 90</t>
  </si>
  <si>
    <t>Liftra</t>
  </si>
  <si>
    <t>Baseline + Alternative erection 120</t>
  </si>
  <si>
    <t>Baseline + Alternative erection 160</t>
  </si>
  <si>
    <t>Baseline + Alternative tower 90</t>
  </si>
  <si>
    <t>KTS Factory</t>
  </si>
  <si>
    <t>Baseline + Alternative tower 120</t>
  </si>
  <si>
    <t>KTS Field</t>
  </si>
  <si>
    <t>Baseline + Alternative tower 160</t>
  </si>
  <si>
    <t>Baseline + Uptower O&amp;M 90</t>
  </si>
  <si>
    <t>Up-tower</t>
  </si>
  <si>
    <t>Baseline + Uptower O&amp;M 120</t>
  </si>
  <si>
    <t>Baseline + Uptower O&amp;M 160</t>
  </si>
  <si>
    <t>Baseline + Wake steering 90</t>
  </si>
  <si>
    <t>Baseline + Wake steering 120</t>
  </si>
  <si>
    <t>Baseline + Wake steering 160</t>
  </si>
  <si>
    <t>Baseline with everything 90</t>
  </si>
  <si>
    <t>Baseline with everything 100</t>
  </si>
  <si>
    <t>Baseline with everything 120</t>
  </si>
  <si>
    <t>Baseline with everything 140</t>
  </si>
  <si>
    <t>Baseline with everything 160</t>
  </si>
  <si>
    <t>3MW 150RD 90</t>
  </si>
  <si>
    <t>3MW 150RD 100</t>
  </si>
  <si>
    <t>3MW 150RD 120</t>
  </si>
  <si>
    <t>3MW 150RD 140</t>
  </si>
  <si>
    <t>3MW 150RD 160</t>
  </si>
  <si>
    <t>3MW 150RD + Alternative erection 90</t>
  </si>
  <si>
    <t>3MW 150RD + Alternative erection 120</t>
  </si>
  <si>
    <t>3MW 150RD + Alternative erection 160</t>
  </si>
  <si>
    <t>3MW 150RD + Alternative tower 90</t>
  </si>
  <si>
    <t>3MW 150RD + Alternative tower 120</t>
  </si>
  <si>
    <t>3MW 150RD + Alternative tower 160</t>
  </si>
  <si>
    <t>3MW 150RD + Uptower O&amp;M 90</t>
  </si>
  <si>
    <t>3MW 150RD + Uptower O&amp;M 120</t>
  </si>
  <si>
    <t>3MW 150RD + Uptower O&amp;M 160</t>
  </si>
  <si>
    <t>3MW 150RD + Wake steering 90</t>
  </si>
  <si>
    <t>3MW 150RD + Wake steering 120</t>
  </si>
  <si>
    <t>3MW 150RD + Wake steering 160</t>
  </si>
  <si>
    <t>3MW 150RD with everything 90</t>
  </si>
  <si>
    <t>3MW 150RD with everything 100</t>
  </si>
  <si>
    <t>3MW 150RD with everything 120</t>
  </si>
  <si>
    <t>3MW 150RD with everything 140</t>
  </si>
  <si>
    <t>3MW 150RD with everything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</si>
</sst>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164" fontId="0" fillId="0" borderId="2" xfId="1" applyNumberFormat="1" applyFont="1" applyFill="1" applyBorder="1" applyAlignment="1">
      <alignment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2" xfId="1" applyNumberFormat="1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164" fontId="0" fillId="0" borderId="4" xfId="1" applyNumberFormat="1" applyFont="1" applyFill="1" applyBorder="1" applyAlignment="1">
      <alignment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4" xfId="1" applyNumberFormat="1" applyFont="1" applyBorder="1" applyAlignment="1">
      <alignment horizontal="left" vertical="center" wrapText="1"/>
    </xf>
    <xf numFmtId="165" fontId="0" fillId="0" borderId="4" xfId="0" applyNumberFormat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wrapText="1"/>
    </xf>
    <xf numFmtId="1" fontId="0" fillId="0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6" fillId="0" borderId="7" xfId="0" applyFont="1" applyFill="1" applyBorder="1" applyAlignment="1">
      <alignment wrapText="1"/>
    </xf>
    <xf numFmtId="1" fontId="0" fillId="0" borderId="0" xfId="0" applyNumberFormat="1" applyFill="1" applyAlignment="1">
      <alignment horizontal="center"/>
    </xf>
    <xf numFmtId="0" fontId="6" fillId="0" borderId="8" xfId="0" applyFont="1" applyFill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5767-7EBC-4A2E-81A8-BB043314C07E}">
  <dimension ref="A1:W47"/>
  <sheetViews>
    <sheetView tabSelected="1" zoomScale="115" zoomScaleNormal="115" workbookViewId="0">
      <pane xSplit="2" ySplit="1" topLeftCell="G16" activePane="bottomRight" state="frozen"/>
      <selection pane="bottomRight" activeCell="H38" sqref="H38"/>
      <selection pane="bottomLeft" activeCell="A2" sqref="A2"/>
      <selection pane="topRight" activeCell="C1" sqref="C1"/>
    </sheetView>
  </sheetViews>
  <sheetFormatPr defaultColWidth="8.85546875" defaultRowHeight="15"/>
  <cols>
    <col min="1" max="1" width="8.42578125" style="5" customWidth="1"/>
    <col min="2" max="2" width="35.42578125" style="5" bestFit="1" customWidth="1"/>
    <col min="3" max="3" width="7.140625" customWidth="1"/>
    <col min="4" max="4" width="9.42578125" customWidth="1"/>
    <col min="5" max="5" width="12.28515625" bestFit="1" customWidth="1"/>
    <col min="6" max="6" width="18.140625" customWidth="1"/>
    <col min="7" max="7" width="27.42578125" customWidth="1"/>
    <col min="8" max="8" width="14" customWidth="1"/>
    <col min="9" max="10" width="11.85546875" customWidth="1"/>
    <col min="11" max="11" width="11.42578125" customWidth="1"/>
    <col min="12" max="12" width="10.28515625" customWidth="1"/>
    <col min="13" max="13" width="11.28515625" bestFit="1" customWidth="1"/>
    <col min="14" max="15" width="11.42578125" customWidth="1"/>
    <col min="16" max="16" width="10.28515625" bestFit="1" customWidth="1"/>
    <col min="17" max="17" width="15.42578125" customWidth="1"/>
    <col min="18" max="18" width="26.85546875" style="5" customWidth="1"/>
    <col min="19" max="19" width="15" customWidth="1"/>
    <col min="20" max="20" width="23.42578125" bestFit="1" customWidth="1"/>
    <col min="21" max="21" width="15" customWidth="1"/>
    <col min="22" max="22" width="15.42578125" bestFit="1" customWidth="1"/>
  </cols>
  <sheetData>
    <row r="1" spans="1:23" s="2" customFormat="1" ht="60">
      <c r="A1" s="43" t="s">
        <v>0</v>
      </c>
      <c r="B1" s="1" t="s">
        <v>1</v>
      </c>
      <c r="C1" s="44" t="s">
        <v>2</v>
      </c>
      <c r="D1" s="4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0" t="s">
        <v>19</v>
      </c>
      <c r="U1" s="20" t="s">
        <v>20</v>
      </c>
      <c r="V1" s="21" t="s">
        <v>21</v>
      </c>
      <c r="W1" s="22"/>
    </row>
    <row r="2" spans="1:23" ht="15.95" customHeight="1">
      <c r="A2" s="5">
        <v>1</v>
      </c>
      <c r="B2" s="5" t="s">
        <v>22</v>
      </c>
      <c r="C2">
        <v>2.4300000000000002</v>
      </c>
      <c r="D2" s="6">
        <v>116</v>
      </c>
      <c r="E2" s="7">
        <f>1470*(0.143+0.242)</f>
        <v>565.95000000000005</v>
      </c>
      <c r="F2" s="4" t="s">
        <v>23</v>
      </c>
      <c r="G2" s="3" t="s">
        <v>24</v>
      </c>
      <c r="H2" s="46">
        <v>166</v>
      </c>
      <c r="I2" s="16">
        <v>4</v>
      </c>
      <c r="J2" s="16">
        <v>4</v>
      </c>
      <c r="K2" s="7">
        <f>((I2*20+(J2-I2)*40)*650)/(C2*1000)</f>
        <v>21.399176954732511</v>
      </c>
      <c r="L2" s="4">
        <v>90</v>
      </c>
      <c r="M2" s="16">
        <v>432</v>
      </c>
      <c r="N2" s="7">
        <f>M2+K2+H2+E2</f>
        <v>1185.3491769547327</v>
      </c>
      <c r="O2" s="8">
        <v>0</v>
      </c>
      <c r="P2" s="9">
        <f t="shared" ref="P2:P45" si="0">0.208-O2</f>
        <v>0.20799999999999999</v>
      </c>
      <c r="Q2" s="10">
        <v>7.1999999999999995E-2</v>
      </c>
      <c r="R2" s="19" t="s">
        <v>25</v>
      </c>
      <c r="S2" s="11">
        <v>44.863</v>
      </c>
      <c r="T2" s="21" t="str">
        <f>IF(L2&lt;=100,"2018 COE exclusions","2030 ATB Mod Exclusions")</f>
        <v>2018 COE exclusions</v>
      </c>
      <c r="U2" s="21" t="s">
        <v>26</v>
      </c>
      <c r="V2" s="21">
        <v>3</v>
      </c>
    </row>
    <row r="3" spans="1:23">
      <c r="A3" s="5">
        <v>2</v>
      </c>
      <c r="B3" s="5" t="s">
        <v>27</v>
      </c>
      <c r="C3">
        <v>2.4300000000000002</v>
      </c>
      <c r="D3" s="6">
        <v>116</v>
      </c>
      <c r="E3" s="7">
        <f t="shared" ref="E3:E6" si="1">1470*(0.143+0.242)</f>
        <v>565.95000000000005</v>
      </c>
      <c r="F3" s="4" t="s">
        <v>23</v>
      </c>
      <c r="G3" s="3" t="s">
        <v>24</v>
      </c>
      <c r="H3" s="46">
        <v>187</v>
      </c>
      <c r="I3" s="16">
        <v>3</v>
      </c>
      <c r="J3" s="16">
        <v>4</v>
      </c>
      <c r="K3" s="7">
        <f>((I3*20+(J3-I3)*40)*650)/(C3*1000)</f>
        <v>26.748971193415638</v>
      </c>
      <c r="L3" s="4">
        <v>100</v>
      </c>
      <c r="M3" s="16">
        <v>478</v>
      </c>
      <c r="N3" s="7">
        <f>M3+K3+H3+E3</f>
        <v>1257.6989711934157</v>
      </c>
      <c r="O3" s="8">
        <v>0</v>
      </c>
      <c r="P3" s="9">
        <f t="shared" si="0"/>
        <v>0.20799999999999999</v>
      </c>
      <c r="Q3" s="10">
        <v>7.1999999999999995E-2</v>
      </c>
      <c r="R3" s="19" t="s">
        <v>25</v>
      </c>
      <c r="S3" s="11">
        <v>45.725999999999999</v>
      </c>
      <c r="T3" s="21" t="str">
        <f t="shared" ref="T3:T45" si="2">IF(L3&lt;=100,"2018 COE exclusions","2030 ATB Mod Exclusions")</f>
        <v>2018 COE exclusions</v>
      </c>
      <c r="U3" s="21" t="s">
        <v>26</v>
      </c>
      <c r="V3" s="21">
        <v>3</v>
      </c>
    </row>
    <row r="4" spans="1:23">
      <c r="A4" s="5">
        <v>3</v>
      </c>
      <c r="B4" s="5" t="s">
        <v>28</v>
      </c>
      <c r="C4">
        <v>2.4300000000000002</v>
      </c>
      <c r="D4" s="6">
        <v>116</v>
      </c>
      <c r="E4" s="7">
        <f t="shared" si="1"/>
        <v>565.95000000000005</v>
      </c>
      <c r="F4" s="4" t="s">
        <v>23</v>
      </c>
      <c r="G4" s="3" t="s">
        <v>24</v>
      </c>
      <c r="H4" s="46">
        <v>272</v>
      </c>
      <c r="I4" s="16">
        <v>2</v>
      </c>
      <c r="J4" s="16">
        <v>5</v>
      </c>
      <c r="K4" s="7">
        <f>((I4*20+(J4-I4)*40)*650)/(C4*1000)</f>
        <v>42.798353909465021</v>
      </c>
      <c r="L4" s="4">
        <v>120</v>
      </c>
      <c r="M4" s="16">
        <v>616</v>
      </c>
      <c r="N4" s="7">
        <f>M4+K4+H4+E4</f>
        <v>1496.7483539094651</v>
      </c>
      <c r="O4" s="8">
        <v>0</v>
      </c>
      <c r="P4" s="9">
        <f t="shared" si="0"/>
        <v>0.20799999999999999</v>
      </c>
      <c r="Q4" s="10">
        <v>7.1999999999999995E-2</v>
      </c>
      <c r="R4" s="19" t="s">
        <v>25</v>
      </c>
      <c r="S4" s="11">
        <v>49.312035842293909</v>
      </c>
      <c r="T4" s="21" t="str">
        <f>IF(L4&lt;=100,"2018 COE exclusions","2030 ATB Mod Exclusions")</f>
        <v>2030 ATB Mod Exclusions</v>
      </c>
      <c r="U4" s="21" t="s">
        <v>26</v>
      </c>
      <c r="V4" s="21">
        <v>3</v>
      </c>
    </row>
    <row r="5" spans="1:23">
      <c r="A5" s="5">
        <v>4</v>
      </c>
      <c r="B5" s="5" t="s">
        <v>29</v>
      </c>
      <c r="C5">
        <v>2.4300000000000002</v>
      </c>
      <c r="D5" s="6">
        <v>116</v>
      </c>
      <c r="E5" s="7">
        <f t="shared" si="1"/>
        <v>565.95000000000005</v>
      </c>
      <c r="F5" s="4" t="s">
        <v>23</v>
      </c>
      <c r="G5" s="3" t="s">
        <v>24</v>
      </c>
      <c r="H5" s="46">
        <v>397</v>
      </c>
      <c r="I5" s="16">
        <v>2</v>
      </c>
      <c r="J5" s="16">
        <v>7</v>
      </c>
      <c r="K5" s="7">
        <f>((I5*20+(J5-I5)*40)*650)/(C5*1000)</f>
        <v>64.197530864197532</v>
      </c>
      <c r="L5" s="4">
        <v>140</v>
      </c>
      <c r="M5" s="16">
        <v>934</v>
      </c>
      <c r="N5" s="7">
        <f>M5+K5+H5+E5</f>
        <v>1961.1475308641977</v>
      </c>
      <c r="O5" s="8">
        <v>0</v>
      </c>
      <c r="P5" s="9">
        <f t="shared" si="0"/>
        <v>0.20799999999999999</v>
      </c>
      <c r="Q5" s="10">
        <v>7.1999999999999995E-2</v>
      </c>
      <c r="R5" s="19" t="s">
        <v>25</v>
      </c>
      <c r="S5" s="11">
        <v>51.133414384976525</v>
      </c>
      <c r="T5" s="21" t="str">
        <f t="shared" si="2"/>
        <v>2030 ATB Mod Exclusions</v>
      </c>
      <c r="U5" s="21" t="s">
        <v>26</v>
      </c>
      <c r="V5" s="21">
        <v>3</v>
      </c>
    </row>
    <row r="6" spans="1:23">
      <c r="A6" s="5">
        <v>5</v>
      </c>
      <c r="B6" s="5" t="s">
        <v>30</v>
      </c>
      <c r="C6">
        <v>2.4300000000000002</v>
      </c>
      <c r="D6" s="6">
        <v>116</v>
      </c>
      <c r="E6" s="7">
        <f t="shared" si="1"/>
        <v>565.95000000000005</v>
      </c>
      <c r="F6" s="4" t="s">
        <v>23</v>
      </c>
      <c r="G6" s="3" t="s">
        <v>24</v>
      </c>
      <c r="H6" s="46">
        <v>563</v>
      </c>
      <c r="I6" s="16">
        <v>2</v>
      </c>
      <c r="J6" s="16">
        <v>9</v>
      </c>
      <c r="K6" s="7">
        <f>((I6*20+(J6-I6)*40)*650)/(C6*1000)</f>
        <v>85.596707818930042</v>
      </c>
      <c r="L6" s="4">
        <v>160</v>
      </c>
      <c r="M6" s="16">
        <v>976</v>
      </c>
      <c r="N6" s="7">
        <f>M6+K6+H6+E6</f>
        <v>2190.5467078189304</v>
      </c>
      <c r="O6" s="8">
        <v>0</v>
      </c>
      <c r="P6" s="9">
        <f t="shared" si="0"/>
        <v>0.20799999999999999</v>
      </c>
      <c r="Q6" s="10">
        <v>7.1999999999999995E-2</v>
      </c>
      <c r="R6" s="19" t="s">
        <v>25</v>
      </c>
      <c r="S6" s="11">
        <v>51.873645725490199</v>
      </c>
      <c r="T6" s="21" t="str">
        <f t="shared" si="2"/>
        <v>2030 ATB Mod Exclusions</v>
      </c>
      <c r="U6" s="21" t="s">
        <v>26</v>
      </c>
      <c r="V6" s="21">
        <v>3</v>
      </c>
    </row>
    <row r="7" spans="1:23" ht="15" customHeight="1">
      <c r="A7" s="5">
        <v>6</v>
      </c>
      <c r="B7" s="5" t="s">
        <v>31</v>
      </c>
      <c r="C7">
        <v>2.4300000000000002</v>
      </c>
      <c r="D7" s="6">
        <v>116</v>
      </c>
      <c r="E7" s="4">
        <v>566</v>
      </c>
      <c r="F7" s="3" t="s">
        <v>32</v>
      </c>
      <c r="G7" s="3" t="s">
        <v>24</v>
      </c>
      <c r="H7" s="46">
        <v>166</v>
      </c>
      <c r="I7" s="16">
        <v>4</v>
      </c>
      <c r="J7" s="16">
        <v>4</v>
      </c>
      <c r="K7" s="7">
        <f>((I7*20+(J7-I7)*40)*650)/(C7*1000)</f>
        <v>21.399176954732511</v>
      </c>
      <c r="L7" s="4">
        <v>90</v>
      </c>
      <c r="M7" s="16">
        <v>388</v>
      </c>
      <c r="N7" s="7">
        <f>M7+K7+H7+E7</f>
        <v>1141.3991769547324</v>
      </c>
      <c r="O7" s="8">
        <v>0</v>
      </c>
      <c r="P7" s="9">
        <f t="shared" si="0"/>
        <v>0.20799999999999999</v>
      </c>
      <c r="Q7" s="10">
        <v>7.1999999999999995E-2</v>
      </c>
      <c r="R7" s="19" t="s">
        <v>25</v>
      </c>
      <c r="S7" s="11">
        <v>44.863</v>
      </c>
      <c r="T7" s="21" t="str">
        <f t="shared" si="2"/>
        <v>2018 COE exclusions</v>
      </c>
      <c r="U7" s="21" t="s">
        <v>26</v>
      </c>
      <c r="V7" s="21">
        <v>3</v>
      </c>
    </row>
    <row r="8" spans="1:23">
      <c r="A8" s="5">
        <v>7</v>
      </c>
      <c r="B8" s="5" t="s">
        <v>33</v>
      </c>
      <c r="C8">
        <v>2.4300000000000002</v>
      </c>
      <c r="D8" s="6">
        <v>116</v>
      </c>
      <c r="E8" s="4">
        <v>566</v>
      </c>
      <c r="F8" s="3" t="s">
        <v>32</v>
      </c>
      <c r="G8" s="3" t="s">
        <v>24</v>
      </c>
      <c r="H8" s="46">
        <v>272</v>
      </c>
      <c r="I8" s="16">
        <v>2</v>
      </c>
      <c r="J8" s="16">
        <v>5</v>
      </c>
      <c r="K8" s="7">
        <f>((I8*20+(J8-I8)*40)*650)/(C8*1000)</f>
        <v>42.798353909465021</v>
      </c>
      <c r="L8" s="4">
        <v>120</v>
      </c>
      <c r="M8" s="16">
        <v>433</v>
      </c>
      <c r="N8" s="7">
        <f>M8+K8+H8+E8</f>
        <v>1313.798353909465</v>
      </c>
      <c r="O8" s="8">
        <v>0</v>
      </c>
      <c r="P8" s="9">
        <f t="shared" si="0"/>
        <v>0.20799999999999999</v>
      </c>
      <c r="Q8" s="10">
        <v>7.1999999999999995E-2</v>
      </c>
      <c r="R8" s="19" t="s">
        <v>25</v>
      </c>
      <c r="S8" s="11">
        <v>49.312035842293909</v>
      </c>
      <c r="T8" s="21" t="str">
        <f t="shared" si="2"/>
        <v>2030 ATB Mod Exclusions</v>
      </c>
      <c r="U8" s="21" t="s">
        <v>26</v>
      </c>
      <c r="V8" s="21">
        <v>3</v>
      </c>
    </row>
    <row r="9" spans="1:23">
      <c r="A9" s="5">
        <v>8</v>
      </c>
      <c r="B9" s="5" t="s">
        <v>34</v>
      </c>
      <c r="C9">
        <v>2.4300000000000002</v>
      </c>
      <c r="D9" s="6">
        <v>116</v>
      </c>
      <c r="E9" s="4">
        <v>566</v>
      </c>
      <c r="F9" s="3" t="s">
        <v>32</v>
      </c>
      <c r="G9" s="3" t="s">
        <v>24</v>
      </c>
      <c r="H9" s="46">
        <v>563</v>
      </c>
      <c r="I9" s="16">
        <v>2</v>
      </c>
      <c r="J9" s="16">
        <v>9</v>
      </c>
      <c r="K9" s="7">
        <f>((I9*20+(J9-I9)*40)*650)/(C9*1000)</f>
        <v>85.596707818930042</v>
      </c>
      <c r="L9" s="4">
        <v>160</v>
      </c>
      <c r="M9" s="16">
        <v>484</v>
      </c>
      <c r="N9" s="7">
        <f>M9+K9+H9+E9</f>
        <v>1698.5967078189301</v>
      </c>
      <c r="O9" s="8">
        <v>0</v>
      </c>
      <c r="P9" s="9">
        <f t="shared" si="0"/>
        <v>0.20799999999999999</v>
      </c>
      <c r="Q9" s="10">
        <v>7.1999999999999995E-2</v>
      </c>
      <c r="R9" s="19" t="s">
        <v>25</v>
      </c>
      <c r="S9" s="11">
        <v>51.873645725490199</v>
      </c>
      <c r="T9" s="21" t="str">
        <f t="shared" si="2"/>
        <v>2030 ATB Mod Exclusions</v>
      </c>
      <c r="U9" s="21" t="s">
        <v>26</v>
      </c>
      <c r="V9" s="21">
        <v>3</v>
      </c>
    </row>
    <row r="10" spans="1:23">
      <c r="A10" s="5">
        <v>9</v>
      </c>
      <c r="B10" s="5" t="s">
        <v>35</v>
      </c>
      <c r="C10">
        <v>2.4300000000000002</v>
      </c>
      <c r="D10" s="6">
        <v>116</v>
      </c>
      <c r="E10" s="4">
        <v>566</v>
      </c>
      <c r="F10" s="3" t="s">
        <v>23</v>
      </c>
      <c r="G10" s="3" t="s">
        <v>36</v>
      </c>
      <c r="H10" s="46">
        <v>157</v>
      </c>
      <c r="I10" s="17">
        <v>2</v>
      </c>
      <c r="J10" s="16">
        <v>3</v>
      </c>
      <c r="K10" s="7">
        <f>((I10*20+(J10-I10)*40)*650)/(C10*1000)</f>
        <v>21.399176954732511</v>
      </c>
      <c r="L10" s="4">
        <v>90</v>
      </c>
      <c r="M10" s="16">
        <v>426</v>
      </c>
      <c r="N10" s="7">
        <f>M10+K10+H10+E10</f>
        <v>1170.3991769547324</v>
      </c>
      <c r="O10" s="8">
        <v>0</v>
      </c>
      <c r="P10" s="9">
        <f t="shared" si="0"/>
        <v>0.20799999999999999</v>
      </c>
      <c r="Q10" s="10">
        <v>7.1999999999999995E-2</v>
      </c>
      <c r="R10" s="19" t="s">
        <v>25</v>
      </c>
      <c r="S10" s="11">
        <v>44.863</v>
      </c>
      <c r="T10" s="21" t="str">
        <f t="shared" si="2"/>
        <v>2018 COE exclusions</v>
      </c>
      <c r="U10" s="21" t="s">
        <v>26</v>
      </c>
      <c r="V10" s="21">
        <v>3</v>
      </c>
    </row>
    <row r="11" spans="1:23">
      <c r="A11" s="5">
        <v>10</v>
      </c>
      <c r="B11" s="5" t="s">
        <v>37</v>
      </c>
      <c r="C11">
        <v>2.4300000000000002</v>
      </c>
      <c r="D11" s="6">
        <v>116</v>
      </c>
      <c r="E11" s="4">
        <v>566</v>
      </c>
      <c r="F11" s="3" t="s">
        <v>23</v>
      </c>
      <c r="G11" s="3" t="s">
        <v>38</v>
      </c>
      <c r="H11" s="46">
        <v>255</v>
      </c>
      <c r="I11" s="16">
        <v>0</v>
      </c>
      <c r="J11" s="16">
        <v>0</v>
      </c>
      <c r="K11" s="15">
        <f>((I11*20+(J11-I11)*40)*650)/(C11*1000)</f>
        <v>0</v>
      </c>
      <c r="L11" s="4">
        <v>120</v>
      </c>
      <c r="M11" s="16">
        <v>591</v>
      </c>
      <c r="N11" s="7">
        <f>M11+K11+H11+E11</f>
        <v>1412</v>
      </c>
      <c r="O11" s="8">
        <v>0</v>
      </c>
      <c r="P11" s="9">
        <f t="shared" si="0"/>
        <v>0.20799999999999999</v>
      </c>
      <c r="Q11" s="10">
        <v>7.1999999999999995E-2</v>
      </c>
      <c r="R11" s="19" t="s">
        <v>25</v>
      </c>
      <c r="S11" s="11">
        <v>49.312035842293909</v>
      </c>
      <c r="T11" s="21" t="str">
        <f t="shared" si="2"/>
        <v>2030 ATB Mod Exclusions</v>
      </c>
      <c r="U11" s="21" t="s">
        <v>26</v>
      </c>
      <c r="V11" s="21">
        <v>3</v>
      </c>
    </row>
    <row r="12" spans="1:23">
      <c r="A12" s="5">
        <v>11</v>
      </c>
      <c r="B12" s="5" t="s">
        <v>39</v>
      </c>
      <c r="C12">
        <v>2.4300000000000002</v>
      </c>
      <c r="D12" s="6">
        <v>116</v>
      </c>
      <c r="E12" s="4">
        <v>566</v>
      </c>
      <c r="F12" s="3" t="s">
        <v>23</v>
      </c>
      <c r="G12" s="3" t="s">
        <v>38</v>
      </c>
      <c r="H12" s="46">
        <v>340</v>
      </c>
      <c r="I12" s="16">
        <v>0</v>
      </c>
      <c r="J12" s="16">
        <v>0</v>
      </c>
      <c r="K12" s="15">
        <f>((I12*20+(J12-I12)*40)*650)/(C12*1000)</f>
        <v>0</v>
      </c>
      <c r="L12" s="4">
        <v>160</v>
      </c>
      <c r="M12" s="16">
        <v>765</v>
      </c>
      <c r="N12" s="7">
        <f>M12+K12+H12+E12</f>
        <v>1671</v>
      </c>
      <c r="O12" s="8">
        <v>0</v>
      </c>
      <c r="P12" s="9">
        <f t="shared" si="0"/>
        <v>0.20799999999999999</v>
      </c>
      <c r="Q12" s="10">
        <v>7.1999999999999995E-2</v>
      </c>
      <c r="R12" s="19" t="s">
        <v>25</v>
      </c>
      <c r="S12" s="11">
        <v>51.873645725490199</v>
      </c>
      <c r="T12" s="21" t="str">
        <f t="shared" si="2"/>
        <v>2030 ATB Mod Exclusions</v>
      </c>
      <c r="U12" s="21" t="s">
        <v>26</v>
      </c>
      <c r="V12" s="21">
        <v>3</v>
      </c>
    </row>
    <row r="13" spans="1:23" ht="15" customHeight="1">
      <c r="A13" s="5">
        <v>12</v>
      </c>
      <c r="B13" s="5" t="s">
        <v>40</v>
      </c>
      <c r="C13">
        <v>2.4300000000000002</v>
      </c>
      <c r="D13" s="6">
        <v>116</v>
      </c>
      <c r="E13" s="4">
        <v>566</v>
      </c>
      <c r="F13" s="3" t="s">
        <v>23</v>
      </c>
      <c r="G13" s="3" t="s">
        <v>24</v>
      </c>
      <c r="H13" s="46">
        <v>166</v>
      </c>
      <c r="I13" s="16">
        <v>4</v>
      </c>
      <c r="J13" s="16">
        <v>4</v>
      </c>
      <c r="K13" s="7">
        <f>((I13*20+(J13-I13)*40)*650)/(C13*1000)</f>
        <v>21.399176954732511</v>
      </c>
      <c r="L13" s="4">
        <v>90</v>
      </c>
      <c r="M13" s="16">
        <v>432</v>
      </c>
      <c r="N13" s="7">
        <f>M13+K13+H13+E13</f>
        <v>1185.3991769547324</v>
      </c>
      <c r="O13" s="8">
        <v>0</v>
      </c>
      <c r="P13" s="9">
        <f t="shared" si="0"/>
        <v>0.20799999999999999</v>
      </c>
      <c r="Q13" s="10">
        <v>7.1999999999999995E-2</v>
      </c>
      <c r="R13" s="19" t="s">
        <v>41</v>
      </c>
      <c r="S13" s="12">
        <v>43.471032000000001</v>
      </c>
      <c r="T13" s="21" t="str">
        <f t="shared" si="2"/>
        <v>2018 COE exclusions</v>
      </c>
      <c r="U13" s="21" t="s">
        <v>26</v>
      </c>
      <c r="V13" s="21">
        <v>3</v>
      </c>
    </row>
    <row r="14" spans="1:23">
      <c r="A14" s="5">
        <v>13</v>
      </c>
      <c r="B14" s="5" t="s">
        <v>42</v>
      </c>
      <c r="C14">
        <v>2.4300000000000002</v>
      </c>
      <c r="D14" s="6">
        <v>116</v>
      </c>
      <c r="E14" s="4">
        <v>566</v>
      </c>
      <c r="F14" s="3" t="s">
        <v>23</v>
      </c>
      <c r="G14" s="3" t="s">
        <v>24</v>
      </c>
      <c r="H14" s="46">
        <v>272</v>
      </c>
      <c r="I14" s="16">
        <v>2</v>
      </c>
      <c r="J14" s="16">
        <v>5</v>
      </c>
      <c r="K14" s="7">
        <f>((I14*20+(J14-I14)*40)*650)/(C14*1000)</f>
        <v>42.798353909465021</v>
      </c>
      <c r="L14" s="4">
        <v>120</v>
      </c>
      <c r="M14" s="16">
        <v>616</v>
      </c>
      <c r="N14" s="7">
        <f>M14+K14+H14+E14</f>
        <v>1496.798353909465</v>
      </c>
      <c r="O14" s="8">
        <v>0</v>
      </c>
      <c r="P14" s="9">
        <f t="shared" si="0"/>
        <v>0.20799999999999999</v>
      </c>
      <c r="Q14" s="10">
        <v>7.1999999999999995E-2</v>
      </c>
      <c r="R14" s="19" t="s">
        <v>41</v>
      </c>
      <c r="S14" s="12">
        <v>44.001084633691761</v>
      </c>
      <c r="T14" s="21" t="str">
        <f t="shared" si="2"/>
        <v>2030 ATB Mod Exclusions</v>
      </c>
      <c r="U14" s="21" t="s">
        <v>26</v>
      </c>
      <c r="V14" s="21">
        <v>3</v>
      </c>
    </row>
    <row r="15" spans="1:23">
      <c r="A15" s="5">
        <v>14</v>
      </c>
      <c r="B15" s="5" t="s">
        <v>43</v>
      </c>
      <c r="C15">
        <v>2.4300000000000002</v>
      </c>
      <c r="D15" s="6">
        <v>116</v>
      </c>
      <c r="E15" s="4">
        <v>566</v>
      </c>
      <c r="F15" s="3" t="s">
        <v>23</v>
      </c>
      <c r="G15" s="3" t="s">
        <v>24</v>
      </c>
      <c r="H15" s="46">
        <v>563</v>
      </c>
      <c r="I15" s="16">
        <v>2</v>
      </c>
      <c r="J15" s="16">
        <v>9</v>
      </c>
      <c r="K15" s="7">
        <f>((I15*20+(J15-I15)*40)*650)/(C15*1000)</f>
        <v>85.596707818930042</v>
      </c>
      <c r="L15" s="4">
        <v>160</v>
      </c>
      <c r="M15" s="16">
        <v>976</v>
      </c>
      <c r="N15" s="7">
        <f>M15+K15+H15+E15</f>
        <v>2190.5967078189301</v>
      </c>
      <c r="O15" s="8">
        <v>0</v>
      </c>
      <c r="P15" s="9">
        <f t="shared" si="0"/>
        <v>0.20799999999999999</v>
      </c>
      <c r="Q15" s="10">
        <v>7.1999999999999995E-2</v>
      </c>
      <c r="R15" s="19" t="s">
        <v>41</v>
      </c>
      <c r="S15" s="12">
        <v>45.105842666666668</v>
      </c>
      <c r="T15" s="21" t="str">
        <f t="shared" si="2"/>
        <v>2030 ATB Mod Exclusions</v>
      </c>
      <c r="U15" s="21" t="s">
        <v>26</v>
      </c>
      <c r="V15" s="21">
        <v>3</v>
      </c>
    </row>
    <row r="16" spans="1:23">
      <c r="A16" s="5">
        <v>15</v>
      </c>
      <c r="B16" s="5" t="s">
        <v>44</v>
      </c>
      <c r="C16">
        <v>2.4300000000000002</v>
      </c>
      <c r="D16" s="6">
        <v>116</v>
      </c>
      <c r="E16" s="4">
        <v>566</v>
      </c>
      <c r="F16" s="3" t="s">
        <v>23</v>
      </c>
      <c r="G16" s="3" t="s">
        <v>24</v>
      </c>
      <c r="H16" s="46">
        <v>166</v>
      </c>
      <c r="I16" s="16">
        <v>4</v>
      </c>
      <c r="J16" s="16">
        <v>4</v>
      </c>
      <c r="K16" s="7">
        <f>((I16*20+(J16-I16)*40)*650)/(C16*1000)</f>
        <v>21.399176954732511</v>
      </c>
      <c r="L16" s="4">
        <v>90</v>
      </c>
      <c r="M16" s="16">
        <v>432</v>
      </c>
      <c r="N16" s="7">
        <f>M16+K16+H16+E16</f>
        <v>1185.3991769547324</v>
      </c>
      <c r="O16" s="8">
        <v>0.02</v>
      </c>
      <c r="P16" s="9">
        <f t="shared" si="0"/>
        <v>0.188</v>
      </c>
      <c r="Q16" s="10">
        <v>7.1999999999999995E-2</v>
      </c>
      <c r="R16" s="19" t="s">
        <v>25</v>
      </c>
      <c r="S16" s="11">
        <v>44.863</v>
      </c>
      <c r="T16" s="21" t="str">
        <f t="shared" si="2"/>
        <v>2018 COE exclusions</v>
      </c>
      <c r="U16" s="21" t="s">
        <v>26</v>
      </c>
      <c r="V16" s="21">
        <v>3</v>
      </c>
    </row>
    <row r="17" spans="1:22">
      <c r="A17" s="5">
        <v>16</v>
      </c>
      <c r="B17" s="5" t="s">
        <v>45</v>
      </c>
      <c r="C17">
        <v>2.4300000000000002</v>
      </c>
      <c r="D17" s="6">
        <v>116</v>
      </c>
      <c r="E17" s="4">
        <v>566</v>
      </c>
      <c r="F17" s="3" t="s">
        <v>23</v>
      </c>
      <c r="G17" s="3" t="s">
        <v>24</v>
      </c>
      <c r="H17" s="46">
        <v>272</v>
      </c>
      <c r="I17" s="16">
        <v>2</v>
      </c>
      <c r="J17" s="16">
        <v>5</v>
      </c>
      <c r="K17" s="7">
        <f>((I17*20+(J17-I17)*40)*650)/(C17*1000)</f>
        <v>42.798353909465021</v>
      </c>
      <c r="L17" s="4">
        <v>120</v>
      </c>
      <c r="M17" s="16">
        <v>616</v>
      </c>
      <c r="N17" s="7">
        <f>M17+K17+H17+E17</f>
        <v>1496.798353909465</v>
      </c>
      <c r="O17" s="8">
        <v>0.02</v>
      </c>
      <c r="P17" s="9">
        <f t="shared" si="0"/>
        <v>0.188</v>
      </c>
      <c r="Q17" s="10">
        <v>7.1999999999999995E-2</v>
      </c>
      <c r="R17" s="19" t="s">
        <v>25</v>
      </c>
      <c r="S17" s="11">
        <v>49.312035842293909</v>
      </c>
      <c r="T17" s="21" t="str">
        <f t="shared" si="2"/>
        <v>2030 ATB Mod Exclusions</v>
      </c>
      <c r="U17" s="21" t="s">
        <v>26</v>
      </c>
      <c r="V17" s="21">
        <v>3</v>
      </c>
    </row>
    <row r="18" spans="1:22">
      <c r="A18" s="5">
        <v>17</v>
      </c>
      <c r="B18" s="5" t="s">
        <v>46</v>
      </c>
      <c r="C18">
        <v>2.4300000000000002</v>
      </c>
      <c r="D18" s="6">
        <v>116</v>
      </c>
      <c r="E18" s="4">
        <v>566</v>
      </c>
      <c r="F18" s="3" t="s">
        <v>23</v>
      </c>
      <c r="G18" s="3" t="s">
        <v>24</v>
      </c>
      <c r="H18" s="46">
        <v>563</v>
      </c>
      <c r="I18" s="16">
        <v>2</v>
      </c>
      <c r="J18" s="16">
        <v>9</v>
      </c>
      <c r="K18" s="7">
        <f>((I18*20+(J18-I18)*40)*650)/(C18*1000)</f>
        <v>85.596707818930042</v>
      </c>
      <c r="L18" s="4">
        <v>160</v>
      </c>
      <c r="M18" s="16">
        <v>976</v>
      </c>
      <c r="N18" s="7">
        <f>M18+K18+H18+E18</f>
        <v>2190.5967078189301</v>
      </c>
      <c r="O18" s="8">
        <v>0.02</v>
      </c>
      <c r="P18" s="9">
        <f t="shared" si="0"/>
        <v>0.188</v>
      </c>
      <c r="Q18" s="10">
        <v>7.1999999999999995E-2</v>
      </c>
      <c r="R18" s="19" t="s">
        <v>25</v>
      </c>
      <c r="S18" s="11">
        <v>51.873645725490199</v>
      </c>
      <c r="T18" s="21" t="str">
        <f t="shared" si="2"/>
        <v>2030 ATB Mod Exclusions</v>
      </c>
      <c r="U18" s="21" t="s">
        <v>26</v>
      </c>
      <c r="V18" s="21">
        <v>3</v>
      </c>
    </row>
    <row r="19" spans="1:22">
      <c r="A19" s="5">
        <v>18</v>
      </c>
      <c r="B19" s="5" t="s">
        <v>47</v>
      </c>
      <c r="C19">
        <v>2.4300000000000002</v>
      </c>
      <c r="D19" s="6">
        <v>116</v>
      </c>
      <c r="E19" s="4">
        <v>566</v>
      </c>
      <c r="F19" s="3" t="s">
        <v>32</v>
      </c>
      <c r="G19" s="3" t="s">
        <v>36</v>
      </c>
      <c r="H19" s="46">
        <v>157</v>
      </c>
      <c r="I19" s="17">
        <v>2</v>
      </c>
      <c r="J19" s="17">
        <v>3</v>
      </c>
      <c r="K19" s="7">
        <f>((I19*20+(J19-I19)*40)*650)/(C19*1000)</f>
        <v>21.399176954732511</v>
      </c>
      <c r="L19" s="4">
        <v>90</v>
      </c>
      <c r="M19" s="16">
        <v>388</v>
      </c>
      <c r="N19" s="7">
        <f>M19+K19+H19+E19</f>
        <v>1132.3991769547324</v>
      </c>
      <c r="O19" s="8">
        <v>0.02</v>
      </c>
      <c r="P19" s="9">
        <f t="shared" si="0"/>
        <v>0.188</v>
      </c>
      <c r="Q19" s="10">
        <v>7.1999999999999995E-2</v>
      </c>
      <c r="R19" s="19" t="s">
        <v>41</v>
      </c>
      <c r="S19" s="12">
        <v>43.471032000000001</v>
      </c>
      <c r="T19" s="21" t="str">
        <f t="shared" si="2"/>
        <v>2018 COE exclusions</v>
      </c>
      <c r="U19" s="21" t="s">
        <v>26</v>
      </c>
      <c r="V19" s="21">
        <v>3</v>
      </c>
    </row>
    <row r="20" spans="1:22">
      <c r="A20" s="5">
        <v>19</v>
      </c>
      <c r="B20" s="5" t="s">
        <v>48</v>
      </c>
      <c r="C20">
        <v>2.4300000000000002</v>
      </c>
      <c r="D20" s="6">
        <v>116</v>
      </c>
      <c r="E20" s="4">
        <v>566</v>
      </c>
      <c r="F20" s="3" t="s">
        <v>32</v>
      </c>
      <c r="G20" s="3" t="s">
        <v>36</v>
      </c>
      <c r="H20" s="46">
        <v>167</v>
      </c>
      <c r="I20" s="17">
        <v>2</v>
      </c>
      <c r="J20" s="17">
        <v>3</v>
      </c>
      <c r="K20" s="7">
        <f>((I20*20+(J20-I20)*40)*650)/(C20*1000)</f>
        <v>21.399176954732511</v>
      </c>
      <c r="L20" s="4">
        <v>100</v>
      </c>
      <c r="M20" s="16">
        <v>405</v>
      </c>
      <c r="N20" s="7">
        <f>M20+K20+H20+E20</f>
        <v>1159.3991769547324</v>
      </c>
      <c r="O20" s="8">
        <v>0.02</v>
      </c>
      <c r="P20" s="9">
        <f t="shared" si="0"/>
        <v>0.188</v>
      </c>
      <c r="Q20" s="10">
        <v>7.1999999999999995E-2</v>
      </c>
      <c r="R20" s="19" t="s">
        <v>41</v>
      </c>
      <c r="S20" s="12">
        <v>43.516584000000002</v>
      </c>
      <c r="T20" s="21" t="str">
        <f t="shared" si="2"/>
        <v>2018 COE exclusions</v>
      </c>
      <c r="U20" s="21" t="s">
        <v>26</v>
      </c>
      <c r="V20" s="21">
        <v>3</v>
      </c>
    </row>
    <row r="21" spans="1:22">
      <c r="A21" s="5">
        <v>20</v>
      </c>
      <c r="B21" s="5" t="s">
        <v>49</v>
      </c>
      <c r="C21">
        <v>2.4300000000000002</v>
      </c>
      <c r="D21" s="6">
        <v>116</v>
      </c>
      <c r="E21" s="4">
        <v>566</v>
      </c>
      <c r="F21" s="3" t="s">
        <v>32</v>
      </c>
      <c r="G21" s="3" t="s">
        <v>38</v>
      </c>
      <c r="H21" s="46">
        <v>255</v>
      </c>
      <c r="I21" s="16">
        <v>0</v>
      </c>
      <c r="J21" s="16">
        <v>4</v>
      </c>
      <c r="K21" s="15">
        <v>0</v>
      </c>
      <c r="L21" s="4">
        <v>120</v>
      </c>
      <c r="M21" s="16">
        <v>431</v>
      </c>
      <c r="N21" s="7">
        <f>M21+K21+H21+E21</f>
        <v>1252</v>
      </c>
      <c r="O21" s="8">
        <v>0.02</v>
      </c>
      <c r="P21" s="9">
        <f t="shared" si="0"/>
        <v>0.188</v>
      </c>
      <c r="Q21" s="10">
        <v>7.1999999999999995E-2</v>
      </c>
      <c r="R21" s="19" t="s">
        <v>41</v>
      </c>
      <c r="S21" s="12">
        <v>44.001084633691761</v>
      </c>
      <c r="T21" s="21" t="str">
        <f t="shared" si="2"/>
        <v>2030 ATB Mod Exclusions</v>
      </c>
      <c r="U21" s="21" t="s">
        <v>26</v>
      </c>
      <c r="V21" s="21">
        <v>3</v>
      </c>
    </row>
    <row r="22" spans="1:22">
      <c r="A22" s="5">
        <v>21</v>
      </c>
      <c r="B22" s="5" t="s">
        <v>50</v>
      </c>
      <c r="C22">
        <v>2.4300000000000002</v>
      </c>
      <c r="D22" s="6">
        <v>116</v>
      </c>
      <c r="E22" s="4">
        <v>566</v>
      </c>
      <c r="F22" s="3" t="s">
        <v>32</v>
      </c>
      <c r="G22" s="13" t="s">
        <v>38</v>
      </c>
      <c r="H22" s="46">
        <v>290</v>
      </c>
      <c r="I22" s="16">
        <v>0</v>
      </c>
      <c r="J22" s="16">
        <v>5</v>
      </c>
      <c r="K22" s="15">
        <v>0</v>
      </c>
      <c r="L22" s="4">
        <v>140</v>
      </c>
      <c r="M22" s="16">
        <v>453</v>
      </c>
      <c r="N22" s="7">
        <f>M22+K22+H22+E22</f>
        <v>1309</v>
      </c>
      <c r="O22" s="8">
        <v>0.02</v>
      </c>
      <c r="P22" s="9">
        <f t="shared" si="0"/>
        <v>0.188</v>
      </c>
      <c r="Q22" s="10">
        <v>7.1999999999999995E-2</v>
      </c>
      <c r="R22" s="19" t="s">
        <v>41</v>
      </c>
      <c r="S22" s="12">
        <v>45.070797183098591</v>
      </c>
      <c r="T22" s="21" t="str">
        <f t="shared" si="2"/>
        <v>2030 ATB Mod Exclusions</v>
      </c>
      <c r="U22" s="21" t="s">
        <v>26</v>
      </c>
      <c r="V22" s="21">
        <v>3</v>
      </c>
    </row>
    <row r="23" spans="1:22">
      <c r="A23" s="5">
        <v>22</v>
      </c>
      <c r="B23" s="5" t="s">
        <v>51</v>
      </c>
      <c r="C23">
        <v>2.4300000000000002</v>
      </c>
      <c r="D23" s="6">
        <v>116</v>
      </c>
      <c r="E23" s="4">
        <v>566</v>
      </c>
      <c r="F23" s="3" t="s">
        <v>32</v>
      </c>
      <c r="G23" s="13" t="s">
        <v>38</v>
      </c>
      <c r="H23" s="46">
        <v>340</v>
      </c>
      <c r="I23" s="16">
        <v>0</v>
      </c>
      <c r="J23" s="16">
        <v>6</v>
      </c>
      <c r="K23" s="15">
        <v>0</v>
      </c>
      <c r="L23" s="4">
        <v>160</v>
      </c>
      <c r="M23" s="16">
        <v>474</v>
      </c>
      <c r="N23" s="7">
        <f>M23+K23+H23+E23</f>
        <v>1380</v>
      </c>
      <c r="O23" s="8">
        <v>0.02</v>
      </c>
      <c r="P23" s="9">
        <f t="shared" si="0"/>
        <v>0.188</v>
      </c>
      <c r="Q23" s="10">
        <v>7.1999999999999995E-2</v>
      </c>
      <c r="R23" s="19" t="s">
        <v>41</v>
      </c>
      <c r="S23" s="12">
        <v>45.105842666666668</v>
      </c>
      <c r="T23" s="21" t="str">
        <f t="shared" si="2"/>
        <v>2030 ATB Mod Exclusions</v>
      </c>
      <c r="U23" s="21" t="s">
        <v>26</v>
      </c>
      <c r="V23" s="21">
        <v>3</v>
      </c>
    </row>
    <row r="24" spans="1:22">
      <c r="A24" s="5">
        <v>23</v>
      </c>
      <c r="B24" s="5" t="s">
        <v>52</v>
      </c>
      <c r="C24">
        <v>3</v>
      </c>
      <c r="D24" s="6">
        <v>150</v>
      </c>
      <c r="E24" s="14">
        <v>600</v>
      </c>
      <c r="F24" s="4" t="s">
        <v>23</v>
      </c>
      <c r="G24" s="3" t="s">
        <v>24</v>
      </c>
      <c r="H24" s="48">
        <v>178</v>
      </c>
      <c r="I24" s="16">
        <v>3</v>
      </c>
      <c r="J24" s="16">
        <v>4</v>
      </c>
      <c r="K24" s="7">
        <f>((I24*20+(J24-I24)*40)*650)/(C24*1000)</f>
        <v>21.666666666666668</v>
      </c>
      <c r="L24" s="4">
        <v>90</v>
      </c>
      <c r="M24" s="16">
        <v>414</v>
      </c>
      <c r="N24" s="7">
        <f>M24+K24+H24+E24</f>
        <v>1213.6666666666667</v>
      </c>
      <c r="O24" s="8">
        <v>0</v>
      </c>
      <c r="P24" s="9">
        <f t="shared" si="0"/>
        <v>0.20799999999999999</v>
      </c>
      <c r="Q24" s="10">
        <v>7.1999999999999995E-2</v>
      </c>
      <c r="R24" s="19" t="s">
        <v>25</v>
      </c>
      <c r="S24" s="11">
        <v>44.863</v>
      </c>
      <c r="T24" s="21" t="str">
        <f t="shared" si="2"/>
        <v>2018 COE exclusions</v>
      </c>
      <c r="U24" s="21" t="s">
        <v>26</v>
      </c>
      <c r="V24" s="21">
        <v>3</v>
      </c>
    </row>
    <row r="25" spans="1:22">
      <c r="A25" s="5">
        <v>24</v>
      </c>
      <c r="B25" s="5" t="s">
        <v>53</v>
      </c>
      <c r="C25">
        <v>3</v>
      </c>
      <c r="D25" s="6">
        <v>150</v>
      </c>
      <c r="E25" s="14">
        <v>600</v>
      </c>
      <c r="F25" s="4" t="s">
        <v>23</v>
      </c>
      <c r="G25" s="3" t="s">
        <v>24</v>
      </c>
      <c r="H25" s="46">
        <v>213</v>
      </c>
      <c r="I25" s="16">
        <v>3</v>
      </c>
      <c r="J25" s="16">
        <v>4</v>
      </c>
      <c r="K25" s="7">
        <f>((I25*20+(J25-I25)*40)*650)/(C25*1000)</f>
        <v>21.666666666666668</v>
      </c>
      <c r="L25" s="4">
        <v>100</v>
      </c>
      <c r="M25" s="16">
        <v>437</v>
      </c>
      <c r="N25" s="7">
        <f>M25+K25+H25+E25</f>
        <v>1271.6666666666667</v>
      </c>
      <c r="O25" s="8">
        <v>0</v>
      </c>
      <c r="P25" s="9">
        <f t="shared" si="0"/>
        <v>0.20799999999999999</v>
      </c>
      <c r="Q25" s="10">
        <v>7.1999999999999995E-2</v>
      </c>
      <c r="R25" s="19" t="s">
        <v>25</v>
      </c>
      <c r="S25" s="11">
        <v>45.725999999999999</v>
      </c>
      <c r="T25" s="21" t="str">
        <f t="shared" si="2"/>
        <v>2018 COE exclusions</v>
      </c>
      <c r="U25" s="21" t="s">
        <v>26</v>
      </c>
      <c r="V25" s="21">
        <v>3</v>
      </c>
    </row>
    <row r="26" spans="1:22">
      <c r="A26" s="5">
        <v>25</v>
      </c>
      <c r="B26" s="5" t="s">
        <v>54</v>
      </c>
      <c r="C26">
        <v>3</v>
      </c>
      <c r="D26" s="6">
        <v>150</v>
      </c>
      <c r="E26" s="14">
        <v>600</v>
      </c>
      <c r="F26" s="4" t="s">
        <v>23</v>
      </c>
      <c r="G26" s="3" t="s">
        <v>24</v>
      </c>
      <c r="H26" s="46">
        <v>306</v>
      </c>
      <c r="I26" s="16">
        <v>2</v>
      </c>
      <c r="J26" s="16">
        <v>5</v>
      </c>
      <c r="K26" s="7">
        <f>((I26*20+(J26-I26)*40)*650)/(C26*1000)</f>
        <v>34.666666666666664</v>
      </c>
      <c r="L26" s="4">
        <v>120</v>
      </c>
      <c r="M26" s="16">
        <v>559</v>
      </c>
      <c r="N26" s="7">
        <f>M26+K26+H26+E26</f>
        <v>1499.6666666666665</v>
      </c>
      <c r="O26" s="8">
        <v>0</v>
      </c>
      <c r="P26" s="9">
        <f t="shared" si="0"/>
        <v>0.20799999999999999</v>
      </c>
      <c r="Q26" s="10">
        <v>7.1999999999999995E-2</v>
      </c>
      <c r="R26" s="19" t="s">
        <v>25</v>
      </c>
      <c r="S26" s="11">
        <v>49.312035842293909</v>
      </c>
      <c r="T26" s="21" t="str">
        <f t="shared" si="2"/>
        <v>2030 ATB Mod Exclusions</v>
      </c>
      <c r="U26" s="21" t="s">
        <v>26</v>
      </c>
      <c r="V26" s="21">
        <v>3</v>
      </c>
    </row>
    <row r="27" spans="1:22">
      <c r="A27" s="5">
        <v>26</v>
      </c>
      <c r="B27" s="5" t="s">
        <v>55</v>
      </c>
      <c r="C27">
        <v>3</v>
      </c>
      <c r="D27" s="6">
        <v>150</v>
      </c>
      <c r="E27" s="14">
        <v>600</v>
      </c>
      <c r="F27" s="4" t="s">
        <v>23</v>
      </c>
      <c r="G27" s="3" t="s">
        <v>24</v>
      </c>
      <c r="H27" s="46">
        <v>456</v>
      </c>
      <c r="I27" s="16">
        <v>2</v>
      </c>
      <c r="J27" s="16">
        <v>7</v>
      </c>
      <c r="K27" s="7">
        <f>((I27*20+(J27-I27)*40)*650)/(C27*1000)</f>
        <v>52</v>
      </c>
      <c r="L27" s="4">
        <v>140</v>
      </c>
      <c r="M27" s="16">
        <v>682</v>
      </c>
      <c r="N27" s="7">
        <f>M27+K27+H27+E27</f>
        <v>1790</v>
      </c>
      <c r="O27" s="8">
        <v>0</v>
      </c>
      <c r="P27" s="9">
        <f t="shared" si="0"/>
        <v>0.20799999999999999</v>
      </c>
      <c r="Q27" s="10">
        <v>7.1999999999999995E-2</v>
      </c>
      <c r="R27" s="19" t="s">
        <v>25</v>
      </c>
      <c r="S27" s="11">
        <v>51.133414384976525</v>
      </c>
      <c r="T27" s="21" t="str">
        <f t="shared" si="2"/>
        <v>2030 ATB Mod Exclusions</v>
      </c>
      <c r="U27" s="21" t="s">
        <v>26</v>
      </c>
      <c r="V27" s="21">
        <v>3</v>
      </c>
    </row>
    <row r="28" spans="1:22">
      <c r="A28" s="5">
        <v>27</v>
      </c>
      <c r="B28" s="5" t="s">
        <v>56</v>
      </c>
      <c r="C28">
        <v>3</v>
      </c>
      <c r="D28" s="6">
        <v>150</v>
      </c>
      <c r="E28" s="14">
        <v>600</v>
      </c>
      <c r="F28" s="4" t="s">
        <v>23</v>
      </c>
      <c r="G28" s="3" t="s">
        <v>24</v>
      </c>
      <c r="H28" s="46">
        <v>649</v>
      </c>
      <c r="I28" s="16">
        <v>2</v>
      </c>
      <c r="J28" s="16">
        <v>9</v>
      </c>
      <c r="K28" s="7">
        <f>((I28*20+(J28-I28)*40)*650)/(C28*1000)</f>
        <v>69.333333333333329</v>
      </c>
      <c r="L28" s="4">
        <v>160</v>
      </c>
      <c r="M28" s="16">
        <v>711</v>
      </c>
      <c r="N28" s="7">
        <f>M28+K28+H28+E28</f>
        <v>2029.3333333333335</v>
      </c>
      <c r="O28" s="8">
        <v>0</v>
      </c>
      <c r="P28" s="9">
        <f t="shared" si="0"/>
        <v>0.20799999999999999</v>
      </c>
      <c r="Q28" s="10">
        <v>7.1999999999999995E-2</v>
      </c>
      <c r="R28" s="19" t="s">
        <v>25</v>
      </c>
      <c r="S28" s="11">
        <v>51.873645725490199</v>
      </c>
      <c r="T28" s="21" t="str">
        <f t="shared" si="2"/>
        <v>2030 ATB Mod Exclusions</v>
      </c>
      <c r="U28" s="21" t="s">
        <v>26</v>
      </c>
      <c r="V28" s="21">
        <v>3</v>
      </c>
    </row>
    <row r="29" spans="1:22">
      <c r="A29" s="5">
        <v>28</v>
      </c>
      <c r="B29" s="5" t="s">
        <v>57</v>
      </c>
      <c r="C29">
        <v>3</v>
      </c>
      <c r="D29" s="6">
        <v>150</v>
      </c>
      <c r="E29" s="14">
        <v>600</v>
      </c>
      <c r="F29" s="3" t="s">
        <v>32</v>
      </c>
      <c r="G29" s="3" t="s">
        <v>24</v>
      </c>
      <c r="H29" s="48">
        <v>178</v>
      </c>
      <c r="I29" s="16">
        <v>4</v>
      </c>
      <c r="J29" s="16">
        <v>4</v>
      </c>
      <c r="K29" s="7">
        <f>((I29*20+(J29-I29)*40)*650)/(C29*1000)</f>
        <v>17.333333333333332</v>
      </c>
      <c r="L29" s="4">
        <v>90</v>
      </c>
      <c r="M29" s="47">
        <v>382.03289769999998</v>
      </c>
      <c r="N29" s="7">
        <f>M29+K29+H29+E29</f>
        <v>1177.3662310333334</v>
      </c>
      <c r="O29" s="8">
        <v>0</v>
      </c>
      <c r="P29" s="9">
        <f t="shared" si="0"/>
        <v>0.20799999999999999</v>
      </c>
      <c r="Q29" s="10">
        <v>7.1999999999999995E-2</v>
      </c>
      <c r="R29" s="19" t="s">
        <v>25</v>
      </c>
      <c r="S29" s="11">
        <v>44.863</v>
      </c>
      <c r="T29" s="21" t="str">
        <f t="shared" si="2"/>
        <v>2018 COE exclusions</v>
      </c>
      <c r="U29" s="21" t="s">
        <v>26</v>
      </c>
      <c r="V29" s="21">
        <v>3</v>
      </c>
    </row>
    <row r="30" spans="1:22">
      <c r="A30" s="5">
        <v>29</v>
      </c>
      <c r="B30" s="5" t="s">
        <v>58</v>
      </c>
      <c r="C30">
        <v>3</v>
      </c>
      <c r="D30" s="6">
        <v>150</v>
      </c>
      <c r="E30" s="14">
        <v>600</v>
      </c>
      <c r="F30" s="3" t="s">
        <v>32</v>
      </c>
      <c r="G30" s="3" t="s">
        <v>24</v>
      </c>
      <c r="H30" s="46">
        <v>306</v>
      </c>
      <c r="I30" s="16">
        <v>2</v>
      </c>
      <c r="J30" s="16">
        <v>5</v>
      </c>
      <c r="K30" s="7">
        <f>((I30*20+(J30-I30)*40)*650)/(C30*1000)</f>
        <v>34.666666666666664</v>
      </c>
      <c r="L30" s="4">
        <v>120</v>
      </c>
      <c r="M30" s="16">
        <v>427</v>
      </c>
      <c r="N30" s="7">
        <f>M30+K30+H30+E30</f>
        <v>1367.6666666666667</v>
      </c>
      <c r="O30" s="8">
        <v>0</v>
      </c>
      <c r="P30" s="9">
        <f t="shared" si="0"/>
        <v>0.20799999999999999</v>
      </c>
      <c r="Q30" s="10">
        <v>7.1999999999999995E-2</v>
      </c>
      <c r="R30" s="19" t="s">
        <v>25</v>
      </c>
      <c r="S30" s="11">
        <v>49.312035842293909</v>
      </c>
      <c r="T30" s="21" t="str">
        <f t="shared" si="2"/>
        <v>2030 ATB Mod Exclusions</v>
      </c>
      <c r="U30" s="21" t="s">
        <v>26</v>
      </c>
      <c r="V30" s="21">
        <v>3</v>
      </c>
    </row>
    <row r="31" spans="1:22">
      <c r="A31" s="5">
        <v>30</v>
      </c>
      <c r="B31" s="5" t="s">
        <v>59</v>
      </c>
      <c r="C31">
        <v>3</v>
      </c>
      <c r="D31" s="6">
        <v>150</v>
      </c>
      <c r="E31" s="14">
        <v>600</v>
      </c>
      <c r="F31" s="3" t="s">
        <v>32</v>
      </c>
      <c r="G31" s="3" t="s">
        <v>24</v>
      </c>
      <c r="H31" s="46">
        <v>649</v>
      </c>
      <c r="I31" s="16">
        <v>2</v>
      </c>
      <c r="J31" s="16">
        <v>9</v>
      </c>
      <c r="K31" s="7">
        <f>((I31*20+(J31-I31)*40)*650)/(C31*1000)</f>
        <v>69.333333333333329</v>
      </c>
      <c r="L31" s="4">
        <v>160</v>
      </c>
      <c r="M31" s="16">
        <v>479</v>
      </c>
      <c r="N31" s="7">
        <f>M31+K31+H31+E31</f>
        <v>1797.3333333333335</v>
      </c>
      <c r="O31" s="8">
        <v>0</v>
      </c>
      <c r="P31" s="9">
        <f t="shared" si="0"/>
        <v>0.20799999999999999</v>
      </c>
      <c r="Q31" s="10">
        <v>7.1999999999999995E-2</v>
      </c>
      <c r="R31" s="19" t="s">
        <v>25</v>
      </c>
      <c r="S31" s="11">
        <v>51.873645725490199</v>
      </c>
      <c r="T31" s="21" t="str">
        <f t="shared" si="2"/>
        <v>2030 ATB Mod Exclusions</v>
      </c>
      <c r="U31" s="21" t="s">
        <v>26</v>
      </c>
      <c r="V31" s="21">
        <v>3</v>
      </c>
    </row>
    <row r="32" spans="1:22">
      <c r="A32" s="5">
        <v>31</v>
      </c>
      <c r="B32" s="5" t="s">
        <v>60</v>
      </c>
      <c r="C32">
        <v>3</v>
      </c>
      <c r="D32" s="6">
        <v>150</v>
      </c>
      <c r="E32" s="14">
        <v>600</v>
      </c>
      <c r="F32" s="3" t="s">
        <v>23</v>
      </c>
      <c r="G32" s="3" t="s">
        <v>36</v>
      </c>
      <c r="H32" s="46">
        <v>134</v>
      </c>
      <c r="I32" s="17">
        <v>2</v>
      </c>
      <c r="J32" s="16">
        <v>3</v>
      </c>
      <c r="K32" s="7">
        <f>((I32*20+(J32-I32)*40)*650)/(C32*1000)</f>
        <v>17.333333333333332</v>
      </c>
      <c r="L32" s="4">
        <v>90</v>
      </c>
      <c r="M32" s="16">
        <v>414</v>
      </c>
      <c r="N32" s="7">
        <f>M32+K32+H32+E32</f>
        <v>1165.3333333333333</v>
      </c>
      <c r="O32" s="8">
        <v>0</v>
      </c>
      <c r="P32" s="9">
        <f t="shared" si="0"/>
        <v>0.20799999999999999</v>
      </c>
      <c r="Q32" s="10">
        <v>7.1999999999999995E-2</v>
      </c>
      <c r="R32" s="19" t="s">
        <v>25</v>
      </c>
      <c r="S32" s="11">
        <v>44.863</v>
      </c>
      <c r="T32" s="21" t="str">
        <f t="shared" si="2"/>
        <v>2018 COE exclusions</v>
      </c>
      <c r="U32" s="21" t="s">
        <v>26</v>
      </c>
      <c r="V32" s="21">
        <v>3</v>
      </c>
    </row>
    <row r="33" spans="1:22">
      <c r="A33" s="5">
        <v>32</v>
      </c>
      <c r="B33" s="5" t="s">
        <v>61</v>
      </c>
      <c r="C33">
        <v>3</v>
      </c>
      <c r="D33" s="6">
        <v>150</v>
      </c>
      <c r="E33" s="14">
        <v>600</v>
      </c>
      <c r="F33" s="3" t="s">
        <v>23</v>
      </c>
      <c r="G33" s="3" t="s">
        <v>38</v>
      </c>
      <c r="H33" s="46">
        <v>215</v>
      </c>
      <c r="I33" s="16">
        <v>0</v>
      </c>
      <c r="J33" s="16">
        <v>4</v>
      </c>
      <c r="K33" s="15">
        <v>0</v>
      </c>
      <c r="L33" s="4">
        <v>120</v>
      </c>
      <c r="M33" s="16">
        <v>557</v>
      </c>
      <c r="N33" s="7">
        <f>M33+K33+H33+E33</f>
        <v>1372</v>
      </c>
      <c r="O33" s="8">
        <v>0</v>
      </c>
      <c r="P33" s="9">
        <f t="shared" si="0"/>
        <v>0.20799999999999999</v>
      </c>
      <c r="Q33" s="10">
        <v>7.1999999999999995E-2</v>
      </c>
      <c r="R33" s="19" t="s">
        <v>25</v>
      </c>
      <c r="S33" s="11">
        <v>49.312035842293909</v>
      </c>
      <c r="T33" s="21" t="str">
        <f t="shared" si="2"/>
        <v>2030 ATB Mod Exclusions</v>
      </c>
      <c r="U33" s="21" t="s">
        <v>26</v>
      </c>
      <c r="V33" s="21">
        <v>3</v>
      </c>
    </row>
    <row r="34" spans="1:22">
      <c r="A34" s="5">
        <v>33</v>
      </c>
      <c r="B34" s="5" t="s">
        <v>62</v>
      </c>
      <c r="C34">
        <v>3</v>
      </c>
      <c r="D34" s="6">
        <v>150</v>
      </c>
      <c r="E34" s="14">
        <v>600</v>
      </c>
      <c r="F34" s="3" t="s">
        <v>23</v>
      </c>
      <c r="G34" s="3" t="s">
        <v>38</v>
      </c>
      <c r="H34" s="46">
        <v>285</v>
      </c>
      <c r="I34" s="16">
        <v>0</v>
      </c>
      <c r="J34" s="16">
        <v>6</v>
      </c>
      <c r="K34" s="15">
        <v>0</v>
      </c>
      <c r="L34" s="4">
        <v>160</v>
      </c>
      <c r="M34" s="16">
        <v>706</v>
      </c>
      <c r="N34" s="7">
        <f>M34+K34+H34+E34</f>
        <v>1591</v>
      </c>
      <c r="O34" s="8">
        <v>0</v>
      </c>
      <c r="P34" s="9">
        <f t="shared" si="0"/>
        <v>0.20799999999999999</v>
      </c>
      <c r="Q34" s="10">
        <v>7.1999999999999995E-2</v>
      </c>
      <c r="R34" s="19" t="s">
        <v>25</v>
      </c>
      <c r="S34" s="11">
        <v>51.873645725490199</v>
      </c>
      <c r="T34" s="21" t="str">
        <f t="shared" si="2"/>
        <v>2030 ATB Mod Exclusions</v>
      </c>
      <c r="U34" s="21" t="s">
        <v>26</v>
      </c>
      <c r="V34" s="21">
        <v>3</v>
      </c>
    </row>
    <row r="35" spans="1:22">
      <c r="A35" s="5">
        <v>34</v>
      </c>
      <c r="B35" s="5" t="s">
        <v>63</v>
      </c>
      <c r="C35">
        <v>3</v>
      </c>
      <c r="D35" s="6">
        <v>150</v>
      </c>
      <c r="E35" s="14">
        <v>600</v>
      </c>
      <c r="F35" s="3" t="s">
        <v>23</v>
      </c>
      <c r="G35" s="3" t="s">
        <v>24</v>
      </c>
      <c r="H35" s="48">
        <v>178</v>
      </c>
      <c r="I35" s="16">
        <v>4</v>
      </c>
      <c r="J35" s="16">
        <v>4</v>
      </c>
      <c r="K35" s="7">
        <f>((I35*20+(J35-I35)*40)*650)/(C35*1000)</f>
        <v>17.333333333333332</v>
      </c>
      <c r="L35" s="4">
        <v>90</v>
      </c>
      <c r="M35" s="16">
        <v>414</v>
      </c>
      <c r="N35" s="7">
        <f>M35+K35+H35+E35</f>
        <v>1209.3333333333333</v>
      </c>
      <c r="O35" s="8">
        <v>0</v>
      </c>
      <c r="P35" s="9">
        <f t="shared" si="0"/>
        <v>0.20799999999999999</v>
      </c>
      <c r="Q35" s="10">
        <v>7.1999999999999995E-2</v>
      </c>
      <c r="R35" s="19" t="s">
        <v>41</v>
      </c>
      <c r="S35" s="12">
        <v>43.471032000000001</v>
      </c>
      <c r="T35" s="21" t="str">
        <f t="shared" si="2"/>
        <v>2018 COE exclusions</v>
      </c>
      <c r="U35" s="21" t="s">
        <v>26</v>
      </c>
      <c r="V35" s="21">
        <v>3</v>
      </c>
    </row>
    <row r="36" spans="1:22">
      <c r="A36" s="5">
        <v>35</v>
      </c>
      <c r="B36" s="5" t="s">
        <v>64</v>
      </c>
      <c r="C36">
        <v>3</v>
      </c>
      <c r="D36" s="6">
        <v>150</v>
      </c>
      <c r="E36" s="14">
        <v>600</v>
      </c>
      <c r="F36" s="3" t="s">
        <v>23</v>
      </c>
      <c r="G36" s="3" t="s">
        <v>24</v>
      </c>
      <c r="H36" s="46">
        <v>306</v>
      </c>
      <c r="I36" s="16">
        <v>2</v>
      </c>
      <c r="J36" s="16">
        <v>5</v>
      </c>
      <c r="K36" s="7">
        <f>((I36*20+(J36-I36)*40)*650)/(C36*1000)</f>
        <v>34.666666666666664</v>
      </c>
      <c r="L36" s="4">
        <v>120</v>
      </c>
      <c r="M36" s="16">
        <v>559</v>
      </c>
      <c r="N36" s="7">
        <f>M36+K36+H36+E36</f>
        <v>1499.6666666666665</v>
      </c>
      <c r="O36" s="8">
        <v>0</v>
      </c>
      <c r="P36" s="9">
        <f t="shared" si="0"/>
        <v>0.20799999999999999</v>
      </c>
      <c r="Q36" s="10">
        <v>7.1999999999999995E-2</v>
      </c>
      <c r="R36" s="19" t="s">
        <v>41</v>
      </c>
      <c r="S36" s="12">
        <v>44.001084633691761</v>
      </c>
      <c r="T36" s="21" t="str">
        <f t="shared" si="2"/>
        <v>2030 ATB Mod Exclusions</v>
      </c>
      <c r="U36" s="21" t="s">
        <v>26</v>
      </c>
      <c r="V36" s="21">
        <v>3</v>
      </c>
    </row>
    <row r="37" spans="1:22">
      <c r="A37" s="5">
        <v>36</v>
      </c>
      <c r="B37" s="5" t="s">
        <v>65</v>
      </c>
      <c r="C37">
        <v>3</v>
      </c>
      <c r="D37" s="6">
        <v>150</v>
      </c>
      <c r="E37" s="14">
        <v>600</v>
      </c>
      <c r="F37" s="3" t="s">
        <v>23</v>
      </c>
      <c r="G37" s="3" t="s">
        <v>24</v>
      </c>
      <c r="H37" s="46">
        <v>649</v>
      </c>
      <c r="I37" s="16">
        <v>2</v>
      </c>
      <c r="J37" s="16">
        <v>9</v>
      </c>
      <c r="K37" s="7">
        <f>((I37*20+(J37-I37)*40)*650)/(C37*1000)</f>
        <v>69.333333333333329</v>
      </c>
      <c r="L37" s="4">
        <v>160</v>
      </c>
      <c r="M37" s="16">
        <v>711</v>
      </c>
      <c r="N37" s="7">
        <f>M37+K37+H37+E37</f>
        <v>2029.3333333333335</v>
      </c>
      <c r="O37" s="8">
        <v>0</v>
      </c>
      <c r="P37" s="9">
        <f t="shared" si="0"/>
        <v>0.20799999999999999</v>
      </c>
      <c r="Q37" s="10">
        <v>7.1999999999999995E-2</v>
      </c>
      <c r="R37" s="19" t="s">
        <v>41</v>
      </c>
      <c r="S37" s="12">
        <v>45.105842666666668</v>
      </c>
      <c r="T37" s="21" t="str">
        <f t="shared" si="2"/>
        <v>2030 ATB Mod Exclusions</v>
      </c>
      <c r="U37" s="21" t="s">
        <v>26</v>
      </c>
      <c r="V37" s="21">
        <v>3</v>
      </c>
    </row>
    <row r="38" spans="1:22">
      <c r="A38" s="5">
        <v>37</v>
      </c>
      <c r="B38" s="5" t="s">
        <v>66</v>
      </c>
      <c r="C38">
        <v>3</v>
      </c>
      <c r="D38" s="6">
        <v>150</v>
      </c>
      <c r="E38" s="14">
        <v>600</v>
      </c>
      <c r="F38" s="3" t="s">
        <v>23</v>
      </c>
      <c r="G38" s="3" t="s">
        <v>24</v>
      </c>
      <c r="H38" s="48">
        <v>178</v>
      </c>
      <c r="I38" s="16">
        <v>4</v>
      </c>
      <c r="J38" s="16">
        <v>4</v>
      </c>
      <c r="K38" s="7">
        <f>((I38*20+(J38-I38)*40)*650)/(C38*1000)</f>
        <v>17.333333333333332</v>
      </c>
      <c r="L38" s="4">
        <v>90</v>
      </c>
      <c r="M38" s="16">
        <v>414</v>
      </c>
      <c r="N38" s="7">
        <f>M38+K38+H38+E38</f>
        <v>1209.3333333333333</v>
      </c>
      <c r="O38" s="8">
        <v>0.02</v>
      </c>
      <c r="P38" s="9">
        <f t="shared" si="0"/>
        <v>0.188</v>
      </c>
      <c r="Q38" s="10">
        <v>7.1999999999999995E-2</v>
      </c>
      <c r="R38" s="19" t="s">
        <v>25</v>
      </c>
      <c r="S38" s="11">
        <v>44.863</v>
      </c>
      <c r="T38" s="21" t="str">
        <f t="shared" si="2"/>
        <v>2018 COE exclusions</v>
      </c>
      <c r="U38" s="21" t="s">
        <v>26</v>
      </c>
      <c r="V38" s="21">
        <v>3</v>
      </c>
    </row>
    <row r="39" spans="1:22">
      <c r="A39" s="5">
        <v>38</v>
      </c>
      <c r="B39" s="5" t="s">
        <v>67</v>
      </c>
      <c r="C39">
        <v>3</v>
      </c>
      <c r="D39" s="6">
        <v>150</v>
      </c>
      <c r="E39" s="14">
        <v>600</v>
      </c>
      <c r="F39" s="3" t="s">
        <v>23</v>
      </c>
      <c r="G39" s="3" t="s">
        <v>24</v>
      </c>
      <c r="H39" s="46">
        <v>306</v>
      </c>
      <c r="I39" s="16">
        <v>2</v>
      </c>
      <c r="J39" s="16">
        <v>5</v>
      </c>
      <c r="K39" s="7">
        <f>((I39*20+(J39-I39)*40)*650)/(C39*1000)</f>
        <v>34.666666666666664</v>
      </c>
      <c r="L39" s="4">
        <v>120</v>
      </c>
      <c r="M39" s="16">
        <v>559</v>
      </c>
      <c r="N39" s="7">
        <f>M39+K39+H39+E39</f>
        <v>1499.6666666666665</v>
      </c>
      <c r="O39" s="8">
        <v>0.02</v>
      </c>
      <c r="P39" s="9">
        <f t="shared" si="0"/>
        <v>0.188</v>
      </c>
      <c r="Q39" s="10">
        <v>7.1999999999999995E-2</v>
      </c>
      <c r="R39" s="19" t="s">
        <v>25</v>
      </c>
      <c r="S39" s="11">
        <v>49.312035842293909</v>
      </c>
      <c r="T39" s="21" t="str">
        <f t="shared" si="2"/>
        <v>2030 ATB Mod Exclusions</v>
      </c>
      <c r="U39" s="21" t="s">
        <v>26</v>
      </c>
      <c r="V39" s="21">
        <v>3</v>
      </c>
    </row>
    <row r="40" spans="1:22">
      <c r="A40" s="5">
        <v>39</v>
      </c>
      <c r="B40" s="5" t="s">
        <v>68</v>
      </c>
      <c r="C40">
        <v>3</v>
      </c>
      <c r="D40" s="35">
        <v>150</v>
      </c>
      <c r="E40" s="14">
        <v>600</v>
      </c>
      <c r="F40" s="36" t="s">
        <v>23</v>
      </c>
      <c r="G40" s="36" t="s">
        <v>24</v>
      </c>
      <c r="H40" s="46">
        <v>649</v>
      </c>
      <c r="I40" s="37">
        <v>2</v>
      </c>
      <c r="J40" s="37">
        <v>9</v>
      </c>
      <c r="K40" s="38">
        <f>((I40*20+(J40-I40)*40)*650)/(C40*1000)</f>
        <v>69.333333333333329</v>
      </c>
      <c r="L40" s="39">
        <v>160</v>
      </c>
      <c r="M40" s="37">
        <v>711</v>
      </c>
      <c r="N40" s="38">
        <f>M40+K40+H40+E40</f>
        <v>2029.3333333333335</v>
      </c>
      <c r="O40" s="8">
        <v>0.02</v>
      </c>
      <c r="P40" s="9">
        <f t="shared" si="0"/>
        <v>0.188</v>
      </c>
      <c r="Q40" s="40">
        <v>7.1999999999999995E-2</v>
      </c>
      <c r="R40" s="19" t="s">
        <v>25</v>
      </c>
      <c r="S40" s="41">
        <v>51.873645725490199</v>
      </c>
      <c r="T40" s="42" t="str">
        <f t="shared" si="2"/>
        <v>2030 ATB Mod Exclusions</v>
      </c>
      <c r="U40" s="42" t="s">
        <v>26</v>
      </c>
      <c r="V40" s="42">
        <v>3</v>
      </c>
    </row>
    <row r="41" spans="1:22">
      <c r="A41" s="5">
        <v>40</v>
      </c>
      <c r="B41" s="5" t="s">
        <v>69</v>
      </c>
      <c r="C41">
        <v>3</v>
      </c>
      <c r="D41" s="23">
        <v>150</v>
      </c>
      <c r="E41" s="21">
        <v>600</v>
      </c>
      <c r="F41" s="24" t="s">
        <v>32</v>
      </c>
      <c r="G41" s="24" t="s">
        <v>36</v>
      </c>
      <c r="H41" s="46">
        <v>134</v>
      </c>
      <c r="I41" s="25">
        <v>2</v>
      </c>
      <c r="J41" s="25">
        <v>3</v>
      </c>
      <c r="K41" s="26">
        <f>((I41*20+(J41-I41)*40)*650)/(C41*1000)</f>
        <v>17.333333333333332</v>
      </c>
      <c r="L41" s="27">
        <v>90</v>
      </c>
      <c r="M41" s="33">
        <v>382.03289769999998</v>
      </c>
      <c r="N41" s="26">
        <f>M41+K41+H41+E41</f>
        <v>1133.3662310333334</v>
      </c>
      <c r="O41" s="28">
        <v>0.02</v>
      </c>
      <c r="P41" s="29">
        <f t="shared" si="0"/>
        <v>0.188</v>
      </c>
      <c r="Q41" s="30">
        <v>7.1999999999999995E-2</v>
      </c>
      <c r="R41" s="31" t="s">
        <v>41</v>
      </c>
      <c r="S41" s="32">
        <v>43.471032000000001</v>
      </c>
      <c r="T41" s="21" t="str">
        <f t="shared" si="2"/>
        <v>2018 COE exclusions</v>
      </c>
      <c r="U41" s="21" t="s">
        <v>26</v>
      </c>
      <c r="V41" s="21">
        <v>3</v>
      </c>
    </row>
    <row r="42" spans="1:22">
      <c r="A42" s="5">
        <v>41</v>
      </c>
      <c r="B42" s="5" t="s">
        <v>70</v>
      </c>
      <c r="C42">
        <v>3</v>
      </c>
      <c r="D42" s="23">
        <v>150</v>
      </c>
      <c r="E42" s="21">
        <v>600</v>
      </c>
      <c r="F42" s="24" t="s">
        <v>32</v>
      </c>
      <c r="G42" s="24" t="s">
        <v>36</v>
      </c>
      <c r="H42" s="46">
        <v>139</v>
      </c>
      <c r="I42" s="25">
        <v>2</v>
      </c>
      <c r="J42" s="25">
        <v>3</v>
      </c>
      <c r="K42" s="26">
        <f>((I42*20+(J42-I42)*40)*650)/(C42*1000)</f>
        <v>17.333333333333332</v>
      </c>
      <c r="L42" s="27">
        <v>100</v>
      </c>
      <c r="M42" s="33">
        <v>404</v>
      </c>
      <c r="N42" s="26">
        <f>M42+K42+H42+E42</f>
        <v>1160.3333333333333</v>
      </c>
      <c r="O42" s="28">
        <v>0.02</v>
      </c>
      <c r="P42" s="29">
        <f t="shared" si="0"/>
        <v>0.188</v>
      </c>
      <c r="Q42" s="30">
        <v>7.1999999999999995E-2</v>
      </c>
      <c r="R42" s="31" t="s">
        <v>41</v>
      </c>
      <c r="S42" s="32">
        <v>43.516584000000002</v>
      </c>
      <c r="T42" s="21" t="str">
        <f t="shared" si="2"/>
        <v>2018 COE exclusions</v>
      </c>
      <c r="U42" s="21" t="s">
        <v>26</v>
      </c>
      <c r="V42" s="21">
        <v>3</v>
      </c>
    </row>
    <row r="43" spans="1:22">
      <c r="A43" s="5">
        <v>42</v>
      </c>
      <c r="B43" s="5" t="s">
        <v>71</v>
      </c>
      <c r="C43">
        <v>3</v>
      </c>
      <c r="D43" s="23">
        <v>150</v>
      </c>
      <c r="E43" s="21">
        <v>600</v>
      </c>
      <c r="F43" s="24" t="s">
        <v>32</v>
      </c>
      <c r="G43" s="24" t="s">
        <v>38</v>
      </c>
      <c r="H43" s="46">
        <v>215</v>
      </c>
      <c r="I43" s="33">
        <v>0</v>
      </c>
      <c r="J43" s="33">
        <v>4</v>
      </c>
      <c r="K43" s="34">
        <v>0</v>
      </c>
      <c r="L43" s="27">
        <v>120</v>
      </c>
      <c r="M43" s="33">
        <v>426</v>
      </c>
      <c r="N43" s="26">
        <f>M43+K43+H43+E43</f>
        <v>1241</v>
      </c>
      <c r="O43" s="28">
        <v>0.02</v>
      </c>
      <c r="P43" s="29">
        <f t="shared" si="0"/>
        <v>0.188</v>
      </c>
      <c r="Q43" s="30">
        <v>7.1999999999999995E-2</v>
      </c>
      <c r="R43" s="31" t="s">
        <v>41</v>
      </c>
      <c r="S43" s="32">
        <v>44.001084633691761</v>
      </c>
      <c r="T43" s="21" t="str">
        <f t="shared" si="2"/>
        <v>2030 ATB Mod Exclusions</v>
      </c>
      <c r="U43" s="21" t="s">
        <v>26</v>
      </c>
      <c r="V43" s="21">
        <v>3</v>
      </c>
    </row>
    <row r="44" spans="1:22">
      <c r="A44" s="5">
        <v>43</v>
      </c>
      <c r="B44" s="5" t="s">
        <v>72</v>
      </c>
      <c r="C44">
        <v>3</v>
      </c>
      <c r="D44" s="23">
        <v>150</v>
      </c>
      <c r="E44" s="21">
        <v>600</v>
      </c>
      <c r="F44" s="24" t="s">
        <v>32</v>
      </c>
      <c r="G44" s="24" t="s">
        <v>38</v>
      </c>
      <c r="H44" s="46">
        <v>239</v>
      </c>
      <c r="I44" s="33">
        <v>0</v>
      </c>
      <c r="J44" s="33">
        <v>5</v>
      </c>
      <c r="K44" s="34">
        <v>0</v>
      </c>
      <c r="L44" s="27">
        <v>140</v>
      </c>
      <c r="M44" s="33">
        <v>449</v>
      </c>
      <c r="N44" s="26">
        <f>M44+K44+H44+E44</f>
        <v>1288</v>
      </c>
      <c r="O44" s="28">
        <v>0.02</v>
      </c>
      <c r="P44" s="29">
        <f t="shared" si="0"/>
        <v>0.188</v>
      </c>
      <c r="Q44" s="30">
        <v>7.1999999999999995E-2</v>
      </c>
      <c r="R44" s="31" t="s">
        <v>41</v>
      </c>
      <c r="S44" s="32">
        <v>45.070797183098591</v>
      </c>
      <c r="T44" s="21" t="str">
        <f t="shared" si="2"/>
        <v>2030 ATB Mod Exclusions</v>
      </c>
      <c r="U44" s="21" t="s">
        <v>26</v>
      </c>
      <c r="V44" s="21">
        <v>3</v>
      </c>
    </row>
    <row r="45" spans="1:22">
      <c r="A45" s="5">
        <v>44</v>
      </c>
      <c r="B45" s="5" t="s">
        <v>73</v>
      </c>
      <c r="C45">
        <v>3</v>
      </c>
      <c r="D45" s="23">
        <v>150</v>
      </c>
      <c r="E45" s="21">
        <v>600</v>
      </c>
      <c r="F45" s="24" t="s">
        <v>32</v>
      </c>
      <c r="G45" s="24" t="s">
        <v>38</v>
      </c>
      <c r="H45" s="46">
        <v>285</v>
      </c>
      <c r="I45" s="33">
        <v>0</v>
      </c>
      <c r="J45" s="33">
        <v>6</v>
      </c>
      <c r="K45" s="34">
        <v>0</v>
      </c>
      <c r="L45" s="27">
        <v>160</v>
      </c>
      <c r="M45" s="33">
        <v>474</v>
      </c>
      <c r="N45" s="26">
        <f>M45+K45+H45+E45</f>
        <v>1359</v>
      </c>
      <c r="O45" s="28">
        <v>0.02</v>
      </c>
      <c r="P45" s="29">
        <f t="shared" si="0"/>
        <v>0.188</v>
      </c>
      <c r="Q45" s="30">
        <v>7.1999999999999995E-2</v>
      </c>
      <c r="R45" s="31" t="s">
        <v>41</v>
      </c>
      <c r="S45" s="32">
        <v>45.105842666666668</v>
      </c>
      <c r="T45" s="21" t="str">
        <f t="shared" si="2"/>
        <v>2030 ATB Mod Exclusions</v>
      </c>
      <c r="U45" s="21" t="s">
        <v>26</v>
      </c>
      <c r="V45" s="21">
        <v>3</v>
      </c>
    </row>
    <row r="46" spans="1:22">
      <c r="M46" s="18"/>
    </row>
    <row r="47" spans="1:22">
      <c r="M47" s="1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33441464A5F449669B9BF026DFCF9" ma:contentTypeVersion="2" ma:contentTypeDescription="Create a new document." ma:contentTypeScope="" ma:versionID="1904281ac8fbf51107d1e1bc4f018653">
  <xsd:schema xmlns:xsd="http://www.w3.org/2001/XMLSchema" xmlns:xs="http://www.w3.org/2001/XMLSchema" xmlns:p="http://schemas.microsoft.com/office/2006/metadata/properties" xmlns:ns2="4c30fd5a-92bd-483f-86cb-93203b0596a1" targetNamespace="http://schemas.microsoft.com/office/2006/metadata/properties" ma:root="true" ma:fieldsID="abb5ae64ac1c5e2dde19f426c4f60528" ns2:_="">
    <xsd:import namespace="4c30fd5a-92bd-483f-86cb-93203b059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0fd5a-92bd-483f-86cb-93203b059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C06D79-38C4-4D77-987C-466515A157C3}"/>
</file>

<file path=customXml/itemProps2.xml><?xml version="1.0" encoding="utf-8"?>
<ds:datastoreItem xmlns:ds="http://schemas.openxmlformats.org/officeDocument/2006/customXml" ds:itemID="{F9851EE6-B361-4A9E-92CB-2CCB783A9DD1}"/>
</file>

<file path=customXml/itemProps3.xml><?xml version="1.0" encoding="utf-8"?>
<ds:datastoreItem xmlns:ds="http://schemas.openxmlformats.org/officeDocument/2006/customXml" ds:itemID="{CD4A7ED7-0D1C-4065-BE9D-4C0522298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Owen</dc:creator>
  <cp:keywords/>
  <dc:description/>
  <cp:lastModifiedBy>Roberts, Owen</cp:lastModifiedBy>
  <cp:revision/>
  <dcterms:created xsi:type="dcterms:W3CDTF">2020-12-22T20:59:59Z</dcterms:created>
  <dcterms:modified xsi:type="dcterms:W3CDTF">2020-12-30T18:44:04Z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0x010100E8E33441464A5F449669B9BF026DFCF9</vt:lpwstr>
  </property>
</Properties>
</file>