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onte\Documents\AnaliseDeDados\projetos-excel\projeto-02\"/>
    </mc:Choice>
  </mc:AlternateContent>
  <xr:revisionPtr revIDLastSave="0" documentId="13_ncr:1_{B8C5D772-86D7-440A-8E73-23CE3C0DCF25}" xr6:coauthVersionLast="47" xr6:coauthVersionMax="47" xr10:uidLastSave="{00000000-0000-0000-0000-000000000000}"/>
  <bookViews>
    <workbookView xWindow="-120" yWindow="-120" windowWidth="20730" windowHeight="11040" tabRatio="580" firstSheet="1" activeTab="5" xr2:uid="{00000000-000D-0000-FFFF-FFFF00000000}"/>
  </bookViews>
  <sheets>
    <sheet name="UNIVERSIDADE" sheetId="1" r:id="rId1"/>
    <sheet name="CURSO" sheetId="4" r:id="rId2"/>
    <sheet name="PGTO" sheetId="3" r:id="rId3"/>
    <sheet name="Análise Inicial" sheetId="5" r:id="rId4"/>
    <sheet name="Análise Comparativa" sheetId="6" r:id="rId5"/>
    <sheet name="DASHBOARD" sheetId="8" r:id="rId6"/>
  </sheets>
  <definedNames>
    <definedName name="_xlnm._FilterDatabase" localSheetId="0" hidden="1">UNIVERSIDADE!$A$1:$T$168</definedName>
    <definedName name="SegmentaçãodeDados_ANO">#N/A</definedName>
    <definedName name="SegmentaçãodeDados_ÁREA_DE_ESTUDO">#N/A</definedName>
    <definedName name="SegmentaçãodeDados_TURNO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I3" i="8"/>
  <c r="G3" i="8"/>
  <c r="E3" i="8"/>
  <c r="C3" i="8"/>
  <c r="M3" i="8" s="1"/>
  <c r="C3" i="5"/>
  <c r="C5" i="5"/>
  <c r="C4" i="5"/>
  <c r="C9" i="5"/>
  <c r="C11" i="5"/>
  <c r="C10" i="5"/>
  <c r="C7" i="5"/>
  <c r="C6" i="5"/>
  <c r="C12" i="5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K3" i="8" l="1"/>
  <c r="C8" i="5"/>
</calcChain>
</file>

<file path=xl/sharedStrings.xml><?xml version="1.0" encoding="utf-8"?>
<sst xmlns="http://schemas.openxmlformats.org/spreadsheetml/2006/main" count="2580" uniqueCount="631">
  <si>
    <t>CPF</t>
  </si>
  <si>
    <t>Abel Azevedo</t>
  </si>
  <si>
    <t>Medicina</t>
  </si>
  <si>
    <t>Cabula</t>
  </si>
  <si>
    <t>Manhã</t>
  </si>
  <si>
    <t>Pago</t>
  </si>
  <si>
    <t>Alana Silva</t>
  </si>
  <si>
    <t>Direito</t>
  </si>
  <si>
    <t>Noite</t>
  </si>
  <si>
    <t>Não Pago</t>
  </si>
  <si>
    <t>Alberto Sá</t>
  </si>
  <si>
    <t>Estatística</t>
  </si>
  <si>
    <t>Brotas</t>
  </si>
  <si>
    <t>Bartolomeu Silva</t>
  </si>
  <si>
    <t>Informática</t>
  </si>
  <si>
    <t>Danila Souza</t>
  </si>
  <si>
    <t>Administração</t>
  </si>
  <si>
    <t>Debora Luz</t>
  </si>
  <si>
    <t>Letras</t>
  </si>
  <si>
    <t>Marketing</t>
  </si>
  <si>
    <t>Fernanda Galvão</t>
  </si>
  <si>
    <t>Nutrição</t>
  </si>
  <si>
    <t>Júlia Gilbratar</t>
  </si>
  <si>
    <t>Veterinária</t>
  </si>
  <si>
    <t>Helena Miranda</t>
  </si>
  <si>
    <t>Gastronomia</t>
  </si>
  <si>
    <t>Jussara Amaral</t>
  </si>
  <si>
    <t>Filosofia</t>
  </si>
  <si>
    <t>Raquel Fernandes</t>
  </si>
  <si>
    <t>Engenharia Civil</t>
  </si>
  <si>
    <t>Sandra Miranda</t>
  </si>
  <si>
    <t>Anderson Silva</t>
  </si>
  <si>
    <t>Carlos Ká</t>
  </si>
  <si>
    <t>Fernando Brito</t>
  </si>
  <si>
    <t>Sandro Almeida</t>
  </si>
  <si>
    <t>Fátima Bernardes</t>
  </si>
  <si>
    <t>William Bonner</t>
  </si>
  <si>
    <t>Edson arantes</t>
  </si>
  <si>
    <t>Carlos Bastos</t>
  </si>
  <si>
    <t>Samara Firmino</t>
  </si>
  <si>
    <t>Renato Aragão</t>
  </si>
  <si>
    <t>Flávio camargo</t>
  </si>
  <si>
    <t>Luis Augusto</t>
  </si>
  <si>
    <t>Gilberto Barra</t>
  </si>
  <si>
    <t>Carlos Emerito</t>
  </si>
  <si>
    <t>Serena Will</t>
  </si>
  <si>
    <t>Will Smirfi</t>
  </si>
  <si>
    <t>Damião de jesus</t>
  </si>
  <si>
    <t>Carmen Lúcia</t>
  </si>
  <si>
    <t>Jorge Abravana</t>
  </si>
  <si>
    <t>Gina Devia</t>
  </si>
  <si>
    <t>Gertrusde góis</t>
  </si>
  <si>
    <t>Diego Santos</t>
  </si>
  <si>
    <t>Vinicius Rafaioli</t>
  </si>
  <si>
    <t>Juracy Uzeda</t>
  </si>
  <si>
    <t>Carmen Betânia</t>
  </si>
  <si>
    <t>Almir Fernandes</t>
  </si>
  <si>
    <t>Jaime Gasma</t>
  </si>
  <si>
    <t>Carlos Aplauso</t>
  </si>
  <si>
    <t>Angela Maria</t>
  </si>
  <si>
    <t>Maria Zélia</t>
  </si>
  <si>
    <t>Aderaldo Francisco</t>
  </si>
  <si>
    <t>Gilnário Fromm</t>
  </si>
  <si>
    <t>Fernando Pessoas</t>
  </si>
  <si>
    <t>Alisson Luis</t>
  </si>
  <si>
    <t>Gil de Melania</t>
  </si>
  <si>
    <t>Bert Simpgon</t>
  </si>
  <si>
    <t>Carlos Champion</t>
  </si>
  <si>
    <t>Denise Freitas</t>
  </si>
  <si>
    <t>Marcos Fross</t>
  </si>
  <si>
    <t>Jilson Lago</t>
  </si>
  <si>
    <t>Amauri Filho</t>
  </si>
  <si>
    <t>Eduardo Oliveira</t>
  </si>
  <si>
    <t>Gileno Diniz</t>
  </si>
  <si>
    <t>Roque Rais</t>
  </si>
  <si>
    <t>Fernado Fernandes</t>
  </si>
  <si>
    <t>Hilton Gomes</t>
  </si>
  <si>
    <t>Diego Telles</t>
  </si>
  <si>
    <t>Bianca Rinalda</t>
  </si>
  <si>
    <t>Angelica Guma</t>
  </si>
  <si>
    <t>Sandra Luisa</t>
  </si>
  <si>
    <t>Luisa Luiz</t>
  </si>
  <si>
    <t>Wibergano Freitas</t>
  </si>
  <si>
    <t>Raul Gazol</t>
  </si>
  <si>
    <t>Cátia Amauri</t>
  </si>
  <si>
    <t>Demilson Demmi</t>
  </si>
  <si>
    <t>Fabiano jesus</t>
  </si>
  <si>
    <t>Jermane trig</t>
  </si>
  <si>
    <t>Michael Jablon</t>
  </si>
  <si>
    <t>João Jonases</t>
  </si>
  <si>
    <t>jonas Firmo</t>
  </si>
  <si>
    <t>Girlei Gomes</t>
  </si>
  <si>
    <t>Hiton Frod</t>
  </si>
  <si>
    <t>Gerusa Cavalcanti</t>
  </si>
  <si>
    <t>Carlos Borges</t>
  </si>
  <si>
    <t>Amélia Lima</t>
  </si>
  <si>
    <t>Gustavo Firma</t>
  </si>
  <si>
    <t>Fabiana Melancia</t>
  </si>
  <si>
    <t>Jurandir Amaras</t>
  </si>
  <si>
    <t>Kiko Zambiencho</t>
  </si>
  <si>
    <t>Camila Pitangui</t>
  </si>
  <si>
    <t>Apolinário Gomes</t>
  </si>
  <si>
    <t>Tadeu Freitas</t>
  </si>
  <si>
    <t>Daniela Dimas</t>
  </si>
  <si>
    <t>Janete Cremm</t>
  </si>
  <si>
    <t>Felicia Boarque</t>
  </si>
  <si>
    <t>Amarildo Dias</t>
  </si>
  <si>
    <t>jailton Eltric</t>
  </si>
  <si>
    <t>Carlos Francisco</t>
  </si>
  <si>
    <t>Gilmar Oliveira</t>
  </si>
  <si>
    <t>Lucas Magalhães</t>
  </si>
  <si>
    <t>GENERO</t>
  </si>
  <si>
    <t>M</t>
  </si>
  <si>
    <t>F</t>
  </si>
  <si>
    <t>IDADE</t>
  </si>
  <si>
    <t>Sophia</t>
  </si>
  <si>
    <t>Helena</t>
  </si>
  <si>
    <t>Valentina</t>
  </si>
  <si>
    <t>Laura</t>
  </si>
  <si>
    <t>Isabella</t>
  </si>
  <si>
    <t>Manuela</t>
  </si>
  <si>
    <t>Júlia</t>
  </si>
  <si>
    <t>Heloísa</t>
  </si>
  <si>
    <t>Luiza</t>
  </si>
  <si>
    <t>Maria Luiza</t>
  </si>
  <si>
    <t>Lorena</t>
  </si>
  <si>
    <t>Lívia</t>
  </si>
  <si>
    <t>Giovanna</t>
  </si>
  <si>
    <t>Maria Eduarda</t>
  </si>
  <si>
    <t>Beatriz</t>
  </si>
  <si>
    <t>Maria Clara</t>
  </si>
  <si>
    <t>Cecília</t>
  </si>
  <si>
    <t>Eloá</t>
  </si>
  <si>
    <t>Lara</t>
  </si>
  <si>
    <t>Maria Júlia</t>
  </si>
  <si>
    <t>Isadora</t>
  </si>
  <si>
    <t>Mariana</t>
  </si>
  <si>
    <t>Emanuelly</t>
  </si>
  <si>
    <t>Ana Júlia</t>
  </si>
  <si>
    <t>Ana Luiza</t>
  </si>
  <si>
    <t>Ana Clara</t>
  </si>
  <si>
    <t>Melissa</t>
  </si>
  <si>
    <t>Yasmin</t>
  </si>
  <si>
    <t>Maria Alice</t>
  </si>
  <si>
    <t>Isabelly</t>
  </si>
  <si>
    <t>Lavínia</t>
  </si>
  <si>
    <t>Esther</t>
  </si>
  <si>
    <t>Sarah</t>
  </si>
  <si>
    <t>Bryan</t>
  </si>
  <si>
    <t>Eduardo</t>
  </si>
  <si>
    <t>João Lucas</t>
  </si>
  <si>
    <t>Victor</t>
  </si>
  <si>
    <t>João</t>
  </si>
  <si>
    <t>Cauã</t>
  </si>
  <si>
    <t>Antônio</t>
  </si>
  <si>
    <t>Vicente</t>
  </si>
  <si>
    <t>Caleb</t>
  </si>
  <si>
    <t>Gael</t>
  </si>
  <si>
    <t>Bento</t>
  </si>
  <si>
    <t>Caio</t>
  </si>
  <si>
    <t>Emanuel</t>
  </si>
  <si>
    <t>Vinícius</t>
  </si>
  <si>
    <t>João Guilherme</t>
  </si>
  <si>
    <t>Noah</t>
  </si>
  <si>
    <t>João Gabriel</t>
  </si>
  <si>
    <t>João Victor</t>
  </si>
  <si>
    <t>Luiz Miguel</t>
  </si>
  <si>
    <t>Francisco</t>
  </si>
  <si>
    <t>Kaique</t>
  </si>
  <si>
    <t>Otávio</t>
  </si>
  <si>
    <t>Augusto</t>
  </si>
  <si>
    <t>Levi</t>
  </si>
  <si>
    <t>Yuri</t>
  </si>
  <si>
    <t>Enrico</t>
  </si>
  <si>
    <t>Thiago</t>
  </si>
  <si>
    <t>Ian</t>
  </si>
  <si>
    <t>Victor Hugo</t>
  </si>
  <si>
    <t>Thomas</t>
  </si>
  <si>
    <t>Henry</t>
  </si>
  <si>
    <t>Luiz Felipe</t>
  </si>
  <si>
    <t>Ryan</t>
  </si>
  <si>
    <t>Arthur Miguel</t>
  </si>
  <si>
    <t>Davi Luiz</t>
  </si>
  <si>
    <t>Nathan</t>
  </si>
  <si>
    <t>Pedro Lucas</t>
  </si>
  <si>
    <t>Davi Miguel</t>
  </si>
  <si>
    <t>Raul</t>
  </si>
  <si>
    <t>Educação Física</t>
  </si>
  <si>
    <t>Big Data</t>
  </si>
  <si>
    <t>Justino</t>
  </si>
  <si>
    <t>FORMA PGTO</t>
  </si>
  <si>
    <t>Pegou DP</t>
  </si>
  <si>
    <t>DP</t>
  </si>
  <si>
    <t>N/DP</t>
  </si>
  <si>
    <t>PCD</t>
  </si>
  <si>
    <t>SIM</t>
  </si>
  <si>
    <t>NÃO</t>
  </si>
  <si>
    <t>ESTAGIO</t>
  </si>
  <si>
    <t>EXATAS HUMANAS</t>
  </si>
  <si>
    <t>EXATAS</t>
  </si>
  <si>
    <t>HUMANAS</t>
  </si>
  <si>
    <t>OUTROS</t>
  </si>
  <si>
    <t>DPS</t>
  </si>
  <si>
    <t>369452-78/Medicina/Pago-DP</t>
  </si>
  <si>
    <t>597188-44/Direito/Não Pago-N/DP</t>
  </si>
  <si>
    <t>585456-64/Estatística/Pago-N/DP</t>
  </si>
  <si>
    <t>244475-82/Administração/Pago-DP</t>
  </si>
  <si>
    <t>260368-73/Letras/Não Pago-N/DP</t>
  </si>
  <si>
    <t>532593-72/Marketing/Não Pago-DP</t>
  </si>
  <si>
    <t>522444-57/Nutrição/Não Pago-N/DP</t>
  </si>
  <si>
    <t>411614-48/Veterinária/Pago-DP</t>
  </si>
  <si>
    <t>621638-61/Gastronomia/Pago-DP</t>
  </si>
  <si>
    <t>285661-61/Filosofia/Pago-DP</t>
  </si>
  <si>
    <t>663916-99/Engenharia Civil/Pago-DP</t>
  </si>
  <si>
    <t>448444-88/Medicina/Pago-DP</t>
  </si>
  <si>
    <t>231620-56/Direito/Não Pago-N/DP</t>
  </si>
  <si>
    <t>389261-86/Estatística/Pago-N/DP</t>
  </si>
  <si>
    <t>516330-61/Informática/Pago-DP</t>
  </si>
  <si>
    <t>625721-47/Administração/Não Pago-N/DP</t>
  </si>
  <si>
    <t>832784-88/Letras/Não Pago-DP</t>
  </si>
  <si>
    <t>380192-34/Marketing/Não Pago-DP</t>
  </si>
  <si>
    <t>332574-62/Nutrição/Pago-DP</t>
  </si>
  <si>
    <t>763999-91/Veterinária/Pago-DP</t>
  </si>
  <si>
    <t>251726-72/Gastronomia/Pago-DP</t>
  </si>
  <si>
    <t>321348-56/Filosofia/Pago-N/DP</t>
  </si>
  <si>
    <t>409044-53/Engenharia Civil/Não Pago-N/DP</t>
  </si>
  <si>
    <t>490982-37/Medicina/Pago-N/DP</t>
  </si>
  <si>
    <t>671306-65/Direito/Não Pago-N/DP</t>
  </si>
  <si>
    <t>536196-53/Estatística/Pago-N/DP</t>
  </si>
  <si>
    <t>715933-55/Informática/Pago-N/DP</t>
  </si>
  <si>
    <t>326656-48/Administração/Pago-N/DP</t>
  </si>
  <si>
    <t>806340-44/Letras/Não Pago-N/DP</t>
  </si>
  <si>
    <t>515834-58/Marketing/Não Pago-N/DP</t>
  </si>
  <si>
    <t>801435-53/Nutrição/Não Pago-DP</t>
  </si>
  <si>
    <t>758368-43/Veterinária/Pago-N/DP</t>
  </si>
  <si>
    <t>403764-55/Gastronomia/Pago-N/DP</t>
  </si>
  <si>
    <t>773578-27/Filosofia/Não Pago-DP</t>
  </si>
  <si>
    <t>462524-51/Engenharia Civil/Pago-N/DP</t>
  </si>
  <si>
    <t>698845-51/Medicina/Pago-DP</t>
  </si>
  <si>
    <t>739742-93/Direito/Não Pago-N/DP</t>
  </si>
  <si>
    <t>832796-47/Estatística/Pago-N/DP</t>
  </si>
  <si>
    <t>699656-45/Informática/Não Pago-N/DP</t>
  </si>
  <si>
    <t>433238-71/Administração/Não Pago-N/DP</t>
  </si>
  <si>
    <t>824510-33/Letras/Não Pago-N/DP</t>
  </si>
  <si>
    <t>530729-85/Marketing/Não Pago-N/DP</t>
  </si>
  <si>
    <t>772984-40/Nutrição/Pago-DP</t>
  </si>
  <si>
    <t>281018-55/Veterinária/Pago-DP</t>
  </si>
  <si>
    <t>461810-57/Gastronomia/Pago-DP</t>
  </si>
  <si>
    <t>781270-74/Filosofia/Pago-DP</t>
  </si>
  <si>
    <t>637114-26/Engenharia Civil/Pago-N/DP</t>
  </si>
  <si>
    <t>389883-51/Medicina/Pago-N/DP</t>
  </si>
  <si>
    <t>254178-67/Direito/Não Pago-DP</t>
  </si>
  <si>
    <t>835175-35/Estatística/Pago-DP</t>
  </si>
  <si>
    <t>604749-44/Informática/Pago-N/DP</t>
  </si>
  <si>
    <t>466264-62/Administração/Pago-DP</t>
  </si>
  <si>
    <t>783930-28/Letras/Não Pago-N/DP</t>
  </si>
  <si>
    <t>380081-60/Marketing/Não Pago-DP</t>
  </si>
  <si>
    <t>774525-44/Nutrição/Não Pago-DP</t>
  </si>
  <si>
    <t>411577-90/Veterinária/Pago-DP</t>
  </si>
  <si>
    <t>558373-29/Gastronomia/Pago-DP</t>
  </si>
  <si>
    <t>564629-85/Filosofia/Pago-N/DP</t>
  </si>
  <si>
    <t>344276-93/Engenharia Civil/Pago-N/DP</t>
  </si>
  <si>
    <t>254829-23/Medicina/Pago-DP</t>
  </si>
  <si>
    <t>614093-23/Direito/Não Pago-DP</t>
  </si>
  <si>
    <t>366442-41/Estatística/Pago-DP</t>
  </si>
  <si>
    <t>300250-45/Informática/Pago-N/DP</t>
  </si>
  <si>
    <t>604383-62/Administração/Não Pago-N/DP</t>
  </si>
  <si>
    <t>834742-43/Letras/Não Pago-N/DP</t>
  </si>
  <si>
    <t>311285-53/Marketing/Não Pago-N/DP</t>
  </si>
  <si>
    <t>821245-77/Nutrição/Pago-N/DP</t>
  </si>
  <si>
    <t>428607-35/Veterinária/Pago-N/DP</t>
  </si>
  <si>
    <t>805261-55/Gastronomia/Pago-N/DP</t>
  </si>
  <si>
    <t>755458-24/Filosofia/Pago-N/DP</t>
  </si>
  <si>
    <t>641180-61/Engenharia Civil/Não Pago-N/DP</t>
  </si>
  <si>
    <t>342486-88/Medicina/Pago-N/DP</t>
  </si>
  <si>
    <t>451370-67/Direito/Não Pago-N/DP</t>
  </si>
  <si>
    <t>801482-37/Estatística/Pago-N/DP</t>
  </si>
  <si>
    <t>553785-27/Informática/Pago-N/DP</t>
  </si>
  <si>
    <t>623166-69/Administração/Pago-N/DP</t>
  </si>
  <si>
    <t>718498-28/Letras/Não Pago-N/DP</t>
  </si>
  <si>
    <t>320176-70/Marketing/Não Pago-N/DP</t>
  </si>
  <si>
    <t>564351-72/Nutrição/Não Pago-N/DP</t>
  </si>
  <si>
    <t>834029-31/Veterinária/Pago-N/DP</t>
  </si>
  <si>
    <t>361864-49/Gastronomia/Pago-N/DP</t>
  </si>
  <si>
    <t>718145-64/Filosofia/Não Pago-N/DP</t>
  </si>
  <si>
    <t>479553-30/Engenharia Civil/Pago-N/DP</t>
  </si>
  <si>
    <t>809148-85/Medicina/Não Pago-N/DP</t>
  </si>
  <si>
    <t>803670-69/Direito/Não Pago-N/DP</t>
  </si>
  <si>
    <t>589588-79/Estatística/Pago-N/DP</t>
  </si>
  <si>
    <t>662230-61/Informática/Não Pago-N/DP</t>
  </si>
  <si>
    <t>509234-67/Administração/Não Pago-N/DP</t>
  </si>
  <si>
    <t>610996-92/Letras/Não Pago-N/DP</t>
  </si>
  <si>
    <t>224798-25/Marketing/Não Pago-N/DP</t>
  </si>
  <si>
    <t>484946-91/Nutrição/Pago-N/DP</t>
  </si>
  <si>
    <t>655750-38/Veterinária/Não Pago-N/DP</t>
  </si>
  <si>
    <t>727602-71/Gastronomia/Não Pago-N/DP</t>
  </si>
  <si>
    <t>488680-82/Filosofia/Pago-N/DP</t>
  </si>
  <si>
    <t>521798-48/Engenharia Civil/Pago-N/DP</t>
  </si>
  <si>
    <t>802912-51/Medicina/Não Pago-N/DP</t>
  </si>
  <si>
    <t>434492-65/Administração/Não Pago-N/DP</t>
  </si>
  <si>
    <t>652121-44/Veterinária/Não Pago-N/DP</t>
  </si>
  <si>
    <t>822764-56/Filosofia/Não Pago-N/DP</t>
  </si>
  <si>
    <t>289911-88/Informática/Pago-N/DP</t>
  </si>
  <si>
    <t>302946-64/Filosofia/Pago-N/DP</t>
  </si>
  <si>
    <t>520106-43/Engenharia Civil/Pago-N/DP</t>
  </si>
  <si>
    <t>745749-89/Medicina/Pago-N/DP</t>
  </si>
  <si>
    <t>321572-51/Direito/Pago-N/DP</t>
  </si>
  <si>
    <t>635433-36/Estatística/Pago-N/DP</t>
  </si>
  <si>
    <t>420244-66/Informática/Pago-N/DP</t>
  </si>
  <si>
    <t>280204-83/Administração/Não Pago-N/DP</t>
  </si>
  <si>
    <t>471120-51/Gastronomia/Pago-N/DP</t>
  </si>
  <si>
    <t>594006-39/Direito/Não Pago-N/DP</t>
  </si>
  <si>
    <t>355024-27/Marketing/Pago-N/DP</t>
  </si>
  <si>
    <t>549639-34/Nutrição/Pago-N/DP</t>
  </si>
  <si>
    <t>253190-24/Veterinária/Pago-N/DP</t>
  </si>
  <si>
    <t>753234-69/Gastronomia/Pago-N/DP</t>
  </si>
  <si>
    <t>693212-47/Filosofia/Pago-N/DP</t>
  </si>
  <si>
    <t>719677-45/Engenharia Civil/Pago-N/DP</t>
  </si>
  <si>
    <t>437977-87/Educação Física/Pago-N/DP</t>
  </si>
  <si>
    <t>603292-80/Estatística/Pago-N/DP</t>
  </si>
  <si>
    <t>532943-42/Estatística/Pago-N/DP</t>
  </si>
  <si>
    <t>384038-59/Gastronomia/Pago-N/DP</t>
  </si>
  <si>
    <t>445103-68/Letras/Pago-N/DP</t>
  </si>
  <si>
    <t>842029-52/Big Data/Pago-N/DP</t>
  </si>
  <si>
    <t>799277-47/Big Data/Pago-N/DP</t>
  </si>
  <si>
    <t>814924-43/Letras/Pago-N/DP</t>
  </si>
  <si>
    <t>447010-61/Big Data/Pago-N/DP</t>
  </si>
  <si>
    <t>846995-86/Letras/Pago-N/DP</t>
  </si>
  <si>
    <t>301799-32/Big Data/Pago-N/DP</t>
  </si>
  <si>
    <t>832826-69/Letras/Pago-N/DP</t>
  </si>
  <si>
    <t>745801-70/Marketing/Não Pago-N/DP</t>
  </si>
  <si>
    <t>442165-29/Nutrição/Não Pago-N/DP</t>
  </si>
  <si>
    <t>732471-56/Veterinária/Pago-N/DP</t>
  </si>
  <si>
    <t>339693-99/Gastronomia/Pago-N/DP</t>
  </si>
  <si>
    <t>258946-32/Filosofia/Pago-N/DP</t>
  </si>
  <si>
    <t>747071-74/Engenharia Civil/Pago-N/DP</t>
  </si>
  <si>
    <t>715015-53/Medicina/Pago-N/DP</t>
  </si>
  <si>
    <t>272072-29/Direito/Pago-N/DP</t>
  </si>
  <si>
    <t>814343-99/Big Data/Pago-N/DP</t>
  </si>
  <si>
    <t>778347-97/Big Data/Pago-N/DP</t>
  </si>
  <si>
    <t>534078-25/Big Data/Pago-DP</t>
  </si>
  <si>
    <t>795696-29/Big Data/Não Pago-N/DP</t>
  </si>
  <si>
    <t>498993-63/Big Data/Não Pago-DP</t>
  </si>
  <si>
    <t>826222-57/Big Data/Pago-N/DP</t>
  </si>
  <si>
    <t>585604-36/Educação Física/Pago-N/DP</t>
  </si>
  <si>
    <t>274114-62/Marketing/Pago-N/DP</t>
  </si>
  <si>
    <t>270611-77/Educação Física/Pago-N/DP</t>
  </si>
  <si>
    <t>541112-67/Marketing/Pago-N/DP</t>
  </si>
  <si>
    <t>655201-96/Educação Física/Pago-N/DP</t>
  </si>
  <si>
    <t>560869-71/Marketing/Pago-N/DP</t>
  </si>
  <si>
    <t>768804-78/Direito/Pago-N/DP</t>
  </si>
  <si>
    <t>447497-96/Educação Física/Pago-DP</t>
  </si>
  <si>
    <t>840413-82/Direito/Pago-N/DP</t>
  </si>
  <si>
    <t>667216-67/Educação Física/Não Pago-N/DP</t>
  </si>
  <si>
    <t>763207-34/Educação Física/Pago-N/DP</t>
  </si>
  <si>
    <t>549641-82/Marketing/Não Pago-N/DP</t>
  </si>
  <si>
    <t>317399-33/Marketing/Pago-DP</t>
  </si>
  <si>
    <t>309697-31/Letras/Pago-N/DP</t>
  </si>
  <si>
    <t>391119-47/Marketing/Pago-N/DP</t>
  </si>
  <si>
    <t>836770-88/Nutrição/Pago-N/DP</t>
  </si>
  <si>
    <t>813068-58/Informática/Pago-N/DP</t>
  </si>
  <si>
    <t>698669-70/Gastronomia/Não Pago-N/DP</t>
  </si>
  <si>
    <t>452330-71/Medicina/Pago-DP</t>
  </si>
  <si>
    <t>571787-81/Big Data/Não Pago-DP</t>
  </si>
  <si>
    <t>715539-61/Medicina/Pago-DP</t>
  </si>
  <si>
    <t>844393-52/Medicina/Pago-DP</t>
  </si>
  <si>
    <t>828912-68/Medicina/Pago-DP</t>
  </si>
  <si>
    <t>418753-96/Educação Física/Pago-DP</t>
  </si>
  <si>
    <t>705577-60/Educação Física/Não Pago-DP</t>
  </si>
  <si>
    <t>297215-87/Educação Física/Pago-DP</t>
  </si>
  <si>
    <t>FORMAS PGTO</t>
  </si>
  <si>
    <t>DINHEIRO</t>
  </si>
  <si>
    <t>FIES</t>
  </si>
  <si>
    <t>CARTÃO CRÉDITO</t>
  </si>
  <si>
    <t>Foto</t>
  </si>
  <si>
    <t>PEGOU DIPLOMA</t>
  </si>
  <si>
    <t>NÃO PEGOU DIPLOMA</t>
  </si>
  <si>
    <t>https://i.imgur.com/j03AnWN.jpg</t>
  </si>
  <si>
    <t>https://i.imgur.com/OjYqicG.jpg</t>
  </si>
  <si>
    <t>https://i.imgur.com/oWKul8X.jpg</t>
  </si>
  <si>
    <t>https://i.imgur.com/aIB65ql.jpg</t>
  </si>
  <si>
    <t>https://i.imgur.com/Ye5b6u6.jpg</t>
  </si>
  <si>
    <t>https://i.imgur.com/23PT5nT.jpg</t>
  </si>
  <si>
    <t>https://i.imgur.com/rme6igd.jpg</t>
  </si>
  <si>
    <t>End</t>
  </si>
  <si>
    <t>SOLDADO FRANCISCO SAVASTANA</t>
  </si>
  <si>
    <t>OITO</t>
  </si>
  <si>
    <t>Rua Belgica</t>
  </si>
  <si>
    <t>IVAN PESSOA</t>
  </si>
  <si>
    <t>ITANGUA</t>
  </si>
  <si>
    <t>ALEXANDRE AMARAL</t>
  </si>
  <si>
    <t>CATUÍPE</t>
  </si>
  <si>
    <t>DO TAQUARAL</t>
  </si>
  <si>
    <t>DO MENDANHA</t>
  </si>
  <si>
    <t>DO GUANDU DO SENA</t>
  </si>
  <si>
    <t>ITAUNAS</t>
  </si>
  <si>
    <t>JOÃO DE MEDEIROS</t>
  </si>
  <si>
    <t>FRANCISCO JOSÉ</t>
  </si>
  <si>
    <t>GASTÃO PEREIRA DA SILVA</t>
  </si>
  <si>
    <t>BEIRA-RIO</t>
  </si>
  <si>
    <t>Rua jacundá</t>
  </si>
  <si>
    <t>LINO CARLOS DE PAIVA</t>
  </si>
  <si>
    <t>ADAUTO DA CÂMARA</t>
  </si>
  <si>
    <t>IRETAMA</t>
  </si>
  <si>
    <t>GUANDU DO SAPE</t>
  </si>
  <si>
    <t>JORNALISTA HENRIQUE CORDEIRO</t>
  </si>
  <si>
    <t>DOS CRAVOS</t>
  </si>
  <si>
    <t>TRÊS</t>
  </si>
  <si>
    <t>PROFESSOR JOSÉ DE MENDONÇA</t>
  </si>
  <si>
    <t>Rua Joao Bolonini</t>
  </si>
  <si>
    <t>SETE RIACHOS</t>
  </si>
  <si>
    <t>DOS DIAMANTES</t>
  </si>
  <si>
    <t>DUARTINA</t>
  </si>
  <si>
    <t>DIORAMA</t>
  </si>
  <si>
    <t>LAPLACE</t>
  </si>
  <si>
    <t>DORIVAL FERREIRA</t>
  </si>
  <si>
    <t>MORANGA</t>
  </si>
  <si>
    <t>PARDAL</t>
  </si>
  <si>
    <t>MÁRIO CORDEIRO</t>
  </si>
  <si>
    <t>PAULINO DE OLIVEIRA</t>
  </si>
  <si>
    <t>CAMPO ALEGRE</t>
  </si>
  <si>
    <t>RAFAEL RENNI</t>
  </si>
  <si>
    <t>ABEL FERREIRA</t>
  </si>
  <si>
    <t>SOLDADO MANASSES BARROS</t>
  </si>
  <si>
    <t>OSVALDO RIBEIRO</t>
  </si>
  <si>
    <t>DO CAMPINHO</t>
  </si>
  <si>
    <t>Rua Salomao</t>
  </si>
  <si>
    <t>Rua Pericles Brandão</t>
  </si>
  <si>
    <t>Rua hamilton Ferreira</t>
  </si>
  <si>
    <t>DO MONTEIRO</t>
  </si>
  <si>
    <t>MAGNESITA</t>
  </si>
  <si>
    <t>SERRA ALTA</t>
  </si>
  <si>
    <t>TATUÍ</t>
  </si>
  <si>
    <t>GUARAREMA</t>
  </si>
  <si>
    <t>JORNALISTA SABINO DE LEMOS</t>
  </si>
  <si>
    <t>PERIMBO</t>
  </si>
  <si>
    <t>MONTE LINDO</t>
  </si>
  <si>
    <t>rua sempre vival</t>
  </si>
  <si>
    <t>TENENTE CORDEIRO E SILVA</t>
  </si>
  <si>
    <t>DE SEPETIBA  RUA 53</t>
  </si>
  <si>
    <t>DO PEDREGOSO</t>
  </si>
  <si>
    <t>RUA AUARE</t>
  </si>
  <si>
    <t>PAULO MAIA</t>
  </si>
  <si>
    <t>TECAI</t>
  </si>
  <si>
    <t>EMA</t>
  </si>
  <si>
    <t>BRASIL</t>
  </si>
  <si>
    <t>JAMBUACU</t>
  </si>
  <si>
    <t>rua augusto de vasconcelos</t>
  </si>
  <si>
    <t>DA POSSE</t>
  </si>
  <si>
    <t>LASSANCE</t>
  </si>
  <si>
    <t>SAMPAIO DE LACERDA</t>
  </si>
  <si>
    <t>DO TINGUI</t>
  </si>
  <si>
    <t>RAVENA</t>
  </si>
  <si>
    <t>DO PIAUIENSE</t>
  </si>
  <si>
    <t>ARI DE OLIVEIRA LIMA</t>
  </si>
  <si>
    <t>Rua: Luciano Fabricio riquet</t>
  </si>
  <si>
    <t>DO QUAFA</t>
  </si>
  <si>
    <t>SÃO GERVÁSIO</t>
  </si>
  <si>
    <t>ALVES PINHEIRO</t>
  </si>
  <si>
    <t>mendanha</t>
  </si>
  <si>
    <t>GUSTAVO BUARQUE SCHILLER</t>
  </si>
  <si>
    <t>PONCHE-VERDE</t>
  </si>
  <si>
    <t>EUGÊNIO PAIVA</t>
  </si>
  <si>
    <t>VEREADOR ALCEU DE CARVALHO</t>
  </si>
  <si>
    <t>JOSÉ MANUEL MÁXIMO</t>
  </si>
  <si>
    <t>TIMBAUBA</t>
  </si>
  <si>
    <t>JORNALISTA JOSÉ MARTINS</t>
  </si>
  <si>
    <t>DAS GARÇAS</t>
  </si>
  <si>
    <t>Rua Ferreira Borges</t>
  </si>
  <si>
    <t>TARSILA DO AMARAL</t>
  </si>
  <si>
    <t>MAURÍCIO VAITSMAN</t>
  </si>
  <si>
    <t>rua antanio rocha</t>
  </si>
  <si>
    <t>BEIRA RIO CAMPO GRANDE</t>
  </si>
  <si>
    <t>GENERAL UCHOA CAVALCANTI</t>
  </si>
  <si>
    <t>LIDJA ZAMENHOF</t>
  </si>
  <si>
    <t>CAMPO GRANDE</t>
  </si>
  <si>
    <t>MANSIDÃO</t>
  </si>
  <si>
    <t>FOZ DO JORDÃO</t>
  </si>
  <si>
    <t>GUARATIBA</t>
  </si>
  <si>
    <t>BENIAMINO GIGLI</t>
  </si>
  <si>
    <t>PAULO VI</t>
  </si>
  <si>
    <t>9 CASINHAS</t>
  </si>
  <si>
    <t>ALDAIR CRISCIÚMA</t>
  </si>
  <si>
    <t>MERGULHÃO</t>
  </si>
  <si>
    <t>OLAVO GAMA</t>
  </si>
  <si>
    <t>DA CACHAMORRA</t>
  </si>
  <si>
    <t>DA VENDINHA</t>
  </si>
  <si>
    <t>CACHOEIRA ALTA</t>
  </si>
  <si>
    <t>JOÃO MELO</t>
  </si>
  <si>
    <t>DO MAGARÇA  CONDOMINIO COLINAS DO MAGARÇA</t>
  </si>
  <si>
    <t>DO MAGARÇA</t>
  </si>
  <si>
    <t>MIRASSOL</t>
  </si>
  <si>
    <t>QUILOMBO</t>
  </si>
  <si>
    <t>BEETHOVEN</t>
  </si>
  <si>
    <t>ANTONINA DO NORTE</t>
  </si>
  <si>
    <t>Não Cadastrado</t>
  </si>
  <si>
    <t>IMG  EXATAS</t>
  </si>
  <si>
    <t>https://i.imgur.com/YxH4srf.png</t>
  </si>
  <si>
    <t>https://i.imgur.com/MGZopyB.png</t>
  </si>
  <si>
    <t>https://i.imgur.com/2vgzesy.png</t>
  </si>
  <si>
    <t>https://i.imgur.com/86sYQ07.png</t>
  </si>
  <si>
    <t>https://i.imgur.com/2sfOQNA.png</t>
  </si>
  <si>
    <t>https://i.imgur.com/yTAKTuk.png</t>
  </si>
  <si>
    <t>https://i.imgur.com/coh1A9T.png</t>
  </si>
  <si>
    <t>https://i.imgur.com/RRutPiP.png</t>
  </si>
  <si>
    <t>https://i.imgur.com/rY5DE9q.png</t>
  </si>
  <si>
    <t>https://i.imgur.com/da9RdxZ.png</t>
  </si>
  <si>
    <t>https://i.imgur.com/4wC3Gsy.png</t>
  </si>
  <si>
    <t>https://i.imgur.com/zJGQT0E.png</t>
  </si>
  <si>
    <t>https://i.imgur.com/1wzKHJL.png</t>
  </si>
  <si>
    <t>https://i.imgur.com/vNHaUYc.png</t>
  </si>
  <si>
    <t>https://i.imgur.com/pMEjg2a.png</t>
  </si>
  <si>
    <t>https://i.imgur.com/6kcnx8a.png</t>
  </si>
  <si>
    <t>https://i.imgur.com/wYD9Nd0.png</t>
  </si>
  <si>
    <t>https://i.imgur.com/OY9zYzo.png</t>
  </si>
  <si>
    <t>https://i.imgur.com/bMcpZoz.png</t>
  </si>
  <si>
    <t>https://i.imgur.com/FGrSGmt.png</t>
  </si>
  <si>
    <t>https://i.imgur.com/fdj9Ahj.png</t>
  </si>
  <si>
    <t>https://i.imgur.com/2IhSldX.png</t>
  </si>
  <si>
    <t>https://i.imgur.com/axGSqrX.png</t>
  </si>
  <si>
    <t>https://i.imgur.com/dHPnAfT.png</t>
  </si>
  <si>
    <t>https://i.imgur.com/rJTNdSt.png</t>
  </si>
  <si>
    <t>https://i.imgur.com/OasCcPf.png</t>
  </si>
  <si>
    <t>https://i.imgur.com/zWQOXcp.png</t>
  </si>
  <si>
    <t>https://i.imgur.com/KxDjPlu.png</t>
  </si>
  <si>
    <t>https://i.imgur.com/72yAxHc.png</t>
  </si>
  <si>
    <t>https://i.imgur.com/sDXJsGD.png</t>
  </si>
  <si>
    <t>https://i.imgur.com/v27YRsw.png</t>
  </si>
  <si>
    <t>https://i.imgur.com/lhWlmjw.png</t>
  </si>
  <si>
    <t>https://i.imgur.com/5vt3Qsf.png</t>
  </si>
  <si>
    <t>https://i.imgur.com/bbG1a3p.png</t>
  </si>
  <si>
    <t>https://i.imgur.com/mVDXciq.png</t>
  </si>
  <si>
    <t>https://i.imgur.com/e5VDncj.png</t>
  </si>
  <si>
    <t>https://i.imgur.com/cUnS5fu.png</t>
  </si>
  <si>
    <t>https://i.imgur.com/1aZeyf5.png</t>
  </si>
  <si>
    <t>https://i.imgur.com/UwJ6lpr.png</t>
  </si>
  <si>
    <t>https://i.imgur.com/tALPQGR.png</t>
  </si>
  <si>
    <t>https://i.imgur.com/kJBoLg5.png</t>
  </si>
  <si>
    <t>https://i.imgur.com/QOPWaBd.png</t>
  </si>
  <si>
    <t>https://i.imgur.com/xuBWf4b.png</t>
  </si>
  <si>
    <t>https://i.imgur.com/Xfsp5gx.png</t>
  </si>
  <si>
    <t>https://i.imgur.com/hPMPZVA.png</t>
  </si>
  <si>
    <t>https://i.imgur.com/pLCfRnF.png</t>
  </si>
  <si>
    <t>https://i.imgur.com/XKtzmjS.png</t>
  </si>
  <si>
    <t>https://i.imgur.com/7zhClUo.png</t>
  </si>
  <si>
    <t>https://i.imgur.com/1QXHcFe.png</t>
  </si>
  <si>
    <t>https://i.imgur.com/67re0Qw.png</t>
  </si>
  <si>
    <t>https://i.imgur.com/c7UuGXx.png</t>
  </si>
  <si>
    <t>https://i.imgur.com/SO3mdr3.png</t>
  </si>
  <si>
    <t>https://i.imgur.com/j8XgDPZ.png</t>
  </si>
  <si>
    <t>https://i.imgur.com/fWiiA9Z.png</t>
  </si>
  <si>
    <t>https://i.imgur.com/JlgP10E.png</t>
  </si>
  <si>
    <t>https://i.imgur.com/T20uAzN.png</t>
  </si>
  <si>
    <t>https://i.imgur.com/Dk0SkLi.png</t>
  </si>
  <si>
    <t>https://i.imgur.com/4T9HI3a.png</t>
  </si>
  <si>
    <t>https://i.imgur.com/n415oBZ.png</t>
  </si>
  <si>
    <t>https://i.imgur.com/1ZHAQdG.png</t>
  </si>
  <si>
    <t>https://i.imgur.com/sxsaNp7.png</t>
  </si>
  <si>
    <t>https://i.imgur.com/4UzDgKx.png</t>
  </si>
  <si>
    <t>https://i.imgur.com/rjfh4Md.png</t>
  </si>
  <si>
    <t>https://i.imgur.com/KAPElD0.png</t>
  </si>
  <si>
    <t>https://i.imgur.com/1Zno6YS.png</t>
  </si>
  <si>
    <t>https://i.imgur.com/J3NSqF7.png</t>
  </si>
  <si>
    <t>https://i.imgur.com/44Nr160.png</t>
  </si>
  <si>
    <t>https://i.imgur.com/KJIoxiK.png</t>
  </si>
  <si>
    <t>https://i.imgur.com/OwrIbQr.png</t>
  </si>
  <si>
    <t>https://i.imgur.com/rmXHbOi.png</t>
  </si>
  <si>
    <t>https://i.imgur.com/aPZYkcb.png</t>
  </si>
  <si>
    <t>https://i.imgur.com/Iqt1dcC.png</t>
  </si>
  <si>
    <t>https://i.imgur.com/6rcQplg.png</t>
  </si>
  <si>
    <t>https://i.imgur.com/UszSM7W.png</t>
  </si>
  <si>
    <t>https://i.imgur.com/7TBArt5.png</t>
  </si>
  <si>
    <t>Daniel borges</t>
  </si>
  <si>
    <t>https://i.imgur.com/H7FdKsk.png</t>
  </si>
  <si>
    <t>CIENCIAS UHMANAS</t>
  </si>
  <si>
    <t>https://i.imgur.com/g2wKsJE.png</t>
  </si>
  <si>
    <t>FORMA PGTO2</t>
  </si>
  <si>
    <t>ENDEREÇO</t>
  </si>
  <si>
    <t>ALUNOS</t>
  </si>
  <si>
    <t>MATRICULA</t>
  </si>
  <si>
    <t>CURSO</t>
  </si>
  <si>
    <t>NOTA DE APROVACAO</t>
  </si>
  <si>
    <t>CAMPUS</t>
  </si>
  <si>
    <t>TURNO</t>
  </si>
  <si>
    <t>MENSALIDADE</t>
  </si>
  <si>
    <t>ANO</t>
  </si>
  <si>
    <t>SITUAÇAO</t>
  </si>
  <si>
    <t>Ciências da Saúde</t>
  </si>
  <si>
    <t>Ciências Sociais Aplicadas</t>
  </si>
  <si>
    <t>Ciências Exatas e da Terra</t>
  </si>
  <si>
    <t>Ciências Agrárias</t>
  </si>
  <si>
    <t>Linguística, Letras e Artes</t>
  </si>
  <si>
    <t>Ciências Humanas</t>
  </si>
  <si>
    <t>AREA DE ESTUDO</t>
  </si>
  <si>
    <t>ÁREA DE ESTUDO</t>
  </si>
  <si>
    <t>KPI</t>
  </si>
  <si>
    <t>Qtd de Alunos</t>
  </si>
  <si>
    <t>Total Cursos</t>
  </si>
  <si>
    <t>Média Nota de Aprovação</t>
  </si>
  <si>
    <t>Mensalidade Média</t>
  </si>
  <si>
    <t>Mensalidade Máx</t>
  </si>
  <si>
    <t>Mensalidade Mín</t>
  </si>
  <si>
    <t>Média de Idade</t>
  </si>
  <si>
    <t>Total DP's</t>
  </si>
  <si>
    <t>Valor</t>
  </si>
  <si>
    <t>Total Geral</t>
  </si>
  <si>
    <t>Contagem de ALUNOS</t>
  </si>
  <si>
    <t>Rótulos de Linha</t>
  </si>
  <si>
    <t>% Inadimplência</t>
  </si>
  <si>
    <t>Alunos por Área de Estudo?</t>
  </si>
  <si>
    <t>Alunos por Campus?</t>
  </si>
  <si>
    <t>Total Alunos(Não Pegou Diploma)</t>
  </si>
  <si>
    <t>PEGOU DIPLOMA vs NÃO PEGOU DIPLOMA</t>
  </si>
  <si>
    <t>RETIRADA DE DIPLOMA</t>
  </si>
  <si>
    <t>VISÃO ALUNOS :</t>
  </si>
  <si>
    <t>Contagem de DPS</t>
  </si>
  <si>
    <t>DP's por Curso?</t>
  </si>
  <si>
    <t>Média de NOTA DE APROVACAO</t>
  </si>
  <si>
    <t>Curso com maiores médias de aprovação?</t>
  </si>
  <si>
    <t>Média de MENSALIDADE</t>
  </si>
  <si>
    <t>Mensalidades mais altas por curso?</t>
  </si>
  <si>
    <t>Notas Médias de Aprovação por Campus?</t>
  </si>
  <si>
    <t>Média do Valor da Mensalidade por Campus?</t>
  </si>
  <si>
    <t>Forma de Pagamento mais utilizada?</t>
  </si>
  <si>
    <t>UNIVERSIDADE EXCEL</t>
  </si>
  <si>
    <t>Total Alunos</t>
  </si>
  <si>
    <t>Média Idade</t>
  </si>
  <si>
    <t>Média Aprovação</t>
  </si>
  <si>
    <t xml:space="preserve">% Alunos sem Diploma </t>
  </si>
  <si>
    <t xml:space="preserve">     SEGMENTAÇÕES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</si>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</sst>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3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1" xfId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2" applyFont="1"/>
    <xf numFmtId="10" fontId="0" fillId="0" borderId="0" xfId="0" applyNumberFormat="1"/>
    <xf numFmtId="43" fontId="0" fillId="0" borderId="0" xfId="0" applyNumberFormat="1"/>
    <xf numFmtId="0" fontId="8" fillId="0" borderId="0" xfId="0" applyFont="1"/>
    <xf numFmtId="0" fontId="0" fillId="4" borderId="0" xfId="0" applyFill="1"/>
    <xf numFmtId="0" fontId="0" fillId="4" borderId="4" xfId="0" applyFill="1" applyBorder="1"/>
    <xf numFmtId="0" fontId="0" fillId="4" borderId="0" xfId="0" applyFill="1" applyAlignment="1">
      <alignment horizontal="center" vertical="top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9" fontId="0" fillId="4" borderId="0" xfId="2" applyFont="1" applyFill="1" applyBorder="1" applyAlignment="1">
      <alignment horizontal="center"/>
    </xf>
    <xf numFmtId="0" fontId="0" fillId="0" borderId="4" xfId="0" applyBorder="1"/>
    <xf numFmtId="0" fontId="7" fillId="3" borderId="5" xfId="0" applyFont="1" applyFill="1" applyBorder="1" applyAlignment="1">
      <alignment horizontal="center" vertical="top"/>
    </xf>
    <xf numFmtId="1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164" fontId="7" fillId="3" borderId="6" xfId="0" applyNumberFormat="1" applyFont="1" applyFill="1" applyBorder="1" applyAlignment="1">
      <alignment horizontal="center"/>
    </xf>
    <xf numFmtId="9" fontId="7" fillId="3" borderId="6" xfId="2" applyFont="1" applyFill="1" applyBorder="1" applyAlignment="1">
      <alignment horizontal="center"/>
    </xf>
    <xf numFmtId="0" fontId="9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43" fontId="2" fillId="0" borderId="3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0" borderId="0" xfId="0" applyBorder="1"/>
  </cellXfs>
  <cellStyles count="3">
    <cellStyle name="Hiperlink" xfId="1" builtinId="8"/>
    <cellStyle name="Normal" xfId="0" builtinId="0"/>
    <cellStyle name="Porcentagem" xfId="2" builtinId="5"/>
  </cellStyles>
  <dxfs count="41"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4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[Universidade.xlsx]Análise Comparativa!alunos por area de estudo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Alunos</a:t>
            </a:r>
            <a:r>
              <a:rPr lang="en-US" baseline="0">
                <a:solidFill>
                  <a:schemeClr val="bg1"/>
                </a:solidFill>
              </a:rPr>
              <a:t> por Área de Estudo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/>
          </a:solidFill>
          <a:ln>
            <a:solidFill>
              <a:schemeClr val="accent1"/>
            </a:solidFill>
          </a:ln>
          <a:effectLst>
            <a:glow>
              <a:schemeClr val="accent1">
                <a:alpha val="40000"/>
              </a:schemeClr>
            </a:glow>
            <a:outerShdw blurRad="50800" dist="50800" dir="5400000" algn="ctr" rotWithShape="0">
              <a:schemeClr val="bg1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869170199878865E-2"/>
          <c:y val="0.14113622702244596"/>
          <c:w val="0.90992570159499297"/>
          <c:h val="0.604871897028634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'Análise Comparativa'!$C$5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1"/>
              </a:solidFill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chemeClr val="bg1"/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Comparativa'!$B$6:$B$12</c:f>
              <c:strCache>
                <c:ptCount val="6"/>
                <c:pt idx="0">
                  <c:v>Ciências Sociais Aplicadas</c:v>
                </c:pt>
                <c:pt idx="1">
                  <c:v>Ciências Exatas e da Terra</c:v>
                </c:pt>
                <c:pt idx="2">
                  <c:v>Ciências da Saúde</c:v>
                </c:pt>
                <c:pt idx="3">
                  <c:v>Linguística, Letras e Artes</c:v>
                </c:pt>
                <c:pt idx="4">
                  <c:v>Ciências Humanas</c:v>
                </c:pt>
                <c:pt idx="5">
                  <c:v>Ciências Agrárias</c:v>
                </c:pt>
              </c:strCache>
            </c:strRef>
          </c:cat>
          <c:val>
            <c:numRef>
              <c:f>'Análise Comparativa'!$C$6:$C$12</c:f>
              <c:numCache>
                <c:formatCode>General</c:formatCode>
                <c:ptCount val="6"/>
                <c:pt idx="0">
                  <c:v>52</c:v>
                </c:pt>
                <c:pt idx="1">
                  <c:v>43</c:v>
                </c:pt>
                <c:pt idx="2">
                  <c:v>36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F-43DB-AE20-5C04D53893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3679983"/>
        <c:axId val="493680463"/>
      </c:barChart>
      <c:catAx>
        <c:axId val="49367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680463"/>
        <c:crosses val="autoZero"/>
        <c:auto val="1"/>
        <c:lblAlgn val="ctr"/>
        <c:lblOffset val="100"/>
        <c:noMultiLvlLbl val="0"/>
      </c:catAx>
      <c:valAx>
        <c:axId val="4936804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367998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40000"/>
            <a:lumOff val="60000"/>
          </a:schemeClr>
        </a:gs>
        <a:gs pos="46000">
          <a:schemeClr val="accent5">
            <a:lumMod val="95000"/>
            <a:lumOff val="5000"/>
          </a:schemeClr>
        </a:gs>
        <a:gs pos="100000">
          <a:schemeClr val="accent5">
            <a:lumMod val="60000"/>
          </a:schemeClr>
        </a:gs>
      </a:gsLst>
      <a:path path="circle">
        <a:fillToRect l="50000" t="130000" r="50000" b="-3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[Universidade.xlsx]Análise Comparativa!dps por curso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DP's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142815830932341"/>
          <c:y val="0.15032576998261099"/>
          <c:w val="0.76322393445647696"/>
          <c:h val="0.7939821522238882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'Análise Comparativa'!$C$61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Comparativa'!$B$62:$B$76</c:f>
              <c:strCache>
                <c:ptCount val="14"/>
                <c:pt idx="0">
                  <c:v>Engenharia Civil</c:v>
                </c:pt>
                <c:pt idx="1">
                  <c:v>Informática</c:v>
                </c:pt>
                <c:pt idx="2">
                  <c:v>Letras</c:v>
                </c:pt>
                <c:pt idx="3">
                  <c:v>Estatística</c:v>
                </c:pt>
                <c:pt idx="4">
                  <c:v>Administração</c:v>
                </c:pt>
                <c:pt idx="5">
                  <c:v>Direito</c:v>
                </c:pt>
                <c:pt idx="6">
                  <c:v>Filosofia</c:v>
                </c:pt>
                <c:pt idx="7">
                  <c:v>Big Data</c:v>
                </c:pt>
                <c:pt idx="8">
                  <c:v>Marketing</c:v>
                </c:pt>
                <c:pt idx="9">
                  <c:v>Gastronomia</c:v>
                </c:pt>
                <c:pt idx="10">
                  <c:v>Educação Física</c:v>
                </c:pt>
                <c:pt idx="11">
                  <c:v>Veterinária</c:v>
                </c:pt>
                <c:pt idx="12">
                  <c:v>Nutrição</c:v>
                </c:pt>
                <c:pt idx="13">
                  <c:v>Medicina</c:v>
                </c:pt>
              </c:strCache>
            </c:strRef>
          </c:cat>
          <c:val>
            <c:numRef>
              <c:f>'Análise Comparativa'!$C$62:$C$76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5-454E-B39F-38846ABFC1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41555327"/>
        <c:axId val="493687183"/>
      </c:barChart>
      <c:catAx>
        <c:axId val="104155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687183"/>
        <c:crosses val="autoZero"/>
        <c:auto val="1"/>
        <c:lblAlgn val="ctr"/>
        <c:lblOffset val="100"/>
        <c:noMultiLvlLbl val="0"/>
      </c:catAx>
      <c:valAx>
        <c:axId val="493687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15553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40000"/>
            <a:lumOff val="60000"/>
          </a:schemeClr>
        </a:gs>
        <a:gs pos="46000">
          <a:schemeClr val="accent5">
            <a:lumMod val="95000"/>
            <a:lumOff val="5000"/>
          </a:schemeClr>
        </a:gs>
        <a:gs pos="100000">
          <a:schemeClr val="accent5">
            <a:lumMod val="60000"/>
          </a:schemeClr>
        </a:gs>
      </a:gsLst>
      <a:path path="circle">
        <a:fillToRect l="50000" t="130000" r="50000" b="-3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[Universidade.xlsx]Análise Comparativa!mensalidades mais altas por curso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Mensalidades Mais</a:t>
            </a:r>
            <a:r>
              <a:rPr lang="en-US" baseline="0">
                <a:solidFill>
                  <a:schemeClr val="bg1"/>
                </a:solidFill>
              </a:rPr>
              <a:t> Altas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Comparativa'!$C$100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Comparativa'!$B$101:$B$106</c:f>
              <c:strCache>
                <c:ptCount val="5"/>
                <c:pt idx="0">
                  <c:v>Estatística</c:v>
                </c:pt>
                <c:pt idx="1">
                  <c:v>Nutrição</c:v>
                </c:pt>
                <c:pt idx="2">
                  <c:v>Big Data</c:v>
                </c:pt>
                <c:pt idx="3">
                  <c:v>Veterinária</c:v>
                </c:pt>
                <c:pt idx="4">
                  <c:v>Medicina</c:v>
                </c:pt>
              </c:strCache>
            </c:strRef>
          </c:cat>
          <c:val>
            <c:numRef>
              <c:f>'Análise Comparativa'!$C$101:$C$106</c:f>
              <c:numCache>
                <c:formatCode>_(* #,##0.00_);_(* \(#,##0.00\);_(* "-"??_);_(@_)</c:formatCode>
                <c:ptCount val="5"/>
                <c:pt idx="0">
                  <c:v>2000</c:v>
                </c:pt>
                <c:pt idx="1">
                  <c:v>2200</c:v>
                </c:pt>
                <c:pt idx="2">
                  <c:v>2236.3636363636365</c:v>
                </c:pt>
                <c:pt idx="3">
                  <c:v>2945.4545454545455</c:v>
                </c:pt>
                <c:pt idx="4">
                  <c:v>3646.6666666666665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1-496B-B7A0-AD073BD19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9589135"/>
        <c:axId val="1039587215"/>
      </c:barChart>
      <c:catAx>
        <c:axId val="1039589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9587215"/>
        <c:crosses val="autoZero"/>
        <c:auto val="1"/>
        <c:lblAlgn val="ctr"/>
        <c:lblOffset val="100"/>
        <c:noMultiLvlLbl val="0"/>
      </c:catAx>
      <c:valAx>
        <c:axId val="1039587215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103958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40000"/>
            <a:lumOff val="60000"/>
          </a:schemeClr>
        </a:gs>
        <a:gs pos="46000">
          <a:schemeClr val="accent5">
            <a:lumMod val="95000"/>
            <a:lumOff val="5000"/>
          </a:schemeClr>
        </a:gs>
        <a:gs pos="100000">
          <a:schemeClr val="accent5">
            <a:lumMod val="60000"/>
          </a:schemeClr>
        </a:gs>
      </a:gsLst>
      <a:path path="circle">
        <a:fillToRect l="50000" t="130000" r="50000" b="-3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[Universidade.xlsx]Análise Comparativa!notas medias por campus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Notas Médias Por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Comparativa'!$C$121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Comparativa'!$B$122:$B$125</c:f>
              <c:strCache>
                <c:ptCount val="3"/>
                <c:pt idx="0">
                  <c:v>Brotas</c:v>
                </c:pt>
                <c:pt idx="1">
                  <c:v>Cabula</c:v>
                </c:pt>
                <c:pt idx="2">
                  <c:v>Justino</c:v>
                </c:pt>
              </c:strCache>
            </c:strRef>
          </c:cat>
          <c:val>
            <c:numRef>
              <c:f>'Análise Comparativa'!$C$122:$C$125</c:f>
              <c:numCache>
                <c:formatCode>0.00</c:formatCode>
                <c:ptCount val="3"/>
                <c:pt idx="0">
                  <c:v>7.7564102564102564</c:v>
                </c:pt>
                <c:pt idx="1">
                  <c:v>7.4761904761904763</c:v>
                </c:pt>
                <c:pt idx="2">
                  <c:v>6.8076923076923075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C-460F-80F5-12F5DBF9FA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9591535"/>
        <c:axId val="1039585295"/>
      </c:barChart>
      <c:catAx>
        <c:axId val="103959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9585295"/>
        <c:crosses val="autoZero"/>
        <c:auto val="1"/>
        <c:lblAlgn val="ctr"/>
        <c:lblOffset val="100"/>
        <c:noMultiLvlLbl val="0"/>
      </c:catAx>
      <c:valAx>
        <c:axId val="103958529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3959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40000"/>
            <a:lumOff val="60000"/>
          </a:schemeClr>
        </a:gs>
        <a:gs pos="46000">
          <a:schemeClr val="accent5">
            <a:lumMod val="95000"/>
            <a:lumOff val="5000"/>
          </a:schemeClr>
        </a:gs>
        <a:gs pos="100000">
          <a:schemeClr val="accent5">
            <a:lumMod val="60000"/>
          </a:schemeClr>
        </a:gs>
      </a:gsLst>
      <a:path path="circle">
        <a:fillToRect l="50000" t="130000" r="50000" b="-3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[Universidade.xlsx]Análise Comparativa!alunos por campus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Alunos por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Comparativa'!$C$26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8B-45A2-8310-60BB1EFDFE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8B-45A2-8310-60BB1EFDFE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8B-45A2-8310-60BB1EFDFEE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'Análise Comparativa'!$B$27:$B$30</c:f>
              <c:strCache>
                <c:ptCount val="3"/>
                <c:pt idx="0">
                  <c:v>Brotas</c:v>
                </c:pt>
                <c:pt idx="1">
                  <c:v>Cabula</c:v>
                </c:pt>
                <c:pt idx="2">
                  <c:v>Justino</c:v>
                </c:pt>
              </c:strCache>
            </c:strRef>
          </c:cat>
          <c:val>
            <c:numRef>
              <c:f>'Análise Comparativa'!$C$27:$C$30</c:f>
              <c:numCache>
                <c:formatCode>0.00%</c:formatCode>
                <c:ptCount val="3"/>
                <c:pt idx="0">
                  <c:v>0.46706586826347307</c:v>
                </c:pt>
                <c:pt idx="1">
                  <c:v>0.3772455089820359</c:v>
                </c:pt>
                <c:pt idx="2">
                  <c:v>0.15568862275449102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B-45A2-8310-60BB1EFD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40000"/>
            <a:lumOff val="60000"/>
          </a:schemeClr>
        </a:gs>
        <a:gs pos="46000">
          <a:schemeClr val="accent5">
            <a:lumMod val="95000"/>
            <a:lumOff val="5000"/>
          </a:schemeClr>
        </a:gs>
        <a:gs pos="100000">
          <a:schemeClr val="accent5">
            <a:lumMod val="60000"/>
          </a:schemeClr>
        </a:gs>
      </a:gsLst>
      <a:path path="circle">
        <a:fillToRect l="50000" t="130000" r="50000" b="-3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[Universidade.xlsx]Análise Comparativa!alunos por campus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Alunos por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Comparativa'!$C$26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B4-4FE1-80A8-C0180F4AF2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B4-4FE1-80A8-C0180F4AF2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B4-4FE1-80A8-C0180F4AF21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'Análise Comparativa'!$B$27:$B$30</c:f>
              <c:strCache>
                <c:ptCount val="3"/>
                <c:pt idx="0">
                  <c:v>Brotas</c:v>
                </c:pt>
                <c:pt idx="1">
                  <c:v>Cabula</c:v>
                </c:pt>
                <c:pt idx="2">
                  <c:v>Justino</c:v>
                </c:pt>
              </c:strCache>
            </c:strRef>
          </c:cat>
          <c:val>
            <c:numRef>
              <c:f>'Análise Comparativa'!$C$27:$C$30</c:f>
              <c:numCache>
                <c:formatCode>0.00%</c:formatCode>
                <c:ptCount val="3"/>
                <c:pt idx="0">
                  <c:v>0.46706586826347307</c:v>
                </c:pt>
                <c:pt idx="1">
                  <c:v>0.3772455089820359</c:v>
                </c:pt>
                <c:pt idx="2">
                  <c:v>0.15568862275449102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A-4AFD-9212-646DF445E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40000"/>
            <a:lumOff val="60000"/>
          </a:schemeClr>
        </a:gs>
        <a:gs pos="46000">
          <a:schemeClr val="accent5">
            <a:lumMod val="95000"/>
            <a:lumOff val="5000"/>
          </a:schemeClr>
        </a:gs>
        <a:gs pos="100000">
          <a:schemeClr val="accent5">
            <a:lumMod val="60000"/>
          </a:schemeClr>
        </a:gs>
      </a:gsLst>
      <a:path path="circle">
        <a:fillToRect l="50000" t="130000" r="50000" b="-3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[Universidade.xlsx]Análise Comparativa!pegou vs nao pegou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PEGOU DIPLOMA vs NÃO PEGOU DIPLOMA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'Análise Comparativa'!$C$43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22-4C5A-8796-DA264FADB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22-4C5A-8796-DA264FADBB1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'Análise Comparativa'!$B$44:$B$46</c:f>
              <c:strCache>
                <c:ptCount val="2"/>
                <c:pt idx="0">
                  <c:v>NÃO PEGOU DIPLOMA</c:v>
                </c:pt>
                <c:pt idx="1">
                  <c:v>PEGOU DIPLOMA</c:v>
                </c:pt>
              </c:strCache>
            </c:strRef>
          </c:cat>
          <c:val>
            <c:numRef>
              <c:f>'Análise Comparativa'!$C$44:$C$46</c:f>
              <c:numCache>
                <c:formatCode>General</c:formatCode>
                <c:ptCount val="2"/>
                <c:pt idx="0">
                  <c:v>80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4-472F-BF19-E61C8CED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40000"/>
            <a:lumOff val="60000"/>
          </a:schemeClr>
        </a:gs>
        <a:gs pos="46000">
          <a:schemeClr val="accent5">
            <a:lumMod val="95000"/>
            <a:lumOff val="5000"/>
          </a:schemeClr>
        </a:gs>
        <a:gs pos="100000">
          <a:schemeClr val="accent5">
            <a:lumMod val="60000"/>
          </a:schemeClr>
        </a:gs>
      </a:gsLst>
      <a:path path="circle">
        <a:fillToRect l="50000" t="130000" r="50000" b="-3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[Universidade.xlsx]Análise Comparativa!dps por curso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DP's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Comparativa'!$C$61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Comparativa'!$B$62:$B$76</c:f>
              <c:strCache>
                <c:ptCount val="14"/>
                <c:pt idx="0">
                  <c:v>Engenharia Civil</c:v>
                </c:pt>
                <c:pt idx="1">
                  <c:v>Informática</c:v>
                </c:pt>
                <c:pt idx="2">
                  <c:v>Letras</c:v>
                </c:pt>
                <c:pt idx="3">
                  <c:v>Estatística</c:v>
                </c:pt>
                <c:pt idx="4">
                  <c:v>Administração</c:v>
                </c:pt>
                <c:pt idx="5">
                  <c:v>Direito</c:v>
                </c:pt>
                <c:pt idx="6">
                  <c:v>Filosofia</c:v>
                </c:pt>
                <c:pt idx="7">
                  <c:v>Big Data</c:v>
                </c:pt>
                <c:pt idx="8">
                  <c:v>Marketing</c:v>
                </c:pt>
                <c:pt idx="9">
                  <c:v>Gastronomia</c:v>
                </c:pt>
                <c:pt idx="10">
                  <c:v>Educação Física</c:v>
                </c:pt>
                <c:pt idx="11">
                  <c:v>Veterinária</c:v>
                </c:pt>
                <c:pt idx="12">
                  <c:v>Nutrição</c:v>
                </c:pt>
                <c:pt idx="13">
                  <c:v>Medicina</c:v>
                </c:pt>
              </c:strCache>
            </c:strRef>
          </c:cat>
          <c:val>
            <c:numRef>
              <c:f>'Análise Comparativa'!$C$62:$C$76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5-4899-B928-5ADD68981D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41555327"/>
        <c:axId val="493687183"/>
      </c:barChart>
      <c:catAx>
        <c:axId val="104155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687183"/>
        <c:crosses val="autoZero"/>
        <c:auto val="1"/>
        <c:lblAlgn val="ctr"/>
        <c:lblOffset val="100"/>
        <c:noMultiLvlLbl val="0"/>
      </c:catAx>
      <c:valAx>
        <c:axId val="493687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15553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40000"/>
            <a:lumOff val="60000"/>
          </a:schemeClr>
        </a:gs>
        <a:gs pos="46000">
          <a:schemeClr val="accent5">
            <a:lumMod val="95000"/>
            <a:lumOff val="5000"/>
          </a:schemeClr>
        </a:gs>
        <a:gs pos="100000">
          <a:schemeClr val="accent5">
            <a:lumMod val="60000"/>
          </a:schemeClr>
        </a:gs>
      </a:gsLst>
      <a:path path="circle">
        <a:fillToRect l="50000" t="130000" r="50000" b="-3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[Universidade.xlsx]Análise Comparativa!medias de aprovacao por curso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</a:t>
            </a:r>
            <a:r>
              <a:rPr lang="en-US" baseline="0">
                <a:solidFill>
                  <a:schemeClr val="bg1"/>
                </a:solidFill>
              </a:rPr>
              <a:t> Médias de Aprovação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Comparativa'!$C$81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Comparativa'!$B$82:$B$87</c:f>
              <c:strCache>
                <c:ptCount val="5"/>
                <c:pt idx="0">
                  <c:v>Engenharia Civil</c:v>
                </c:pt>
                <c:pt idx="1">
                  <c:v>Gastronomia</c:v>
                </c:pt>
                <c:pt idx="2">
                  <c:v>Filosofia</c:v>
                </c:pt>
                <c:pt idx="3">
                  <c:v>Estatística</c:v>
                </c:pt>
                <c:pt idx="4">
                  <c:v>Medicina</c:v>
                </c:pt>
              </c:strCache>
            </c:strRef>
          </c:cat>
          <c:val>
            <c:numRef>
              <c:f>'Análise Comparativa'!$C$82:$C$87</c:f>
              <c:numCache>
                <c:formatCode>0.00</c:formatCode>
                <c:ptCount val="5"/>
                <c:pt idx="0">
                  <c:v>7.7272727272727275</c:v>
                </c:pt>
                <c:pt idx="1">
                  <c:v>7.7692307692307692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9-47E6-A836-3CE05E15CA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39632335"/>
        <c:axId val="1039634735"/>
      </c:barChart>
      <c:catAx>
        <c:axId val="1039632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9634735"/>
        <c:crosses val="autoZero"/>
        <c:auto val="1"/>
        <c:lblAlgn val="ctr"/>
        <c:lblOffset val="100"/>
        <c:noMultiLvlLbl val="0"/>
      </c:catAx>
      <c:valAx>
        <c:axId val="1039634735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03963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40000"/>
            <a:lumOff val="60000"/>
          </a:schemeClr>
        </a:gs>
        <a:gs pos="46000">
          <a:schemeClr val="accent5">
            <a:lumMod val="95000"/>
            <a:lumOff val="5000"/>
          </a:schemeClr>
        </a:gs>
        <a:gs pos="100000">
          <a:schemeClr val="accent5">
            <a:lumMod val="60000"/>
          </a:schemeClr>
        </a:gs>
      </a:gsLst>
      <a:path path="circle">
        <a:fillToRect l="50000" t="130000" r="50000" b="-3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[Universidade.xlsx]Análise Comparativa!mensalidades mais altas por curso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Mensalidades Mais</a:t>
            </a:r>
            <a:r>
              <a:rPr lang="en-US" baseline="0">
                <a:solidFill>
                  <a:schemeClr val="bg1"/>
                </a:solidFill>
              </a:rPr>
              <a:t> Altas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Comparativa'!$C$100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Comparativa'!$B$101:$B$106</c:f>
              <c:strCache>
                <c:ptCount val="5"/>
                <c:pt idx="0">
                  <c:v>Estatística</c:v>
                </c:pt>
                <c:pt idx="1">
                  <c:v>Nutrição</c:v>
                </c:pt>
                <c:pt idx="2">
                  <c:v>Big Data</c:v>
                </c:pt>
                <c:pt idx="3">
                  <c:v>Veterinária</c:v>
                </c:pt>
                <c:pt idx="4">
                  <c:v>Medicina</c:v>
                </c:pt>
              </c:strCache>
            </c:strRef>
          </c:cat>
          <c:val>
            <c:numRef>
              <c:f>'Análise Comparativa'!$C$101:$C$106</c:f>
              <c:numCache>
                <c:formatCode>_(* #,##0.00_);_(* \(#,##0.00\);_(* "-"??_);_(@_)</c:formatCode>
                <c:ptCount val="5"/>
                <c:pt idx="0">
                  <c:v>2000</c:v>
                </c:pt>
                <c:pt idx="1">
                  <c:v>2200</c:v>
                </c:pt>
                <c:pt idx="2">
                  <c:v>2236.3636363636365</c:v>
                </c:pt>
                <c:pt idx="3">
                  <c:v>2945.4545454545455</c:v>
                </c:pt>
                <c:pt idx="4">
                  <c:v>3646.6666666666665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A-448A-B497-242FF7A16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9589135"/>
        <c:axId val="1039587215"/>
      </c:barChart>
      <c:catAx>
        <c:axId val="1039589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9587215"/>
        <c:crosses val="autoZero"/>
        <c:auto val="1"/>
        <c:lblAlgn val="ctr"/>
        <c:lblOffset val="100"/>
        <c:noMultiLvlLbl val="0"/>
      </c:catAx>
      <c:valAx>
        <c:axId val="1039587215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103958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40000"/>
            <a:lumOff val="60000"/>
          </a:schemeClr>
        </a:gs>
        <a:gs pos="46000">
          <a:schemeClr val="accent5">
            <a:lumMod val="95000"/>
            <a:lumOff val="5000"/>
          </a:schemeClr>
        </a:gs>
        <a:gs pos="100000">
          <a:schemeClr val="accent5">
            <a:lumMod val="60000"/>
          </a:schemeClr>
        </a:gs>
      </a:gsLst>
      <a:path path="circle">
        <a:fillToRect l="50000" t="130000" r="50000" b="-3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[Universidade.xlsx]Análise Comparativa!notas medias por campus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Notas Médias Por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Comparativa'!$C$121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Comparativa'!$B$122:$B$125</c:f>
              <c:strCache>
                <c:ptCount val="3"/>
                <c:pt idx="0">
                  <c:v>Brotas</c:v>
                </c:pt>
                <c:pt idx="1">
                  <c:v>Cabula</c:v>
                </c:pt>
                <c:pt idx="2">
                  <c:v>Justino</c:v>
                </c:pt>
              </c:strCache>
            </c:strRef>
          </c:cat>
          <c:val>
            <c:numRef>
              <c:f>'Análise Comparativa'!$C$122:$C$125</c:f>
              <c:numCache>
                <c:formatCode>0.00</c:formatCode>
                <c:ptCount val="3"/>
                <c:pt idx="0">
                  <c:v>7.7564102564102564</c:v>
                </c:pt>
                <c:pt idx="1">
                  <c:v>7.4761904761904763</c:v>
                </c:pt>
                <c:pt idx="2">
                  <c:v>6.8076923076923075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A-4194-A135-41068923FA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9591535"/>
        <c:axId val="1039585295"/>
      </c:barChart>
      <c:catAx>
        <c:axId val="103959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9585295"/>
        <c:crosses val="autoZero"/>
        <c:auto val="1"/>
        <c:lblAlgn val="ctr"/>
        <c:lblOffset val="100"/>
        <c:noMultiLvlLbl val="0"/>
      </c:catAx>
      <c:valAx>
        <c:axId val="103958529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3959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40000"/>
            <a:lumOff val="60000"/>
          </a:schemeClr>
        </a:gs>
        <a:gs pos="46000">
          <a:schemeClr val="accent5">
            <a:lumMod val="95000"/>
            <a:lumOff val="5000"/>
          </a:schemeClr>
        </a:gs>
        <a:gs pos="100000">
          <a:schemeClr val="accent5">
            <a:lumMod val="60000"/>
          </a:schemeClr>
        </a:gs>
      </a:gsLst>
      <a:path path="circle">
        <a:fillToRect l="50000" t="130000" r="50000" b="-3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[Universidade.xlsx]Análise Comparativa!media de mensalidade por campus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Média Mensalidade Por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Comparativa'!$C$137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Comparativa'!$B$138:$B$141</c:f>
              <c:strCache>
                <c:ptCount val="3"/>
                <c:pt idx="0">
                  <c:v>Brotas</c:v>
                </c:pt>
                <c:pt idx="1">
                  <c:v>Cabula</c:v>
                </c:pt>
                <c:pt idx="2">
                  <c:v>Justino</c:v>
                </c:pt>
              </c:strCache>
            </c:strRef>
          </c:cat>
          <c:val>
            <c:numRef>
              <c:f>'Análise Comparativa'!$C$138:$C$141</c:f>
              <c:numCache>
                <c:formatCode>_(* #,##0.00_);_(* \(#,##0.00\);_(* "-"??_);_(@_)</c:formatCode>
                <c:ptCount val="3"/>
                <c:pt idx="0">
                  <c:v>1881.7435897435898</c:v>
                </c:pt>
                <c:pt idx="1">
                  <c:v>1981.3333333333333</c:v>
                </c:pt>
                <c:pt idx="2">
                  <c:v>2498.1538461538462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D-4D2C-8A0C-7652099B49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39601135"/>
        <c:axId val="1039601615"/>
      </c:barChart>
      <c:catAx>
        <c:axId val="103960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9601615"/>
        <c:crosses val="autoZero"/>
        <c:auto val="1"/>
        <c:lblAlgn val="ctr"/>
        <c:lblOffset val="100"/>
        <c:noMultiLvlLbl val="0"/>
      </c:catAx>
      <c:valAx>
        <c:axId val="1039601615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103960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40000"/>
            <a:lumOff val="60000"/>
          </a:schemeClr>
        </a:gs>
        <a:gs pos="46000">
          <a:schemeClr val="accent5">
            <a:lumMod val="95000"/>
            <a:lumOff val="5000"/>
          </a:schemeClr>
        </a:gs>
        <a:gs pos="100000">
          <a:schemeClr val="accent5">
            <a:lumMod val="60000"/>
          </a:schemeClr>
        </a:gs>
      </a:gsLst>
      <a:path path="circle">
        <a:fillToRect l="50000" t="130000" r="50000" b="-3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[Universidade.xlsx]Análise Comparativa!Tabela dinâmica10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Formas de Pagamentos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Comparativa'!$C$153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DC-4CF5-94DC-19C4592072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DC-4CF5-94DC-19C4592072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DC-4CF5-94DC-19C4592072A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'Análise Comparativa'!$B$154:$B$157</c:f>
              <c:strCache>
                <c:ptCount val="3"/>
                <c:pt idx="0">
                  <c:v>CARTÃO CRÉDITO</c:v>
                </c:pt>
                <c:pt idx="1">
                  <c:v>DINHEIRO</c:v>
                </c:pt>
                <c:pt idx="2">
                  <c:v>FIES</c:v>
                </c:pt>
              </c:strCache>
            </c:strRef>
          </c:cat>
          <c:val>
            <c:numRef>
              <c:f>'Análise Comparativa'!$C$154:$C$157</c:f>
              <c:numCache>
                <c:formatCode>General</c:formatCode>
                <c:ptCount val="3"/>
                <c:pt idx="0">
                  <c:v>54</c:v>
                </c:pt>
                <c:pt idx="1">
                  <c:v>58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4-4275-BD11-8E2C8219B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40000"/>
            <a:lumOff val="60000"/>
          </a:schemeClr>
        </a:gs>
        <a:gs pos="46000">
          <a:schemeClr val="accent5">
            <a:lumMod val="95000"/>
            <a:lumOff val="5000"/>
          </a:schemeClr>
        </a:gs>
        <a:gs pos="100000">
          <a:schemeClr val="accent5">
            <a:lumMod val="60000"/>
          </a:schemeClr>
        </a:gs>
      </a:gsLst>
      <a:path path="circle">
        <a:fillToRect l="50000" t="130000" r="50000" b="-3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3</xdr:row>
      <xdr:rowOff>80962</xdr:rowOff>
    </xdr:from>
    <xdr:to>
      <xdr:col>7</xdr:col>
      <xdr:colOff>257175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B7EE90-A9DE-946D-FF3A-05F048FF9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22</xdr:row>
      <xdr:rowOff>23812</xdr:rowOff>
    </xdr:from>
    <xdr:to>
      <xdr:col>7</xdr:col>
      <xdr:colOff>304799</xdr:colOff>
      <xdr:row>37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41E813-B926-B318-2690-E7C9B4EB0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438149</xdr:colOff>
      <xdr:row>39</xdr:row>
      <xdr:rowOff>157162</xdr:rowOff>
    </xdr:from>
    <xdr:to>
      <xdr:col>7</xdr:col>
      <xdr:colOff>295274</xdr:colOff>
      <xdr:row>54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2C4A3D-AA16-F17C-D70F-CC75B8960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323850</xdr:colOff>
      <xdr:row>56</xdr:row>
      <xdr:rowOff>133351</xdr:rowOff>
    </xdr:from>
    <xdr:to>
      <xdr:col>6</xdr:col>
      <xdr:colOff>981075</xdr:colOff>
      <xdr:row>75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0B1C619-7C01-BB80-8609-5E9D7798D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133350</xdr:colOff>
      <xdr:row>78</xdr:row>
      <xdr:rowOff>28575</xdr:rowOff>
    </xdr:from>
    <xdr:to>
      <xdr:col>6</xdr:col>
      <xdr:colOff>457200</xdr:colOff>
      <xdr:row>95</xdr:row>
      <xdr:rowOff>180974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C1EA99B-B553-7900-7C20-986B240EB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333374</xdr:colOff>
      <xdr:row>98</xdr:row>
      <xdr:rowOff>176211</xdr:rowOff>
    </xdr:from>
    <xdr:to>
      <xdr:col>6</xdr:col>
      <xdr:colOff>1171574</xdr:colOff>
      <xdr:row>116</xdr:row>
      <xdr:rowOff>9524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07F48CA-45F7-8DB0-082E-1CA371DFE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257175</xdr:colOff>
      <xdr:row>117</xdr:row>
      <xdr:rowOff>133350</xdr:rowOff>
    </xdr:from>
    <xdr:to>
      <xdr:col>6</xdr:col>
      <xdr:colOff>914400</xdr:colOff>
      <xdr:row>132</xdr:row>
      <xdr:rowOff>14287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3E9C646-38DB-0000-E4A8-ECEF98A0B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247650</xdr:colOff>
      <xdr:row>133</xdr:row>
      <xdr:rowOff>42862</xdr:rowOff>
    </xdr:from>
    <xdr:to>
      <xdr:col>6</xdr:col>
      <xdr:colOff>904875</xdr:colOff>
      <xdr:row>147</xdr:row>
      <xdr:rowOff>119062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A10B06A-8240-F3A0-AA4E-D06F8055C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247650</xdr:colOff>
      <xdr:row>149</xdr:row>
      <xdr:rowOff>147636</xdr:rowOff>
    </xdr:from>
    <xdr:to>
      <xdr:col>6</xdr:col>
      <xdr:colOff>904875</xdr:colOff>
      <xdr:row>165</xdr:row>
      <xdr:rowOff>57149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4344B0B-7D18-713E-AC0D-47600D09B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1533524</xdr:colOff>
      <xdr:row>5</xdr:row>
      <xdr:rowOff>161926</xdr:rowOff>
    </xdr:from>
    <xdr:to>
      <xdr:col>6</xdr:col>
      <xdr:colOff>851646</xdr:colOff>
      <xdr:row>21</xdr:row>
      <xdr:rowOff>78441</xdr:rowOff>
    </xdr:to>
    <xdr:graphicFrame macro="">
      <xdr:nvGraphicFramePr>
        <xdr:cNvPr id="4" name="dps por curso">
          <a:extLst>
            <a:ext uri="{FF2B5EF4-FFF2-40B4-BE49-F238E27FC236}">
              <a16:creationId xmlns:a16="http://schemas.microsoft.com/office/drawing/2014/main" id="{1049068E-8816-42D7-9886-3C677B51F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997323</xdr:colOff>
      <xdr:row>5</xdr:row>
      <xdr:rowOff>152401</xdr:rowOff>
    </xdr:from>
    <xdr:to>
      <xdr:col>13</xdr:col>
      <xdr:colOff>161925</xdr:colOff>
      <xdr:row>21</xdr:row>
      <xdr:rowOff>95250</xdr:rowOff>
    </xdr:to>
    <xdr:graphicFrame macro="">
      <xdr:nvGraphicFramePr>
        <xdr:cNvPr id="5" name="top mensalidades mais altas por curso">
          <a:extLst>
            <a:ext uri="{FF2B5EF4-FFF2-40B4-BE49-F238E27FC236}">
              <a16:creationId xmlns:a16="http://schemas.microsoft.com/office/drawing/2014/main" id="{4AB99060-CD8B-4428-8751-D8F7131F9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1009650</xdr:colOff>
      <xdr:row>22</xdr:row>
      <xdr:rowOff>38100</xdr:rowOff>
    </xdr:from>
    <xdr:to>
      <xdr:col>13</xdr:col>
      <xdr:colOff>180975</xdr:colOff>
      <xdr:row>36</xdr:row>
      <xdr:rowOff>109537</xdr:rowOff>
    </xdr:to>
    <xdr:graphicFrame macro="">
      <xdr:nvGraphicFramePr>
        <xdr:cNvPr id="6" name="notas medias por campus">
          <a:extLst>
            <a:ext uri="{FF2B5EF4-FFF2-40B4-BE49-F238E27FC236}">
              <a16:creationId xmlns:a16="http://schemas.microsoft.com/office/drawing/2014/main" id="{4F17120C-5161-47DC-AD31-00B809B1E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128548</xdr:colOff>
      <xdr:row>9</xdr:row>
      <xdr:rowOff>78282</xdr:rowOff>
    </xdr:from>
    <xdr:to>
      <xdr:col>0</xdr:col>
      <xdr:colOff>1432112</xdr:colOff>
      <xdr:row>16</xdr:row>
      <xdr:rowOff>41542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NO">
              <a:extLst>
                <a:ext uri="{FF2B5EF4-FFF2-40B4-BE49-F238E27FC236}">
                  <a16:creationId xmlns:a16="http://schemas.microsoft.com/office/drawing/2014/main" id="{D05F4E29-6A25-DD44-DE10-8F91E4A1CD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48" y="1591076"/>
              <a:ext cx="1303564" cy="1296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121743</xdr:colOff>
      <xdr:row>17</xdr:row>
      <xdr:rowOff>57871</xdr:rowOff>
    </xdr:from>
    <xdr:to>
      <xdr:col>0</xdr:col>
      <xdr:colOff>1417143</xdr:colOff>
      <xdr:row>22</xdr:row>
      <xdr:rowOff>97330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TURNO">
              <a:extLst>
                <a:ext uri="{FF2B5EF4-FFF2-40B4-BE49-F238E27FC236}">
                  <a16:creationId xmlns:a16="http://schemas.microsoft.com/office/drawing/2014/main" id="{02BCE653-1E9B-B8CE-DD4F-20D591FE56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743" y="3094665"/>
              <a:ext cx="1295400" cy="9919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121104</xdr:colOff>
      <xdr:row>23</xdr:row>
      <xdr:rowOff>166007</xdr:rowOff>
    </xdr:from>
    <xdr:to>
      <xdr:col>0</xdr:col>
      <xdr:colOff>1442357</xdr:colOff>
      <xdr:row>35</xdr:row>
      <xdr:rowOff>70757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ÁREA DE ESTUDO">
              <a:extLst>
                <a:ext uri="{FF2B5EF4-FFF2-40B4-BE49-F238E27FC236}">
                  <a16:creationId xmlns:a16="http://schemas.microsoft.com/office/drawing/2014/main" id="{0DBF06EF-4B15-7A86-CD3B-2CB297085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ÁREA DE ESTU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04" y="4345801"/>
              <a:ext cx="1321253" cy="219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1551215</xdr:colOff>
      <xdr:row>22</xdr:row>
      <xdr:rowOff>40822</xdr:rowOff>
    </xdr:from>
    <xdr:to>
      <xdr:col>6</xdr:col>
      <xdr:colOff>857251</xdr:colOff>
      <xdr:row>36</xdr:row>
      <xdr:rowOff>95250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4EA0B80-0E8A-4656-8594-56FDB55AF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te" refreshedDate="45761.697265277777" createdVersion="8" refreshedVersion="8" minRefreshableVersion="3" recordCount="167" xr:uid="{53413AD7-6E75-4CAA-9164-8D9CC33D6D38}">
  <cacheSource type="worksheet">
    <worksheetSource name="UniversidadeBase"/>
  </cacheSource>
  <cacheFields count="25">
    <cacheField name="ALUNOS" numFmtId="0">
      <sharedItems count="165">
        <s v="Abel Azevedo"/>
        <s v="Alana Silva"/>
        <s v="Alberto Sá"/>
        <s v="Danila Souza"/>
        <s v="Debora Luz"/>
        <s v="Daniel borges"/>
        <s v="Fernanda Galvão"/>
        <s v="Júlia Gilbratar"/>
        <s v="Helena Miranda"/>
        <s v="Jussara Amaral"/>
        <s v="Raquel Fernandes"/>
        <s v="Sandra Miranda"/>
        <s v="Anderson Silva"/>
        <s v="Carlos Ká"/>
        <s v="Bartolomeu Silva"/>
        <s v="Fernando Brito"/>
        <s v="Sandro Almeida"/>
        <s v="Fátima Bernardes"/>
        <s v="William Bonner"/>
        <s v="Edson arantes"/>
        <s v="Carlos Bastos"/>
        <s v="Samara Firmino"/>
        <s v="Renato Aragão"/>
        <s v="Flávio camargo"/>
        <s v="Luis Augusto"/>
        <s v="Gilberto Barra"/>
        <s v="Carlos Emerito"/>
        <s v="Serena Will"/>
        <s v="Will Smirfi"/>
        <s v="Damião de jesus"/>
        <s v="Carmen Lúcia"/>
        <s v="Jorge Abravana"/>
        <s v="Gina Devia"/>
        <s v="Gertrusde góis"/>
        <s v="Diego Santos"/>
        <s v="Vinicius Rafaioli"/>
        <s v="Juracy Uzeda"/>
        <s v="Carmen Betânia"/>
        <s v="Almir Fernandes"/>
        <s v="Jaime Gasma"/>
        <s v="Carlos Aplauso"/>
        <s v="Angela Maria"/>
        <s v="Maria Zélia"/>
        <s v="Aderaldo Francisco"/>
        <s v="Gilnário Fromm"/>
        <s v="Fernando Pessoas"/>
        <s v="Alisson Luis"/>
        <s v="Gil de Melania"/>
        <s v="Bert Simpgon"/>
        <s v="Carlos Champion"/>
        <s v="Denise Freitas"/>
        <s v="Marcos Fross"/>
        <s v="Jilson Lago"/>
        <s v="Amauri Filho"/>
        <s v="Eduardo Oliveira"/>
        <s v="Gileno Diniz"/>
        <s v="Roque Rais"/>
        <s v="Fernado Fernandes"/>
        <s v="Hilton Gomes"/>
        <s v="Diego Telles"/>
        <s v="Bianca Rinalda"/>
        <s v="Angelica Guma"/>
        <s v="Sandra Luisa"/>
        <s v="Luisa Luiz"/>
        <s v="Wibergano Freitas"/>
        <s v="Raul Gazol"/>
        <s v="Cátia Amauri"/>
        <s v="Lucas Magalhães"/>
        <s v="Demilson Demmi"/>
        <s v="Fabiano jesus"/>
        <s v="Jermane trig"/>
        <s v="Michael Jablon"/>
        <s v="João Jonases"/>
        <s v="jonas Firmo"/>
        <s v="Girlei Gomes"/>
        <s v="Hiton Frod"/>
        <s v="Gerusa Cavalcanti"/>
        <s v="Carlos Borges"/>
        <s v="Amélia Lima"/>
        <s v="Gustavo Firma"/>
        <s v="Fabiana Melancia"/>
        <s v="Jurandir Amaras"/>
        <s v="Kiko Zambiencho"/>
        <s v="Camila Pitangui"/>
        <s v="Apolinário Gomes"/>
        <s v="Tadeu Freitas"/>
        <s v="Daniela Dimas"/>
        <s v="Janete Cremm"/>
        <s v="Felicia Boarque"/>
        <s v="Amarildo Dias"/>
        <s v="jailton Eltric"/>
        <s v="Carlos Francisco"/>
        <s v="Gilmar Oliveira"/>
        <s v="Sophia"/>
        <s v="Helena"/>
        <s v="Valentina"/>
        <s v="Laura"/>
        <s v="Isabella"/>
        <s v="Manuela"/>
        <s v="Júlia"/>
        <s v="Heloísa"/>
        <s v="Luiza"/>
        <s v="Maria Luiza"/>
        <s v="Lorena"/>
        <s v="Lívia"/>
        <s v="Giovanna"/>
        <s v="Maria Eduarda"/>
        <s v="Beatriz"/>
        <s v="Maria Clara"/>
        <s v="Cecília"/>
        <s v="Eloá"/>
        <s v="Lara"/>
        <s v="Maria Júlia"/>
        <s v="Isadora"/>
        <s v="Mariana"/>
        <s v="Emanuelly"/>
        <s v="Ana Júlia"/>
        <s v="Ana Luiza"/>
        <s v="Ana Clara"/>
        <s v="Melissa"/>
        <s v="Yasmin"/>
        <s v="Maria Alice"/>
        <s v="Isabelly"/>
        <s v="Lavínia"/>
        <s v="Esther"/>
        <s v="Sarah"/>
        <s v="Bryan"/>
        <s v="Eduardo"/>
        <s v="João Lucas"/>
        <s v="Victor"/>
        <s v="João"/>
        <s v="Cauã"/>
        <s v="Antônio"/>
        <s v="Vicente"/>
        <s v="Caleb"/>
        <s v="Gael"/>
        <s v="Bento"/>
        <s v="Caio"/>
        <s v="Emanuel"/>
        <s v="Vinícius"/>
        <s v="João Guilherme"/>
        <s v="Noah"/>
        <s v="João Gabriel"/>
        <s v="João Victor"/>
        <s v="Luiz Miguel"/>
        <s v="Francisco"/>
        <s v="Kaique"/>
        <s v="Otávio"/>
        <s v="Augusto"/>
        <s v="Levi"/>
        <s v="Yuri"/>
        <s v="Enrico"/>
        <s v="Thiago"/>
        <s v="Ian"/>
        <s v="Victor Hugo"/>
        <s v="Thomas"/>
        <s v="Henry"/>
        <s v="Luiz Felipe"/>
        <s v="Ryan"/>
        <s v="Arthur Miguel"/>
        <s v="Davi Luiz"/>
        <s v="Nathan"/>
        <s v="Pedro Lucas"/>
        <s v="Davi Miguel"/>
        <s v="Raul"/>
      </sharedItems>
    </cacheField>
    <cacheField name="MATRICULA" numFmtId="0">
      <sharedItems containsSemiMixedTypes="0" containsString="0" containsNumber="1" containsInteger="1" minValue="1239" maxValue="9833"/>
    </cacheField>
    <cacheField name="ENDEREÇO" numFmtId="0">
      <sharedItems/>
    </cacheField>
    <cacheField name="End" numFmtId="0">
      <sharedItems containsMixedTypes="1" containsNumber="1" containsInteger="1" minValue="8" maxValue="40"/>
    </cacheField>
    <cacheField name="Foto" numFmtId="0">
      <sharedItems containsBlank="1"/>
    </cacheField>
    <cacheField name="CPF" numFmtId="0">
      <sharedItems containsSemiMixedTypes="0" containsString="0" containsNumber="1" containsInteger="1" minValue="3259764" maxValue="5246990"/>
    </cacheField>
    <cacheField name="CURSO" numFmtId="0">
      <sharedItems count="14">
        <s v="Medicina"/>
        <s v="Direito"/>
        <s v="Estatística"/>
        <s v="Administração"/>
        <s v="Letras"/>
        <s v="Marketing"/>
        <s v="Nutrição"/>
        <s v="Veterinária"/>
        <s v="Gastronomia"/>
        <s v="Filosofia"/>
        <s v="Engenharia Civil"/>
        <s v="Informática"/>
        <s v="Educação Física"/>
        <s v="Big Data"/>
      </sharedItems>
    </cacheField>
    <cacheField name="ÁREA DE ESTUDO" numFmtId="0">
      <sharedItems count="6">
        <s v="Ciências da Saúde"/>
        <s v="Ciências Sociais Aplicadas"/>
        <s v="Ciências Exatas e da Terra"/>
        <s v="Linguística, Letras e Artes"/>
        <s v="Ciências Agrárias"/>
        <s v="Ciências Humanas"/>
      </sharedItems>
    </cacheField>
    <cacheField name="EXATAS HUMANAS" numFmtId="0">
      <sharedItems/>
    </cacheField>
    <cacheField name="IMG  EXATAS" numFmtId="0">
      <sharedItems/>
    </cacheField>
    <cacheField name="NOTA DE APROVACAO" numFmtId="0">
      <sharedItems containsSemiMixedTypes="0" containsString="0" containsNumber="1" containsInteger="1" minValue="5" maxValue="10"/>
    </cacheField>
    <cacheField name="CAMPUS" numFmtId="0">
      <sharedItems count="3">
        <s v="Cabula"/>
        <s v="Brotas"/>
        <s v="Justino"/>
      </sharedItems>
    </cacheField>
    <cacheField name="TURNO" numFmtId="0">
      <sharedItems count="2">
        <s v="Noite"/>
        <s v="Manhã"/>
      </sharedItems>
    </cacheField>
    <cacheField name="MENSALIDADE" numFmtId="43">
      <sharedItems containsSemiMixedTypes="0" containsString="0" containsNumber="1" containsInteger="1" minValue="1100" maxValue="5700" count="18">
        <n v="3500"/>
        <n v="1600"/>
        <n v="2000"/>
        <n v="1400"/>
        <n v="2200"/>
        <n v="2900"/>
        <n v="1470"/>
        <n v="1876"/>
        <n v="1900"/>
        <n v="1300"/>
        <n v="5700"/>
        <n v="3400"/>
        <n v="2176"/>
        <n v="2600"/>
        <n v="2300"/>
        <n v="1100"/>
        <n v="1800"/>
        <n v="2400"/>
      </sharedItems>
    </cacheField>
    <cacheField name="ANO" numFmtId="0">
      <sharedItems containsSemiMixedTypes="0" containsString="0" containsNumber="1" containsInteger="1" minValue="2014" maxValue="2016" count="3">
        <n v="2014"/>
        <n v="2015"/>
        <n v="2016"/>
      </sharedItems>
    </cacheField>
    <cacheField name="SITUAÇAO" numFmtId="0">
      <sharedItems/>
    </cacheField>
    <cacheField name="FORMA PGTO" numFmtId="0">
      <sharedItems count="3">
        <s v="DINHEIRO"/>
        <s v="CARTÃO CRÉDITO"/>
        <s v="FIES"/>
      </sharedItems>
    </cacheField>
    <cacheField name="FORMA PGTO2" numFmtId="0">
      <sharedItems containsSemiMixedTypes="0" containsString="0" containsNumber="1" containsInteger="1" minValue="1" maxValue="3"/>
    </cacheField>
    <cacheField name="GENERO" numFmtId="0">
      <sharedItems/>
    </cacheField>
    <cacheField name="IDADE" numFmtId="0">
      <sharedItems containsSemiMixedTypes="0" containsString="0" containsNumber="1" containsInteger="1" minValue="21" maxValue="36"/>
    </cacheField>
    <cacheField name="Pegou DP" numFmtId="0">
      <sharedItems/>
    </cacheField>
    <cacheField name="PCD" numFmtId="0">
      <sharedItems/>
    </cacheField>
    <cacheField name="ESTAGIO" numFmtId="0">
      <sharedItems/>
    </cacheField>
    <cacheField name="DPS" numFmtId="0">
      <sharedItems count="2">
        <s v="DP"/>
        <s v="N/DP"/>
      </sharedItems>
    </cacheField>
    <cacheField name="PEGO DIPLOMA" numFmtId="0">
      <sharedItems count="2">
        <s v="PEGOU DIPLOMA"/>
        <s v="NÃO PEGOU DIPLOMA"/>
      </sharedItems>
    </cacheField>
  </cacheFields>
  <extLst>
    <ext xmlns:x14="http://schemas.microsoft.com/office/spreadsheetml/2009/9/main" uri="{725AE2AE-9491-48be-B2B4-4EB974FC3084}">
      <x14:pivotCacheDefinition pivotCacheId="13445738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n v="7080"/>
    <s v="SOLDADO FRANCISCO SAVASTANA"/>
    <s v="SOLDADO FRANCISCO SAVASTANA"/>
    <s v="https://i.imgur.com/OjYqicG.jpg"/>
    <n v="3470606"/>
    <x v="0"/>
    <x v="0"/>
    <s v="EXATAS"/>
    <s v="https://i.imgur.com/MGZopyB.png"/>
    <n v="9"/>
    <x v="0"/>
    <x v="0"/>
    <x v="0"/>
    <x v="0"/>
    <s v="Pago"/>
    <x v="0"/>
    <n v="1"/>
    <s v="M"/>
    <n v="26"/>
    <s v="369452-78/Medicina/Pago-DP"/>
    <s v="SIM"/>
    <s v="NÃO"/>
    <x v="0"/>
    <x v="0"/>
  </r>
  <r>
    <x v="1"/>
    <n v="5971"/>
    <s v="OITO"/>
    <s v="OITO"/>
    <s v="https://i.imgur.com/oWKul8X.jpg"/>
    <n v="4675200"/>
    <x v="1"/>
    <x v="1"/>
    <s v="CIENCIAS UHMANAS"/>
    <s v="https://i.imgur.com/YxH4srf.png"/>
    <n v="10"/>
    <x v="0"/>
    <x v="1"/>
    <x v="1"/>
    <x v="0"/>
    <s v="Não Pago"/>
    <x v="1"/>
    <n v="3"/>
    <s v="F"/>
    <n v="33"/>
    <s v="597188-44/Direito/Não Pago-N/DP"/>
    <s v="NÃO"/>
    <s v="SIM"/>
    <x v="1"/>
    <x v="0"/>
  </r>
  <r>
    <x v="2"/>
    <n v="4518"/>
    <s v="NÃO CADASTRADO"/>
    <s v="Não Cadastrado"/>
    <s v="https://i.imgur.com/aIB65ql.jpg"/>
    <n v="3471486"/>
    <x v="2"/>
    <x v="2"/>
    <s v="EXATAS"/>
    <s v="https://i.imgur.com/MGZopyB.png"/>
    <n v="9"/>
    <x v="1"/>
    <x v="0"/>
    <x v="2"/>
    <x v="0"/>
    <s v="Pago"/>
    <x v="0"/>
    <n v="1"/>
    <s v="M"/>
    <n v="31"/>
    <s v="585456-64/Estatística/Pago-N/DP"/>
    <s v="NÃO"/>
    <s v="NÃO"/>
    <x v="1"/>
    <x v="0"/>
  </r>
  <r>
    <x v="3"/>
    <n v="5671"/>
    <s v="NÃO CADASTRADO"/>
    <s v="Não Cadastrado"/>
    <s v="https://i.imgur.com/Ye5b6u6.jpg"/>
    <n v="3519270"/>
    <x v="3"/>
    <x v="1"/>
    <s v="EXATAS"/>
    <s v="https://i.imgur.com/MGZopyB.png"/>
    <n v="10"/>
    <x v="1"/>
    <x v="1"/>
    <x v="1"/>
    <x v="0"/>
    <s v="Pago"/>
    <x v="0"/>
    <n v="1"/>
    <s v="F"/>
    <n v="23"/>
    <s v="244475-82/Administração/Pago-DP"/>
    <s v="NÃO"/>
    <s v="NÃO"/>
    <x v="0"/>
    <x v="1"/>
  </r>
  <r>
    <x v="4"/>
    <n v="5050"/>
    <s v="NÃO CADASTRADO"/>
    <s v="Não Cadastrado"/>
    <s v="https://i.imgur.com/23PT5nT.jpg"/>
    <n v="4881921"/>
    <x v="4"/>
    <x v="3"/>
    <s v="HUMANAS"/>
    <s v="https://i.imgur.com/2vgzesy.png"/>
    <n v="5"/>
    <x v="0"/>
    <x v="0"/>
    <x v="3"/>
    <x v="0"/>
    <s v="Não Pago"/>
    <x v="2"/>
    <n v="2"/>
    <s v="F"/>
    <n v="29"/>
    <s v="260368-73/Letras/Não Pago-N/DP"/>
    <s v="NÃO"/>
    <s v="SIM"/>
    <x v="1"/>
    <x v="0"/>
  </r>
  <r>
    <x v="5"/>
    <n v="8566"/>
    <s v="RUA BELGICA"/>
    <s v="Rua Belgica"/>
    <s v="https://i.imgur.com/rme6igd.jpg"/>
    <n v="4253240"/>
    <x v="5"/>
    <x v="1"/>
    <s v="HUMANAS"/>
    <s v="https://i.imgur.com/2vgzesy.png"/>
    <n v="7"/>
    <x v="0"/>
    <x v="0"/>
    <x v="3"/>
    <x v="0"/>
    <s v="Não Pago"/>
    <x v="1"/>
    <n v="3"/>
    <s v="F"/>
    <n v="31"/>
    <s v="532593-72/Marketing/Não Pago-DP"/>
    <s v="NÃO"/>
    <s v="SIM"/>
    <x v="0"/>
    <x v="1"/>
  </r>
  <r>
    <x v="6"/>
    <n v="3202"/>
    <s v="IVAN PESSOA"/>
    <s v="IVAN PESSOA"/>
    <s v="https://i.imgur.com/j03AnWN.jpg"/>
    <n v="3740626"/>
    <x v="6"/>
    <x v="0"/>
    <s v="EXATAS"/>
    <s v="https://i.imgur.com/MGZopyB.png"/>
    <n v="10"/>
    <x v="1"/>
    <x v="0"/>
    <x v="4"/>
    <x v="0"/>
    <s v="Não Pago"/>
    <x v="1"/>
    <n v="3"/>
    <s v="F"/>
    <n v="33"/>
    <s v="522444-57/Nutrição/Não Pago-N/DP"/>
    <s v="NÃO"/>
    <s v="NÃO"/>
    <x v="1"/>
    <x v="1"/>
  </r>
  <r>
    <x v="7"/>
    <n v="9439"/>
    <s v="NÃO CADASTRADO"/>
    <s v="Não Cadastrado"/>
    <s v="https://i.imgur.com/H7FdKsk.png"/>
    <n v="5215520"/>
    <x v="7"/>
    <x v="4"/>
    <s v="EXATAS"/>
    <s v="https://i.imgur.com/MGZopyB.png"/>
    <n v="8"/>
    <x v="1"/>
    <x v="0"/>
    <x v="5"/>
    <x v="0"/>
    <s v="Pago"/>
    <x v="1"/>
    <n v="3"/>
    <s v="F"/>
    <n v="24"/>
    <s v="411614-48/Veterinária/Pago-DP"/>
    <s v="NÃO"/>
    <s v="NÃO"/>
    <x v="0"/>
    <x v="0"/>
  </r>
  <r>
    <x v="8"/>
    <n v="8943"/>
    <s v="NÃO CADASTRADO"/>
    <s v="Não Cadastrado"/>
    <s v="https://i.imgur.com/yTAKTuk.png"/>
    <n v="3661092"/>
    <x v="8"/>
    <x v="1"/>
    <s v="OUTROS"/>
    <s v="https://i.imgur.com/86sYQ07.png"/>
    <n v="10"/>
    <x v="1"/>
    <x v="1"/>
    <x v="6"/>
    <x v="0"/>
    <s v="Pago"/>
    <x v="0"/>
    <n v="1"/>
    <s v="F"/>
    <n v="30"/>
    <s v="621638-61/Gastronomia/Pago-DP"/>
    <s v="NÃO"/>
    <s v="NÃO"/>
    <x v="0"/>
    <x v="0"/>
  </r>
  <r>
    <x v="9"/>
    <n v="8545"/>
    <s v="NÃO CADASTRADO"/>
    <s v="Não Cadastrado"/>
    <s v="https://i.imgur.com/RRutPiP.png"/>
    <n v="4140164"/>
    <x v="9"/>
    <x v="5"/>
    <s v="HUMANAS"/>
    <s v="https://i.imgur.com/2vgzesy.png"/>
    <n v="7"/>
    <x v="0"/>
    <x v="0"/>
    <x v="7"/>
    <x v="0"/>
    <s v="Pago"/>
    <x v="0"/>
    <n v="1"/>
    <s v="F"/>
    <n v="34"/>
    <s v="285661-61/Filosofia/Pago-DP"/>
    <s v="NÃO"/>
    <s v="SIM"/>
    <x v="0"/>
    <x v="1"/>
  </r>
  <r>
    <x v="10"/>
    <n v="1853"/>
    <s v="NÃO CADASTRADO"/>
    <s v="Não Cadastrado"/>
    <s v="https://i.imgur.com/rY5DE9q.png"/>
    <n v="5074198"/>
    <x v="10"/>
    <x v="2"/>
    <s v="EXATAS"/>
    <s v="https://i.imgur.com/MGZopyB.png"/>
    <n v="6"/>
    <x v="1"/>
    <x v="0"/>
    <x v="8"/>
    <x v="0"/>
    <s v="Pago"/>
    <x v="0"/>
    <n v="1"/>
    <s v="F"/>
    <n v="34"/>
    <s v="663916-99/Engenharia Civil/Pago-DP"/>
    <s v="NÃO"/>
    <s v="NÃO"/>
    <x v="0"/>
    <x v="1"/>
  </r>
  <r>
    <x v="11"/>
    <n v="1987"/>
    <s v="NÃO CADASTRADO"/>
    <s v="Não Cadastrado"/>
    <s v="https://i.imgur.com/da9RdxZ.png"/>
    <n v="5033089"/>
    <x v="0"/>
    <x v="0"/>
    <s v="EXATAS"/>
    <s v="https://i.imgur.com/MGZopyB.png"/>
    <n v="7"/>
    <x v="0"/>
    <x v="1"/>
    <x v="0"/>
    <x v="0"/>
    <s v="Pago"/>
    <x v="2"/>
    <n v="2"/>
    <s v="F"/>
    <n v="30"/>
    <s v="448444-88/Medicina/Pago-DP"/>
    <s v="NÃO"/>
    <s v="NÃO"/>
    <x v="0"/>
    <x v="1"/>
  </r>
  <r>
    <x v="12"/>
    <n v="3469"/>
    <s v="ITANGUA"/>
    <s v="ITANGUA"/>
    <s v="https://i.imgur.com/coh1A9T.png"/>
    <n v="4784865"/>
    <x v="1"/>
    <x v="1"/>
    <s v="CIENCIAS UHMANAS"/>
    <s v="https://i.imgur.com/YxH4srf.png"/>
    <n v="5"/>
    <x v="0"/>
    <x v="1"/>
    <x v="1"/>
    <x v="0"/>
    <s v="Não Pago"/>
    <x v="1"/>
    <n v="3"/>
    <s v="M"/>
    <n v="33"/>
    <s v="231620-56/Direito/Não Pago-N/DP"/>
    <s v="NÃO"/>
    <s v="NÃO"/>
    <x v="1"/>
    <x v="0"/>
  </r>
  <r>
    <x v="13"/>
    <n v="3074"/>
    <s v="ALEXANDRE AMARAL"/>
    <s v="ALEXANDRE AMARAL"/>
    <s v="https://i.imgur.com/4wC3Gsy.png"/>
    <n v="4510873"/>
    <x v="2"/>
    <x v="2"/>
    <s v="EXATAS"/>
    <s v="https://i.imgur.com/MGZopyB.png"/>
    <n v="9"/>
    <x v="1"/>
    <x v="0"/>
    <x v="2"/>
    <x v="0"/>
    <s v="Pago"/>
    <x v="0"/>
    <n v="1"/>
    <s v="M"/>
    <n v="23"/>
    <s v="389261-86/Estatística/Pago-N/DP"/>
    <s v="NÃO"/>
    <s v="SIM"/>
    <x v="1"/>
    <x v="1"/>
  </r>
  <r>
    <x v="14"/>
    <n v="2907"/>
    <s v="CATUÍPE"/>
    <s v="CATUÍPE"/>
    <s v="https://i.imgur.com/zJGQT0E.png"/>
    <n v="4142164"/>
    <x v="11"/>
    <x v="2"/>
    <s v="EXATAS"/>
    <s v="https://i.imgur.com/MGZopyB.png"/>
    <n v="7"/>
    <x v="1"/>
    <x v="1"/>
    <x v="9"/>
    <x v="0"/>
    <s v="Pago"/>
    <x v="0"/>
    <n v="1"/>
    <s v="M"/>
    <n v="34"/>
    <s v="516330-61/Informática/Pago-DP"/>
    <s v="NÃO"/>
    <s v="NÃO"/>
    <x v="0"/>
    <x v="0"/>
  </r>
  <r>
    <x v="15"/>
    <n v="9625"/>
    <s v="DO TAQUARAL"/>
    <s v="DO TAQUARAL"/>
    <s v="https://i.imgur.com/1wzKHJL.png"/>
    <n v="5048081"/>
    <x v="3"/>
    <x v="1"/>
    <s v="EXATAS"/>
    <s v="https://i.imgur.com/MGZopyB.png"/>
    <n v="9"/>
    <x v="1"/>
    <x v="1"/>
    <x v="1"/>
    <x v="0"/>
    <s v="Não Pago"/>
    <x v="2"/>
    <n v="2"/>
    <s v="M"/>
    <n v="24"/>
    <s v="625721-47/Administração/Não Pago-N/DP"/>
    <s v="NÃO"/>
    <s v="SIM"/>
    <x v="1"/>
    <x v="0"/>
  </r>
  <r>
    <x v="16"/>
    <n v="9565"/>
    <s v="NÃO CADASTRADO"/>
    <s v="Não Cadastrado"/>
    <s v="https://i.imgur.com/QOPWaBd.png"/>
    <n v="3299413"/>
    <x v="4"/>
    <x v="3"/>
    <s v="HUMANAS"/>
    <s v="https://i.imgur.com/2vgzesy.png"/>
    <n v="10"/>
    <x v="0"/>
    <x v="0"/>
    <x v="3"/>
    <x v="0"/>
    <s v="Não Pago"/>
    <x v="1"/>
    <n v="3"/>
    <s v="M"/>
    <n v="32"/>
    <s v="832784-88/Letras/Não Pago-DP"/>
    <s v="NÃO"/>
    <s v="NÃO"/>
    <x v="0"/>
    <x v="1"/>
  </r>
  <r>
    <x v="17"/>
    <n v="3726"/>
    <s v="NÃO CADASTRADO"/>
    <s v="Não Cadastrado"/>
    <s v="https://i.imgur.com/vNHaUYc.png"/>
    <n v="5070799"/>
    <x v="5"/>
    <x v="1"/>
    <s v="HUMANAS"/>
    <s v="https://i.imgur.com/2vgzesy.png"/>
    <n v="8"/>
    <x v="0"/>
    <x v="1"/>
    <x v="3"/>
    <x v="0"/>
    <s v="Não Pago"/>
    <x v="0"/>
    <n v="1"/>
    <s v="F"/>
    <n v="31"/>
    <s v="380192-34/Marketing/Não Pago-DP"/>
    <s v="NÃO"/>
    <s v="SIM"/>
    <x v="0"/>
    <x v="1"/>
  </r>
  <r>
    <x v="18"/>
    <n v="8147"/>
    <s v="DO MENDANHA"/>
    <s v="DO MENDANHA"/>
    <s v="https://i.imgur.com/xuBWf4b.png"/>
    <n v="4198448"/>
    <x v="6"/>
    <x v="0"/>
    <s v="EXATAS"/>
    <s v="https://i.imgur.com/MGZopyB.png"/>
    <n v="7"/>
    <x v="1"/>
    <x v="1"/>
    <x v="4"/>
    <x v="0"/>
    <s v="Pago"/>
    <x v="1"/>
    <n v="3"/>
    <s v="M"/>
    <n v="24"/>
    <s v="332574-62/Nutrição/Pago-DP"/>
    <s v="NÃO"/>
    <s v="SIM"/>
    <x v="0"/>
    <x v="1"/>
  </r>
  <r>
    <x v="19"/>
    <n v="1503"/>
    <s v="NÃO CADASTRADO"/>
    <s v="Não Cadastrado"/>
    <s v="https://i.imgur.com/Xfsp5gx.png"/>
    <n v="5126560"/>
    <x v="7"/>
    <x v="4"/>
    <s v="EXATAS"/>
    <s v="https://i.imgur.com/MGZopyB.png"/>
    <n v="8"/>
    <x v="1"/>
    <x v="1"/>
    <x v="5"/>
    <x v="0"/>
    <s v="Pago"/>
    <x v="2"/>
    <n v="2"/>
    <s v="M"/>
    <n v="23"/>
    <s v="763999-91/Veterinária/Pago-DP"/>
    <s v="NÃO"/>
    <s v="SIM"/>
    <x v="0"/>
    <x v="0"/>
  </r>
  <r>
    <x v="20"/>
    <n v="5229"/>
    <s v="DO GUANDU DO SENA"/>
    <s v="DO GUANDU DO SENA"/>
    <s v="https://i.imgur.com/hPMPZVA.png"/>
    <n v="4639042"/>
    <x v="8"/>
    <x v="1"/>
    <s v="OUTROS"/>
    <s v="https://i.imgur.com/86sYQ07.png"/>
    <n v="8"/>
    <x v="1"/>
    <x v="0"/>
    <x v="6"/>
    <x v="0"/>
    <s v="Pago"/>
    <x v="0"/>
    <n v="1"/>
    <s v="M"/>
    <n v="32"/>
    <s v="251726-72/Gastronomia/Pago-DP"/>
    <s v="NÃO"/>
    <s v="NÃO"/>
    <x v="0"/>
    <x v="0"/>
  </r>
  <r>
    <x v="21"/>
    <n v="1654"/>
    <s v="ITAUNAS"/>
    <s v="ITAUNAS"/>
    <s v="https://i.imgur.com/pMEjg2a.png"/>
    <n v="4030037"/>
    <x v="9"/>
    <x v="5"/>
    <s v="HUMANAS"/>
    <s v="https://i.imgur.com/2vgzesy.png"/>
    <n v="10"/>
    <x v="0"/>
    <x v="0"/>
    <x v="7"/>
    <x v="0"/>
    <s v="Pago"/>
    <x v="0"/>
    <n v="1"/>
    <s v="F"/>
    <n v="23"/>
    <s v="321348-56/Filosofia/Pago-N/DP"/>
    <s v="NÃO"/>
    <s v="NÃO"/>
    <x v="1"/>
    <x v="1"/>
  </r>
  <r>
    <x v="22"/>
    <n v="2463"/>
    <s v="JOÃO DE MEDEIROS"/>
    <s v="JOÃO DE MEDEIROS"/>
    <s v="https://i.imgur.com/pLCfRnF.png"/>
    <n v="4338341"/>
    <x v="10"/>
    <x v="2"/>
    <s v="EXATAS"/>
    <s v="https://i.imgur.com/MGZopyB.png"/>
    <n v="8"/>
    <x v="1"/>
    <x v="1"/>
    <x v="8"/>
    <x v="0"/>
    <s v="Não Pago"/>
    <x v="0"/>
    <n v="1"/>
    <s v="M"/>
    <n v="29"/>
    <s v="409044-53/Engenharia Civil/Não Pago-N/DP"/>
    <s v="NÃO"/>
    <s v="NÃO"/>
    <x v="1"/>
    <x v="1"/>
  </r>
  <r>
    <x v="23"/>
    <n v="2144"/>
    <s v="NÃO CADASTRADO"/>
    <s v="Não Cadastrado"/>
    <s v="https://i.imgur.com/XKtzmjS.png"/>
    <n v="3911620"/>
    <x v="0"/>
    <x v="0"/>
    <s v="EXATAS"/>
    <s v="https://i.imgur.com/MGZopyB.png"/>
    <n v="5"/>
    <x v="0"/>
    <x v="1"/>
    <x v="0"/>
    <x v="0"/>
    <s v="Pago"/>
    <x v="2"/>
    <n v="2"/>
    <s v="M"/>
    <n v="30"/>
    <s v="490982-37/Medicina/Pago-N/DP"/>
    <s v="NÃO"/>
    <s v="SIM"/>
    <x v="1"/>
    <x v="1"/>
  </r>
  <r>
    <x v="24"/>
    <n v="3690"/>
    <s v="FRANCISCO JOSÉ"/>
    <s v="FRANCISCO JOSÉ"/>
    <s v="https://i.imgur.com/7zhClUo.png"/>
    <n v="3764935"/>
    <x v="1"/>
    <x v="1"/>
    <s v="CIENCIAS UHMANAS"/>
    <s v="https://i.imgur.com/YxH4srf.png"/>
    <n v="5"/>
    <x v="0"/>
    <x v="0"/>
    <x v="1"/>
    <x v="0"/>
    <s v="Não Pago"/>
    <x v="1"/>
    <n v="3"/>
    <s v="M"/>
    <n v="35"/>
    <s v="671306-65/Direito/Não Pago-N/DP"/>
    <s v="NÃO"/>
    <s v="NÃO"/>
    <x v="1"/>
    <x v="0"/>
  </r>
  <r>
    <x v="25"/>
    <n v="6952"/>
    <s v="NÃO CADASTRADO"/>
    <s v="Não Cadastrado"/>
    <s v="https://i.imgur.com/1QXHcFe.png"/>
    <n v="3892657"/>
    <x v="2"/>
    <x v="2"/>
    <s v="EXATAS"/>
    <s v="https://i.imgur.com/MGZopyB.png"/>
    <n v="8"/>
    <x v="1"/>
    <x v="0"/>
    <x v="2"/>
    <x v="0"/>
    <s v="Pago"/>
    <x v="1"/>
    <n v="3"/>
    <s v="M"/>
    <n v="36"/>
    <s v="536196-53/Estatística/Pago-N/DP"/>
    <s v="NÃO"/>
    <s v="SIM"/>
    <x v="1"/>
    <x v="1"/>
  </r>
  <r>
    <x v="26"/>
    <n v="1396"/>
    <s v="NÃO CADASTRADO"/>
    <s v="Não Cadastrado"/>
    <s v="https://i.imgur.com/67re0Qw.png"/>
    <n v="3352923"/>
    <x v="11"/>
    <x v="2"/>
    <s v="EXATAS"/>
    <s v="https://i.imgur.com/MGZopyB.png"/>
    <n v="5"/>
    <x v="1"/>
    <x v="0"/>
    <x v="9"/>
    <x v="0"/>
    <s v="Pago"/>
    <x v="0"/>
    <n v="1"/>
    <s v="M"/>
    <n v="32"/>
    <s v="715933-55/Informática/Pago-N/DP"/>
    <s v="NÃO"/>
    <s v="NÃO"/>
    <x v="1"/>
    <x v="1"/>
  </r>
  <r>
    <x v="27"/>
    <n v="9432"/>
    <s v="NÃO CADASTRADO"/>
    <s v="Não Cadastrado"/>
    <s v="https://i.imgur.com/6kcnx8a.png"/>
    <n v="5023228"/>
    <x v="3"/>
    <x v="1"/>
    <s v="EXATAS"/>
    <s v="https://i.imgur.com/MGZopyB.png"/>
    <n v="5"/>
    <x v="1"/>
    <x v="1"/>
    <x v="1"/>
    <x v="0"/>
    <s v="Pago"/>
    <x v="0"/>
    <n v="1"/>
    <s v="F"/>
    <n v="32"/>
    <s v="326656-48/Administração/Pago-N/DP"/>
    <s v="NÃO"/>
    <s v="NÃO"/>
    <x v="1"/>
    <x v="0"/>
  </r>
  <r>
    <x v="28"/>
    <n v="7090"/>
    <s v="GASTÃO PEREIRA DA SILVA"/>
    <s v="GASTÃO PEREIRA DA SILVA"/>
    <s v="https://i.imgur.com/c7UuGXx.png"/>
    <n v="4963717"/>
    <x v="4"/>
    <x v="3"/>
    <s v="HUMANAS"/>
    <s v="https://i.imgur.com/2vgzesy.png"/>
    <n v="5"/>
    <x v="0"/>
    <x v="0"/>
    <x v="3"/>
    <x v="0"/>
    <s v="Não Pago"/>
    <x v="0"/>
    <n v="1"/>
    <s v="M"/>
    <n v="22"/>
    <s v="806340-44/Letras/Não Pago-N/DP"/>
    <s v="NÃO"/>
    <s v="NÃO"/>
    <x v="1"/>
    <x v="1"/>
  </r>
  <r>
    <x v="29"/>
    <n v="7512"/>
    <s v="BEIRA-RIO"/>
    <s v="BEIRA-RIO"/>
    <s v="https://i.imgur.com/SO3mdr3.png"/>
    <n v="3463019"/>
    <x v="5"/>
    <x v="1"/>
    <s v="HUMANAS"/>
    <s v="https://i.imgur.com/2vgzesy.png"/>
    <n v="6"/>
    <x v="0"/>
    <x v="1"/>
    <x v="3"/>
    <x v="0"/>
    <s v="Não Pago"/>
    <x v="1"/>
    <n v="3"/>
    <s v="M"/>
    <n v="33"/>
    <s v="515834-58/Marketing/Não Pago-N/DP"/>
    <s v="NÃO"/>
    <s v="NÃO"/>
    <x v="1"/>
    <x v="0"/>
  </r>
  <r>
    <x v="30"/>
    <n v="9115"/>
    <s v="RUA JACUNDÁ"/>
    <s v="Rua jacundá"/>
    <s v="https://i.imgur.com/wYD9Nd0.png"/>
    <n v="4065874"/>
    <x v="6"/>
    <x v="0"/>
    <s v="EXATAS"/>
    <s v="https://i.imgur.com/MGZopyB.png"/>
    <n v="9"/>
    <x v="1"/>
    <x v="0"/>
    <x v="4"/>
    <x v="0"/>
    <s v="Não Pago"/>
    <x v="0"/>
    <n v="1"/>
    <s v="F"/>
    <n v="28"/>
    <s v="801435-53/Nutrição/Não Pago-DP"/>
    <s v="NÃO"/>
    <s v="SIM"/>
    <x v="0"/>
    <x v="1"/>
  </r>
  <r>
    <x v="31"/>
    <n v="5036"/>
    <s v="LINO CARLOS DE PAIVA"/>
    <s v="LINO CARLOS DE PAIVA"/>
    <s v="https://i.imgur.com/j8XgDPZ.png"/>
    <n v="4367656"/>
    <x v="7"/>
    <x v="4"/>
    <s v="EXATAS"/>
    <s v="https://i.imgur.com/MGZopyB.png"/>
    <n v="10"/>
    <x v="1"/>
    <x v="1"/>
    <x v="5"/>
    <x v="0"/>
    <s v="Pago"/>
    <x v="1"/>
    <n v="3"/>
    <s v="M"/>
    <n v="36"/>
    <s v="758368-43/Veterinária/Pago-N/DP"/>
    <s v="NÃO"/>
    <s v="NÃO"/>
    <x v="1"/>
    <x v="1"/>
  </r>
  <r>
    <x v="32"/>
    <n v="1646"/>
    <s v="ADAUTO DA CÂMARA"/>
    <s v="ADAUTO DA CÂMARA"/>
    <s v="https://i.imgur.com/OY9zYzo.png"/>
    <n v="4922460"/>
    <x v="8"/>
    <x v="1"/>
    <s v="OUTROS"/>
    <s v="https://i.imgur.com/86sYQ07.png"/>
    <n v="6"/>
    <x v="1"/>
    <x v="1"/>
    <x v="6"/>
    <x v="0"/>
    <s v="Pago"/>
    <x v="1"/>
    <n v="3"/>
    <s v="F"/>
    <n v="34"/>
    <s v="403764-55/Gastronomia/Pago-N/DP"/>
    <s v="NÃO"/>
    <s v="SIM"/>
    <x v="1"/>
    <x v="0"/>
  </r>
  <r>
    <x v="33"/>
    <n v="3786"/>
    <s v="IRETAMA"/>
    <s v="IRETAMA"/>
    <s v="https://i.imgur.com/bMcpZoz.png"/>
    <n v="3838654"/>
    <x v="9"/>
    <x v="5"/>
    <s v="HUMANAS"/>
    <s v="https://i.imgur.com/2vgzesy.png"/>
    <n v="10"/>
    <x v="0"/>
    <x v="1"/>
    <x v="7"/>
    <x v="0"/>
    <s v="Não Pago"/>
    <x v="2"/>
    <n v="2"/>
    <s v="F"/>
    <n v="35"/>
    <s v="773578-27/Filosofia/Não Pago-DP"/>
    <s v="NÃO"/>
    <s v="NÃO"/>
    <x v="0"/>
    <x v="1"/>
  </r>
  <r>
    <x v="34"/>
    <n v="9494"/>
    <s v="GUANDU DO SAPE"/>
    <s v="GUANDU DO SAPE"/>
    <s v="https://i.imgur.com/rJTNdSt.png"/>
    <n v="4314631"/>
    <x v="10"/>
    <x v="2"/>
    <s v="EXATAS"/>
    <s v="https://i.imgur.com/MGZopyB.png"/>
    <n v="6"/>
    <x v="1"/>
    <x v="1"/>
    <x v="8"/>
    <x v="0"/>
    <s v="Pago"/>
    <x v="2"/>
    <n v="2"/>
    <s v="M"/>
    <n v="27"/>
    <s v="462524-51/Engenharia Civil/Pago-N/DP"/>
    <s v="NÃO"/>
    <s v="NÃO"/>
    <x v="1"/>
    <x v="0"/>
  </r>
  <r>
    <x v="35"/>
    <n v="7019"/>
    <s v="JORNALISTA HENRIQUE CORDEIRO"/>
    <s v="JORNALISTA HENRIQUE CORDEIRO"/>
    <s v="https://i.imgur.com/fWiiA9Z.png"/>
    <n v="3985807"/>
    <x v="0"/>
    <x v="0"/>
    <s v="EXATAS"/>
    <s v="https://i.imgur.com/MGZopyB.png"/>
    <n v="9"/>
    <x v="0"/>
    <x v="1"/>
    <x v="0"/>
    <x v="0"/>
    <s v="Pago"/>
    <x v="0"/>
    <n v="1"/>
    <s v="M"/>
    <n v="24"/>
    <s v="698845-51/Medicina/Pago-DP"/>
    <s v="SIM"/>
    <s v="NÃO"/>
    <x v="0"/>
    <x v="1"/>
  </r>
  <r>
    <x v="36"/>
    <n v="8844"/>
    <s v="DOS CRAVOS"/>
    <s v="DOS CRAVOS"/>
    <s v="https://i.imgur.com/FGrSGmt.png"/>
    <n v="3455610"/>
    <x v="1"/>
    <x v="1"/>
    <s v="CIENCIAS UHMANAS"/>
    <s v="https://i.imgur.com/YxH4srf.png"/>
    <n v="8"/>
    <x v="0"/>
    <x v="1"/>
    <x v="1"/>
    <x v="0"/>
    <s v="Não Pago"/>
    <x v="1"/>
    <n v="3"/>
    <s v="M"/>
    <n v="23"/>
    <s v="739742-93/Direito/Não Pago-N/DP"/>
    <s v="SIM"/>
    <s v="SIM"/>
    <x v="1"/>
    <x v="0"/>
  </r>
  <r>
    <x v="13"/>
    <n v="8894"/>
    <s v="TRÊS"/>
    <s v="TRÊS"/>
    <s v="https://i.imgur.com/JlgP10E.png"/>
    <n v="4855753"/>
    <x v="2"/>
    <x v="2"/>
    <s v="EXATAS"/>
    <s v="https://i.imgur.com/MGZopyB.png"/>
    <n v="6"/>
    <x v="1"/>
    <x v="0"/>
    <x v="2"/>
    <x v="0"/>
    <s v="Pago"/>
    <x v="2"/>
    <n v="2"/>
    <s v="M"/>
    <n v="35"/>
    <s v="832796-47/Estatística/Pago-N/DP"/>
    <s v="SIM"/>
    <s v="NÃO"/>
    <x v="1"/>
    <x v="0"/>
  </r>
  <r>
    <x v="14"/>
    <n v="9316"/>
    <s v="PROFESSOR JOSÉ DE MENDONÇA"/>
    <s v="PROFESSOR JOSÉ DE MENDONÇA"/>
    <s v="https://i.imgur.com/T20uAzN.png"/>
    <n v="5173383"/>
    <x v="11"/>
    <x v="2"/>
    <s v="EXATAS"/>
    <s v="https://i.imgur.com/MGZopyB.png"/>
    <n v="10"/>
    <x v="1"/>
    <x v="1"/>
    <x v="9"/>
    <x v="0"/>
    <s v="Não Pago"/>
    <x v="1"/>
    <n v="3"/>
    <s v="M"/>
    <n v="22"/>
    <s v="699656-45/Informática/Não Pago-N/DP"/>
    <s v="NÃO"/>
    <s v="NÃO"/>
    <x v="1"/>
    <x v="0"/>
  </r>
  <r>
    <x v="37"/>
    <n v="7510"/>
    <s v="NÃO CADASTRADO"/>
    <s v="Não Cadastrado"/>
    <s v="https://i.imgur.com/fdj9Ahj.png"/>
    <n v="4961267"/>
    <x v="3"/>
    <x v="1"/>
    <s v="EXATAS"/>
    <s v="https://i.imgur.com/MGZopyB.png"/>
    <n v="10"/>
    <x v="1"/>
    <x v="1"/>
    <x v="1"/>
    <x v="0"/>
    <s v="Não Pago"/>
    <x v="1"/>
    <n v="3"/>
    <s v="F"/>
    <n v="24"/>
    <s v="433238-71/Administração/Não Pago-N/DP"/>
    <s v="SIM"/>
    <s v="SIM"/>
    <x v="1"/>
    <x v="0"/>
  </r>
  <r>
    <x v="38"/>
    <n v="7041"/>
    <s v="JOÃO DE MEDEIROS"/>
    <s v="JOÃO DE MEDEIROS"/>
    <s v="https://i.imgur.com/Dk0SkLi.png"/>
    <n v="3561217"/>
    <x v="4"/>
    <x v="3"/>
    <s v="HUMANAS"/>
    <s v="https://i.imgur.com/2vgzesy.png"/>
    <n v="10"/>
    <x v="0"/>
    <x v="0"/>
    <x v="3"/>
    <x v="0"/>
    <s v="Não Pago"/>
    <x v="2"/>
    <n v="2"/>
    <s v="M"/>
    <n v="21"/>
    <s v="824510-33/Letras/Não Pago-N/DP"/>
    <s v="NÃO"/>
    <s v="NÃO"/>
    <x v="1"/>
    <x v="0"/>
  </r>
  <r>
    <x v="39"/>
    <n v="6176"/>
    <s v="NÃO CADASTRADO"/>
    <s v="Não Cadastrado"/>
    <s v="https://i.imgur.com/axGSqrX.png"/>
    <n v="5071935"/>
    <x v="5"/>
    <x v="1"/>
    <s v="HUMANAS"/>
    <s v="https://i.imgur.com/2vgzesy.png"/>
    <n v="9"/>
    <x v="0"/>
    <x v="1"/>
    <x v="3"/>
    <x v="0"/>
    <s v="Não Pago"/>
    <x v="1"/>
    <n v="3"/>
    <s v="M"/>
    <n v="36"/>
    <s v="530729-85/Marketing/Não Pago-N/DP"/>
    <s v="NÃO"/>
    <s v="SIM"/>
    <x v="1"/>
    <x v="0"/>
  </r>
  <r>
    <x v="40"/>
    <n v="6832"/>
    <s v="40"/>
    <n v="40"/>
    <s v="https://i.imgur.com/4T9HI3a.png"/>
    <n v="4229001"/>
    <x v="6"/>
    <x v="0"/>
    <s v="EXATAS"/>
    <s v="https://i.imgur.com/MGZopyB.png"/>
    <n v="7"/>
    <x v="1"/>
    <x v="0"/>
    <x v="4"/>
    <x v="0"/>
    <s v="Pago"/>
    <x v="2"/>
    <n v="2"/>
    <s v="M"/>
    <n v="25"/>
    <s v="772984-40/Nutrição/Pago-DP"/>
    <s v="NÃO"/>
    <s v="SIM"/>
    <x v="0"/>
    <x v="1"/>
  </r>
  <r>
    <x v="41"/>
    <n v="2163"/>
    <s v="NÃO CADASTRADO"/>
    <s v="Não Cadastrado"/>
    <s v="https://i.imgur.com/2IhSldX.png"/>
    <n v="3772551"/>
    <x v="7"/>
    <x v="4"/>
    <s v="EXATAS"/>
    <s v="https://i.imgur.com/MGZopyB.png"/>
    <n v="7"/>
    <x v="1"/>
    <x v="0"/>
    <x v="5"/>
    <x v="0"/>
    <s v="Pago"/>
    <x v="0"/>
    <n v="1"/>
    <s v="F"/>
    <n v="31"/>
    <s v="281018-55/Veterinária/Pago-DP"/>
    <s v="SIM"/>
    <s v="NÃO"/>
    <x v="0"/>
    <x v="0"/>
  </r>
  <r>
    <x v="42"/>
    <n v="5055"/>
    <s v="RUA JOAO BOLONINI"/>
    <s v="Rua Joao Bolonini"/>
    <s v="https://i.imgur.com/dHPnAfT.png"/>
    <n v="3807334"/>
    <x v="8"/>
    <x v="1"/>
    <s v="OUTROS"/>
    <s v="https://i.imgur.com/86sYQ07.png"/>
    <n v="10"/>
    <x v="1"/>
    <x v="1"/>
    <x v="6"/>
    <x v="0"/>
    <s v="Pago"/>
    <x v="0"/>
    <n v="1"/>
    <s v="F"/>
    <n v="28"/>
    <s v="461810-57/Gastronomia/Pago-DP"/>
    <s v="NÃO"/>
    <s v="NÃO"/>
    <x v="0"/>
    <x v="0"/>
  </r>
  <r>
    <x v="43"/>
    <n v="6333"/>
    <s v="SETE RIACHOS"/>
    <s v="SETE RIACHOS"/>
    <s v="https://i.imgur.com/2sfOQNA.png"/>
    <n v="4309027"/>
    <x v="9"/>
    <x v="5"/>
    <s v="HUMANAS"/>
    <s v="https://i.imgur.com/2vgzesy.png"/>
    <n v="8"/>
    <x v="0"/>
    <x v="1"/>
    <x v="7"/>
    <x v="0"/>
    <s v="Pago"/>
    <x v="2"/>
    <n v="2"/>
    <s v="M"/>
    <n v="33"/>
    <s v="781270-74/Filosofia/Pago-DP"/>
    <s v="NÃO"/>
    <s v="NÃO"/>
    <x v="0"/>
    <x v="1"/>
  </r>
  <r>
    <x v="44"/>
    <n v="9506"/>
    <s v="NÃO CADASTRADO"/>
    <s v="Não Cadastrado"/>
    <s v="https://i.imgur.com/n415oBZ.png"/>
    <n v="3894389"/>
    <x v="10"/>
    <x v="2"/>
    <s v="EXATAS"/>
    <s v="https://i.imgur.com/MGZopyB.png"/>
    <n v="7"/>
    <x v="1"/>
    <x v="1"/>
    <x v="8"/>
    <x v="0"/>
    <s v="Pago"/>
    <x v="2"/>
    <n v="2"/>
    <s v="M"/>
    <n v="27"/>
    <s v="637114-26/Engenharia Civil/Pago-N/DP"/>
    <s v="NÃO"/>
    <s v="NÃO"/>
    <x v="1"/>
    <x v="0"/>
  </r>
  <r>
    <x v="45"/>
    <n v="2818"/>
    <s v="NÃO CADASTRADO"/>
    <s v="Não Cadastrado"/>
    <s v="https://i.imgur.com/1ZHAQdG.png"/>
    <n v="4560753"/>
    <x v="0"/>
    <x v="0"/>
    <s v="EXATAS"/>
    <s v="https://i.imgur.com/MGZopyB.png"/>
    <n v="7"/>
    <x v="0"/>
    <x v="1"/>
    <x v="0"/>
    <x v="0"/>
    <s v="Pago"/>
    <x v="0"/>
    <n v="1"/>
    <s v="M"/>
    <n v="24"/>
    <s v="389883-51/Medicina/Pago-N/DP"/>
    <s v="NÃO"/>
    <s v="NÃO"/>
    <x v="1"/>
    <x v="0"/>
  </r>
  <r>
    <x v="46"/>
    <n v="9597"/>
    <s v="DOS DIAMANTES"/>
    <s v="DOS DIAMANTES"/>
    <s v="https://i.imgur.com/sxsaNp7.png"/>
    <n v="4811249"/>
    <x v="1"/>
    <x v="1"/>
    <s v="CIENCIAS UHMANAS"/>
    <s v="https://i.imgur.com/YxH4srf.png"/>
    <n v="9"/>
    <x v="0"/>
    <x v="0"/>
    <x v="1"/>
    <x v="0"/>
    <s v="Não Pago"/>
    <x v="1"/>
    <n v="3"/>
    <s v="M"/>
    <n v="24"/>
    <s v="254178-67/Direito/Não Pago-DP"/>
    <s v="SIM"/>
    <s v="NÃO"/>
    <x v="0"/>
    <x v="0"/>
  </r>
  <r>
    <x v="47"/>
    <n v="9174"/>
    <s v="DUARTINA"/>
    <s v="DUARTINA"/>
    <s v="https://i.imgur.com/4UzDgKx.png"/>
    <n v="4647799"/>
    <x v="2"/>
    <x v="2"/>
    <s v="EXATAS"/>
    <s v="https://i.imgur.com/MGZopyB.png"/>
    <n v="7"/>
    <x v="1"/>
    <x v="1"/>
    <x v="2"/>
    <x v="0"/>
    <s v="Pago"/>
    <x v="0"/>
    <n v="1"/>
    <s v="F"/>
    <n v="21"/>
    <s v="835175-35/Estatística/Pago-DP"/>
    <s v="NÃO"/>
    <s v="SIM"/>
    <x v="0"/>
    <x v="0"/>
  </r>
  <r>
    <x v="48"/>
    <n v="3718"/>
    <s v="DIORAMA"/>
    <s v="DIORAMA"/>
    <s v="https://i.imgur.com/rjfh4Md.png"/>
    <n v="4794670"/>
    <x v="11"/>
    <x v="2"/>
    <s v="EXATAS"/>
    <s v="https://i.imgur.com/MGZopyB.png"/>
    <n v="6"/>
    <x v="1"/>
    <x v="1"/>
    <x v="9"/>
    <x v="0"/>
    <s v="Pago"/>
    <x v="2"/>
    <n v="2"/>
    <s v="F"/>
    <n v="33"/>
    <s v="604749-44/Informática/Pago-N/DP"/>
    <s v="NÃO"/>
    <s v="NÃO"/>
    <x v="1"/>
    <x v="0"/>
  </r>
  <r>
    <x v="49"/>
    <n v="2149"/>
    <s v="NÃO CADASTRADO"/>
    <s v="Não Cadastrado"/>
    <s v="https://i.imgur.com/KAPElD0.png"/>
    <n v="5220376"/>
    <x v="3"/>
    <x v="1"/>
    <s v="EXATAS"/>
    <s v="https://i.imgur.com/MGZopyB.png"/>
    <n v="7"/>
    <x v="1"/>
    <x v="1"/>
    <x v="1"/>
    <x v="0"/>
    <s v="Pago"/>
    <x v="1"/>
    <n v="3"/>
    <s v="M"/>
    <n v="29"/>
    <s v="466264-62/Administração/Pago-DP"/>
    <s v="SIM"/>
    <s v="SIM"/>
    <x v="0"/>
    <x v="0"/>
  </r>
  <r>
    <x v="50"/>
    <n v="7979"/>
    <s v="NÃO CADASTRADO"/>
    <s v="Não Cadastrado"/>
    <s v="https://i.imgur.com/OasCcPf.png"/>
    <n v="4831382"/>
    <x v="4"/>
    <x v="3"/>
    <s v="HUMANAS"/>
    <s v="https://i.imgur.com/2vgzesy.png"/>
    <n v="8"/>
    <x v="0"/>
    <x v="0"/>
    <x v="3"/>
    <x v="0"/>
    <s v="Não Pago"/>
    <x v="2"/>
    <n v="2"/>
    <s v="F"/>
    <n v="30"/>
    <s v="783930-28/Letras/Não Pago-N/DP"/>
    <s v="NÃO"/>
    <s v="NÃO"/>
    <x v="1"/>
    <x v="1"/>
  </r>
  <r>
    <x v="51"/>
    <n v="5570"/>
    <s v="LAPLACE"/>
    <s v="LAPLACE"/>
    <s v="https://i.imgur.com/zWQOXcp.png"/>
    <n v="4137302"/>
    <x v="5"/>
    <x v="1"/>
    <s v="HUMANAS"/>
    <s v="https://i.imgur.com/2vgzesy.png"/>
    <n v="5"/>
    <x v="0"/>
    <x v="0"/>
    <x v="3"/>
    <x v="0"/>
    <s v="Não Pago"/>
    <x v="0"/>
    <n v="1"/>
    <s v="M"/>
    <n v="34"/>
    <s v="380081-60/Marketing/Não Pago-DP"/>
    <s v="NÃO"/>
    <s v="NÃO"/>
    <x v="0"/>
    <x v="1"/>
  </r>
  <r>
    <x v="52"/>
    <n v="7304"/>
    <s v="NÃO CADASTRADO"/>
    <s v="Não Cadastrado"/>
    <s v="https://i.imgur.com/lhWlmjw.png"/>
    <n v="3602781"/>
    <x v="6"/>
    <x v="0"/>
    <s v="EXATAS"/>
    <s v="https://i.imgur.com/MGZopyB.png"/>
    <n v="10"/>
    <x v="1"/>
    <x v="1"/>
    <x v="4"/>
    <x v="0"/>
    <s v="Não Pago"/>
    <x v="2"/>
    <n v="2"/>
    <s v="M"/>
    <n v="23"/>
    <s v="774525-44/Nutrição/Não Pago-DP"/>
    <s v="NÃO"/>
    <s v="SIM"/>
    <x v="0"/>
    <x v="1"/>
  </r>
  <r>
    <x v="53"/>
    <n v="9167"/>
    <s v="DORIVAL FERREIRA"/>
    <s v="DORIVAL FERREIRA"/>
    <s v="https://i.imgur.com/1Zno6YS.png"/>
    <n v="3479627"/>
    <x v="7"/>
    <x v="4"/>
    <s v="EXATAS"/>
    <s v="https://i.imgur.com/MGZopyB.png"/>
    <n v="6"/>
    <x v="1"/>
    <x v="1"/>
    <x v="5"/>
    <x v="0"/>
    <s v="Pago"/>
    <x v="1"/>
    <n v="3"/>
    <s v="M"/>
    <n v="27"/>
    <s v="411577-90/Veterinária/Pago-DP"/>
    <s v="SIM"/>
    <s v="NÃO"/>
    <x v="0"/>
    <x v="1"/>
  </r>
  <r>
    <x v="54"/>
    <n v="3710"/>
    <s v="NÃO CADASTRADO"/>
    <s v="Não Cadastrado"/>
    <s v="https://i.imgur.com/J3NSqF7.png"/>
    <n v="4199136"/>
    <x v="8"/>
    <x v="1"/>
    <s v="OUTROS"/>
    <s v="https://i.imgur.com/86sYQ07.png"/>
    <n v="9"/>
    <x v="1"/>
    <x v="1"/>
    <x v="6"/>
    <x v="0"/>
    <s v="Pago"/>
    <x v="0"/>
    <n v="1"/>
    <s v="M"/>
    <n v="23"/>
    <s v="558373-29/Gastronomia/Pago-DP"/>
    <s v="NÃO"/>
    <s v="SIM"/>
    <x v="0"/>
    <x v="1"/>
  </r>
  <r>
    <x v="55"/>
    <n v="6704"/>
    <s v="MORANGA"/>
    <s v="MORANGA"/>
    <s v="https://i.imgur.com/44Nr160.png"/>
    <n v="3828636"/>
    <x v="9"/>
    <x v="5"/>
    <s v="HUMANAS"/>
    <s v="https://i.imgur.com/2vgzesy.png"/>
    <n v="10"/>
    <x v="0"/>
    <x v="1"/>
    <x v="7"/>
    <x v="0"/>
    <s v="Pago"/>
    <x v="2"/>
    <n v="2"/>
    <s v="M"/>
    <n v="36"/>
    <s v="564629-85/Filosofia/Pago-N/DP"/>
    <s v="NÃO"/>
    <s v="SIM"/>
    <x v="1"/>
    <x v="0"/>
  </r>
  <r>
    <x v="56"/>
    <n v="3005"/>
    <s v="NÃO CADASTRADO"/>
    <s v="Não Cadastrado"/>
    <s v="https://i.imgur.com/KJIoxiK.png"/>
    <n v="4626281"/>
    <x v="10"/>
    <x v="2"/>
    <s v="EXATAS"/>
    <s v="https://i.imgur.com/MGZopyB.png"/>
    <n v="10"/>
    <x v="1"/>
    <x v="1"/>
    <x v="8"/>
    <x v="0"/>
    <s v="Pago"/>
    <x v="0"/>
    <n v="1"/>
    <s v="M"/>
    <n v="31"/>
    <s v="344276-93/Engenharia Civil/Pago-N/DP"/>
    <s v="NÃO"/>
    <s v="SIM"/>
    <x v="1"/>
    <x v="0"/>
  </r>
  <r>
    <x v="57"/>
    <n v="4975"/>
    <s v="IRETAMA"/>
    <s v="IRETAMA"/>
    <s v="https://i.imgur.com/OwrIbQr.png"/>
    <n v="3974181"/>
    <x v="0"/>
    <x v="0"/>
    <s v="EXATAS"/>
    <s v="https://i.imgur.com/MGZopyB.png"/>
    <n v="9"/>
    <x v="0"/>
    <x v="1"/>
    <x v="0"/>
    <x v="0"/>
    <s v="Pago"/>
    <x v="2"/>
    <n v="2"/>
    <s v="M"/>
    <n v="28"/>
    <s v="254829-23/Medicina/Pago-DP"/>
    <s v="NÃO"/>
    <s v="SIM"/>
    <x v="0"/>
    <x v="1"/>
  </r>
  <r>
    <x v="58"/>
    <n v="9173"/>
    <s v="PARDAL"/>
    <s v="PARDAL"/>
    <s v="https://i.imgur.com/rmXHbOi.png"/>
    <n v="3308403"/>
    <x v="1"/>
    <x v="1"/>
    <s v="CIENCIAS UHMANAS"/>
    <s v="https://i.imgur.com/YxH4srf.png"/>
    <n v="6"/>
    <x v="0"/>
    <x v="0"/>
    <x v="1"/>
    <x v="0"/>
    <s v="Não Pago"/>
    <x v="0"/>
    <n v="1"/>
    <s v="M"/>
    <n v="22"/>
    <s v="614093-23/Direito/Não Pago-DP"/>
    <s v="NÃO"/>
    <s v="NÃO"/>
    <x v="0"/>
    <x v="1"/>
  </r>
  <r>
    <x v="59"/>
    <n v="6318"/>
    <s v="MÁRIO CORDEIRO"/>
    <s v="MÁRIO CORDEIRO"/>
    <s v="https://i.imgur.com/aPZYkcb.png"/>
    <n v="3686178"/>
    <x v="2"/>
    <x v="2"/>
    <s v="EXATAS"/>
    <s v="https://i.imgur.com/MGZopyB.png"/>
    <n v="8"/>
    <x v="1"/>
    <x v="1"/>
    <x v="2"/>
    <x v="0"/>
    <s v="Pago"/>
    <x v="1"/>
    <n v="3"/>
    <s v="M"/>
    <n v="28"/>
    <s v="366442-41/Estatística/Pago-DP"/>
    <s v="NÃO"/>
    <s v="NÃO"/>
    <x v="0"/>
    <x v="0"/>
  </r>
  <r>
    <x v="60"/>
    <n v="8762"/>
    <s v="NÃO CADASTRADO"/>
    <s v="Não Cadastrado"/>
    <s v="https://i.imgur.com/KxDjPlu.png"/>
    <n v="4548296"/>
    <x v="11"/>
    <x v="2"/>
    <s v="EXATAS"/>
    <s v="https://i.imgur.com/MGZopyB.png"/>
    <n v="10"/>
    <x v="1"/>
    <x v="1"/>
    <x v="9"/>
    <x v="0"/>
    <s v="Pago"/>
    <x v="2"/>
    <n v="2"/>
    <s v="F"/>
    <n v="22"/>
    <s v="300250-45/Informática/Pago-N/DP"/>
    <s v="NÃO"/>
    <s v="NÃO"/>
    <x v="1"/>
    <x v="1"/>
  </r>
  <r>
    <x v="61"/>
    <n v="8957"/>
    <s v="PAULINO DE OLIVEIRA"/>
    <s v="PAULINO DE OLIVEIRA"/>
    <s v="https://i.imgur.com/72yAxHc.png"/>
    <n v="4964260"/>
    <x v="3"/>
    <x v="1"/>
    <s v="EXATAS"/>
    <s v="https://i.imgur.com/MGZopyB.png"/>
    <n v="8"/>
    <x v="1"/>
    <x v="0"/>
    <x v="1"/>
    <x v="0"/>
    <s v="Não Pago"/>
    <x v="1"/>
    <n v="3"/>
    <s v="F"/>
    <n v="32"/>
    <s v="604383-62/Administração/Não Pago-N/DP"/>
    <s v="NÃO"/>
    <s v="SIM"/>
    <x v="1"/>
    <x v="1"/>
  </r>
  <r>
    <x v="62"/>
    <n v="7692"/>
    <s v="CAMPO ALEGRE"/>
    <s v="CAMPO ALEGRE"/>
    <s v="https://i.imgur.com/sDXJsGD.png"/>
    <n v="4431586"/>
    <x v="4"/>
    <x v="3"/>
    <s v="HUMANAS"/>
    <s v="https://i.imgur.com/2vgzesy.png"/>
    <n v="9"/>
    <x v="0"/>
    <x v="1"/>
    <x v="3"/>
    <x v="0"/>
    <s v="Não Pago"/>
    <x v="1"/>
    <n v="3"/>
    <s v="F"/>
    <n v="35"/>
    <s v="834742-43/Letras/Não Pago-N/DP"/>
    <s v="NÃO"/>
    <s v="NÃO"/>
    <x v="1"/>
    <x v="0"/>
  </r>
  <r>
    <x v="63"/>
    <n v="4464"/>
    <s v="RAFAEL RENNI"/>
    <s v="RAFAEL RENNI"/>
    <s v="https://i.imgur.com/v27YRsw.png"/>
    <n v="3570910"/>
    <x v="5"/>
    <x v="1"/>
    <s v="HUMANAS"/>
    <s v="https://i.imgur.com/2vgzesy.png"/>
    <n v="10"/>
    <x v="0"/>
    <x v="1"/>
    <x v="3"/>
    <x v="0"/>
    <s v="Não Pago"/>
    <x v="0"/>
    <n v="1"/>
    <s v="F"/>
    <n v="28"/>
    <s v="311285-53/Marketing/Não Pago-N/DP"/>
    <s v="SIM"/>
    <s v="SIM"/>
    <x v="1"/>
    <x v="1"/>
  </r>
  <r>
    <x v="64"/>
    <n v="6057"/>
    <s v="ABEL FERREIRA"/>
    <s v="ABEL FERREIRA"/>
    <s v="https://i.imgur.com/Iqt1dcC.png"/>
    <n v="3317433"/>
    <x v="6"/>
    <x v="0"/>
    <s v="EXATAS"/>
    <s v="https://i.imgur.com/MGZopyB.png"/>
    <n v="8"/>
    <x v="1"/>
    <x v="0"/>
    <x v="4"/>
    <x v="0"/>
    <s v="Pago"/>
    <x v="0"/>
    <n v="1"/>
    <s v="M"/>
    <n v="27"/>
    <s v="821245-77/Nutrição/Pago-N/DP"/>
    <s v="NÃO"/>
    <s v="NÃO"/>
    <x v="1"/>
    <x v="1"/>
  </r>
  <r>
    <x v="65"/>
    <n v="5938"/>
    <s v="SOLDADO MANASSES BARROS"/>
    <s v="SOLDADO MANASSES BARROS"/>
    <s v="https://i.imgur.com/6rcQplg.png"/>
    <n v="4146417"/>
    <x v="7"/>
    <x v="4"/>
    <s v="EXATAS"/>
    <s v="https://i.imgur.com/MGZopyB.png"/>
    <n v="9"/>
    <x v="1"/>
    <x v="0"/>
    <x v="5"/>
    <x v="0"/>
    <s v="Pago"/>
    <x v="0"/>
    <n v="1"/>
    <s v="M"/>
    <n v="21"/>
    <s v="428607-35/Veterinária/Pago-N/DP"/>
    <s v="NÃO"/>
    <s v="NÃO"/>
    <x v="1"/>
    <x v="1"/>
  </r>
  <r>
    <x v="66"/>
    <n v="3305"/>
    <s v="OSVALDO RIBEIRO"/>
    <s v="OSVALDO RIBEIRO"/>
    <s v="https://i.imgur.com/5vt3Qsf.png"/>
    <n v="3776182"/>
    <x v="8"/>
    <x v="1"/>
    <s v="OUTROS"/>
    <s v="https://i.imgur.com/86sYQ07.png"/>
    <n v="10"/>
    <x v="1"/>
    <x v="1"/>
    <x v="6"/>
    <x v="0"/>
    <s v="Pago"/>
    <x v="1"/>
    <n v="3"/>
    <s v="F"/>
    <n v="22"/>
    <s v="805261-55/Gastronomia/Pago-N/DP"/>
    <s v="NÃO"/>
    <s v="NÃO"/>
    <x v="1"/>
    <x v="0"/>
  </r>
  <r>
    <x v="67"/>
    <n v="1952"/>
    <s v="DO CAMPINHO"/>
    <s v="DO CAMPINHO"/>
    <s v="https://i.imgur.com/UszSM7W.png"/>
    <n v="3677619"/>
    <x v="9"/>
    <x v="5"/>
    <s v="HUMANAS"/>
    <s v="https://i.imgur.com/2vgzesy.png"/>
    <n v="8"/>
    <x v="0"/>
    <x v="0"/>
    <x v="7"/>
    <x v="0"/>
    <s v="Pago"/>
    <x v="1"/>
    <n v="3"/>
    <s v="M"/>
    <n v="25"/>
    <s v="755458-24/Filosofia/Pago-N/DP"/>
    <s v="NÃO"/>
    <s v="SIM"/>
    <x v="1"/>
    <x v="0"/>
  </r>
  <r>
    <x v="68"/>
    <n v="6761"/>
    <s v="NÃO CADASTRADO"/>
    <s v="Não Cadastrado"/>
    <s v="https://i.imgur.com/7TBArt5.png"/>
    <n v="5135277"/>
    <x v="10"/>
    <x v="2"/>
    <s v="EXATAS"/>
    <s v="https://i.imgur.com/MGZopyB.png"/>
    <n v="6"/>
    <x v="1"/>
    <x v="1"/>
    <x v="8"/>
    <x v="0"/>
    <s v="Não Pago"/>
    <x v="2"/>
    <n v="2"/>
    <s v="M"/>
    <n v="31"/>
    <s v="641180-61/Engenharia Civil/Não Pago-N/DP"/>
    <s v="NÃO"/>
    <s v="SIM"/>
    <x v="1"/>
    <x v="1"/>
  </r>
  <r>
    <x v="69"/>
    <n v="1444"/>
    <s v="RUA SALOMAO"/>
    <s v="Rua Salomao"/>
    <s v="https://i.imgur.com/g2wKsJE.png"/>
    <n v="4411810"/>
    <x v="0"/>
    <x v="0"/>
    <s v="EXATAS"/>
    <s v="https://i.imgur.com/MGZopyB.png"/>
    <n v="10"/>
    <x v="0"/>
    <x v="1"/>
    <x v="0"/>
    <x v="0"/>
    <s v="Pago"/>
    <x v="2"/>
    <n v="2"/>
    <s v="M"/>
    <n v="21"/>
    <s v="342486-88/Medicina/Pago-N/DP"/>
    <s v="NÃO"/>
    <s v="NÃO"/>
    <x v="1"/>
    <x v="1"/>
  </r>
  <r>
    <x v="70"/>
    <n v="9783"/>
    <s v="RUA PERICLES BRANDÃO"/>
    <s v="Rua Pericles Brandão"/>
    <s v="https://i.imgur.com/bbG1a3p.png"/>
    <n v="4020450"/>
    <x v="1"/>
    <x v="1"/>
    <s v="CIENCIAS UHMANAS"/>
    <s v="https://i.imgur.com/YxH4srf.png"/>
    <n v="6"/>
    <x v="0"/>
    <x v="0"/>
    <x v="1"/>
    <x v="0"/>
    <s v="Não Pago"/>
    <x v="2"/>
    <n v="2"/>
    <s v="M"/>
    <n v="34"/>
    <s v="451370-67/Direito/Não Pago-N/DP"/>
    <s v="SIM"/>
    <s v="NÃO"/>
    <x v="1"/>
    <x v="0"/>
  </r>
  <r>
    <x v="71"/>
    <n v="2913"/>
    <s v="RUA HAMILTON FERREIRA"/>
    <s v="Rua hamilton Ferreira"/>
    <m/>
    <n v="3883443"/>
    <x v="2"/>
    <x v="2"/>
    <s v="EXATAS"/>
    <s v="https://i.imgur.com/MGZopyB.png"/>
    <n v="10"/>
    <x v="1"/>
    <x v="0"/>
    <x v="2"/>
    <x v="0"/>
    <s v="Pago"/>
    <x v="0"/>
    <n v="1"/>
    <s v="M"/>
    <n v="23"/>
    <s v="801482-37/Estatística/Pago-N/DP"/>
    <s v="NÃO"/>
    <s v="NÃO"/>
    <x v="1"/>
    <x v="0"/>
  </r>
  <r>
    <x v="72"/>
    <n v="8108"/>
    <s v="DO MONTEIRO"/>
    <s v="DO MONTEIRO"/>
    <m/>
    <n v="4180016"/>
    <x v="11"/>
    <x v="2"/>
    <s v="EXATAS"/>
    <s v="https://i.imgur.com/MGZopyB.png"/>
    <n v="5"/>
    <x v="1"/>
    <x v="1"/>
    <x v="9"/>
    <x v="0"/>
    <s v="Pago"/>
    <x v="2"/>
    <n v="2"/>
    <s v="M"/>
    <n v="21"/>
    <s v="553785-27/Informática/Pago-N/DP"/>
    <s v="NÃO"/>
    <s v="SIM"/>
    <x v="1"/>
    <x v="1"/>
  </r>
  <r>
    <x v="73"/>
    <n v="6746"/>
    <s v="NÃO CADASTRADO"/>
    <s v="Não Cadastrado"/>
    <m/>
    <n v="5051133"/>
    <x v="3"/>
    <x v="1"/>
    <s v="EXATAS"/>
    <s v="https://i.imgur.com/MGZopyB.png"/>
    <n v="6"/>
    <x v="1"/>
    <x v="1"/>
    <x v="1"/>
    <x v="0"/>
    <s v="Pago"/>
    <x v="2"/>
    <n v="2"/>
    <s v="M"/>
    <n v="25"/>
    <s v="623166-69/Administração/Pago-N/DP"/>
    <s v="NÃO"/>
    <s v="SIM"/>
    <x v="1"/>
    <x v="1"/>
  </r>
  <r>
    <x v="74"/>
    <n v="5664"/>
    <s v="MAGNESITA"/>
    <s v="MAGNESITA"/>
    <m/>
    <n v="4762245"/>
    <x v="4"/>
    <x v="3"/>
    <s v="HUMANAS"/>
    <s v="https://i.imgur.com/2vgzesy.png"/>
    <n v="9"/>
    <x v="0"/>
    <x v="1"/>
    <x v="3"/>
    <x v="0"/>
    <s v="Não Pago"/>
    <x v="0"/>
    <n v="1"/>
    <s v="M"/>
    <n v="29"/>
    <s v="718498-28/Letras/Não Pago-N/DP"/>
    <s v="NÃO"/>
    <s v="SIM"/>
    <x v="1"/>
    <x v="1"/>
  </r>
  <r>
    <x v="75"/>
    <n v="5336"/>
    <s v="SERRA ALTA"/>
    <s v="SERRA ALTA"/>
    <m/>
    <n v="4517296"/>
    <x v="5"/>
    <x v="1"/>
    <s v="HUMANAS"/>
    <s v="https://i.imgur.com/2vgzesy.png"/>
    <n v="7"/>
    <x v="0"/>
    <x v="1"/>
    <x v="3"/>
    <x v="0"/>
    <s v="Não Pago"/>
    <x v="0"/>
    <n v="1"/>
    <s v="M"/>
    <n v="26"/>
    <s v="320176-70/Marketing/Não Pago-N/DP"/>
    <s v="NÃO"/>
    <s v="NÃO"/>
    <x v="1"/>
    <x v="1"/>
  </r>
  <r>
    <x v="76"/>
    <n v="7031"/>
    <s v="TATUÍ"/>
    <s v="TATUÍ"/>
    <s v="https://i.imgur.com/mVDXciq.png"/>
    <n v="4924371"/>
    <x v="6"/>
    <x v="0"/>
    <s v="EXATAS"/>
    <s v="https://i.imgur.com/MGZopyB.png"/>
    <n v="5"/>
    <x v="1"/>
    <x v="1"/>
    <x v="4"/>
    <x v="0"/>
    <s v="Não Pago"/>
    <x v="1"/>
    <n v="3"/>
    <s v="F"/>
    <n v="29"/>
    <s v="564351-72/Nutrição/Não Pago-N/DP"/>
    <s v="NÃO"/>
    <s v="NÃO"/>
    <x v="1"/>
    <x v="1"/>
  </r>
  <r>
    <x v="77"/>
    <n v="2043"/>
    <s v="NÃO CADASTRADO"/>
    <s v="Não Cadastrado"/>
    <m/>
    <n v="4034094"/>
    <x v="7"/>
    <x v="4"/>
    <s v="EXATAS"/>
    <s v="https://i.imgur.com/MGZopyB.png"/>
    <n v="7"/>
    <x v="1"/>
    <x v="0"/>
    <x v="5"/>
    <x v="0"/>
    <s v="Pago"/>
    <x v="2"/>
    <n v="2"/>
    <s v="M"/>
    <n v="29"/>
    <s v="834029-31/Veterinária/Pago-N/DP"/>
    <s v="NÃO"/>
    <s v="SIM"/>
    <x v="1"/>
    <x v="1"/>
  </r>
  <r>
    <x v="78"/>
    <n v="1644"/>
    <s v="GUARAREMA"/>
    <s v="GUARAREMA"/>
    <s v="https://i.imgur.com/e5VDncj.png"/>
    <n v="4599037"/>
    <x v="8"/>
    <x v="1"/>
    <s v="OUTROS"/>
    <s v="https://i.imgur.com/86sYQ07.png"/>
    <n v="5"/>
    <x v="1"/>
    <x v="1"/>
    <x v="6"/>
    <x v="0"/>
    <s v="Pago"/>
    <x v="1"/>
    <n v="3"/>
    <s v="F"/>
    <n v="27"/>
    <s v="361864-49/Gastronomia/Pago-N/DP"/>
    <s v="NÃO"/>
    <s v="NÃO"/>
    <x v="1"/>
    <x v="0"/>
  </r>
  <r>
    <x v="79"/>
    <n v="4199"/>
    <s v="JORNALISTA SABINO DE LEMOS"/>
    <s v="JORNALISTA SABINO DE LEMOS"/>
    <m/>
    <n v="3727681"/>
    <x v="9"/>
    <x v="5"/>
    <s v="HUMANAS"/>
    <s v="https://i.imgur.com/2vgzesy.png"/>
    <n v="7"/>
    <x v="0"/>
    <x v="0"/>
    <x v="7"/>
    <x v="0"/>
    <s v="Não Pago"/>
    <x v="1"/>
    <n v="3"/>
    <s v="M"/>
    <n v="31"/>
    <s v="718145-64/Filosofia/Não Pago-N/DP"/>
    <s v="NÃO"/>
    <s v="NÃO"/>
    <x v="1"/>
    <x v="0"/>
  </r>
  <r>
    <x v="80"/>
    <n v="2273"/>
    <s v="8"/>
    <n v="8"/>
    <s v="https://i.imgur.com/cUnS5fu.png"/>
    <n v="5027473"/>
    <x v="10"/>
    <x v="2"/>
    <s v="EXATAS"/>
    <s v="https://i.imgur.com/MGZopyB.png"/>
    <n v="9"/>
    <x v="1"/>
    <x v="1"/>
    <x v="8"/>
    <x v="0"/>
    <s v="Pago"/>
    <x v="1"/>
    <n v="3"/>
    <s v="F"/>
    <n v="32"/>
    <s v="479553-30/Engenharia Civil/Pago-N/DP"/>
    <s v="NÃO"/>
    <s v="NÃO"/>
    <x v="1"/>
    <x v="0"/>
  </r>
  <r>
    <x v="81"/>
    <n v="8506"/>
    <s v="PERIMBO"/>
    <s v="PERIMBO"/>
    <m/>
    <n v="3297671"/>
    <x v="0"/>
    <x v="0"/>
    <s v="EXATAS"/>
    <s v="https://i.imgur.com/MGZopyB.png"/>
    <n v="9"/>
    <x v="0"/>
    <x v="0"/>
    <x v="0"/>
    <x v="0"/>
    <s v="Não Pago"/>
    <x v="1"/>
    <n v="3"/>
    <s v="M"/>
    <n v="22"/>
    <s v="809148-85/Medicina/Não Pago-N/DP"/>
    <s v="SIM"/>
    <s v="NÃO"/>
    <x v="1"/>
    <x v="1"/>
  </r>
  <r>
    <x v="82"/>
    <n v="3653"/>
    <s v="NÃO CADASTRADO"/>
    <s v="Não Cadastrado"/>
    <m/>
    <n v="5229561"/>
    <x v="1"/>
    <x v="1"/>
    <s v="CIENCIAS UHMANAS"/>
    <s v="https://i.imgur.com/YxH4srf.png"/>
    <n v="6"/>
    <x v="0"/>
    <x v="1"/>
    <x v="1"/>
    <x v="0"/>
    <s v="Não Pago"/>
    <x v="2"/>
    <n v="2"/>
    <s v="M"/>
    <n v="24"/>
    <s v="803670-69/Direito/Não Pago-N/DP"/>
    <s v="NÃO"/>
    <s v="SIM"/>
    <x v="1"/>
    <x v="1"/>
  </r>
  <r>
    <x v="83"/>
    <n v="5540"/>
    <s v="NÃO CADASTRADO"/>
    <s v="Não Cadastrado"/>
    <s v="https://i.imgur.com/1aZeyf5.png"/>
    <n v="4124916"/>
    <x v="2"/>
    <x v="2"/>
    <s v="EXATAS"/>
    <s v="https://i.imgur.com/MGZopyB.png"/>
    <n v="5"/>
    <x v="1"/>
    <x v="0"/>
    <x v="2"/>
    <x v="0"/>
    <s v="Pago"/>
    <x v="1"/>
    <n v="3"/>
    <s v="F"/>
    <n v="31"/>
    <s v="589588-79/Estatística/Pago-N/DP"/>
    <s v="NÃO"/>
    <s v="NÃO"/>
    <x v="1"/>
    <x v="1"/>
  </r>
  <r>
    <x v="84"/>
    <n v="1869"/>
    <s v="NÃO CADASTRADO"/>
    <s v="Não Cadastrado"/>
    <m/>
    <n v="4581270"/>
    <x v="11"/>
    <x v="2"/>
    <s v="EXATAS"/>
    <s v="https://i.imgur.com/MGZopyB.png"/>
    <n v="6"/>
    <x v="1"/>
    <x v="1"/>
    <x v="9"/>
    <x v="0"/>
    <s v="Não Pago"/>
    <x v="1"/>
    <n v="3"/>
    <s v="M"/>
    <n v="21"/>
    <s v="662230-61/Informática/Não Pago-N/DP"/>
    <s v="NÃO"/>
    <s v="SIM"/>
    <x v="1"/>
    <x v="0"/>
  </r>
  <r>
    <x v="85"/>
    <n v="3223"/>
    <s v="MONTE LINDO"/>
    <s v="MONTE LINDO"/>
    <m/>
    <n v="5083692"/>
    <x v="3"/>
    <x v="1"/>
    <s v="EXATAS"/>
    <s v="https://i.imgur.com/MGZopyB.png"/>
    <n v="7"/>
    <x v="1"/>
    <x v="1"/>
    <x v="1"/>
    <x v="0"/>
    <s v="Não Pago"/>
    <x v="2"/>
    <n v="2"/>
    <s v="M"/>
    <n v="33"/>
    <s v="509234-67/Administração/Não Pago-N/DP"/>
    <s v="NÃO"/>
    <s v="SIM"/>
    <x v="1"/>
    <x v="1"/>
  </r>
  <r>
    <x v="86"/>
    <n v="1741"/>
    <s v="RUA SEMPRE VIVAL"/>
    <s v="rua sempre vival"/>
    <s v="https://i.imgur.com/UwJ6lpr.png"/>
    <n v="4034010"/>
    <x v="4"/>
    <x v="3"/>
    <s v="HUMANAS"/>
    <s v="https://i.imgur.com/2vgzesy.png"/>
    <n v="6"/>
    <x v="0"/>
    <x v="1"/>
    <x v="3"/>
    <x v="0"/>
    <s v="Não Pago"/>
    <x v="2"/>
    <n v="2"/>
    <s v="F"/>
    <n v="23"/>
    <s v="610996-92/Letras/Não Pago-N/DP"/>
    <s v="NÃO"/>
    <s v="NÃO"/>
    <x v="1"/>
    <x v="0"/>
  </r>
  <r>
    <x v="87"/>
    <n v="8819"/>
    <s v="TENENTE CORDEIRO E SILVA"/>
    <s v="TENENTE CORDEIRO E SILVA"/>
    <s v="https://i.imgur.com/tALPQGR.png"/>
    <n v="3637730"/>
    <x v="5"/>
    <x v="1"/>
    <s v="HUMANAS"/>
    <s v="https://i.imgur.com/2vgzesy.png"/>
    <n v="7"/>
    <x v="0"/>
    <x v="0"/>
    <x v="3"/>
    <x v="0"/>
    <s v="Não Pago"/>
    <x v="2"/>
    <n v="2"/>
    <s v="F"/>
    <n v="27"/>
    <s v="224798-25/Marketing/Não Pago-N/DP"/>
    <s v="NÃO"/>
    <s v="NÃO"/>
    <x v="1"/>
    <x v="0"/>
  </r>
  <r>
    <x v="88"/>
    <n v="2431"/>
    <s v="DE SEPETIBA  RUA 53"/>
    <s v="DE SEPETIBA  RUA 53"/>
    <s v="https://i.imgur.com/kJBoLg5.png"/>
    <n v="4500949"/>
    <x v="6"/>
    <x v="0"/>
    <s v="EXATAS"/>
    <s v="https://i.imgur.com/MGZopyB.png"/>
    <n v="5"/>
    <x v="1"/>
    <x v="1"/>
    <x v="4"/>
    <x v="0"/>
    <s v="Pago"/>
    <x v="1"/>
    <n v="3"/>
    <s v="F"/>
    <n v="35"/>
    <s v="484946-91/Nutrição/Pago-N/DP"/>
    <s v="NÃO"/>
    <s v="NÃO"/>
    <x v="1"/>
    <x v="0"/>
  </r>
  <r>
    <x v="89"/>
    <n v="6058"/>
    <s v="DO PEDREGOSO"/>
    <s v="DO PEDREGOSO"/>
    <m/>
    <n v="3387346"/>
    <x v="7"/>
    <x v="4"/>
    <s v="EXATAS"/>
    <s v="https://i.imgur.com/MGZopyB.png"/>
    <n v="6"/>
    <x v="1"/>
    <x v="1"/>
    <x v="5"/>
    <x v="0"/>
    <s v="Não Pago"/>
    <x v="1"/>
    <n v="3"/>
    <s v="M"/>
    <n v="35"/>
    <s v="655750-38/Veterinária/Não Pago-N/DP"/>
    <s v="SIM"/>
    <s v="SIM"/>
    <x v="1"/>
    <x v="1"/>
  </r>
  <r>
    <x v="90"/>
    <n v="6374"/>
    <s v="NÃO CADASTRADO"/>
    <s v="Não Cadastrado"/>
    <m/>
    <n v="4559749"/>
    <x v="8"/>
    <x v="1"/>
    <s v="OUTROS"/>
    <s v="https://i.imgur.com/86sYQ07.png"/>
    <n v="5"/>
    <x v="1"/>
    <x v="1"/>
    <x v="6"/>
    <x v="0"/>
    <s v="Não Pago"/>
    <x v="0"/>
    <n v="1"/>
    <s v="M"/>
    <n v="27"/>
    <s v="727602-71/Gastronomia/Não Pago-N/DP"/>
    <s v="NÃO"/>
    <s v="NÃO"/>
    <x v="1"/>
    <x v="1"/>
  </r>
  <r>
    <x v="91"/>
    <n v="5431"/>
    <s v="NÃO CADASTRADO"/>
    <s v="Não Cadastrado"/>
    <m/>
    <n v="3504252"/>
    <x v="9"/>
    <x v="5"/>
    <s v="HUMANAS"/>
    <s v="https://i.imgur.com/2vgzesy.png"/>
    <n v="7"/>
    <x v="0"/>
    <x v="0"/>
    <x v="7"/>
    <x v="0"/>
    <s v="Pago"/>
    <x v="0"/>
    <n v="1"/>
    <s v="M"/>
    <n v="30"/>
    <s v="488680-82/Filosofia/Pago-N/DP"/>
    <s v="NÃO"/>
    <s v="SIM"/>
    <x v="1"/>
    <x v="1"/>
  </r>
  <r>
    <x v="92"/>
    <n v="5963"/>
    <s v="RUA AUARE"/>
    <s v="RUA AUARE"/>
    <m/>
    <n v="3379051"/>
    <x v="10"/>
    <x v="2"/>
    <s v="EXATAS"/>
    <s v="https://i.imgur.com/MGZopyB.png"/>
    <n v="9"/>
    <x v="1"/>
    <x v="0"/>
    <x v="8"/>
    <x v="0"/>
    <s v="Pago"/>
    <x v="0"/>
    <n v="1"/>
    <s v="M"/>
    <n v="33"/>
    <s v="521798-48/Engenharia Civil/Pago-N/DP"/>
    <s v="NÃO"/>
    <s v="NÃO"/>
    <x v="1"/>
    <x v="1"/>
  </r>
  <r>
    <x v="93"/>
    <n v="6591"/>
    <s v="PAULO MAIA"/>
    <s v="PAULO MAIA"/>
    <m/>
    <n v="5240195"/>
    <x v="0"/>
    <x v="0"/>
    <s v="EXATAS"/>
    <s v="https://i.imgur.com/MGZopyB.png"/>
    <n v="5"/>
    <x v="2"/>
    <x v="1"/>
    <x v="10"/>
    <x v="1"/>
    <s v="Não Pago"/>
    <x v="0"/>
    <n v="1"/>
    <s v="F"/>
    <n v="23"/>
    <s v="802912-51/Medicina/Não Pago-N/DP"/>
    <s v="SIM"/>
    <s v="NÃO"/>
    <x v="1"/>
    <x v="1"/>
  </r>
  <r>
    <x v="94"/>
    <n v="4508"/>
    <s v="NÃO CADASTRADO"/>
    <s v="Não Cadastrado"/>
    <m/>
    <n v="5040876"/>
    <x v="3"/>
    <x v="1"/>
    <s v="EXATAS"/>
    <s v="https://i.imgur.com/MGZopyB.png"/>
    <n v="10"/>
    <x v="0"/>
    <x v="0"/>
    <x v="1"/>
    <x v="1"/>
    <s v="Não Pago"/>
    <x v="1"/>
    <n v="3"/>
    <s v="F"/>
    <n v="21"/>
    <s v="434492-65/Administração/Não Pago-N/DP"/>
    <s v="NÃO"/>
    <s v="SIM"/>
    <x v="1"/>
    <x v="0"/>
  </r>
  <r>
    <x v="95"/>
    <n v="9162"/>
    <s v="TECAI"/>
    <s v="TECAI"/>
    <m/>
    <n v="5246990"/>
    <x v="7"/>
    <x v="4"/>
    <s v="EXATAS"/>
    <s v="https://i.imgur.com/MGZopyB.png"/>
    <n v="5"/>
    <x v="2"/>
    <x v="1"/>
    <x v="11"/>
    <x v="1"/>
    <s v="Não Pago"/>
    <x v="0"/>
    <n v="1"/>
    <s v="F"/>
    <n v="24"/>
    <s v="652121-44/Veterinária/Não Pago-N/DP"/>
    <s v="SIM"/>
    <s v="NÃO"/>
    <x v="1"/>
    <x v="1"/>
  </r>
  <r>
    <x v="96"/>
    <n v="5502"/>
    <s v="EMA"/>
    <s v="EMA"/>
    <m/>
    <n v="4692983"/>
    <x v="9"/>
    <x v="5"/>
    <s v="HUMANAS"/>
    <s v="https://i.imgur.com/2vgzesy.png"/>
    <n v="6"/>
    <x v="2"/>
    <x v="1"/>
    <x v="12"/>
    <x v="1"/>
    <s v="Não Pago"/>
    <x v="1"/>
    <n v="3"/>
    <s v="F"/>
    <n v="35"/>
    <s v="822764-56/Filosofia/Não Pago-N/DP"/>
    <s v="NÃO"/>
    <s v="SIM"/>
    <x v="1"/>
    <x v="1"/>
  </r>
  <r>
    <x v="97"/>
    <n v="3994"/>
    <s v="NÃO CADASTRADO"/>
    <s v="Não Cadastrado"/>
    <m/>
    <n v="5016572"/>
    <x v="11"/>
    <x v="2"/>
    <s v="EXATAS"/>
    <s v="https://i.imgur.com/MGZopyB.png"/>
    <n v="6"/>
    <x v="2"/>
    <x v="1"/>
    <x v="8"/>
    <x v="1"/>
    <s v="Pago"/>
    <x v="2"/>
    <n v="2"/>
    <s v="F"/>
    <n v="32"/>
    <s v="289911-88/Informática/Pago-N/DP"/>
    <s v="NÃO"/>
    <s v="SIM"/>
    <x v="1"/>
    <x v="0"/>
  </r>
  <r>
    <x v="98"/>
    <n v="8153"/>
    <s v="BRASIL"/>
    <s v="BRASIL"/>
    <m/>
    <n v="3962557"/>
    <x v="9"/>
    <x v="5"/>
    <s v="HUMANAS"/>
    <s v="https://i.imgur.com/2vgzesy.png"/>
    <n v="5"/>
    <x v="2"/>
    <x v="1"/>
    <x v="12"/>
    <x v="1"/>
    <s v="Pago"/>
    <x v="0"/>
    <n v="1"/>
    <s v="F"/>
    <n v="26"/>
    <s v="302946-64/Filosofia/Pago-N/DP"/>
    <s v="NÃO"/>
    <s v="SIM"/>
    <x v="1"/>
    <x v="1"/>
  </r>
  <r>
    <x v="99"/>
    <n v="6037"/>
    <s v="JAMBUACU"/>
    <s v="JAMBUACU"/>
    <m/>
    <n v="4221721"/>
    <x v="10"/>
    <x v="2"/>
    <s v="EXATAS"/>
    <s v="https://i.imgur.com/MGZopyB.png"/>
    <n v="7"/>
    <x v="0"/>
    <x v="0"/>
    <x v="8"/>
    <x v="1"/>
    <s v="Pago"/>
    <x v="1"/>
    <n v="3"/>
    <s v="F"/>
    <n v="32"/>
    <s v="520106-43/Engenharia Civil/Pago-N/DP"/>
    <s v="SIM"/>
    <s v="NÃO"/>
    <x v="1"/>
    <x v="0"/>
  </r>
  <r>
    <x v="100"/>
    <n v="8528"/>
    <s v="RUA AUGUSTO DE VASCONCELOS"/>
    <s v="rua augusto de vasconcelos"/>
    <m/>
    <n v="4729957"/>
    <x v="0"/>
    <x v="0"/>
    <s v="EXATAS"/>
    <s v="https://i.imgur.com/MGZopyB.png"/>
    <n v="7"/>
    <x v="0"/>
    <x v="1"/>
    <x v="0"/>
    <x v="1"/>
    <s v="Pago"/>
    <x v="1"/>
    <n v="3"/>
    <s v="F"/>
    <n v="21"/>
    <s v="745749-89/Medicina/Pago-N/DP"/>
    <s v="NÃO"/>
    <s v="NÃO"/>
    <x v="1"/>
    <x v="0"/>
  </r>
  <r>
    <x v="101"/>
    <n v="2860"/>
    <s v="NÃO CADASTRADO"/>
    <s v="Não Cadastrado"/>
    <m/>
    <n v="4715981"/>
    <x v="1"/>
    <x v="1"/>
    <s v="CIENCIAS UHMANAS"/>
    <s v="https://i.imgur.com/YxH4srf.png"/>
    <n v="8"/>
    <x v="2"/>
    <x v="0"/>
    <x v="13"/>
    <x v="1"/>
    <s v="Pago"/>
    <x v="1"/>
    <n v="3"/>
    <s v="F"/>
    <n v="30"/>
    <s v="321572-51/Direito/Pago-N/DP"/>
    <s v="NÃO"/>
    <s v="SIM"/>
    <x v="1"/>
    <x v="0"/>
  </r>
  <r>
    <x v="102"/>
    <n v="3579"/>
    <s v="DA POSSE"/>
    <s v="DA POSSE"/>
    <m/>
    <n v="3405611"/>
    <x v="2"/>
    <x v="2"/>
    <s v="EXATAS"/>
    <s v="https://i.imgur.com/MGZopyB.png"/>
    <n v="6"/>
    <x v="0"/>
    <x v="0"/>
    <x v="2"/>
    <x v="1"/>
    <s v="Pago"/>
    <x v="2"/>
    <n v="2"/>
    <s v="F"/>
    <n v="30"/>
    <s v="635433-36/Estatística/Pago-N/DP"/>
    <s v="NÃO"/>
    <s v="SIM"/>
    <x v="1"/>
    <x v="0"/>
  </r>
  <r>
    <x v="103"/>
    <n v="8481"/>
    <s v="LASSANCE"/>
    <s v="LASSANCE"/>
    <m/>
    <n v="4247629"/>
    <x v="11"/>
    <x v="2"/>
    <s v="EXATAS"/>
    <s v="https://i.imgur.com/MGZopyB.png"/>
    <n v="8"/>
    <x v="2"/>
    <x v="0"/>
    <x v="8"/>
    <x v="1"/>
    <s v="Pago"/>
    <x v="2"/>
    <n v="2"/>
    <s v="F"/>
    <n v="35"/>
    <s v="420244-66/Informática/Pago-N/DP"/>
    <s v="NÃO"/>
    <s v="NÃO"/>
    <x v="1"/>
    <x v="1"/>
  </r>
  <r>
    <x v="104"/>
    <n v="5406"/>
    <s v="GUANDU DO SAPE"/>
    <s v="GUANDU DO SAPE"/>
    <m/>
    <n v="4559342"/>
    <x v="3"/>
    <x v="1"/>
    <s v="EXATAS"/>
    <s v="https://i.imgur.com/MGZopyB.png"/>
    <n v="5"/>
    <x v="0"/>
    <x v="0"/>
    <x v="1"/>
    <x v="1"/>
    <s v="Não Pago"/>
    <x v="1"/>
    <n v="3"/>
    <s v="F"/>
    <n v="22"/>
    <s v="280204-83/Administração/Não Pago-N/DP"/>
    <s v="NÃO"/>
    <s v="NÃO"/>
    <x v="1"/>
    <x v="0"/>
  </r>
  <r>
    <x v="105"/>
    <n v="2411"/>
    <s v="SAMPAIO DE LACERDA"/>
    <s v="SAMPAIO DE LACERDA"/>
    <m/>
    <n v="4958119"/>
    <x v="8"/>
    <x v="1"/>
    <s v="OUTROS"/>
    <s v="https://i.imgur.com/86sYQ07.png"/>
    <n v="8"/>
    <x v="2"/>
    <x v="1"/>
    <x v="14"/>
    <x v="1"/>
    <s v="Pago"/>
    <x v="2"/>
    <n v="2"/>
    <s v="F"/>
    <n v="27"/>
    <s v="471120-51/Gastronomia/Pago-N/DP"/>
    <s v="NÃO"/>
    <s v="NÃO"/>
    <x v="1"/>
    <x v="1"/>
  </r>
  <r>
    <x v="106"/>
    <n v="3666"/>
    <s v="DO TINGUI"/>
    <s v="DO TINGUI"/>
    <m/>
    <n v="4151767"/>
    <x v="1"/>
    <x v="1"/>
    <s v="CIENCIAS UHMANAS"/>
    <s v="https://i.imgur.com/YxH4srf.png"/>
    <n v="5"/>
    <x v="0"/>
    <x v="1"/>
    <x v="1"/>
    <x v="1"/>
    <s v="Não Pago"/>
    <x v="2"/>
    <n v="2"/>
    <s v="F"/>
    <n v="32"/>
    <s v="594006-39/Direito/Não Pago-N/DP"/>
    <s v="NÃO"/>
    <s v="NÃO"/>
    <x v="1"/>
    <x v="1"/>
  </r>
  <r>
    <x v="107"/>
    <n v="4086"/>
    <s v="RAVENA"/>
    <s v="RAVENA"/>
    <m/>
    <n v="5141036"/>
    <x v="5"/>
    <x v="1"/>
    <s v="HUMANAS"/>
    <s v="https://i.imgur.com/2vgzesy.png"/>
    <n v="8"/>
    <x v="0"/>
    <x v="0"/>
    <x v="3"/>
    <x v="1"/>
    <s v="Pago"/>
    <x v="1"/>
    <n v="3"/>
    <s v="F"/>
    <n v="28"/>
    <s v="355024-27/Marketing/Pago-N/DP"/>
    <s v="NÃO"/>
    <s v="NÃO"/>
    <x v="1"/>
    <x v="1"/>
  </r>
  <r>
    <x v="108"/>
    <n v="1239"/>
    <s v="DO PIAUIENSE"/>
    <s v="DO PIAUIENSE"/>
    <m/>
    <n v="3379777"/>
    <x v="6"/>
    <x v="0"/>
    <s v="EXATAS"/>
    <s v="https://i.imgur.com/MGZopyB.png"/>
    <n v="6"/>
    <x v="1"/>
    <x v="1"/>
    <x v="4"/>
    <x v="1"/>
    <s v="Pago"/>
    <x v="2"/>
    <n v="2"/>
    <s v="F"/>
    <n v="27"/>
    <s v="549639-34/Nutrição/Pago-N/DP"/>
    <s v="NÃO"/>
    <s v="NÃO"/>
    <x v="1"/>
    <x v="1"/>
  </r>
  <r>
    <x v="109"/>
    <n v="1752"/>
    <s v="ARI DE OLIVEIRA LIMA"/>
    <s v="ARI DE OLIVEIRA LIMA"/>
    <m/>
    <n v="5068769"/>
    <x v="7"/>
    <x v="4"/>
    <s v="EXATAS"/>
    <s v="https://i.imgur.com/MGZopyB.png"/>
    <n v="6"/>
    <x v="0"/>
    <x v="0"/>
    <x v="5"/>
    <x v="1"/>
    <s v="Pago"/>
    <x v="0"/>
    <n v="1"/>
    <s v="F"/>
    <n v="35"/>
    <s v="253190-24/Veterinária/Pago-N/DP"/>
    <s v="NÃO"/>
    <s v="NÃO"/>
    <x v="1"/>
    <x v="0"/>
  </r>
  <r>
    <x v="110"/>
    <n v="2396"/>
    <s v="GUARAREMA"/>
    <s v="GUARAREMA"/>
    <m/>
    <n v="4538934"/>
    <x v="8"/>
    <x v="1"/>
    <s v="OUTROS"/>
    <s v="https://i.imgur.com/86sYQ07.png"/>
    <n v="5"/>
    <x v="0"/>
    <x v="1"/>
    <x v="6"/>
    <x v="1"/>
    <s v="Pago"/>
    <x v="0"/>
    <n v="1"/>
    <s v="F"/>
    <n v="23"/>
    <s v="753234-69/Gastronomia/Pago-N/DP"/>
    <s v="NÃO"/>
    <s v="NÃO"/>
    <x v="1"/>
    <x v="0"/>
  </r>
  <r>
    <x v="111"/>
    <n v="6987"/>
    <s v="RUA: LUCIANO FABRICIO RIQUET"/>
    <s v="Rua: Luciano Fabricio riquet"/>
    <m/>
    <n v="4664126"/>
    <x v="9"/>
    <x v="5"/>
    <s v="HUMANAS"/>
    <s v="https://i.imgur.com/2vgzesy.png"/>
    <n v="10"/>
    <x v="1"/>
    <x v="1"/>
    <x v="7"/>
    <x v="1"/>
    <s v="Pago"/>
    <x v="1"/>
    <n v="3"/>
    <s v="F"/>
    <n v="35"/>
    <s v="693212-47/Filosofia/Pago-N/DP"/>
    <s v="NÃO"/>
    <s v="NÃO"/>
    <x v="1"/>
    <x v="1"/>
  </r>
  <r>
    <x v="112"/>
    <n v="1548"/>
    <s v="DO QUAFA"/>
    <s v="DO QUAFA"/>
    <m/>
    <n v="3821173"/>
    <x v="10"/>
    <x v="2"/>
    <s v="EXATAS"/>
    <s v="https://i.imgur.com/MGZopyB.png"/>
    <n v="9"/>
    <x v="1"/>
    <x v="1"/>
    <x v="8"/>
    <x v="1"/>
    <s v="Pago"/>
    <x v="1"/>
    <n v="3"/>
    <s v="F"/>
    <n v="26"/>
    <s v="719677-45/Engenharia Civil/Pago-N/DP"/>
    <s v="NÃO"/>
    <s v="SIM"/>
    <x v="1"/>
    <x v="1"/>
  </r>
  <r>
    <x v="113"/>
    <n v="8389"/>
    <s v="SÃO GERVÁSIO"/>
    <s v="SÃO GERVÁSIO"/>
    <m/>
    <n v="3480703"/>
    <x v="12"/>
    <x v="0"/>
    <s v="HUMANAS"/>
    <s v="https://i.imgur.com/2vgzesy.png"/>
    <n v="9"/>
    <x v="1"/>
    <x v="1"/>
    <x v="15"/>
    <x v="1"/>
    <s v="Pago"/>
    <x v="2"/>
    <n v="2"/>
    <s v="F"/>
    <n v="24"/>
    <s v="437977-87/Educação Física/Pago-N/DP"/>
    <s v="NÃO"/>
    <s v="NÃO"/>
    <x v="1"/>
    <x v="1"/>
  </r>
  <r>
    <x v="114"/>
    <n v="9331"/>
    <s v="ALVES PINHEIRO"/>
    <s v="ALVES PINHEIRO"/>
    <m/>
    <n v="4475557"/>
    <x v="2"/>
    <x v="2"/>
    <s v="EXATAS"/>
    <s v="https://i.imgur.com/MGZopyB.png"/>
    <n v="10"/>
    <x v="0"/>
    <x v="1"/>
    <x v="2"/>
    <x v="1"/>
    <s v="Pago"/>
    <x v="2"/>
    <n v="2"/>
    <s v="F"/>
    <n v="21"/>
    <s v="603292-80/Estatística/Pago-N/DP"/>
    <s v="NÃO"/>
    <s v="SIM"/>
    <x v="1"/>
    <x v="0"/>
  </r>
  <r>
    <x v="115"/>
    <n v="6604"/>
    <s v="NÃO CADASTRADO"/>
    <s v="Não Cadastrado"/>
    <m/>
    <n v="4296908"/>
    <x v="2"/>
    <x v="2"/>
    <s v="EXATAS"/>
    <s v="https://i.imgur.com/MGZopyB.png"/>
    <n v="10"/>
    <x v="0"/>
    <x v="1"/>
    <x v="2"/>
    <x v="1"/>
    <s v="Pago"/>
    <x v="2"/>
    <n v="2"/>
    <s v="F"/>
    <n v="29"/>
    <s v="532943-42/Estatística/Pago-N/DP"/>
    <s v="NÃO"/>
    <s v="SIM"/>
    <x v="1"/>
    <x v="0"/>
  </r>
  <r>
    <x v="116"/>
    <n v="3886"/>
    <s v="MENDANHA"/>
    <s v="mendanha"/>
    <m/>
    <n v="3980277"/>
    <x v="8"/>
    <x v="1"/>
    <s v="OUTROS"/>
    <s v="https://i.imgur.com/86sYQ07.png"/>
    <n v="10"/>
    <x v="1"/>
    <x v="1"/>
    <x v="6"/>
    <x v="1"/>
    <s v="Pago"/>
    <x v="1"/>
    <n v="3"/>
    <s v="F"/>
    <n v="31"/>
    <s v="384038-59/Gastronomia/Pago-N/DP"/>
    <s v="NÃO"/>
    <s v="NÃO"/>
    <x v="1"/>
    <x v="0"/>
  </r>
  <r>
    <x v="117"/>
    <n v="6690"/>
    <s v="NÃO CADASTRADO"/>
    <s v="Não Cadastrado"/>
    <m/>
    <n v="4803398"/>
    <x v="4"/>
    <x v="3"/>
    <s v="HUMANAS"/>
    <s v="https://i.imgur.com/2vgzesy.png"/>
    <n v="6"/>
    <x v="1"/>
    <x v="1"/>
    <x v="3"/>
    <x v="1"/>
    <s v="Pago"/>
    <x v="1"/>
    <n v="3"/>
    <s v="F"/>
    <n v="26"/>
    <s v="445103-68/Letras/Pago-N/DP"/>
    <s v="NÃO"/>
    <s v="NÃO"/>
    <x v="1"/>
    <x v="0"/>
  </r>
  <r>
    <x v="118"/>
    <n v="5865"/>
    <s v="GUSTAVO BUARQUE SCHILLER"/>
    <s v="GUSTAVO BUARQUE SCHILLER"/>
    <m/>
    <n v="4818723"/>
    <x v="13"/>
    <x v="2"/>
    <s v="EXATAS"/>
    <s v="https://i.imgur.com/MGZopyB.png"/>
    <n v="9"/>
    <x v="1"/>
    <x v="0"/>
    <x v="16"/>
    <x v="1"/>
    <s v="Pago"/>
    <x v="0"/>
    <n v="1"/>
    <s v="F"/>
    <n v="26"/>
    <s v="842029-52/Big Data/Pago-N/DP"/>
    <s v="NÃO"/>
    <s v="NÃO"/>
    <x v="1"/>
    <x v="0"/>
  </r>
  <r>
    <x v="119"/>
    <n v="3947"/>
    <s v="NÃO CADASTRADO"/>
    <s v="Não Cadastrado"/>
    <m/>
    <n v="5136239"/>
    <x v="13"/>
    <x v="2"/>
    <s v="EXATAS"/>
    <s v="https://i.imgur.com/MGZopyB.png"/>
    <n v="6"/>
    <x v="0"/>
    <x v="1"/>
    <x v="16"/>
    <x v="1"/>
    <s v="Pago"/>
    <x v="0"/>
    <n v="1"/>
    <s v="F"/>
    <n v="22"/>
    <s v="799277-47/Big Data/Pago-N/DP"/>
    <s v="NÃO"/>
    <s v="NÃO"/>
    <x v="1"/>
    <x v="0"/>
  </r>
  <r>
    <x v="120"/>
    <n v="2950"/>
    <s v="PONCHE-VERDE"/>
    <s v="PONCHE-VERDE"/>
    <m/>
    <n v="4501782"/>
    <x v="4"/>
    <x v="3"/>
    <s v="HUMANAS"/>
    <s v="https://i.imgur.com/2vgzesy.png"/>
    <n v="9"/>
    <x v="1"/>
    <x v="0"/>
    <x v="3"/>
    <x v="1"/>
    <s v="Pago"/>
    <x v="0"/>
    <n v="1"/>
    <s v="F"/>
    <n v="29"/>
    <s v="814924-43/Letras/Pago-N/DP"/>
    <s v="NÃO"/>
    <s v="NÃO"/>
    <x v="1"/>
    <x v="0"/>
  </r>
  <r>
    <x v="121"/>
    <n v="5965"/>
    <s v="EUGÊNIO PAIVA"/>
    <s v="EUGÊNIO PAIVA"/>
    <m/>
    <n v="5029191"/>
    <x v="13"/>
    <x v="2"/>
    <s v="EXATAS"/>
    <s v="https://i.imgur.com/MGZopyB.png"/>
    <n v="6"/>
    <x v="2"/>
    <x v="1"/>
    <x v="13"/>
    <x v="1"/>
    <s v="Pago"/>
    <x v="0"/>
    <n v="1"/>
    <s v="F"/>
    <n v="23"/>
    <s v="447010-61/Big Data/Pago-N/DP"/>
    <s v="NÃO"/>
    <s v="NÃO"/>
    <x v="1"/>
    <x v="0"/>
  </r>
  <r>
    <x v="122"/>
    <n v="7557"/>
    <s v="VEREADOR ALCEU DE CARVALHO"/>
    <s v="VEREADOR ALCEU DE CARVALHO"/>
    <m/>
    <n v="4114139"/>
    <x v="4"/>
    <x v="3"/>
    <s v="HUMANAS"/>
    <s v="https://i.imgur.com/2vgzesy.png"/>
    <n v="9"/>
    <x v="2"/>
    <x v="1"/>
    <x v="14"/>
    <x v="1"/>
    <s v="Pago"/>
    <x v="0"/>
    <n v="1"/>
    <s v="F"/>
    <n v="29"/>
    <s v="846995-86/Letras/Pago-N/DP"/>
    <s v="NÃO"/>
    <s v="SIM"/>
    <x v="1"/>
    <x v="0"/>
  </r>
  <r>
    <x v="123"/>
    <n v="1411"/>
    <s v="JOSÉ MANUEL MÁXIMO"/>
    <s v="JOSÉ MANUEL MÁXIMO"/>
    <m/>
    <n v="3262951"/>
    <x v="13"/>
    <x v="2"/>
    <s v="EXATAS"/>
    <s v="https://i.imgur.com/MGZopyB.png"/>
    <n v="7"/>
    <x v="2"/>
    <x v="0"/>
    <x v="13"/>
    <x v="1"/>
    <s v="Pago"/>
    <x v="1"/>
    <n v="3"/>
    <s v="F"/>
    <n v="27"/>
    <s v="301799-32/Big Data/Pago-N/DP"/>
    <s v="NÃO"/>
    <s v="SIM"/>
    <x v="1"/>
    <x v="0"/>
  </r>
  <r>
    <x v="124"/>
    <n v="5621"/>
    <s v="TIMBAUBA"/>
    <s v="TIMBAUBA"/>
    <m/>
    <n v="4647850"/>
    <x v="4"/>
    <x v="3"/>
    <s v="HUMANAS"/>
    <s v="https://i.imgur.com/2vgzesy.png"/>
    <n v="6"/>
    <x v="2"/>
    <x v="1"/>
    <x v="14"/>
    <x v="1"/>
    <s v="Pago"/>
    <x v="2"/>
    <n v="2"/>
    <s v="F"/>
    <n v="31"/>
    <s v="832826-69/Letras/Pago-N/DP"/>
    <s v="SIM"/>
    <s v="NÃO"/>
    <x v="1"/>
    <x v="0"/>
  </r>
  <r>
    <x v="125"/>
    <n v="8960"/>
    <s v="JORNALISTA JOSÉ MARTINS"/>
    <s v="JORNALISTA JOSÉ MARTINS"/>
    <m/>
    <n v="3310505"/>
    <x v="5"/>
    <x v="1"/>
    <s v="HUMANAS"/>
    <s v="https://i.imgur.com/2vgzesy.png"/>
    <n v="6"/>
    <x v="2"/>
    <x v="1"/>
    <x v="17"/>
    <x v="2"/>
    <s v="Não Pago"/>
    <x v="2"/>
    <n v="2"/>
    <s v="F"/>
    <n v="34"/>
    <s v="745801-70/Marketing/Não Pago-N/DP"/>
    <s v="NÃO"/>
    <s v="NÃO"/>
    <x v="1"/>
    <x v="0"/>
  </r>
  <r>
    <x v="126"/>
    <n v="9833"/>
    <s v="NÃO CADASTRADO"/>
    <s v="Não Cadastrado"/>
    <m/>
    <n v="4994513"/>
    <x v="6"/>
    <x v="0"/>
    <s v="EXATAS"/>
    <s v="https://i.imgur.com/MGZopyB.png"/>
    <n v="8"/>
    <x v="1"/>
    <x v="1"/>
    <x v="4"/>
    <x v="2"/>
    <s v="Não Pago"/>
    <x v="2"/>
    <n v="2"/>
    <s v="M"/>
    <n v="24"/>
    <s v="442165-29/Nutrição/Não Pago-N/DP"/>
    <s v="NÃO"/>
    <s v="NÃO"/>
    <x v="1"/>
    <x v="1"/>
  </r>
  <r>
    <x v="127"/>
    <n v="5147"/>
    <s v="NÃO CADASTRADO"/>
    <s v="Não Cadastrado"/>
    <m/>
    <n v="4645664"/>
    <x v="7"/>
    <x v="4"/>
    <s v="EXATAS"/>
    <s v="https://i.imgur.com/MGZopyB.png"/>
    <n v="5"/>
    <x v="1"/>
    <x v="0"/>
    <x v="5"/>
    <x v="2"/>
    <s v="Pago"/>
    <x v="0"/>
    <n v="1"/>
    <s v="M"/>
    <n v="35"/>
    <s v="732471-56/Veterinária/Pago-N/DP"/>
    <s v="SIM"/>
    <s v="SIM"/>
    <x v="1"/>
    <x v="0"/>
  </r>
  <r>
    <x v="128"/>
    <n v="9816"/>
    <s v="DAS GARÇAS"/>
    <s v="DAS GARÇAS"/>
    <m/>
    <n v="4930379"/>
    <x v="8"/>
    <x v="1"/>
    <s v="OUTROS"/>
    <s v="https://i.imgur.com/86sYQ07.png"/>
    <n v="10"/>
    <x v="1"/>
    <x v="1"/>
    <x v="6"/>
    <x v="2"/>
    <s v="Pago"/>
    <x v="0"/>
    <n v="1"/>
    <s v="M"/>
    <n v="25"/>
    <s v="339693-99/Gastronomia/Pago-N/DP"/>
    <s v="SIM"/>
    <s v="SIM"/>
    <x v="1"/>
    <x v="1"/>
  </r>
  <r>
    <x v="129"/>
    <n v="2185"/>
    <s v="RUA FERREIRA BORGES"/>
    <s v="Rua Ferreira Borges"/>
    <m/>
    <n v="4355617"/>
    <x v="9"/>
    <x v="5"/>
    <s v="HUMANAS"/>
    <s v="https://i.imgur.com/2vgzesy.png"/>
    <n v="8"/>
    <x v="0"/>
    <x v="1"/>
    <x v="7"/>
    <x v="2"/>
    <s v="Pago"/>
    <x v="2"/>
    <n v="2"/>
    <s v="M"/>
    <n v="22"/>
    <s v="258946-32/Filosofia/Pago-N/DP"/>
    <s v="SIM"/>
    <s v="NÃO"/>
    <x v="1"/>
    <x v="1"/>
  </r>
  <r>
    <x v="130"/>
    <n v="1846"/>
    <s v="NÃO CADASTRADO"/>
    <s v="Não Cadastrado"/>
    <m/>
    <n v="4164917"/>
    <x v="10"/>
    <x v="2"/>
    <s v="EXATAS"/>
    <s v="https://i.imgur.com/MGZopyB.png"/>
    <n v="8"/>
    <x v="1"/>
    <x v="1"/>
    <x v="8"/>
    <x v="2"/>
    <s v="Pago"/>
    <x v="1"/>
    <n v="3"/>
    <s v="M"/>
    <n v="33"/>
    <s v="747071-74/Engenharia Civil/Pago-N/DP"/>
    <s v="NÃO"/>
    <s v="SIM"/>
    <x v="1"/>
    <x v="0"/>
  </r>
  <r>
    <x v="131"/>
    <n v="8310"/>
    <s v="GUANDU DO SAPE"/>
    <s v="GUANDU DO SAPE"/>
    <m/>
    <n v="4356515"/>
    <x v="0"/>
    <x v="0"/>
    <s v="EXATAS"/>
    <s v="https://i.imgur.com/MGZopyB.png"/>
    <n v="8"/>
    <x v="1"/>
    <x v="1"/>
    <x v="0"/>
    <x v="2"/>
    <s v="Pago"/>
    <x v="1"/>
    <n v="3"/>
    <s v="M"/>
    <n v="25"/>
    <s v="715015-53/Medicina/Pago-N/DP"/>
    <s v="NÃO"/>
    <s v="SIM"/>
    <x v="1"/>
    <x v="0"/>
  </r>
  <r>
    <x v="132"/>
    <n v="5912"/>
    <s v="TARSILA DO AMARAL"/>
    <s v="TARSILA DO AMARAL"/>
    <m/>
    <n v="3317398"/>
    <x v="1"/>
    <x v="1"/>
    <s v="CIENCIAS UHMANAS"/>
    <s v="https://i.imgur.com/YxH4srf.png"/>
    <n v="7"/>
    <x v="2"/>
    <x v="1"/>
    <x v="13"/>
    <x v="2"/>
    <s v="Pago"/>
    <x v="2"/>
    <n v="2"/>
    <s v="M"/>
    <n v="26"/>
    <s v="272072-29/Direito/Pago-N/DP"/>
    <s v="NÃO"/>
    <s v="NÃO"/>
    <x v="1"/>
    <x v="1"/>
  </r>
  <r>
    <x v="133"/>
    <n v="5423"/>
    <s v="MAURÍCIO VAITSMAN"/>
    <s v="MAURÍCIO VAITSMAN"/>
    <m/>
    <n v="4835452"/>
    <x v="13"/>
    <x v="2"/>
    <s v="EXATAS"/>
    <s v="https://i.imgur.com/MGZopyB.png"/>
    <n v="8"/>
    <x v="2"/>
    <x v="1"/>
    <x v="13"/>
    <x v="2"/>
    <s v="Pago"/>
    <x v="2"/>
    <n v="2"/>
    <s v="M"/>
    <n v="32"/>
    <s v="814343-99/Big Data/Pago-N/DP"/>
    <s v="NÃO"/>
    <s v="SIM"/>
    <x v="1"/>
    <x v="0"/>
  </r>
  <r>
    <x v="134"/>
    <n v="2529"/>
    <s v="RUA ANTANIO ROCHA"/>
    <s v="rua antanio rocha"/>
    <m/>
    <n v="4770812"/>
    <x v="13"/>
    <x v="2"/>
    <s v="EXATAS"/>
    <s v="https://i.imgur.com/MGZopyB.png"/>
    <n v="5"/>
    <x v="0"/>
    <x v="1"/>
    <x v="16"/>
    <x v="2"/>
    <s v="Pago"/>
    <x v="0"/>
    <n v="1"/>
    <s v="M"/>
    <n v="21"/>
    <s v="778347-97/Big Data/Pago-N/DP"/>
    <s v="NÃO"/>
    <s v="SIM"/>
    <x v="1"/>
    <x v="1"/>
  </r>
  <r>
    <x v="135"/>
    <n v="5800"/>
    <s v="BEIRA RIO CAMPO GRANDE"/>
    <s v="BEIRA RIO CAMPO GRANDE"/>
    <m/>
    <n v="3965487"/>
    <x v="13"/>
    <x v="2"/>
    <s v="EXATAS"/>
    <s v="https://i.imgur.com/MGZopyB.png"/>
    <n v="5"/>
    <x v="0"/>
    <x v="1"/>
    <x v="16"/>
    <x v="2"/>
    <s v="Pago"/>
    <x v="2"/>
    <n v="2"/>
    <s v="M"/>
    <n v="27"/>
    <s v="534078-25/Big Data/Pago-DP"/>
    <s v="SIM"/>
    <s v="NÃO"/>
    <x v="0"/>
    <x v="1"/>
  </r>
  <r>
    <x v="136"/>
    <n v="5665"/>
    <s v="GENERAL UCHOA CAVALCANTI"/>
    <s v="GENERAL UCHOA CAVALCANTI"/>
    <m/>
    <n v="4735674"/>
    <x v="13"/>
    <x v="2"/>
    <s v="EXATAS"/>
    <s v="https://i.imgur.com/MGZopyB.png"/>
    <n v="6"/>
    <x v="2"/>
    <x v="0"/>
    <x v="13"/>
    <x v="2"/>
    <s v="Não Pago"/>
    <x v="2"/>
    <n v="2"/>
    <s v="M"/>
    <n v="36"/>
    <s v="795696-29/Big Data/Não Pago-N/DP"/>
    <s v="NÃO"/>
    <s v="NÃO"/>
    <x v="1"/>
    <x v="0"/>
  </r>
  <r>
    <x v="137"/>
    <n v="1750"/>
    <s v="LIDJA ZAMENHOF"/>
    <s v="LIDJA ZAMENHOF"/>
    <m/>
    <n v="4073393"/>
    <x v="13"/>
    <x v="2"/>
    <s v="EXATAS"/>
    <s v="https://i.imgur.com/MGZopyB.png"/>
    <n v="5"/>
    <x v="2"/>
    <x v="0"/>
    <x v="13"/>
    <x v="2"/>
    <s v="Não Pago"/>
    <x v="0"/>
    <n v="1"/>
    <s v="M"/>
    <n v="27"/>
    <s v="498993-63/Big Data/Não Pago-DP"/>
    <s v="SIM"/>
    <s v="NÃO"/>
    <x v="0"/>
    <x v="1"/>
  </r>
  <r>
    <x v="138"/>
    <n v="3275"/>
    <s v="NÃO CADASTRADO"/>
    <s v="Não Cadastrado"/>
    <m/>
    <n v="3259764"/>
    <x v="13"/>
    <x v="2"/>
    <s v="EXATAS"/>
    <s v="https://i.imgur.com/MGZopyB.png"/>
    <n v="10"/>
    <x v="2"/>
    <x v="1"/>
    <x v="13"/>
    <x v="2"/>
    <s v="Pago"/>
    <x v="2"/>
    <n v="2"/>
    <s v="M"/>
    <n v="34"/>
    <s v="826222-57/Big Data/Pago-N/DP"/>
    <s v="NÃO"/>
    <s v="NÃO"/>
    <x v="1"/>
    <x v="0"/>
  </r>
  <r>
    <x v="139"/>
    <n v="7596"/>
    <s v="NÃO CADASTRADO"/>
    <s v="Não Cadastrado"/>
    <m/>
    <n v="4876467"/>
    <x v="12"/>
    <x v="0"/>
    <s v="HUMANAS"/>
    <s v="https://i.imgur.com/2vgzesy.png"/>
    <n v="8"/>
    <x v="1"/>
    <x v="0"/>
    <x v="15"/>
    <x v="2"/>
    <s v="Pago"/>
    <x v="0"/>
    <n v="1"/>
    <s v="M"/>
    <n v="27"/>
    <s v="585604-36/Educação Física/Pago-N/DP"/>
    <s v="NÃO"/>
    <s v="NÃO"/>
    <x v="1"/>
    <x v="1"/>
  </r>
  <r>
    <x v="140"/>
    <n v="8632"/>
    <s v="CAMPO GRANDE"/>
    <s v="CAMPO GRANDE"/>
    <m/>
    <n v="5020931"/>
    <x v="5"/>
    <x v="1"/>
    <s v="HUMANAS"/>
    <s v="https://i.imgur.com/2vgzesy.png"/>
    <n v="5"/>
    <x v="1"/>
    <x v="1"/>
    <x v="3"/>
    <x v="2"/>
    <s v="Pago"/>
    <x v="1"/>
    <n v="3"/>
    <s v="M"/>
    <n v="24"/>
    <s v="274114-62/Marketing/Pago-N/DP"/>
    <s v="NÃO"/>
    <s v="NÃO"/>
    <x v="1"/>
    <x v="1"/>
  </r>
  <r>
    <x v="141"/>
    <n v="9566"/>
    <s v="MANSIDÃO"/>
    <s v="MANSIDÃO"/>
    <m/>
    <n v="5088691"/>
    <x v="12"/>
    <x v="0"/>
    <s v="HUMANAS"/>
    <s v="https://i.imgur.com/2vgzesy.png"/>
    <n v="10"/>
    <x v="1"/>
    <x v="0"/>
    <x v="15"/>
    <x v="2"/>
    <s v="Pago"/>
    <x v="0"/>
    <n v="1"/>
    <s v="M"/>
    <n v="35"/>
    <s v="270611-77/Educação Física/Pago-N/DP"/>
    <s v="NÃO"/>
    <s v="SIM"/>
    <x v="1"/>
    <x v="1"/>
  </r>
  <r>
    <x v="142"/>
    <n v="2906"/>
    <s v="FOZ DO JORDÃO"/>
    <s v="FOZ DO JORDÃO"/>
    <m/>
    <n v="3741322"/>
    <x v="5"/>
    <x v="1"/>
    <s v="HUMANAS"/>
    <s v="https://i.imgur.com/2vgzesy.png"/>
    <n v="5"/>
    <x v="0"/>
    <x v="1"/>
    <x v="3"/>
    <x v="2"/>
    <s v="Pago"/>
    <x v="2"/>
    <n v="2"/>
    <s v="M"/>
    <n v="29"/>
    <s v="541112-67/Marketing/Pago-N/DP"/>
    <s v="SIM"/>
    <s v="SIM"/>
    <x v="1"/>
    <x v="0"/>
  </r>
  <r>
    <x v="143"/>
    <n v="1858"/>
    <s v="NÃO CADASTRADO"/>
    <s v="Não Cadastrado"/>
    <m/>
    <n v="5245876"/>
    <x v="12"/>
    <x v="0"/>
    <s v="HUMANAS"/>
    <s v="https://i.imgur.com/2vgzesy.png"/>
    <n v="8"/>
    <x v="1"/>
    <x v="1"/>
    <x v="15"/>
    <x v="2"/>
    <s v="Pago"/>
    <x v="2"/>
    <n v="2"/>
    <s v="M"/>
    <n v="21"/>
    <s v="655201-96/Educação Física/Pago-N/DP"/>
    <s v="NÃO"/>
    <s v="SIM"/>
    <x v="1"/>
    <x v="1"/>
  </r>
  <r>
    <x v="144"/>
    <n v="8671"/>
    <s v="GUARATIBA"/>
    <s v="GUARATIBA"/>
    <m/>
    <n v="3718246"/>
    <x v="5"/>
    <x v="1"/>
    <s v="HUMANAS"/>
    <s v="https://i.imgur.com/2vgzesy.png"/>
    <n v="10"/>
    <x v="2"/>
    <x v="1"/>
    <x v="17"/>
    <x v="2"/>
    <s v="Pago"/>
    <x v="1"/>
    <n v="3"/>
    <s v="M"/>
    <n v="35"/>
    <s v="560869-71/Marketing/Pago-N/DP"/>
    <s v="NÃO"/>
    <s v="SIM"/>
    <x v="1"/>
    <x v="1"/>
  </r>
  <r>
    <x v="145"/>
    <n v="9265"/>
    <s v="NÃO CADASTRADO"/>
    <s v="Não Cadastrado"/>
    <m/>
    <n v="4954087"/>
    <x v="1"/>
    <x v="1"/>
    <s v="CIENCIAS UHMANAS"/>
    <s v="https://i.imgur.com/YxH4srf.png"/>
    <n v="8"/>
    <x v="1"/>
    <x v="1"/>
    <x v="1"/>
    <x v="2"/>
    <s v="Pago"/>
    <x v="1"/>
    <n v="3"/>
    <s v="M"/>
    <n v="29"/>
    <s v="768804-78/Direito/Pago-N/DP"/>
    <s v="NÃO"/>
    <s v="SIM"/>
    <x v="1"/>
    <x v="0"/>
  </r>
  <r>
    <x v="146"/>
    <n v="5445"/>
    <s v="BENIAMINO GIGLI"/>
    <s v="BENIAMINO GIGLI"/>
    <m/>
    <n v="4876904"/>
    <x v="12"/>
    <x v="0"/>
    <s v="HUMANAS"/>
    <s v="https://i.imgur.com/2vgzesy.png"/>
    <n v="6"/>
    <x v="2"/>
    <x v="0"/>
    <x v="8"/>
    <x v="2"/>
    <s v="Pago"/>
    <x v="2"/>
    <n v="2"/>
    <s v="M"/>
    <n v="28"/>
    <s v="447497-96/Educação Física/Pago-DP"/>
    <s v="NÃO"/>
    <s v="SIM"/>
    <x v="0"/>
    <x v="0"/>
  </r>
  <r>
    <x v="147"/>
    <n v="1649"/>
    <s v="PAULO VI"/>
    <s v="PAULO VI"/>
    <m/>
    <n v="3821237"/>
    <x v="1"/>
    <x v="1"/>
    <s v="CIENCIAS UHMANAS"/>
    <s v="https://i.imgur.com/YxH4srf.png"/>
    <n v="10"/>
    <x v="1"/>
    <x v="1"/>
    <x v="1"/>
    <x v="2"/>
    <s v="Pago"/>
    <x v="0"/>
    <n v="1"/>
    <s v="M"/>
    <n v="32"/>
    <s v="840413-82/Direito/Pago-N/DP"/>
    <s v="NÃO"/>
    <s v="NÃO"/>
    <x v="1"/>
    <x v="0"/>
  </r>
  <r>
    <x v="148"/>
    <n v="2201"/>
    <s v="9 CASINHAS"/>
    <s v="9 CASINHAS"/>
    <m/>
    <n v="4691332"/>
    <x v="12"/>
    <x v="0"/>
    <s v="HUMANAS"/>
    <s v="https://i.imgur.com/2vgzesy.png"/>
    <n v="6"/>
    <x v="2"/>
    <x v="1"/>
    <x v="8"/>
    <x v="2"/>
    <s v="Não Pago"/>
    <x v="2"/>
    <n v="2"/>
    <s v="M"/>
    <n v="28"/>
    <s v="667216-67/Educação Física/Não Pago-N/DP"/>
    <s v="NÃO"/>
    <s v="SIM"/>
    <x v="1"/>
    <x v="0"/>
  </r>
  <r>
    <x v="149"/>
    <n v="6611"/>
    <s v="ALDAIR CRISCIÚMA"/>
    <s v="ALDAIR CRISCIÚMA"/>
    <m/>
    <n v="4910715"/>
    <x v="12"/>
    <x v="0"/>
    <s v="HUMANAS"/>
    <s v="https://i.imgur.com/2vgzesy.png"/>
    <n v="6"/>
    <x v="2"/>
    <x v="1"/>
    <x v="8"/>
    <x v="2"/>
    <s v="Pago"/>
    <x v="2"/>
    <n v="2"/>
    <s v="M"/>
    <n v="24"/>
    <s v="763207-34/Educação Física/Pago-N/DP"/>
    <s v="NÃO"/>
    <s v="SIM"/>
    <x v="1"/>
    <x v="0"/>
  </r>
  <r>
    <x v="150"/>
    <n v="8033"/>
    <s v="MERGULHÃO"/>
    <s v="MERGULHÃO"/>
    <m/>
    <n v="4274295"/>
    <x v="5"/>
    <x v="1"/>
    <s v="HUMANAS"/>
    <s v="https://i.imgur.com/2vgzesy.png"/>
    <n v="9"/>
    <x v="2"/>
    <x v="0"/>
    <x v="17"/>
    <x v="2"/>
    <s v="Não Pago"/>
    <x v="1"/>
    <n v="3"/>
    <s v="M"/>
    <n v="33"/>
    <s v="549641-82/Marketing/Não Pago-N/DP"/>
    <s v="SIM"/>
    <s v="SIM"/>
    <x v="1"/>
    <x v="0"/>
  </r>
  <r>
    <x v="151"/>
    <n v="7625"/>
    <s v="OLAVO GAMA"/>
    <s v="OLAVO GAMA"/>
    <m/>
    <n v="4633325"/>
    <x v="5"/>
    <x v="1"/>
    <s v="HUMANAS"/>
    <s v="https://i.imgur.com/2vgzesy.png"/>
    <n v="6"/>
    <x v="2"/>
    <x v="1"/>
    <x v="17"/>
    <x v="2"/>
    <s v="Pago"/>
    <x v="0"/>
    <n v="1"/>
    <s v="M"/>
    <n v="28"/>
    <s v="317399-33/Marketing/Pago-DP"/>
    <s v="SIM"/>
    <s v="NÃO"/>
    <x v="0"/>
    <x v="1"/>
  </r>
  <r>
    <x v="152"/>
    <n v="4841"/>
    <s v="DA CACHAMORRA"/>
    <s v="DA CACHAMORRA"/>
    <m/>
    <n v="3942089"/>
    <x v="4"/>
    <x v="3"/>
    <s v="HUMANAS"/>
    <s v="https://i.imgur.com/2vgzesy.png"/>
    <n v="6"/>
    <x v="2"/>
    <x v="1"/>
    <x v="14"/>
    <x v="2"/>
    <s v="Pago"/>
    <x v="0"/>
    <n v="1"/>
    <s v="M"/>
    <n v="30"/>
    <s v="309697-31/Letras/Pago-N/DP"/>
    <s v="SIM"/>
    <s v="NÃO"/>
    <x v="1"/>
    <x v="1"/>
  </r>
  <r>
    <x v="153"/>
    <n v="2313"/>
    <s v="DA VENDINHA"/>
    <s v="DA VENDINHA"/>
    <m/>
    <n v="4108644"/>
    <x v="5"/>
    <x v="1"/>
    <s v="HUMANAS"/>
    <s v="https://i.imgur.com/2vgzesy.png"/>
    <n v="7"/>
    <x v="2"/>
    <x v="1"/>
    <x v="17"/>
    <x v="2"/>
    <s v="Pago"/>
    <x v="2"/>
    <n v="2"/>
    <s v="M"/>
    <n v="23"/>
    <s v="391119-47/Marketing/Pago-N/DP"/>
    <s v="NÃO"/>
    <s v="SIM"/>
    <x v="1"/>
    <x v="1"/>
  </r>
  <r>
    <x v="154"/>
    <n v="8909"/>
    <s v="CACHOEIRA ALTA"/>
    <s v="CACHOEIRA ALTA"/>
    <m/>
    <n v="4352667"/>
    <x v="6"/>
    <x v="0"/>
    <s v="EXATAS"/>
    <s v="https://i.imgur.com/MGZopyB.png"/>
    <n v="8"/>
    <x v="1"/>
    <x v="0"/>
    <x v="4"/>
    <x v="2"/>
    <s v="Pago"/>
    <x v="0"/>
    <n v="1"/>
    <s v="M"/>
    <n v="33"/>
    <s v="836770-88/Nutrição/Pago-N/DP"/>
    <s v="NÃO"/>
    <s v="NÃO"/>
    <x v="1"/>
    <x v="1"/>
  </r>
  <r>
    <x v="155"/>
    <n v="3844"/>
    <s v="JOÃO MELO"/>
    <s v="JOÃO MELO"/>
    <s v="https://i.imgur.com/g2wKsJE.png"/>
    <n v="3818326"/>
    <x v="11"/>
    <x v="2"/>
    <s v="EXATAS"/>
    <s v="https://i.imgur.com/MGZopyB.png"/>
    <n v="6"/>
    <x v="1"/>
    <x v="1"/>
    <x v="9"/>
    <x v="2"/>
    <s v="Pago"/>
    <x v="2"/>
    <n v="2"/>
    <s v="M"/>
    <n v="34"/>
    <s v="813068-58/Informática/Pago-N/DP"/>
    <s v="NÃO"/>
    <s v="NÃO"/>
    <x v="1"/>
    <x v="0"/>
  </r>
  <r>
    <x v="156"/>
    <n v="4861"/>
    <s v="NÃO CADASTRADO"/>
    <s v="Não Cadastrado"/>
    <m/>
    <n v="3551738"/>
    <x v="8"/>
    <x v="1"/>
    <s v="OUTROS"/>
    <s v="https://i.imgur.com/86sYQ07.png"/>
    <n v="5"/>
    <x v="0"/>
    <x v="1"/>
    <x v="6"/>
    <x v="2"/>
    <s v="Não Pago"/>
    <x v="1"/>
    <n v="3"/>
    <s v="M"/>
    <n v="36"/>
    <s v="698669-70/Gastronomia/Não Pago-N/DP"/>
    <s v="NÃO"/>
    <s v="NÃO"/>
    <x v="1"/>
    <x v="0"/>
  </r>
  <r>
    <x v="157"/>
    <n v="8086"/>
    <s v="NÃO CADASTRADO"/>
    <s v="Não Cadastrado"/>
    <m/>
    <n v="3279759"/>
    <x v="0"/>
    <x v="0"/>
    <s v="EXATAS"/>
    <s v="https://i.imgur.com/MGZopyB.png"/>
    <n v="9"/>
    <x v="0"/>
    <x v="1"/>
    <x v="0"/>
    <x v="2"/>
    <s v="Pago"/>
    <x v="0"/>
    <n v="1"/>
    <s v="M"/>
    <n v="21"/>
    <s v="452330-71/Medicina/Pago-DP"/>
    <s v="NÃO"/>
    <s v="SIM"/>
    <x v="0"/>
    <x v="0"/>
  </r>
  <r>
    <x v="158"/>
    <n v="1961"/>
    <s v="DO MAGARÇA  CONDOMINIO COLINAS DO MAGARÇA"/>
    <s v="DO MAGARÇA  CONDOMINIO COLINAS DO MAGARÇA"/>
    <m/>
    <n v="4311123"/>
    <x v="13"/>
    <x v="2"/>
    <s v="EXATAS"/>
    <s v="https://i.imgur.com/MGZopyB.png"/>
    <n v="9"/>
    <x v="0"/>
    <x v="1"/>
    <x v="16"/>
    <x v="2"/>
    <s v="Não Pago"/>
    <x v="0"/>
    <n v="1"/>
    <s v="M"/>
    <n v="36"/>
    <s v="571787-81/Big Data/Não Pago-DP"/>
    <s v="NÃO"/>
    <s v="SIM"/>
    <x v="0"/>
    <x v="0"/>
  </r>
  <r>
    <x v="159"/>
    <n v="3479"/>
    <s v="DO MAGARÇA"/>
    <s v="DO MAGARÇA"/>
    <m/>
    <n v="3946580"/>
    <x v="0"/>
    <x v="0"/>
    <s v="EXATAS"/>
    <s v="https://i.imgur.com/MGZopyB.png"/>
    <n v="8"/>
    <x v="1"/>
    <x v="1"/>
    <x v="0"/>
    <x v="2"/>
    <s v="Pago"/>
    <x v="1"/>
    <n v="3"/>
    <s v="M"/>
    <n v="29"/>
    <s v="715539-61/Medicina/Pago-DP"/>
    <s v="NÃO"/>
    <s v="SIM"/>
    <x v="0"/>
    <x v="0"/>
  </r>
  <r>
    <x v="160"/>
    <n v="9812"/>
    <s v="MIRASSOL"/>
    <s v="MIRASSOL"/>
    <m/>
    <n v="4191972"/>
    <x v="0"/>
    <x v="0"/>
    <s v="EXATAS"/>
    <s v="https://i.imgur.com/MGZopyB.png"/>
    <n v="10"/>
    <x v="0"/>
    <x v="0"/>
    <x v="0"/>
    <x v="2"/>
    <s v="Pago"/>
    <x v="2"/>
    <n v="2"/>
    <s v="M"/>
    <n v="25"/>
    <s v="844393-52/Medicina/Pago-DP"/>
    <s v="NÃO"/>
    <s v="SIM"/>
    <x v="0"/>
    <x v="0"/>
  </r>
  <r>
    <x v="161"/>
    <n v="6763"/>
    <s v="NÃO CADASTRADO"/>
    <s v="Não Cadastrado"/>
    <m/>
    <n v="4453787"/>
    <x v="0"/>
    <x v="0"/>
    <s v="EXATAS"/>
    <s v="https://i.imgur.com/MGZopyB.png"/>
    <n v="8"/>
    <x v="0"/>
    <x v="1"/>
    <x v="0"/>
    <x v="2"/>
    <s v="Pago"/>
    <x v="0"/>
    <n v="1"/>
    <s v="M"/>
    <n v="31"/>
    <s v="828912-68/Medicina/Pago-DP"/>
    <s v="NÃO"/>
    <s v="NÃO"/>
    <x v="0"/>
    <x v="0"/>
  </r>
  <r>
    <x v="162"/>
    <n v="3309"/>
    <s v="QUILOMBO"/>
    <s v="QUILOMBO"/>
    <m/>
    <n v="5125896"/>
    <x v="12"/>
    <x v="0"/>
    <s v="HUMANAS"/>
    <s v="https://i.imgur.com/2vgzesy.png"/>
    <n v="8"/>
    <x v="1"/>
    <x v="0"/>
    <x v="15"/>
    <x v="2"/>
    <s v="Pago"/>
    <x v="2"/>
    <n v="2"/>
    <s v="M"/>
    <n v="21"/>
    <s v="418753-96/Educação Física/Pago-DP"/>
    <s v="NÃO"/>
    <s v="SIM"/>
    <x v="0"/>
    <x v="1"/>
  </r>
  <r>
    <x v="163"/>
    <n v="4617"/>
    <s v="BEETHOVEN"/>
    <s v="BEETHOVEN"/>
    <m/>
    <n v="5077869"/>
    <x v="12"/>
    <x v="0"/>
    <s v="HUMANAS"/>
    <s v="https://i.imgur.com/2vgzesy.png"/>
    <n v="6"/>
    <x v="0"/>
    <x v="1"/>
    <x v="15"/>
    <x v="2"/>
    <s v="Não Pago"/>
    <x v="1"/>
    <n v="3"/>
    <s v="M"/>
    <n v="30"/>
    <s v="705577-60/Educação Física/Não Pago-DP"/>
    <s v="NÃO"/>
    <s v="SIM"/>
    <x v="0"/>
    <x v="0"/>
  </r>
  <r>
    <x v="164"/>
    <n v="2975"/>
    <s v="ANTONINA DO NORTE"/>
    <s v="ANTONINA DO NORTE"/>
    <m/>
    <n v="4914883"/>
    <x v="12"/>
    <x v="0"/>
    <s v="HUMANAS"/>
    <s v="https://i.imgur.com/2vgzesy.png"/>
    <n v="8"/>
    <x v="0"/>
    <x v="0"/>
    <x v="15"/>
    <x v="2"/>
    <s v="Pago"/>
    <x v="0"/>
    <n v="1"/>
    <s v="M"/>
    <n v="30"/>
    <s v="297215-87/Educação Física/Pago-DP"/>
    <s v="NÃO"/>
    <s v="NÃO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2017D-1795-41D3-A277-DD1FAA6D44F7}" name="dps por curs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8">
  <location ref="B61:C76" firstHeaderRow="1" firstDataRow="1" firstDataCol="1" rowPageCount="1" colPageCount="1"/>
  <pivotFields count="25">
    <pivotField showAll="0"/>
    <pivotField showAll="0"/>
    <pivotField showAll="0"/>
    <pivotField showAll="0"/>
    <pivotField showAll="0"/>
    <pivotField showAll="0"/>
    <pivotField axis="axisRow" showAll="0" sortType="ascending">
      <items count="15">
        <item x="3"/>
        <item x="13"/>
        <item x="1"/>
        <item x="12"/>
        <item x="10"/>
        <item x="2"/>
        <item x="9"/>
        <item x="8"/>
        <item x="11"/>
        <item x="4"/>
        <item x="5"/>
        <item x="0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4"/>
        <item x="0"/>
        <item x="2"/>
        <item x="5"/>
        <item x="1"/>
        <item x="3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numFmtId="43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</pivotFields>
  <rowFields count="1">
    <field x="6"/>
  </rowFields>
  <rowItems count="15">
    <i>
      <x v="4"/>
    </i>
    <i>
      <x v="8"/>
    </i>
    <i>
      <x v="9"/>
    </i>
    <i>
      <x v="5"/>
    </i>
    <i>
      <x/>
    </i>
    <i>
      <x v="2"/>
    </i>
    <i>
      <x v="6"/>
    </i>
    <i>
      <x v="1"/>
    </i>
    <i>
      <x v="10"/>
    </i>
    <i>
      <x v="7"/>
    </i>
    <i>
      <x v="3"/>
    </i>
    <i>
      <x v="13"/>
    </i>
    <i>
      <x v="12"/>
    </i>
    <i>
      <x v="11"/>
    </i>
    <i t="grand">
      <x/>
    </i>
  </rowItems>
  <colItems count="1">
    <i/>
  </colItems>
  <pageFields count="1">
    <pageField fld="23" item="0" hier="-1"/>
  </pageFields>
  <dataFields count="1">
    <dataField name="Contagem de DPS" fld="2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D488A-AF74-440D-A6BA-41468FBA4C32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B153:C157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ALUNOS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C524A-6739-41A6-A3E4-7A6EB94B05CA}" name="media de mensalidade por campu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B137:C141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MENSALIDADE" fld="13" subtotal="average" baseField="11" baseItem="0" numFmtId="4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C9F110-A30D-42E8-A46D-EE4BA1FA8E3C}" name="pegou vs nao pegou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">
  <location ref="B43:C46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24"/>
  </rowFields>
  <rowItems count="3">
    <i>
      <x/>
    </i>
    <i>
      <x v="1"/>
    </i>
    <i t="grand">
      <x/>
    </i>
  </rowItems>
  <colItems count="1">
    <i/>
  </colItems>
  <dataFields count="1">
    <dataField name="Contagem de ALUNOS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02346-937A-4053-8190-08ED351ABE04}" name="notas medias por campu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7">
  <location ref="B121:C125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4"/>
        <item x="0"/>
        <item x="2"/>
        <item x="5"/>
        <item x="1"/>
        <item x="3"/>
        <item t="default"/>
      </items>
    </pivotField>
    <pivotField showAll="0"/>
    <pivotField showAll="0"/>
    <pivotField dataField="1" showAll="0"/>
    <pivotField axis="axisRow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numFmtId="43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NOTA DE APROVACAO" fld="10" subtotal="average" baseField="11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79DAA-6889-45A6-B3C4-A6B53BDE3F05}" name="alunos por campu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6">
  <location ref="B26:C30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showAll="0"/>
    <pivotField showAll="0">
      <items count="7">
        <item x="4"/>
        <item x="0"/>
        <item x="2"/>
        <item x="5"/>
        <item x="1"/>
        <item x="3"/>
        <item t="default"/>
      </items>
    </pivotField>
    <pivotField showAll="0"/>
    <pivotField showAll="0"/>
    <pivotField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  <pivotField numFmtId="43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ALUNOS" fld="0" subtotal="count" showDataAs="percentOfTotal" baseField="0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F0AAF-3C9D-4E16-9F0E-80C7B41DF702}" name="alunos por area de estud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3">
  <location ref="B5:C12" firstHeaderRow="1" firstDataRow="1" firstDataCol="1"/>
  <pivotFields count="25">
    <pivotField dataField="1" showAll="0">
      <items count="166">
        <item x="0"/>
        <item x="43"/>
        <item x="1"/>
        <item x="2"/>
        <item x="46"/>
        <item x="38"/>
        <item x="89"/>
        <item x="53"/>
        <item x="78"/>
        <item x="118"/>
        <item x="116"/>
        <item x="117"/>
        <item x="12"/>
        <item x="41"/>
        <item x="61"/>
        <item x="132"/>
        <item x="84"/>
        <item x="159"/>
        <item x="148"/>
        <item x="14"/>
        <item x="107"/>
        <item x="136"/>
        <item x="48"/>
        <item x="60"/>
        <item x="126"/>
        <item x="137"/>
        <item x="134"/>
        <item x="83"/>
        <item x="40"/>
        <item x="20"/>
        <item x="77"/>
        <item x="49"/>
        <item x="26"/>
        <item x="91"/>
        <item x="13"/>
        <item x="37"/>
        <item x="30"/>
        <item x="66"/>
        <item x="131"/>
        <item x="109"/>
        <item x="29"/>
        <item x="5"/>
        <item x="86"/>
        <item x="3"/>
        <item x="160"/>
        <item x="163"/>
        <item x="4"/>
        <item x="68"/>
        <item x="50"/>
        <item x="34"/>
        <item x="59"/>
        <item x="19"/>
        <item x="127"/>
        <item x="54"/>
        <item x="110"/>
        <item x="138"/>
        <item x="115"/>
        <item x="151"/>
        <item x="124"/>
        <item x="80"/>
        <item x="69"/>
        <item x="17"/>
        <item x="88"/>
        <item x="57"/>
        <item x="6"/>
        <item x="15"/>
        <item x="45"/>
        <item x="23"/>
        <item x="145"/>
        <item x="135"/>
        <item x="33"/>
        <item x="76"/>
        <item x="47"/>
        <item x="25"/>
        <item x="55"/>
        <item x="92"/>
        <item x="44"/>
        <item x="32"/>
        <item x="105"/>
        <item x="74"/>
        <item x="79"/>
        <item x="94"/>
        <item x="8"/>
        <item x="100"/>
        <item x="156"/>
        <item x="58"/>
        <item x="75"/>
        <item x="153"/>
        <item x="97"/>
        <item x="122"/>
        <item x="113"/>
        <item x="90"/>
        <item x="39"/>
        <item x="87"/>
        <item x="70"/>
        <item x="52"/>
        <item x="130"/>
        <item x="142"/>
        <item x="140"/>
        <item x="72"/>
        <item x="128"/>
        <item x="143"/>
        <item x="73"/>
        <item x="31"/>
        <item x="99"/>
        <item x="7"/>
        <item x="36"/>
        <item x="81"/>
        <item x="9"/>
        <item x="146"/>
        <item x="82"/>
        <item x="111"/>
        <item x="96"/>
        <item x="123"/>
        <item x="149"/>
        <item x="104"/>
        <item x="103"/>
        <item x="67"/>
        <item x="24"/>
        <item x="63"/>
        <item x="157"/>
        <item x="144"/>
        <item x="101"/>
        <item x="98"/>
        <item x="51"/>
        <item x="121"/>
        <item x="108"/>
        <item x="106"/>
        <item x="112"/>
        <item x="102"/>
        <item x="42"/>
        <item x="114"/>
        <item x="119"/>
        <item x="71"/>
        <item x="161"/>
        <item x="141"/>
        <item x="147"/>
        <item x="162"/>
        <item x="10"/>
        <item x="164"/>
        <item x="65"/>
        <item x="22"/>
        <item x="56"/>
        <item x="158"/>
        <item x="21"/>
        <item x="62"/>
        <item x="11"/>
        <item x="16"/>
        <item x="125"/>
        <item x="27"/>
        <item x="93"/>
        <item x="85"/>
        <item x="152"/>
        <item x="155"/>
        <item x="95"/>
        <item x="133"/>
        <item x="129"/>
        <item x="154"/>
        <item x="139"/>
        <item x="35"/>
        <item x="64"/>
        <item x="28"/>
        <item x="18"/>
        <item x="120"/>
        <item x="150"/>
        <item t="default"/>
      </items>
    </pivotField>
    <pivotField showAll="0"/>
    <pivotField showAll="0"/>
    <pivotField showAll="0"/>
    <pivotField showAll="0"/>
    <pivotField showAll="0"/>
    <pivotField showAll="0" sortType="descending">
      <items count="15">
        <item x="3"/>
        <item x="13"/>
        <item x="1"/>
        <item x="12"/>
        <item x="10"/>
        <item x="2"/>
        <item x="9"/>
        <item x="8"/>
        <item x="11"/>
        <item x="4"/>
        <item x="5"/>
        <item x="0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">
        <item x="4"/>
        <item x="0"/>
        <item x="2"/>
        <item x="5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3">
        <item x="1"/>
        <item h="1" x="0"/>
        <item t="default"/>
      </items>
    </pivotField>
    <pivotField numFmtId="43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 v="4"/>
    </i>
    <i>
      <x v="2"/>
    </i>
    <i>
      <x v="1"/>
    </i>
    <i>
      <x v="5"/>
    </i>
    <i>
      <x v="3"/>
    </i>
    <i>
      <x/>
    </i>
    <i t="grand">
      <x/>
    </i>
  </rowItems>
  <colItems count="1">
    <i/>
  </colItems>
  <dataFields count="1">
    <dataField name="Contagem de ALUNO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226A9-2936-47B9-AAE8-FC487A776A8C}" name="mensalidades mais altas por curs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7">
  <location ref="B100:C106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axis="axisRow" showAll="0" measureFilter="1" sortType="ascending">
      <items count="15">
        <item x="3"/>
        <item x="13"/>
        <item x="1"/>
        <item x="12"/>
        <item x="10"/>
        <item x="2"/>
        <item x="9"/>
        <item x="8"/>
        <item x="11"/>
        <item x="4"/>
        <item x="5"/>
        <item x="0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4"/>
        <item x="0"/>
        <item x="2"/>
        <item x="5"/>
        <item x="1"/>
        <item x="3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numFmtId="43" showAll="0">
      <items count="19">
        <item x="15"/>
        <item x="9"/>
        <item x="3"/>
        <item x="6"/>
        <item x="1"/>
        <item x="16"/>
        <item x="7"/>
        <item x="8"/>
        <item x="2"/>
        <item x="12"/>
        <item x="4"/>
        <item x="14"/>
        <item x="17"/>
        <item x="13"/>
        <item x="5"/>
        <item x="11"/>
        <item x="0"/>
        <item x="1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 v="5"/>
    </i>
    <i>
      <x v="12"/>
    </i>
    <i>
      <x v="1"/>
    </i>
    <i>
      <x v="13"/>
    </i>
    <i>
      <x v="11"/>
    </i>
    <i t="grand">
      <x/>
    </i>
  </rowItems>
  <colItems count="1">
    <i/>
  </colItems>
  <dataFields count="1">
    <dataField name="Média de MENSALIDADE" fld="13" subtotal="average" baseField="6" baseItem="0" numFmtId="4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E8C32-A867-425E-90B1-06A2809B88A1}" name="medias de aprovacao por curs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">
  <location ref="B81:C87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axis="axisRow" showAll="0" measureFilter="1" sortType="ascending">
      <items count="15">
        <item x="3"/>
        <item x="13"/>
        <item x="1"/>
        <item x="12"/>
        <item x="10"/>
        <item x="2"/>
        <item x="9"/>
        <item x="8"/>
        <item x="11"/>
        <item x="4"/>
        <item x="5"/>
        <item x="0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 v="4"/>
    </i>
    <i>
      <x v="7"/>
    </i>
    <i>
      <x v="6"/>
    </i>
    <i>
      <x v="5"/>
    </i>
    <i>
      <x v="11"/>
    </i>
    <i t="grand">
      <x/>
    </i>
  </rowItems>
  <colItems count="1">
    <i/>
  </colItems>
  <dataFields count="1">
    <dataField name="Média de NOTA DE APROVACAO" fld="10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400218A5-448E-47D0-8C1A-4B280E09CE76}" sourceName="ANO">
  <pivotTables>
    <pivotTable tabId="6" name="dps por curso"/>
    <pivotTable tabId="6" name="mensalidades mais altas por curso"/>
    <pivotTable tabId="6" name="notas medias por campus"/>
    <pivotTable tabId="6" name="alunos por campus"/>
  </pivotTables>
  <data>
    <tabular pivotCacheId="1344573800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URNO" xr10:uid="{AF618467-3738-4304-A9C2-7DD57BE78E22}" sourceName="TURNO">
  <pivotTables>
    <pivotTable tabId="6" name="dps por curso"/>
    <pivotTable tabId="6" name="media de mensalidade por campus"/>
    <pivotTable tabId="6" name="mensalidades mais altas por curso"/>
    <pivotTable tabId="6" name="notas medias por campus"/>
    <pivotTable tabId="6" name="alunos por campus"/>
  </pivotTables>
  <data>
    <tabular pivotCacheId="1344573800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ÁREA_DE_ESTUDO" xr10:uid="{B71E0549-295D-44DD-8EAD-7D9DA7FE1723}" sourceName="ÁREA DE ESTUDO">
  <pivotTables>
    <pivotTable tabId="6" name="dps por curso"/>
    <pivotTable tabId="6" name="alunos por campus"/>
    <pivotTable tabId="6" name="mensalidades mais altas por curso"/>
    <pivotTable tabId="6" name="notas medias por campus"/>
  </pivotTables>
  <data>
    <tabular pivotCacheId="1344573800">
      <items count="6">
        <i x="4" s="1"/>
        <i x="0" s="1"/>
        <i x="2" s="1"/>
        <i x="5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599FC97C-4814-40E1-B682-F703ABA990E3}" cache="SegmentaçãodeDados_ANO" caption="ANO" style="SlicerStyleDark5" rowHeight="241300"/>
  <slicer name="TURNO" xr10:uid="{991658ED-3D2F-4936-892F-D0B0430E3913}" cache="SegmentaçãodeDados_TURNO" caption="TURNO" style="SlicerStyleDark5" rowHeight="241300"/>
  <slicer name="ÁREA DE ESTUDO" xr10:uid="{B2EEFDFF-A39E-4AD5-86C8-76CE41FDF7B6}" cache="SegmentaçãodeDados_ÁREA_DE_ESTUDO" caption="ÁREA DE ESTUDO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64946D-AD57-4DAC-8802-EC079CDDD4D2}" name="UniversidadeBase" displayName="UniversidadeBase" ref="A1:Y168" totalsRowShown="0" headerRowDxfId="10" dataDxfId="40" headerRowBorderDxfId="37" tableBorderDxfId="38" totalsRowBorderDxfId="36">
  <autoFilter ref="A1:Y168" xr:uid="{F164946D-AD57-4DAC-8802-EC079CDDD4D2}"/>
  <tableColumns count="25">
    <tableColumn id="1" xr3:uid="{BB4F38ED-698D-435B-ADF0-2839138074B4}" name="ALUNOS" dataDxfId="35"/>
    <tableColumn id="2" xr3:uid="{BF27AE26-93A5-421E-B9FF-1BC5B7834021}" name="MATRICULA" dataDxfId="34"/>
    <tableColumn id="20" xr3:uid="{223AEFAB-F7D9-4C82-8517-5AC0326F979B}" name="ENDEREÇO" dataDxfId="33">
      <calculatedColumnFormula>UPPER(UniversidadeBase[[#This Row],[End]])</calculatedColumnFormula>
    </tableColumn>
    <tableColumn id="23" xr3:uid="{9A1DCA9E-CDD5-4727-95F9-72C0A95378C4}" name="End" dataDxfId="32"/>
    <tableColumn id="21" xr3:uid="{72CCF055-7BA4-4F98-A650-2532A2A08635}" name="Foto" dataDxfId="31"/>
    <tableColumn id="3" xr3:uid="{2858E2A2-1C06-4BCA-B2A0-1BBC888DD4B5}" name="CPF" dataDxfId="30"/>
    <tableColumn id="4" xr3:uid="{364CA567-00FC-4F6B-B7C9-6632EAF6675B}" name="CURSO" dataDxfId="29"/>
    <tableColumn id="26" xr3:uid="{48B3DC85-FB15-48F1-8746-E04821779B77}" name="ÁREA DE ESTUDO" dataDxfId="28">
      <calculatedColumnFormula>VLOOKUP(UniversidadeBase[[#This Row],[CURSO]],CURSO!$C$1:$D$15,2,0)</calculatedColumnFormula>
    </tableColumn>
    <tableColumn id="5" xr3:uid="{30751850-515E-4B57-B6EA-9FBFD28243D0}" name="EXATAS HUMANAS" dataDxfId="27"/>
    <tableColumn id="24" xr3:uid="{8373B71B-0994-45E5-8ABA-366AE2260B8D}" name="IMG  EXATAS" dataDxfId="26"/>
    <tableColumn id="6" xr3:uid="{FF865709-5CFE-4866-84C2-15D0AFFA11CF}" name="NOTA DE APROVACAO" dataDxfId="25"/>
    <tableColumn id="7" xr3:uid="{436A4402-64FA-41E4-9C89-0F07C498FEEA}" name="CAMPUS" dataDxfId="24"/>
    <tableColumn id="8" xr3:uid="{11BD34D0-5F34-49FE-AFC6-DEE8BB483F2B}" name="TURNO" dataDxfId="23"/>
    <tableColumn id="9" xr3:uid="{8DCB9F37-0B86-4645-BE06-C3E549658148}" name="MENSALIDADE" dataDxfId="22"/>
    <tableColumn id="10" xr3:uid="{12FF92AF-F1A6-41AA-8C9F-CC1758D194FF}" name="ANO" dataDxfId="21"/>
    <tableColumn id="11" xr3:uid="{FBCB3A0E-7D48-4C4C-9795-9C2DB195E449}" name="SITUAÇAO" dataDxfId="20"/>
    <tableColumn id="19" xr3:uid="{A23FF15C-2236-4396-8326-32E286FBACF9}" name="FORMA PGTO" dataDxfId="19">
      <calculatedColumnFormula>VLOOKUP(UniversidadeBase[[#This Row],[FORMA PGTO2]],PGTO!$B$4:$C$6,2,FALSE)</calculatedColumnFormula>
    </tableColumn>
    <tableColumn id="12" xr3:uid="{B463643B-FCD6-47E5-94D5-0FECFF89B97D}" name="FORMA PGTO2" dataDxfId="18"/>
    <tableColumn id="13" xr3:uid="{9BCECA83-AB3F-47DF-B6FA-E44027ACF7F1}" name="GENERO" dataDxfId="17"/>
    <tableColumn id="14" xr3:uid="{568A16EE-4C40-4F5F-A46D-03B69AF87B89}" name="IDADE" dataDxfId="16"/>
    <tableColumn id="15" xr3:uid="{0865039A-3DAF-48E6-B9D0-AD8994A4E7BB}" name="Pegou DP" dataDxfId="15"/>
    <tableColumn id="16" xr3:uid="{04A1B158-7B85-47D2-BE11-81CB83D414D0}" name="PCD" dataDxfId="14"/>
    <tableColumn id="17" xr3:uid="{E0E605CC-3519-425D-AF61-6D61984AA89B}" name="ESTAGIO" dataDxfId="13"/>
    <tableColumn id="18" xr3:uid="{66D3F332-D82A-4035-804A-F0380D9D23DF}" name="DPS" dataDxfId="12"/>
    <tableColumn id="22" xr3:uid="{E67B3EC8-549C-499B-AC1F-B6C0A31E8DA5}" name="RETIRADA DE DIPLOMA" data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808B8D-2965-495B-B088-F3F9F95A8148}" name="Tabela4" displayName="Tabela4" ref="C1:D15" totalsRowShown="0" headerRowDxfId="3" dataDxfId="0" headerRowBorderDxfId="5" tableBorderDxfId="6" totalsRowBorderDxfId="4">
  <autoFilter ref="C1:D15" xr:uid="{B6808B8D-2965-495B-B088-F3F9F95A8148}"/>
  <tableColumns count="2">
    <tableColumn id="1" xr3:uid="{A58FAB5B-1F82-4933-9C0E-08D45557ADCF}" name="CURSO" dataDxfId="2"/>
    <tableColumn id="2" xr3:uid="{6FF62A93-DDE9-4A2A-8BDA-556651C40956}" name="AREA DE ESTUDO" dataDxfId="1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A4EA94-8F40-4E3B-AABD-98FAC12D2540}" name="Tabela1" displayName="Tabela1" ref="B3:C6" totalsRowShown="0" dataDxfId="7">
  <autoFilter ref="B3:C6" xr:uid="{A7A4EA94-8F40-4E3B-AABD-98FAC12D2540}"/>
  <tableColumns count="2">
    <tableColumn id="1" xr3:uid="{E80B1DC7-9007-4654-8180-AC151CF23CDE}" name="COD" dataDxfId="9"/>
    <tableColumn id="2" xr3:uid="{51AB2EAA-5831-402C-BF11-BA0968C2243A}" name="FORMAS PGTO" dataDxfId="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6BC2F3-DFBB-4043-9FB2-BD666E2CCE1D}" name="Tabela3" displayName="Tabela3" ref="B2:C12" totalsRowShown="0">
  <autoFilter ref="B2:C12" xr:uid="{796BC2F3-DFBB-4043-9FB2-BD666E2CCE1D}"/>
  <tableColumns count="2">
    <tableColumn id="1" xr3:uid="{6E6EC409-0553-4363-B45E-84D9ADA57549}" name="KPI"/>
    <tableColumn id="2" xr3:uid="{0CEAB337-514E-4035-A0F7-2CB909F71836}" name="Valor" dataDxfId="39">
      <calculatedColumnFormula>COUNTA(UNIVERSIDADE!B:B)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.imgur.com/sDXJsGD.png" TargetMode="External"/><Relationship Id="rId21" Type="http://schemas.openxmlformats.org/officeDocument/2006/relationships/hyperlink" Target="https://i.imgur.com/rJTNdSt.png" TargetMode="External"/><Relationship Id="rId42" Type="http://schemas.openxmlformats.org/officeDocument/2006/relationships/hyperlink" Target="https://i.imgur.com/pLCfRnF.png" TargetMode="External"/><Relationship Id="rId47" Type="http://schemas.openxmlformats.org/officeDocument/2006/relationships/hyperlink" Target="https://i.imgur.com/c7UuGXx.png" TargetMode="External"/><Relationship Id="rId63" Type="http://schemas.openxmlformats.org/officeDocument/2006/relationships/hyperlink" Target="https://i.imgur.com/44Nr160.png" TargetMode="External"/><Relationship Id="rId68" Type="http://schemas.openxmlformats.org/officeDocument/2006/relationships/hyperlink" Target="https://i.imgur.com/Iqt1dcC.png" TargetMode="External"/><Relationship Id="rId16" Type="http://schemas.openxmlformats.org/officeDocument/2006/relationships/hyperlink" Target="https://i.imgur.com/FGrSGmt.png" TargetMode="External"/><Relationship Id="rId11" Type="http://schemas.openxmlformats.org/officeDocument/2006/relationships/hyperlink" Target="https://i.imgur.com/pMEjg2a.png" TargetMode="External"/><Relationship Id="rId32" Type="http://schemas.openxmlformats.org/officeDocument/2006/relationships/hyperlink" Target="https://i.imgur.com/e5VDncj.png" TargetMode="External"/><Relationship Id="rId37" Type="http://schemas.openxmlformats.org/officeDocument/2006/relationships/hyperlink" Target="https://i.imgur.com/kJBoLg5.png" TargetMode="External"/><Relationship Id="rId53" Type="http://schemas.openxmlformats.org/officeDocument/2006/relationships/hyperlink" Target="https://i.imgur.com/Dk0SkLi.png" TargetMode="External"/><Relationship Id="rId58" Type="http://schemas.openxmlformats.org/officeDocument/2006/relationships/hyperlink" Target="https://i.imgur.com/4UzDgKx.png" TargetMode="External"/><Relationship Id="rId74" Type="http://schemas.openxmlformats.org/officeDocument/2006/relationships/hyperlink" Target="https://i.imgur.com/Ye5b6u6.jpg" TargetMode="External"/><Relationship Id="rId79" Type="http://schemas.openxmlformats.org/officeDocument/2006/relationships/hyperlink" Target="https://i.imgur.com/RRutPiP.png" TargetMode="External"/><Relationship Id="rId5" Type="http://schemas.openxmlformats.org/officeDocument/2006/relationships/hyperlink" Target="https://i.imgur.com/rY5DE9q.png" TargetMode="External"/><Relationship Id="rId61" Type="http://schemas.openxmlformats.org/officeDocument/2006/relationships/hyperlink" Target="https://i.imgur.com/1Zno6YS.png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i.imgur.com/axGSqrX.png" TargetMode="External"/><Relationship Id="rId14" Type="http://schemas.openxmlformats.org/officeDocument/2006/relationships/hyperlink" Target="https://i.imgur.com/OY9zYzo.png" TargetMode="External"/><Relationship Id="rId22" Type="http://schemas.openxmlformats.org/officeDocument/2006/relationships/hyperlink" Target="https://i.imgur.com/OasCcPf.png" TargetMode="External"/><Relationship Id="rId27" Type="http://schemas.openxmlformats.org/officeDocument/2006/relationships/hyperlink" Target="https://i.imgur.com/v27YRsw.png" TargetMode="External"/><Relationship Id="rId30" Type="http://schemas.openxmlformats.org/officeDocument/2006/relationships/hyperlink" Target="https://i.imgur.com/bbG1a3p.png" TargetMode="External"/><Relationship Id="rId35" Type="http://schemas.openxmlformats.org/officeDocument/2006/relationships/hyperlink" Target="https://i.imgur.com/UwJ6lpr.png" TargetMode="External"/><Relationship Id="rId43" Type="http://schemas.openxmlformats.org/officeDocument/2006/relationships/hyperlink" Target="https://i.imgur.com/XKtzmjS.png" TargetMode="External"/><Relationship Id="rId48" Type="http://schemas.openxmlformats.org/officeDocument/2006/relationships/hyperlink" Target="https://i.imgur.com/SO3mdr3.png" TargetMode="External"/><Relationship Id="rId56" Type="http://schemas.openxmlformats.org/officeDocument/2006/relationships/hyperlink" Target="https://i.imgur.com/1ZHAQdG.png" TargetMode="External"/><Relationship Id="rId64" Type="http://schemas.openxmlformats.org/officeDocument/2006/relationships/hyperlink" Target="https://i.imgur.com/KJIoxiK.png" TargetMode="External"/><Relationship Id="rId69" Type="http://schemas.openxmlformats.org/officeDocument/2006/relationships/hyperlink" Target="https://i.imgur.com/6rcQplg.png" TargetMode="External"/><Relationship Id="rId77" Type="http://schemas.openxmlformats.org/officeDocument/2006/relationships/hyperlink" Target="https://i.imgur.com/H7FdKsk.png" TargetMode="External"/><Relationship Id="rId8" Type="http://schemas.openxmlformats.org/officeDocument/2006/relationships/hyperlink" Target="https://i.imgur.com/zJGQT0E.png" TargetMode="External"/><Relationship Id="rId51" Type="http://schemas.openxmlformats.org/officeDocument/2006/relationships/hyperlink" Target="https://i.imgur.com/JlgP10E.png" TargetMode="External"/><Relationship Id="rId72" Type="http://schemas.openxmlformats.org/officeDocument/2006/relationships/hyperlink" Target="https://i.imgur.com/oWKul8X.jpg" TargetMode="External"/><Relationship Id="rId80" Type="http://schemas.openxmlformats.org/officeDocument/2006/relationships/hyperlink" Target="https://i.imgur.com/g2wKsJE.png" TargetMode="External"/><Relationship Id="rId3" Type="http://schemas.openxmlformats.org/officeDocument/2006/relationships/hyperlink" Target="https://i.imgur.com/2sfOQNA.png" TargetMode="External"/><Relationship Id="rId12" Type="http://schemas.openxmlformats.org/officeDocument/2006/relationships/hyperlink" Target="https://i.imgur.com/6kcnx8a.png" TargetMode="External"/><Relationship Id="rId17" Type="http://schemas.openxmlformats.org/officeDocument/2006/relationships/hyperlink" Target="https://i.imgur.com/fdj9Ahj.png" TargetMode="External"/><Relationship Id="rId25" Type="http://schemas.openxmlformats.org/officeDocument/2006/relationships/hyperlink" Target="https://i.imgur.com/72yAxHc.png" TargetMode="External"/><Relationship Id="rId33" Type="http://schemas.openxmlformats.org/officeDocument/2006/relationships/hyperlink" Target="https://i.imgur.com/cUnS5fu.png" TargetMode="External"/><Relationship Id="rId38" Type="http://schemas.openxmlformats.org/officeDocument/2006/relationships/hyperlink" Target="https://i.imgur.com/QOPWaBd.png" TargetMode="External"/><Relationship Id="rId46" Type="http://schemas.openxmlformats.org/officeDocument/2006/relationships/hyperlink" Target="https://i.imgur.com/67re0Qw.png" TargetMode="External"/><Relationship Id="rId59" Type="http://schemas.openxmlformats.org/officeDocument/2006/relationships/hyperlink" Target="https://i.imgur.com/rjfh4Md.png" TargetMode="External"/><Relationship Id="rId67" Type="http://schemas.openxmlformats.org/officeDocument/2006/relationships/hyperlink" Target="https://i.imgur.com/aPZYkcb.png" TargetMode="External"/><Relationship Id="rId20" Type="http://schemas.openxmlformats.org/officeDocument/2006/relationships/hyperlink" Target="https://i.imgur.com/dHPnAfT.png" TargetMode="External"/><Relationship Id="rId41" Type="http://schemas.openxmlformats.org/officeDocument/2006/relationships/hyperlink" Target="https://i.imgur.com/hPMPZVA.png" TargetMode="External"/><Relationship Id="rId54" Type="http://schemas.openxmlformats.org/officeDocument/2006/relationships/hyperlink" Target="https://i.imgur.com/4T9HI3a.png" TargetMode="External"/><Relationship Id="rId62" Type="http://schemas.openxmlformats.org/officeDocument/2006/relationships/hyperlink" Target="https://i.imgur.com/J3NSqF7.png" TargetMode="External"/><Relationship Id="rId70" Type="http://schemas.openxmlformats.org/officeDocument/2006/relationships/hyperlink" Target="https://i.imgur.com/UszSM7W.png" TargetMode="External"/><Relationship Id="rId75" Type="http://schemas.openxmlformats.org/officeDocument/2006/relationships/hyperlink" Target="https://i.imgur.com/rme6igd.jpg" TargetMode="External"/><Relationship Id="rId83" Type="http://schemas.openxmlformats.org/officeDocument/2006/relationships/table" Target="../tables/table1.xml"/><Relationship Id="rId1" Type="http://schemas.openxmlformats.org/officeDocument/2006/relationships/hyperlink" Target="https://i.imgur.com/OjYqicG.jpg" TargetMode="External"/><Relationship Id="rId6" Type="http://schemas.openxmlformats.org/officeDocument/2006/relationships/hyperlink" Target="https://i.imgur.com/da9RdxZ.png" TargetMode="External"/><Relationship Id="rId15" Type="http://schemas.openxmlformats.org/officeDocument/2006/relationships/hyperlink" Target="https://i.imgur.com/bMcpZoz.png" TargetMode="External"/><Relationship Id="rId23" Type="http://schemas.openxmlformats.org/officeDocument/2006/relationships/hyperlink" Target="https://i.imgur.com/zWQOXcp.png" TargetMode="External"/><Relationship Id="rId28" Type="http://schemas.openxmlformats.org/officeDocument/2006/relationships/hyperlink" Target="https://i.imgur.com/lhWlmjw.png" TargetMode="External"/><Relationship Id="rId36" Type="http://schemas.openxmlformats.org/officeDocument/2006/relationships/hyperlink" Target="https://i.imgur.com/tALPQGR.png" TargetMode="External"/><Relationship Id="rId49" Type="http://schemas.openxmlformats.org/officeDocument/2006/relationships/hyperlink" Target="https://i.imgur.com/j8XgDPZ.png" TargetMode="External"/><Relationship Id="rId57" Type="http://schemas.openxmlformats.org/officeDocument/2006/relationships/hyperlink" Target="https://i.imgur.com/sxsaNp7.png" TargetMode="External"/><Relationship Id="rId10" Type="http://schemas.openxmlformats.org/officeDocument/2006/relationships/hyperlink" Target="https://i.imgur.com/vNHaUYc.png" TargetMode="External"/><Relationship Id="rId31" Type="http://schemas.openxmlformats.org/officeDocument/2006/relationships/hyperlink" Target="https://i.imgur.com/mVDXciq.png" TargetMode="External"/><Relationship Id="rId44" Type="http://schemas.openxmlformats.org/officeDocument/2006/relationships/hyperlink" Target="https://i.imgur.com/7zhClUo.png" TargetMode="External"/><Relationship Id="rId52" Type="http://schemas.openxmlformats.org/officeDocument/2006/relationships/hyperlink" Target="https://i.imgur.com/T20uAzN.png" TargetMode="External"/><Relationship Id="rId60" Type="http://schemas.openxmlformats.org/officeDocument/2006/relationships/hyperlink" Target="https://i.imgur.com/KAPElD0.png" TargetMode="External"/><Relationship Id="rId65" Type="http://schemas.openxmlformats.org/officeDocument/2006/relationships/hyperlink" Target="https://i.imgur.com/OwrIbQr.png" TargetMode="External"/><Relationship Id="rId73" Type="http://schemas.openxmlformats.org/officeDocument/2006/relationships/hyperlink" Target="https://i.imgur.com/aIB65ql.jpg" TargetMode="External"/><Relationship Id="rId78" Type="http://schemas.openxmlformats.org/officeDocument/2006/relationships/hyperlink" Target="https://i.imgur.com/yTAKTuk.png" TargetMode="External"/><Relationship Id="rId81" Type="http://schemas.openxmlformats.org/officeDocument/2006/relationships/hyperlink" Target="https://i.imgur.com/g2wKsJE.png" TargetMode="External"/><Relationship Id="rId4" Type="http://schemas.openxmlformats.org/officeDocument/2006/relationships/hyperlink" Target="https://i.imgur.com/coh1A9T.png" TargetMode="External"/><Relationship Id="rId9" Type="http://schemas.openxmlformats.org/officeDocument/2006/relationships/hyperlink" Target="https://i.imgur.com/1wzKHJL.png" TargetMode="External"/><Relationship Id="rId13" Type="http://schemas.openxmlformats.org/officeDocument/2006/relationships/hyperlink" Target="https://i.imgur.com/wYD9Nd0.png" TargetMode="External"/><Relationship Id="rId18" Type="http://schemas.openxmlformats.org/officeDocument/2006/relationships/hyperlink" Target="https://i.imgur.com/2IhSldX.png" TargetMode="External"/><Relationship Id="rId39" Type="http://schemas.openxmlformats.org/officeDocument/2006/relationships/hyperlink" Target="https://i.imgur.com/xuBWf4b.png" TargetMode="External"/><Relationship Id="rId34" Type="http://schemas.openxmlformats.org/officeDocument/2006/relationships/hyperlink" Target="https://i.imgur.com/1aZeyf5.png" TargetMode="External"/><Relationship Id="rId50" Type="http://schemas.openxmlformats.org/officeDocument/2006/relationships/hyperlink" Target="https://i.imgur.com/fWiiA9Z.png" TargetMode="External"/><Relationship Id="rId55" Type="http://schemas.openxmlformats.org/officeDocument/2006/relationships/hyperlink" Target="https://i.imgur.com/n415oBZ.png" TargetMode="External"/><Relationship Id="rId76" Type="http://schemas.openxmlformats.org/officeDocument/2006/relationships/hyperlink" Target="https://i.imgur.com/j03AnWN.jpg" TargetMode="External"/><Relationship Id="rId7" Type="http://schemas.openxmlformats.org/officeDocument/2006/relationships/hyperlink" Target="https://i.imgur.com/4wC3Gsy.png" TargetMode="External"/><Relationship Id="rId71" Type="http://schemas.openxmlformats.org/officeDocument/2006/relationships/hyperlink" Target="https://i.imgur.com/7TBArt5.png" TargetMode="External"/><Relationship Id="rId2" Type="http://schemas.openxmlformats.org/officeDocument/2006/relationships/hyperlink" Target="https://i.imgur.com/23PT5nT.jpg" TargetMode="External"/><Relationship Id="rId29" Type="http://schemas.openxmlformats.org/officeDocument/2006/relationships/hyperlink" Target="https://i.imgur.com/5vt3Qsf.png" TargetMode="External"/><Relationship Id="rId24" Type="http://schemas.openxmlformats.org/officeDocument/2006/relationships/hyperlink" Target="https://i.imgur.com/KxDjPlu.png" TargetMode="External"/><Relationship Id="rId40" Type="http://schemas.openxmlformats.org/officeDocument/2006/relationships/hyperlink" Target="https://i.imgur.com/Xfsp5gx.png" TargetMode="External"/><Relationship Id="rId45" Type="http://schemas.openxmlformats.org/officeDocument/2006/relationships/hyperlink" Target="https://i.imgur.com/1QXHcFe.png" TargetMode="External"/><Relationship Id="rId66" Type="http://schemas.openxmlformats.org/officeDocument/2006/relationships/hyperlink" Target="https://i.imgur.com/rmXHbOi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8"/>
  <sheetViews>
    <sheetView zoomScaleNormal="100" workbookViewId="0">
      <selection activeCell="W164" sqref="W164"/>
    </sheetView>
  </sheetViews>
  <sheetFormatPr defaultColWidth="20.5703125" defaultRowHeight="15" x14ac:dyDescent="0.25"/>
  <cols>
    <col min="1" max="2" width="20.5703125" style="34"/>
    <col min="3" max="3" width="48.7109375" style="34" bestFit="1" customWidth="1"/>
    <col min="4" max="4" width="48.7109375" style="34" hidden="1" customWidth="1"/>
    <col min="5" max="5" width="33" style="34" hidden="1" customWidth="1"/>
    <col min="6" max="6" width="20.5703125" style="34"/>
    <col min="7" max="7" width="30.5703125" style="34" customWidth="1"/>
    <col min="8" max="8" width="24" style="34" bestFit="1" customWidth="1"/>
    <col min="9" max="9" width="23.140625" style="34" hidden="1" customWidth="1"/>
    <col min="10" max="10" width="32.28515625" style="34" hidden="1" customWidth="1"/>
    <col min="11" max="11" width="26.28515625" style="34" bestFit="1" customWidth="1"/>
    <col min="12" max="12" width="16" style="34" customWidth="1"/>
    <col min="13" max="13" width="23.85546875" style="34" customWidth="1"/>
    <col min="14" max="15" width="20.5703125" style="34"/>
    <col min="16" max="17" width="25.7109375" style="34" customWidth="1"/>
    <col min="18" max="18" width="18.85546875" style="34" hidden="1" customWidth="1"/>
    <col min="19" max="19" width="20.5703125" style="34"/>
    <col min="20" max="20" width="11" style="34" bestFit="1" customWidth="1"/>
    <col min="21" max="21" width="40.28515625" style="34" hidden="1" customWidth="1"/>
    <col min="22" max="23" width="20.5703125" style="34"/>
    <col min="24" max="24" width="23.42578125" style="34" customWidth="1"/>
    <col min="25" max="16384" width="20.5703125" style="34"/>
  </cols>
  <sheetData>
    <row r="1" spans="1:25" x14ac:dyDescent="0.25">
      <c r="A1" s="39" t="s">
        <v>578</v>
      </c>
      <c r="B1" s="40" t="s">
        <v>579</v>
      </c>
      <c r="C1" s="40" t="s">
        <v>577</v>
      </c>
      <c r="D1" s="40" t="s">
        <v>384</v>
      </c>
      <c r="E1" s="40" t="s">
        <v>374</v>
      </c>
      <c r="F1" s="40" t="s">
        <v>0</v>
      </c>
      <c r="G1" s="40" t="s">
        <v>580</v>
      </c>
      <c r="H1" s="40" t="s">
        <v>594</v>
      </c>
      <c r="I1" s="40" t="s">
        <v>198</v>
      </c>
      <c r="J1" s="40" t="s">
        <v>496</v>
      </c>
      <c r="K1" s="40" t="s">
        <v>581</v>
      </c>
      <c r="L1" s="40" t="s">
        <v>582</v>
      </c>
      <c r="M1" s="40" t="s">
        <v>583</v>
      </c>
      <c r="N1" s="40" t="s">
        <v>584</v>
      </c>
      <c r="O1" s="40" t="s">
        <v>585</v>
      </c>
      <c r="P1" s="40" t="s">
        <v>586</v>
      </c>
      <c r="Q1" s="40" t="s">
        <v>190</v>
      </c>
      <c r="R1" s="41" t="s">
        <v>576</v>
      </c>
      <c r="S1" s="41" t="s">
        <v>111</v>
      </c>
      <c r="T1" s="41" t="s">
        <v>114</v>
      </c>
      <c r="U1" s="41" t="s">
        <v>191</v>
      </c>
      <c r="V1" s="41" t="s">
        <v>194</v>
      </c>
      <c r="W1" s="41" t="s">
        <v>197</v>
      </c>
      <c r="X1" s="41" t="s">
        <v>202</v>
      </c>
      <c r="Y1" s="42" t="s">
        <v>613</v>
      </c>
    </row>
    <row r="2" spans="1:25" x14ac:dyDescent="0.25">
      <c r="A2" s="4" t="s">
        <v>1</v>
      </c>
      <c r="B2" s="2">
        <v>7080</v>
      </c>
      <c r="C2" s="2" t="str">
        <f>UPPER(UniversidadeBase[[#This Row],[End]])</f>
        <v>SOLDADO FRANCISCO SAVASTANA</v>
      </c>
      <c r="D2" s="2" t="s">
        <v>385</v>
      </c>
      <c r="E2" s="7" t="s">
        <v>378</v>
      </c>
      <c r="F2" s="2">
        <v>3470606</v>
      </c>
      <c r="G2" s="8" t="s">
        <v>2</v>
      </c>
      <c r="H2" s="8" t="str">
        <f>VLOOKUP(UniversidadeBase[[#This Row],[CURSO]],CURSO!$C$1:$D$15,2,0)</f>
        <v>Ciências da Saúde</v>
      </c>
      <c r="I2" s="3" t="s">
        <v>199</v>
      </c>
      <c r="J2" s="2" t="s">
        <v>498</v>
      </c>
      <c r="K2" s="2">
        <v>9</v>
      </c>
      <c r="L2" s="8" t="s">
        <v>3</v>
      </c>
      <c r="M2" s="8" t="s">
        <v>8</v>
      </c>
      <c r="N2" s="5">
        <v>3500</v>
      </c>
      <c r="O2" s="2">
        <v>2014</v>
      </c>
      <c r="P2" s="8" t="s">
        <v>5</v>
      </c>
      <c r="Q2" s="8" t="str">
        <f>VLOOKUP(UniversidadeBase[[#This Row],[FORMA PGTO2]],PGTO!$B$4:$C$6,2,FALSE)</f>
        <v>DINHEIRO</v>
      </c>
      <c r="R2" s="8">
        <v>1</v>
      </c>
      <c r="S2" s="8" t="s">
        <v>112</v>
      </c>
      <c r="T2" s="2">
        <v>26</v>
      </c>
      <c r="U2" s="2" t="s">
        <v>203</v>
      </c>
      <c r="V2" s="8" t="s">
        <v>195</v>
      </c>
      <c r="W2" s="8" t="s">
        <v>196</v>
      </c>
      <c r="X2" s="2" t="s">
        <v>192</v>
      </c>
      <c r="Y2" s="33" t="s">
        <v>375</v>
      </c>
    </row>
    <row r="3" spans="1:25" x14ac:dyDescent="0.25">
      <c r="A3" s="4" t="s">
        <v>6</v>
      </c>
      <c r="B3" s="2">
        <v>5971</v>
      </c>
      <c r="C3" s="2" t="str">
        <f>UPPER(UniversidadeBase[[#This Row],[End]])</f>
        <v>OITO</v>
      </c>
      <c r="D3" s="2" t="s">
        <v>386</v>
      </c>
      <c r="E3" s="7" t="s">
        <v>379</v>
      </c>
      <c r="F3" s="2">
        <v>4675200</v>
      </c>
      <c r="G3" s="8" t="s">
        <v>7</v>
      </c>
      <c r="H3" s="8" t="str">
        <f>VLOOKUP(UniversidadeBase[[#This Row],[CURSO]],CURSO!$C$1:$D$15,2,0)</f>
        <v>Ciências Sociais Aplicadas</v>
      </c>
      <c r="I3" s="3" t="s">
        <v>574</v>
      </c>
      <c r="J3" s="2" t="s">
        <v>497</v>
      </c>
      <c r="K3" s="2">
        <v>10</v>
      </c>
      <c r="L3" s="8" t="s">
        <v>3</v>
      </c>
      <c r="M3" s="8" t="s">
        <v>4</v>
      </c>
      <c r="N3" s="5">
        <v>1600</v>
      </c>
      <c r="O3" s="2">
        <v>2014</v>
      </c>
      <c r="P3" s="8" t="s">
        <v>9</v>
      </c>
      <c r="Q3" s="8" t="str">
        <f>VLOOKUP(UniversidadeBase[[#This Row],[FORMA PGTO2]],PGTO!$B$4:$C$6,2,FALSE)</f>
        <v>CARTÃO CRÉDITO</v>
      </c>
      <c r="R3" s="8">
        <v>3</v>
      </c>
      <c r="S3" s="8" t="s">
        <v>113</v>
      </c>
      <c r="T3" s="2">
        <v>33</v>
      </c>
      <c r="U3" s="2" t="s">
        <v>204</v>
      </c>
      <c r="V3" s="8" t="s">
        <v>196</v>
      </c>
      <c r="W3" s="8" t="s">
        <v>195</v>
      </c>
      <c r="X3" s="2" t="s">
        <v>193</v>
      </c>
      <c r="Y3" s="33" t="s">
        <v>375</v>
      </c>
    </row>
    <row r="4" spans="1:25" x14ac:dyDescent="0.25">
      <c r="A4" s="4" t="s">
        <v>10</v>
      </c>
      <c r="B4" s="2">
        <v>4518</v>
      </c>
      <c r="C4" s="2" t="str">
        <f>UPPER(UniversidadeBase[[#This Row],[End]])</f>
        <v>NÃO CADASTRADO</v>
      </c>
      <c r="D4" s="2" t="s">
        <v>495</v>
      </c>
      <c r="E4" s="7" t="s">
        <v>380</v>
      </c>
      <c r="F4" s="2">
        <v>3471486</v>
      </c>
      <c r="G4" s="8" t="s">
        <v>11</v>
      </c>
      <c r="H4" s="8" t="str">
        <f>VLOOKUP(UniversidadeBase[[#This Row],[CURSO]],CURSO!$C$1:$D$15,2,0)</f>
        <v>Ciências Exatas e da Terra</v>
      </c>
      <c r="I4" s="3" t="s">
        <v>199</v>
      </c>
      <c r="J4" s="2" t="s">
        <v>498</v>
      </c>
      <c r="K4" s="2">
        <v>9</v>
      </c>
      <c r="L4" s="8" t="s">
        <v>12</v>
      </c>
      <c r="M4" s="8" t="s">
        <v>8</v>
      </c>
      <c r="N4" s="5">
        <v>2000</v>
      </c>
      <c r="O4" s="2">
        <v>2014</v>
      </c>
      <c r="P4" s="8" t="s">
        <v>5</v>
      </c>
      <c r="Q4" s="8" t="str">
        <f>VLOOKUP(UniversidadeBase[[#This Row],[FORMA PGTO2]],PGTO!$B$4:$C$6,2,FALSE)</f>
        <v>DINHEIRO</v>
      </c>
      <c r="R4" s="8">
        <v>1</v>
      </c>
      <c r="S4" s="8" t="s">
        <v>112</v>
      </c>
      <c r="T4" s="2">
        <v>31</v>
      </c>
      <c r="U4" s="2" t="s">
        <v>205</v>
      </c>
      <c r="V4" s="8" t="s">
        <v>196</v>
      </c>
      <c r="W4" s="8" t="s">
        <v>196</v>
      </c>
      <c r="X4" s="2" t="s">
        <v>193</v>
      </c>
      <c r="Y4" s="33" t="s">
        <v>375</v>
      </c>
    </row>
    <row r="5" spans="1:25" x14ac:dyDescent="0.25">
      <c r="A5" s="4" t="s">
        <v>15</v>
      </c>
      <c r="B5" s="2">
        <v>5671</v>
      </c>
      <c r="C5" s="2" t="str">
        <f>UPPER(UniversidadeBase[[#This Row],[End]])</f>
        <v>NÃO CADASTRADO</v>
      </c>
      <c r="D5" s="2" t="s">
        <v>495</v>
      </c>
      <c r="E5" s="7" t="s">
        <v>381</v>
      </c>
      <c r="F5" s="2">
        <v>3519270</v>
      </c>
      <c r="G5" s="8" t="s">
        <v>16</v>
      </c>
      <c r="H5" s="8" t="str">
        <f>VLOOKUP(UniversidadeBase[[#This Row],[CURSO]],CURSO!$C$1:$D$15,2,0)</f>
        <v>Ciências Sociais Aplicadas</v>
      </c>
      <c r="I5" s="3" t="s">
        <v>199</v>
      </c>
      <c r="J5" s="2" t="s">
        <v>498</v>
      </c>
      <c r="K5" s="2">
        <v>10</v>
      </c>
      <c r="L5" s="8" t="s">
        <v>12</v>
      </c>
      <c r="M5" s="8" t="s">
        <v>4</v>
      </c>
      <c r="N5" s="5">
        <v>1600</v>
      </c>
      <c r="O5" s="2">
        <v>2014</v>
      </c>
      <c r="P5" s="8" t="s">
        <v>5</v>
      </c>
      <c r="Q5" s="8" t="str">
        <f>VLOOKUP(UniversidadeBase[[#This Row],[FORMA PGTO2]],PGTO!$B$4:$C$6,2,FALSE)</f>
        <v>DINHEIRO</v>
      </c>
      <c r="R5" s="8">
        <v>1</v>
      </c>
      <c r="S5" s="8" t="s">
        <v>113</v>
      </c>
      <c r="T5" s="2">
        <v>23</v>
      </c>
      <c r="U5" s="2" t="s">
        <v>206</v>
      </c>
      <c r="V5" s="8" t="s">
        <v>196</v>
      </c>
      <c r="W5" s="8" t="s">
        <v>196</v>
      </c>
      <c r="X5" s="2" t="s">
        <v>192</v>
      </c>
      <c r="Y5" s="33" t="s">
        <v>376</v>
      </c>
    </row>
    <row r="6" spans="1:25" x14ac:dyDescent="0.25">
      <c r="A6" s="4" t="s">
        <v>17</v>
      </c>
      <c r="B6" s="2">
        <v>5050</v>
      </c>
      <c r="C6" s="2" t="str">
        <f>UPPER(UniversidadeBase[[#This Row],[End]])</f>
        <v>NÃO CADASTRADO</v>
      </c>
      <c r="D6" s="2" t="s">
        <v>495</v>
      </c>
      <c r="E6" s="7" t="s">
        <v>382</v>
      </c>
      <c r="F6" s="2">
        <v>4881921</v>
      </c>
      <c r="G6" s="8" t="s">
        <v>18</v>
      </c>
      <c r="H6" s="8" t="str">
        <f>VLOOKUP(UniversidadeBase[[#This Row],[CURSO]],CURSO!$C$1:$D$15,2,0)</f>
        <v>Linguística, Letras e Artes</v>
      </c>
      <c r="I6" s="3" t="s">
        <v>200</v>
      </c>
      <c r="J6" s="2" t="s">
        <v>499</v>
      </c>
      <c r="K6" s="2">
        <v>5</v>
      </c>
      <c r="L6" s="8" t="s">
        <v>3</v>
      </c>
      <c r="M6" s="8" t="s">
        <v>8</v>
      </c>
      <c r="N6" s="5">
        <v>1400</v>
      </c>
      <c r="O6" s="2">
        <v>2014</v>
      </c>
      <c r="P6" s="8" t="s">
        <v>9</v>
      </c>
      <c r="Q6" s="8" t="str">
        <f>VLOOKUP(UniversidadeBase[[#This Row],[FORMA PGTO2]],PGTO!$B$4:$C$6,2,FALSE)</f>
        <v>FIES</v>
      </c>
      <c r="R6" s="8">
        <v>2</v>
      </c>
      <c r="S6" s="8" t="s">
        <v>113</v>
      </c>
      <c r="T6" s="2">
        <v>29</v>
      </c>
      <c r="U6" s="2" t="s">
        <v>207</v>
      </c>
      <c r="V6" s="8" t="s">
        <v>196</v>
      </c>
      <c r="W6" s="8" t="s">
        <v>195</v>
      </c>
      <c r="X6" s="2" t="s">
        <v>193</v>
      </c>
      <c r="Y6" s="33" t="s">
        <v>375</v>
      </c>
    </row>
    <row r="7" spans="1:25" x14ac:dyDescent="0.25">
      <c r="A7" s="4" t="s">
        <v>572</v>
      </c>
      <c r="B7" s="2">
        <v>8566</v>
      </c>
      <c r="C7" s="2" t="str">
        <f>UPPER(UniversidadeBase[[#This Row],[End]])</f>
        <v>RUA BELGICA</v>
      </c>
      <c r="D7" s="2" t="s">
        <v>387</v>
      </c>
      <c r="E7" s="7" t="s">
        <v>383</v>
      </c>
      <c r="F7" s="2">
        <v>4253240</v>
      </c>
      <c r="G7" s="8" t="s">
        <v>19</v>
      </c>
      <c r="H7" s="8" t="str">
        <f>VLOOKUP(UniversidadeBase[[#This Row],[CURSO]],CURSO!$C$1:$D$15,2,0)</f>
        <v>Ciências Sociais Aplicadas</v>
      </c>
      <c r="I7" s="3" t="s">
        <v>200</v>
      </c>
      <c r="J7" s="2" t="s">
        <v>499</v>
      </c>
      <c r="K7" s="2">
        <v>7</v>
      </c>
      <c r="L7" s="8" t="s">
        <v>3</v>
      </c>
      <c r="M7" s="8" t="s">
        <v>8</v>
      </c>
      <c r="N7" s="5">
        <v>1400</v>
      </c>
      <c r="O7" s="2">
        <v>2014</v>
      </c>
      <c r="P7" s="8" t="s">
        <v>9</v>
      </c>
      <c r="Q7" s="8" t="str">
        <f>VLOOKUP(UniversidadeBase[[#This Row],[FORMA PGTO2]],PGTO!$B$4:$C$6,2,FALSE)</f>
        <v>CARTÃO CRÉDITO</v>
      </c>
      <c r="R7" s="8">
        <v>3</v>
      </c>
      <c r="S7" s="8" t="s">
        <v>113</v>
      </c>
      <c r="T7" s="2">
        <v>31</v>
      </c>
      <c r="U7" s="2" t="s">
        <v>208</v>
      </c>
      <c r="V7" s="8" t="s">
        <v>196</v>
      </c>
      <c r="W7" s="8" t="s">
        <v>195</v>
      </c>
      <c r="X7" s="2" t="s">
        <v>192</v>
      </c>
      <c r="Y7" s="33" t="s">
        <v>376</v>
      </c>
    </row>
    <row r="8" spans="1:25" x14ac:dyDescent="0.25">
      <c r="A8" s="4" t="s">
        <v>20</v>
      </c>
      <c r="B8" s="2">
        <v>3202</v>
      </c>
      <c r="C8" s="2" t="str">
        <f>UPPER(UniversidadeBase[[#This Row],[End]])</f>
        <v>IVAN PESSOA</v>
      </c>
      <c r="D8" s="2" t="s">
        <v>388</v>
      </c>
      <c r="E8" s="7" t="s">
        <v>377</v>
      </c>
      <c r="F8" s="2">
        <v>3740626</v>
      </c>
      <c r="G8" s="8" t="s">
        <v>21</v>
      </c>
      <c r="H8" s="8" t="str">
        <f>VLOOKUP(UniversidadeBase[[#This Row],[CURSO]],CURSO!$C$1:$D$15,2,0)</f>
        <v>Ciências da Saúde</v>
      </c>
      <c r="I8" s="3" t="s">
        <v>199</v>
      </c>
      <c r="J8" s="2" t="s">
        <v>498</v>
      </c>
      <c r="K8" s="2">
        <v>10</v>
      </c>
      <c r="L8" s="8" t="s">
        <v>12</v>
      </c>
      <c r="M8" s="8" t="s">
        <v>8</v>
      </c>
      <c r="N8" s="5">
        <v>2200</v>
      </c>
      <c r="O8" s="2">
        <v>2014</v>
      </c>
      <c r="P8" s="8" t="s">
        <v>9</v>
      </c>
      <c r="Q8" s="8" t="str">
        <f>VLOOKUP(UniversidadeBase[[#This Row],[FORMA PGTO2]],PGTO!$B$4:$C$6,2,FALSE)</f>
        <v>CARTÃO CRÉDITO</v>
      </c>
      <c r="R8" s="8">
        <v>3</v>
      </c>
      <c r="S8" s="8" t="s">
        <v>113</v>
      </c>
      <c r="T8" s="2">
        <v>33</v>
      </c>
      <c r="U8" s="2" t="s">
        <v>209</v>
      </c>
      <c r="V8" s="8" t="s">
        <v>196</v>
      </c>
      <c r="W8" s="8" t="s">
        <v>196</v>
      </c>
      <c r="X8" s="2" t="s">
        <v>193</v>
      </c>
      <c r="Y8" s="33" t="s">
        <v>376</v>
      </c>
    </row>
    <row r="9" spans="1:25" x14ac:dyDescent="0.25">
      <c r="A9" s="4" t="s">
        <v>22</v>
      </c>
      <c r="B9" s="2">
        <v>9439</v>
      </c>
      <c r="C9" s="2" t="str">
        <f>UPPER(UniversidadeBase[[#This Row],[End]])</f>
        <v>NÃO CADASTRADO</v>
      </c>
      <c r="D9" s="2" t="s">
        <v>495</v>
      </c>
      <c r="E9" s="7" t="s">
        <v>573</v>
      </c>
      <c r="F9" s="2">
        <v>5215520</v>
      </c>
      <c r="G9" s="8" t="s">
        <v>23</v>
      </c>
      <c r="H9" s="8" t="str">
        <f>VLOOKUP(UniversidadeBase[[#This Row],[CURSO]],CURSO!$C$1:$D$15,2,0)</f>
        <v>Ciências Agrárias</v>
      </c>
      <c r="I9" s="3" t="s">
        <v>199</v>
      </c>
      <c r="J9" s="2" t="s">
        <v>498</v>
      </c>
      <c r="K9" s="2">
        <v>8</v>
      </c>
      <c r="L9" s="8" t="s">
        <v>12</v>
      </c>
      <c r="M9" s="8" t="s">
        <v>8</v>
      </c>
      <c r="N9" s="5">
        <v>2900</v>
      </c>
      <c r="O9" s="2">
        <v>2014</v>
      </c>
      <c r="P9" s="8" t="s">
        <v>5</v>
      </c>
      <c r="Q9" s="8" t="str">
        <f>VLOOKUP(UniversidadeBase[[#This Row],[FORMA PGTO2]],PGTO!$B$4:$C$6,2,FALSE)</f>
        <v>CARTÃO CRÉDITO</v>
      </c>
      <c r="R9" s="8">
        <v>3</v>
      </c>
      <c r="S9" s="8" t="s">
        <v>113</v>
      </c>
      <c r="T9" s="2">
        <v>24</v>
      </c>
      <c r="U9" s="2" t="s">
        <v>210</v>
      </c>
      <c r="V9" s="8" t="s">
        <v>196</v>
      </c>
      <c r="W9" s="8" t="s">
        <v>196</v>
      </c>
      <c r="X9" s="2" t="s">
        <v>192</v>
      </c>
      <c r="Y9" s="33" t="s">
        <v>375</v>
      </c>
    </row>
    <row r="10" spans="1:25" x14ac:dyDescent="0.25">
      <c r="A10" s="4" t="s">
        <v>24</v>
      </c>
      <c r="B10" s="2">
        <v>8943</v>
      </c>
      <c r="C10" s="2" t="str">
        <f>UPPER(UniversidadeBase[[#This Row],[End]])</f>
        <v>NÃO CADASTRADO</v>
      </c>
      <c r="D10" s="2" t="s">
        <v>495</v>
      </c>
      <c r="E10" s="7" t="s">
        <v>502</v>
      </c>
      <c r="F10" s="2">
        <v>3661092</v>
      </c>
      <c r="G10" s="8" t="s">
        <v>25</v>
      </c>
      <c r="H10" s="8" t="str">
        <f>VLOOKUP(UniversidadeBase[[#This Row],[CURSO]],CURSO!$C$1:$D$15,2,0)</f>
        <v>Ciências Sociais Aplicadas</v>
      </c>
      <c r="I10" s="3" t="s">
        <v>201</v>
      </c>
      <c r="J10" s="2" t="s">
        <v>500</v>
      </c>
      <c r="K10" s="2">
        <v>10</v>
      </c>
      <c r="L10" s="8" t="s">
        <v>12</v>
      </c>
      <c r="M10" s="8" t="s">
        <v>4</v>
      </c>
      <c r="N10" s="5">
        <v>1470</v>
      </c>
      <c r="O10" s="2">
        <v>2014</v>
      </c>
      <c r="P10" s="8" t="s">
        <v>5</v>
      </c>
      <c r="Q10" s="8" t="str">
        <f>VLOOKUP(UniversidadeBase[[#This Row],[FORMA PGTO2]],PGTO!$B$4:$C$6,2,FALSE)</f>
        <v>DINHEIRO</v>
      </c>
      <c r="R10" s="8">
        <v>1</v>
      </c>
      <c r="S10" s="8" t="s">
        <v>113</v>
      </c>
      <c r="T10" s="2">
        <v>30</v>
      </c>
      <c r="U10" s="2" t="s">
        <v>211</v>
      </c>
      <c r="V10" s="8" t="s">
        <v>196</v>
      </c>
      <c r="W10" s="8" t="s">
        <v>196</v>
      </c>
      <c r="X10" s="2" t="s">
        <v>192</v>
      </c>
      <c r="Y10" s="33" t="s">
        <v>375</v>
      </c>
    </row>
    <row r="11" spans="1:25" x14ac:dyDescent="0.25">
      <c r="A11" s="4" t="s">
        <v>26</v>
      </c>
      <c r="B11" s="2">
        <v>8545</v>
      </c>
      <c r="C11" s="2" t="str">
        <f>UPPER(UniversidadeBase[[#This Row],[End]])</f>
        <v>NÃO CADASTRADO</v>
      </c>
      <c r="D11" s="2" t="s">
        <v>495</v>
      </c>
      <c r="E11" s="7" t="s">
        <v>504</v>
      </c>
      <c r="F11" s="2">
        <v>4140164</v>
      </c>
      <c r="G11" s="8" t="s">
        <v>27</v>
      </c>
      <c r="H11" s="8" t="str">
        <f>VLOOKUP(UniversidadeBase[[#This Row],[CURSO]],CURSO!$C$1:$D$15,2,0)</f>
        <v>Ciências Humanas</v>
      </c>
      <c r="I11" s="3" t="s">
        <v>200</v>
      </c>
      <c r="J11" s="2" t="s">
        <v>499</v>
      </c>
      <c r="K11" s="2">
        <v>7</v>
      </c>
      <c r="L11" s="8" t="s">
        <v>3</v>
      </c>
      <c r="M11" s="8" t="s">
        <v>8</v>
      </c>
      <c r="N11" s="5">
        <v>1876</v>
      </c>
      <c r="O11" s="2">
        <v>2014</v>
      </c>
      <c r="P11" s="8" t="s">
        <v>5</v>
      </c>
      <c r="Q11" s="8" t="str">
        <f>VLOOKUP(UniversidadeBase[[#This Row],[FORMA PGTO2]],PGTO!$B$4:$C$6,2,FALSE)</f>
        <v>DINHEIRO</v>
      </c>
      <c r="R11" s="8">
        <v>1</v>
      </c>
      <c r="S11" s="8" t="s">
        <v>113</v>
      </c>
      <c r="T11" s="2">
        <v>34</v>
      </c>
      <c r="U11" s="2" t="s">
        <v>212</v>
      </c>
      <c r="V11" s="8" t="s">
        <v>196</v>
      </c>
      <c r="W11" s="8" t="s">
        <v>195</v>
      </c>
      <c r="X11" s="2" t="s">
        <v>192</v>
      </c>
      <c r="Y11" s="33" t="s">
        <v>376</v>
      </c>
    </row>
    <row r="12" spans="1:25" x14ac:dyDescent="0.25">
      <c r="A12" s="4" t="s">
        <v>28</v>
      </c>
      <c r="B12" s="2">
        <v>1853</v>
      </c>
      <c r="C12" s="2" t="str">
        <f>UPPER(UniversidadeBase[[#This Row],[End]])</f>
        <v>NÃO CADASTRADO</v>
      </c>
      <c r="D12" s="2" t="s">
        <v>495</v>
      </c>
      <c r="E12" s="7" t="s">
        <v>505</v>
      </c>
      <c r="F12" s="2">
        <v>5074198</v>
      </c>
      <c r="G12" s="8" t="s">
        <v>29</v>
      </c>
      <c r="H12" s="8" t="str">
        <f>VLOOKUP(UniversidadeBase[[#This Row],[CURSO]],CURSO!$C$1:$D$15,2,0)</f>
        <v>Ciências Exatas e da Terra</v>
      </c>
      <c r="I12" s="3" t="s">
        <v>199</v>
      </c>
      <c r="J12" s="2" t="s">
        <v>498</v>
      </c>
      <c r="K12" s="2">
        <v>6</v>
      </c>
      <c r="L12" s="8" t="s">
        <v>12</v>
      </c>
      <c r="M12" s="8" t="s">
        <v>8</v>
      </c>
      <c r="N12" s="5">
        <v>1900</v>
      </c>
      <c r="O12" s="2">
        <v>2014</v>
      </c>
      <c r="P12" s="8" t="s">
        <v>5</v>
      </c>
      <c r="Q12" s="8" t="str">
        <f>VLOOKUP(UniversidadeBase[[#This Row],[FORMA PGTO2]],PGTO!$B$4:$C$6,2,FALSE)</f>
        <v>DINHEIRO</v>
      </c>
      <c r="R12" s="8">
        <v>1</v>
      </c>
      <c r="S12" s="8" t="s">
        <v>113</v>
      </c>
      <c r="T12" s="2">
        <v>34</v>
      </c>
      <c r="U12" s="2" t="s">
        <v>213</v>
      </c>
      <c r="V12" s="8" t="s">
        <v>196</v>
      </c>
      <c r="W12" s="8" t="s">
        <v>196</v>
      </c>
      <c r="X12" s="2" t="s">
        <v>192</v>
      </c>
      <c r="Y12" s="33" t="s">
        <v>376</v>
      </c>
    </row>
    <row r="13" spans="1:25" x14ac:dyDescent="0.25">
      <c r="A13" s="4" t="s">
        <v>30</v>
      </c>
      <c r="B13" s="2">
        <v>1987</v>
      </c>
      <c r="C13" s="2" t="str">
        <f>UPPER(UniversidadeBase[[#This Row],[End]])</f>
        <v>NÃO CADASTRADO</v>
      </c>
      <c r="D13" s="2" t="s">
        <v>495</v>
      </c>
      <c r="E13" s="7" t="s">
        <v>506</v>
      </c>
      <c r="F13" s="2">
        <v>5033089</v>
      </c>
      <c r="G13" s="8" t="s">
        <v>2</v>
      </c>
      <c r="H13" s="8" t="str">
        <f>VLOOKUP(UniversidadeBase[[#This Row],[CURSO]],CURSO!$C$1:$D$15,2,0)</f>
        <v>Ciências da Saúde</v>
      </c>
      <c r="I13" s="3" t="s">
        <v>199</v>
      </c>
      <c r="J13" s="2" t="s">
        <v>498</v>
      </c>
      <c r="K13" s="2">
        <v>7</v>
      </c>
      <c r="L13" s="8" t="s">
        <v>3</v>
      </c>
      <c r="M13" s="8" t="s">
        <v>4</v>
      </c>
      <c r="N13" s="5">
        <v>3500</v>
      </c>
      <c r="O13" s="2">
        <v>2014</v>
      </c>
      <c r="P13" s="8" t="s">
        <v>5</v>
      </c>
      <c r="Q13" s="8" t="str">
        <f>VLOOKUP(UniversidadeBase[[#This Row],[FORMA PGTO2]],PGTO!$B$4:$C$6,2,FALSE)</f>
        <v>FIES</v>
      </c>
      <c r="R13" s="8">
        <v>2</v>
      </c>
      <c r="S13" s="8" t="s">
        <v>113</v>
      </c>
      <c r="T13" s="2">
        <v>30</v>
      </c>
      <c r="U13" s="2" t="s">
        <v>214</v>
      </c>
      <c r="V13" s="8" t="s">
        <v>196</v>
      </c>
      <c r="W13" s="8" t="s">
        <v>196</v>
      </c>
      <c r="X13" s="2" t="s">
        <v>192</v>
      </c>
      <c r="Y13" s="33" t="s">
        <v>376</v>
      </c>
    </row>
    <row r="14" spans="1:25" x14ac:dyDescent="0.25">
      <c r="A14" s="4" t="s">
        <v>31</v>
      </c>
      <c r="B14" s="2">
        <v>3469</v>
      </c>
      <c r="C14" s="2" t="str">
        <f>UPPER(UniversidadeBase[[#This Row],[End]])</f>
        <v>ITANGUA</v>
      </c>
      <c r="D14" s="2" t="s">
        <v>389</v>
      </c>
      <c r="E14" s="7" t="s">
        <v>503</v>
      </c>
      <c r="F14" s="2">
        <v>4784865</v>
      </c>
      <c r="G14" s="8" t="s">
        <v>7</v>
      </c>
      <c r="H14" s="8" t="str">
        <f>VLOOKUP(UniversidadeBase[[#This Row],[CURSO]],CURSO!$C$1:$D$15,2,0)</f>
        <v>Ciências Sociais Aplicadas</v>
      </c>
      <c r="I14" s="3" t="s">
        <v>574</v>
      </c>
      <c r="J14" s="2" t="s">
        <v>497</v>
      </c>
      <c r="K14" s="2">
        <v>5</v>
      </c>
      <c r="L14" s="8" t="s">
        <v>3</v>
      </c>
      <c r="M14" s="8" t="s">
        <v>4</v>
      </c>
      <c r="N14" s="5">
        <v>1600</v>
      </c>
      <c r="O14" s="2">
        <v>2014</v>
      </c>
      <c r="P14" s="8" t="s">
        <v>9</v>
      </c>
      <c r="Q14" s="8" t="str">
        <f>VLOOKUP(UniversidadeBase[[#This Row],[FORMA PGTO2]],PGTO!$B$4:$C$6,2,FALSE)</f>
        <v>CARTÃO CRÉDITO</v>
      </c>
      <c r="R14" s="8">
        <v>3</v>
      </c>
      <c r="S14" s="8" t="s">
        <v>112</v>
      </c>
      <c r="T14" s="2">
        <v>33</v>
      </c>
      <c r="U14" s="2" t="s">
        <v>215</v>
      </c>
      <c r="V14" s="8" t="s">
        <v>196</v>
      </c>
      <c r="W14" s="8" t="s">
        <v>196</v>
      </c>
      <c r="X14" s="2" t="s">
        <v>193</v>
      </c>
      <c r="Y14" s="33" t="s">
        <v>375</v>
      </c>
    </row>
    <row r="15" spans="1:25" x14ac:dyDescent="0.25">
      <c r="A15" s="4" t="s">
        <v>32</v>
      </c>
      <c r="B15" s="2">
        <v>3074</v>
      </c>
      <c r="C15" s="2" t="str">
        <f>UPPER(UniversidadeBase[[#This Row],[End]])</f>
        <v>ALEXANDRE AMARAL</v>
      </c>
      <c r="D15" s="2" t="s">
        <v>390</v>
      </c>
      <c r="E15" s="7" t="s">
        <v>507</v>
      </c>
      <c r="F15" s="2">
        <v>4510873</v>
      </c>
      <c r="G15" s="8" t="s">
        <v>11</v>
      </c>
      <c r="H15" s="8" t="str">
        <f>VLOOKUP(UniversidadeBase[[#This Row],[CURSO]],CURSO!$C$1:$D$15,2,0)</f>
        <v>Ciências Exatas e da Terra</v>
      </c>
      <c r="I15" s="3" t="s">
        <v>199</v>
      </c>
      <c r="J15" s="2" t="s">
        <v>498</v>
      </c>
      <c r="K15" s="2">
        <v>9</v>
      </c>
      <c r="L15" s="8" t="s">
        <v>12</v>
      </c>
      <c r="M15" s="8" t="s">
        <v>8</v>
      </c>
      <c r="N15" s="5">
        <v>2000</v>
      </c>
      <c r="O15" s="2">
        <v>2014</v>
      </c>
      <c r="P15" s="8" t="s">
        <v>5</v>
      </c>
      <c r="Q15" s="8" t="str">
        <f>VLOOKUP(UniversidadeBase[[#This Row],[FORMA PGTO2]],PGTO!$B$4:$C$6,2,FALSE)</f>
        <v>DINHEIRO</v>
      </c>
      <c r="R15" s="8">
        <v>1</v>
      </c>
      <c r="S15" s="8" t="s">
        <v>112</v>
      </c>
      <c r="T15" s="2">
        <v>23</v>
      </c>
      <c r="U15" s="2" t="s">
        <v>216</v>
      </c>
      <c r="V15" s="8" t="s">
        <v>196</v>
      </c>
      <c r="W15" s="8" t="s">
        <v>195</v>
      </c>
      <c r="X15" s="2" t="s">
        <v>193</v>
      </c>
      <c r="Y15" s="33" t="s">
        <v>376</v>
      </c>
    </row>
    <row r="16" spans="1:25" x14ac:dyDescent="0.25">
      <c r="A16" s="4" t="s">
        <v>13</v>
      </c>
      <c r="B16" s="2">
        <v>2907</v>
      </c>
      <c r="C16" s="2" t="str">
        <f>UPPER(UniversidadeBase[[#This Row],[End]])</f>
        <v>CATUÍPE</v>
      </c>
      <c r="D16" s="2" t="s">
        <v>391</v>
      </c>
      <c r="E16" s="7" t="s">
        <v>508</v>
      </c>
      <c r="F16" s="2">
        <v>4142164</v>
      </c>
      <c r="G16" s="8" t="s">
        <v>14</v>
      </c>
      <c r="H16" s="8" t="str">
        <f>VLOOKUP(UniversidadeBase[[#This Row],[CURSO]],CURSO!$C$1:$D$15,2,0)</f>
        <v>Ciências Exatas e da Terra</v>
      </c>
      <c r="I16" s="3" t="s">
        <v>199</v>
      </c>
      <c r="J16" s="2" t="s">
        <v>498</v>
      </c>
      <c r="K16" s="2">
        <v>7</v>
      </c>
      <c r="L16" s="8" t="s">
        <v>12</v>
      </c>
      <c r="M16" s="8" t="s">
        <v>4</v>
      </c>
      <c r="N16" s="5">
        <v>1300</v>
      </c>
      <c r="O16" s="2">
        <v>2014</v>
      </c>
      <c r="P16" s="8" t="s">
        <v>5</v>
      </c>
      <c r="Q16" s="8" t="str">
        <f>VLOOKUP(UniversidadeBase[[#This Row],[FORMA PGTO2]],PGTO!$B$4:$C$6,2,FALSE)</f>
        <v>DINHEIRO</v>
      </c>
      <c r="R16" s="8">
        <v>1</v>
      </c>
      <c r="S16" s="8" t="s">
        <v>112</v>
      </c>
      <c r="T16" s="2">
        <v>34</v>
      </c>
      <c r="U16" s="2" t="s">
        <v>217</v>
      </c>
      <c r="V16" s="8" t="s">
        <v>196</v>
      </c>
      <c r="W16" s="8" t="s">
        <v>196</v>
      </c>
      <c r="X16" s="2" t="s">
        <v>192</v>
      </c>
      <c r="Y16" s="33" t="s">
        <v>375</v>
      </c>
    </row>
    <row r="17" spans="1:25" x14ac:dyDescent="0.25">
      <c r="A17" s="4" t="s">
        <v>33</v>
      </c>
      <c r="B17" s="2">
        <v>9625</v>
      </c>
      <c r="C17" s="2" t="str">
        <f>UPPER(UniversidadeBase[[#This Row],[End]])</f>
        <v>DO TAQUARAL</v>
      </c>
      <c r="D17" s="2" t="s">
        <v>392</v>
      </c>
      <c r="E17" s="7" t="s">
        <v>509</v>
      </c>
      <c r="F17" s="2">
        <v>5048081</v>
      </c>
      <c r="G17" s="8" t="s">
        <v>16</v>
      </c>
      <c r="H17" s="8" t="str">
        <f>VLOOKUP(UniversidadeBase[[#This Row],[CURSO]],CURSO!$C$1:$D$15,2,0)</f>
        <v>Ciências Sociais Aplicadas</v>
      </c>
      <c r="I17" s="3" t="s">
        <v>199</v>
      </c>
      <c r="J17" s="2" t="s">
        <v>498</v>
      </c>
      <c r="K17" s="2">
        <v>9</v>
      </c>
      <c r="L17" s="8" t="s">
        <v>12</v>
      </c>
      <c r="M17" s="8" t="s">
        <v>4</v>
      </c>
      <c r="N17" s="5">
        <v>1600</v>
      </c>
      <c r="O17" s="2">
        <v>2014</v>
      </c>
      <c r="P17" s="8" t="s">
        <v>9</v>
      </c>
      <c r="Q17" s="8" t="str">
        <f>VLOOKUP(UniversidadeBase[[#This Row],[FORMA PGTO2]],PGTO!$B$4:$C$6,2,FALSE)</f>
        <v>FIES</v>
      </c>
      <c r="R17" s="8">
        <v>2</v>
      </c>
      <c r="S17" s="8" t="s">
        <v>112</v>
      </c>
      <c r="T17" s="2">
        <v>24</v>
      </c>
      <c r="U17" s="2" t="s">
        <v>218</v>
      </c>
      <c r="V17" s="8" t="s">
        <v>196</v>
      </c>
      <c r="W17" s="8" t="s">
        <v>195</v>
      </c>
      <c r="X17" s="2" t="s">
        <v>193</v>
      </c>
      <c r="Y17" s="33" t="s">
        <v>375</v>
      </c>
    </row>
    <row r="18" spans="1:25" x14ac:dyDescent="0.25">
      <c r="A18" s="4" t="s">
        <v>34</v>
      </c>
      <c r="B18" s="2">
        <v>9565</v>
      </c>
      <c r="C18" s="2" t="str">
        <f>UPPER(UniversidadeBase[[#This Row],[End]])</f>
        <v>NÃO CADASTRADO</v>
      </c>
      <c r="D18" s="2" t="s">
        <v>495</v>
      </c>
      <c r="E18" s="7" t="s">
        <v>538</v>
      </c>
      <c r="F18" s="2">
        <v>3299413</v>
      </c>
      <c r="G18" s="8" t="s">
        <v>18</v>
      </c>
      <c r="H18" s="8" t="str">
        <f>VLOOKUP(UniversidadeBase[[#This Row],[CURSO]],CURSO!$C$1:$D$15,2,0)</f>
        <v>Linguística, Letras e Artes</v>
      </c>
      <c r="I18" s="3" t="s">
        <v>200</v>
      </c>
      <c r="J18" s="2" t="s">
        <v>499</v>
      </c>
      <c r="K18" s="2">
        <v>10</v>
      </c>
      <c r="L18" s="8" t="s">
        <v>3</v>
      </c>
      <c r="M18" s="8" t="s">
        <v>8</v>
      </c>
      <c r="N18" s="5">
        <v>1400</v>
      </c>
      <c r="O18" s="2">
        <v>2014</v>
      </c>
      <c r="P18" s="8" t="s">
        <v>9</v>
      </c>
      <c r="Q18" s="8" t="str">
        <f>VLOOKUP(UniversidadeBase[[#This Row],[FORMA PGTO2]],PGTO!$B$4:$C$6,2,FALSE)</f>
        <v>CARTÃO CRÉDITO</v>
      </c>
      <c r="R18" s="8">
        <v>3</v>
      </c>
      <c r="S18" s="8" t="s">
        <v>112</v>
      </c>
      <c r="T18" s="2">
        <v>32</v>
      </c>
      <c r="U18" s="2" t="s">
        <v>219</v>
      </c>
      <c r="V18" s="8" t="s">
        <v>196</v>
      </c>
      <c r="W18" s="8" t="s">
        <v>196</v>
      </c>
      <c r="X18" s="2" t="s">
        <v>192</v>
      </c>
      <c r="Y18" s="33" t="s">
        <v>376</v>
      </c>
    </row>
    <row r="19" spans="1:25" x14ac:dyDescent="0.25">
      <c r="A19" s="4" t="s">
        <v>35</v>
      </c>
      <c r="B19" s="2">
        <v>3726</v>
      </c>
      <c r="C19" s="2" t="str">
        <f>UPPER(UniversidadeBase[[#This Row],[End]])</f>
        <v>NÃO CADASTRADO</v>
      </c>
      <c r="D19" s="2" t="s">
        <v>495</v>
      </c>
      <c r="E19" s="7" t="s">
        <v>510</v>
      </c>
      <c r="F19" s="2">
        <v>5070799</v>
      </c>
      <c r="G19" s="8" t="s">
        <v>19</v>
      </c>
      <c r="H19" s="8" t="str">
        <f>VLOOKUP(UniversidadeBase[[#This Row],[CURSO]],CURSO!$C$1:$D$15,2,0)</f>
        <v>Ciências Sociais Aplicadas</v>
      </c>
      <c r="I19" s="3" t="s">
        <v>200</v>
      </c>
      <c r="J19" s="2" t="s">
        <v>499</v>
      </c>
      <c r="K19" s="2">
        <v>8</v>
      </c>
      <c r="L19" s="8" t="s">
        <v>3</v>
      </c>
      <c r="M19" s="8" t="s">
        <v>4</v>
      </c>
      <c r="N19" s="5">
        <v>1400</v>
      </c>
      <c r="O19" s="2">
        <v>2014</v>
      </c>
      <c r="P19" s="8" t="s">
        <v>9</v>
      </c>
      <c r="Q19" s="8" t="str">
        <f>VLOOKUP(UniversidadeBase[[#This Row],[FORMA PGTO2]],PGTO!$B$4:$C$6,2,FALSE)</f>
        <v>DINHEIRO</v>
      </c>
      <c r="R19" s="8">
        <v>1</v>
      </c>
      <c r="S19" s="8" t="s">
        <v>113</v>
      </c>
      <c r="T19" s="2">
        <v>31</v>
      </c>
      <c r="U19" s="2" t="s">
        <v>220</v>
      </c>
      <c r="V19" s="8" t="s">
        <v>196</v>
      </c>
      <c r="W19" s="8" t="s">
        <v>195</v>
      </c>
      <c r="X19" s="2" t="s">
        <v>192</v>
      </c>
      <c r="Y19" s="33" t="s">
        <v>376</v>
      </c>
    </row>
    <row r="20" spans="1:25" x14ac:dyDescent="0.25">
      <c r="A20" s="4" t="s">
        <v>36</v>
      </c>
      <c r="B20" s="2">
        <v>8147</v>
      </c>
      <c r="C20" s="2" t="str">
        <f>UPPER(UniversidadeBase[[#This Row],[End]])</f>
        <v>DO MENDANHA</v>
      </c>
      <c r="D20" s="2" t="s">
        <v>393</v>
      </c>
      <c r="E20" s="7" t="s">
        <v>539</v>
      </c>
      <c r="F20" s="2">
        <v>4198448</v>
      </c>
      <c r="G20" s="8" t="s">
        <v>21</v>
      </c>
      <c r="H20" s="8" t="str">
        <f>VLOOKUP(UniversidadeBase[[#This Row],[CURSO]],CURSO!$C$1:$D$15,2,0)</f>
        <v>Ciências da Saúde</v>
      </c>
      <c r="I20" s="3" t="s">
        <v>199</v>
      </c>
      <c r="J20" s="2" t="s">
        <v>498</v>
      </c>
      <c r="K20" s="2">
        <v>7</v>
      </c>
      <c r="L20" s="8" t="s">
        <v>12</v>
      </c>
      <c r="M20" s="8" t="s">
        <v>4</v>
      </c>
      <c r="N20" s="5">
        <v>2200</v>
      </c>
      <c r="O20" s="2">
        <v>2014</v>
      </c>
      <c r="P20" s="8" t="s">
        <v>5</v>
      </c>
      <c r="Q20" s="8" t="str">
        <f>VLOOKUP(UniversidadeBase[[#This Row],[FORMA PGTO2]],PGTO!$B$4:$C$6,2,FALSE)</f>
        <v>CARTÃO CRÉDITO</v>
      </c>
      <c r="R20" s="8">
        <v>3</v>
      </c>
      <c r="S20" s="8" t="s">
        <v>112</v>
      </c>
      <c r="T20" s="2">
        <v>24</v>
      </c>
      <c r="U20" s="2" t="s">
        <v>221</v>
      </c>
      <c r="V20" s="8" t="s">
        <v>196</v>
      </c>
      <c r="W20" s="8" t="s">
        <v>195</v>
      </c>
      <c r="X20" s="2" t="s">
        <v>192</v>
      </c>
      <c r="Y20" s="33" t="s">
        <v>376</v>
      </c>
    </row>
    <row r="21" spans="1:25" x14ac:dyDescent="0.25">
      <c r="A21" s="4" t="s">
        <v>37</v>
      </c>
      <c r="B21" s="2">
        <v>1503</v>
      </c>
      <c r="C21" s="2" t="str">
        <f>UPPER(UniversidadeBase[[#This Row],[End]])</f>
        <v>NÃO CADASTRADO</v>
      </c>
      <c r="D21" s="2" t="s">
        <v>495</v>
      </c>
      <c r="E21" s="7" t="s">
        <v>540</v>
      </c>
      <c r="F21" s="2">
        <v>5126560</v>
      </c>
      <c r="G21" s="8" t="s">
        <v>23</v>
      </c>
      <c r="H21" s="8" t="str">
        <f>VLOOKUP(UniversidadeBase[[#This Row],[CURSO]],CURSO!$C$1:$D$15,2,0)</f>
        <v>Ciências Agrárias</v>
      </c>
      <c r="I21" s="3" t="s">
        <v>199</v>
      </c>
      <c r="J21" s="2" t="s">
        <v>498</v>
      </c>
      <c r="K21" s="2">
        <v>8</v>
      </c>
      <c r="L21" s="8" t="s">
        <v>12</v>
      </c>
      <c r="M21" s="8" t="s">
        <v>4</v>
      </c>
      <c r="N21" s="5">
        <v>2900</v>
      </c>
      <c r="O21" s="2">
        <v>2014</v>
      </c>
      <c r="P21" s="8" t="s">
        <v>5</v>
      </c>
      <c r="Q21" s="8" t="str">
        <f>VLOOKUP(UniversidadeBase[[#This Row],[FORMA PGTO2]],PGTO!$B$4:$C$6,2,FALSE)</f>
        <v>FIES</v>
      </c>
      <c r="R21" s="8">
        <v>2</v>
      </c>
      <c r="S21" s="8" t="s">
        <v>112</v>
      </c>
      <c r="T21" s="2">
        <v>23</v>
      </c>
      <c r="U21" s="2" t="s">
        <v>222</v>
      </c>
      <c r="V21" s="8" t="s">
        <v>196</v>
      </c>
      <c r="W21" s="8" t="s">
        <v>195</v>
      </c>
      <c r="X21" s="2" t="s">
        <v>192</v>
      </c>
      <c r="Y21" s="33" t="s">
        <v>375</v>
      </c>
    </row>
    <row r="22" spans="1:25" x14ac:dyDescent="0.25">
      <c r="A22" s="4" t="s">
        <v>38</v>
      </c>
      <c r="B22" s="2">
        <v>5229</v>
      </c>
      <c r="C22" s="2" t="str">
        <f>UPPER(UniversidadeBase[[#This Row],[End]])</f>
        <v>DO GUANDU DO SENA</v>
      </c>
      <c r="D22" s="2" t="s">
        <v>394</v>
      </c>
      <c r="E22" s="7" t="s">
        <v>541</v>
      </c>
      <c r="F22" s="2">
        <v>4639042</v>
      </c>
      <c r="G22" s="8" t="s">
        <v>25</v>
      </c>
      <c r="H22" s="8" t="str">
        <f>VLOOKUP(UniversidadeBase[[#This Row],[CURSO]],CURSO!$C$1:$D$15,2,0)</f>
        <v>Ciências Sociais Aplicadas</v>
      </c>
      <c r="I22" s="3" t="s">
        <v>201</v>
      </c>
      <c r="J22" s="2" t="s">
        <v>500</v>
      </c>
      <c r="K22" s="2">
        <v>8</v>
      </c>
      <c r="L22" s="8" t="s">
        <v>12</v>
      </c>
      <c r="M22" s="8" t="s">
        <v>8</v>
      </c>
      <c r="N22" s="5">
        <v>1470</v>
      </c>
      <c r="O22" s="2">
        <v>2014</v>
      </c>
      <c r="P22" s="8" t="s">
        <v>5</v>
      </c>
      <c r="Q22" s="8" t="str">
        <f>VLOOKUP(UniversidadeBase[[#This Row],[FORMA PGTO2]],PGTO!$B$4:$C$6,2,FALSE)</f>
        <v>DINHEIRO</v>
      </c>
      <c r="R22" s="8">
        <v>1</v>
      </c>
      <c r="S22" s="8" t="s">
        <v>112</v>
      </c>
      <c r="T22" s="2">
        <v>32</v>
      </c>
      <c r="U22" s="2" t="s">
        <v>223</v>
      </c>
      <c r="V22" s="8" t="s">
        <v>196</v>
      </c>
      <c r="W22" s="8" t="s">
        <v>196</v>
      </c>
      <c r="X22" s="2" t="s">
        <v>192</v>
      </c>
      <c r="Y22" s="33" t="s">
        <v>375</v>
      </c>
    </row>
    <row r="23" spans="1:25" x14ac:dyDescent="0.25">
      <c r="A23" s="4" t="s">
        <v>39</v>
      </c>
      <c r="B23" s="2">
        <v>1654</v>
      </c>
      <c r="C23" s="2" t="str">
        <f>UPPER(UniversidadeBase[[#This Row],[End]])</f>
        <v>ITAUNAS</v>
      </c>
      <c r="D23" s="2" t="s">
        <v>395</v>
      </c>
      <c r="E23" s="7" t="s">
        <v>511</v>
      </c>
      <c r="F23" s="2">
        <v>4030037</v>
      </c>
      <c r="G23" s="8" t="s">
        <v>27</v>
      </c>
      <c r="H23" s="8" t="str">
        <f>VLOOKUP(UniversidadeBase[[#This Row],[CURSO]],CURSO!$C$1:$D$15,2,0)</f>
        <v>Ciências Humanas</v>
      </c>
      <c r="I23" s="3" t="s">
        <v>200</v>
      </c>
      <c r="J23" s="2" t="s">
        <v>499</v>
      </c>
      <c r="K23" s="2">
        <v>10</v>
      </c>
      <c r="L23" s="8" t="s">
        <v>3</v>
      </c>
      <c r="M23" s="8" t="s">
        <v>8</v>
      </c>
      <c r="N23" s="5">
        <v>1876</v>
      </c>
      <c r="O23" s="2">
        <v>2014</v>
      </c>
      <c r="P23" s="8" t="s">
        <v>5</v>
      </c>
      <c r="Q23" s="8" t="str">
        <f>VLOOKUP(UniversidadeBase[[#This Row],[FORMA PGTO2]],PGTO!$B$4:$C$6,2,FALSE)</f>
        <v>DINHEIRO</v>
      </c>
      <c r="R23" s="8">
        <v>1</v>
      </c>
      <c r="S23" s="8" t="s">
        <v>113</v>
      </c>
      <c r="T23" s="2">
        <v>23</v>
      </c>
      <c r="U23" s="2" t="s">
        <v>224</v>
      </c>
      <c r="V23" s="8" t="s">
        <v>196</v>
      </c>
      <c r="W23" s="8" t="s">
        <v>196</v>
      </c>
      <c r="X23" s="2" t="s">
        <v>193</v>
      </c>
      <c r="Y23" s="33" t="s">
        <v>376</v>
      </c>
    </row>
    <row r="24" spans="1:25" x14ac:dyDescent="0.25">
      <c r="A24" s="4" t="s">
        <v>40</v>
      </c>
      <c r="B24" s="2">
        <v>2463</v>
      </c>
      <c r="C24" s="2" t="str">
        <f>UPPER(UniversidadeBase[[#This Row],[End]])</f>
        <v>JOÃO DE MEDEIROS</v>
      </c>
      <c r="D24" s="2" t="s">
        <v>396</v>
      </c>
      <c r="E24" s="7" t="s">
        <v>542</v>
      </c>
      <c r="F24" s="2">
        <v>4338341</v>
      </c>
      <c r="G24" s="8" t="s">
        <v>29</v>
      </c>
      <c r="H24" s="8" t="str">
        <f>VLOOKUP(UniversidadeBase[[#This Row],[CURSO]],CURSO!$C$1:$D$15,2,0)</f>
        <v>Ciências Exatas e da Terra</v>
      </c>
      <c r="I24" s="3" t="s">
        <v>199</v>
      </c>
      <c r="J24" s="2" t="s">
        <v>498</v>
      </c>
      <c r="K24" s="2">
        <v>8</v>
      </c>
      <c r="L24" s="8" t="s">
        <v>12</v>
      </c>
      <c r="M24" s="8" t="s">
        <v>4</v>
      </c>
      <c r="N24" s="5">
        <v>1900</v>
      </c>
      <c r="O24" s="2">
        <v>2014</v>
      </c>
      <c r="P24" s="8" t="s">
        <v>9</v>
      </c>
      <c r="Q24" s="8" t="str">
        <f>VLOOKUP(UniversidadeBase[[#This Row],[FORMA PGTO2]],PGTO!$B$4:$C$6,2,FALSE)</f>
        <v>DINHEIRO</v>
      </c>
      <c r="R24" s="8">
        <v>1</v>
      </c>
      <c r="S24" s="8" t="s">
        <v>112</v>
      </c>
      <c r="T24" s="2">
        <v>29</v>
      </c>
      <c r="U24" s="2" t="s">
        <v>225</v>
      </c>
      <c r="V24" s="8" t="s">
        <v>196</v>
      </c>
      <c r="W24" s="8" t="s">
        <v>196</v>
      </c>
      <c r="X24" s="2" t="s">
        <v>193</v>
      </c>
      <c r="Y24" s="33" t="s">
        <v>376</v>
      </c>
    </row>
    <row r="25" spans="1:25" x14ac:dyDescent="0.25">
      <c r="A25" s="4" t="s">
        <v>41</v>
      </c>
      <c r="B25" s="2">
        <v>2144</v>
      </c>
      <c r="C25" s="2" t="str">
        <f>UPPER(UniversidadeBase[[#This Row],[End]])</f>
        <v>NÃO CADASTRADO</v>
      </c>
      <c r="D25" s="2" t="s">
        <v>495</v>
      </c>
      <c r="E25" s="7" t="s">
        <v>543</v>
      </c>
      <c r="F25" s="2">
        <v>3911620</v>
      </c>
      <c r="G25" s="8" t="s">
        <v>2</v>
      </c>
      <c r="H25" s="8" t="str">
        <f>VLOOKUP(UniversidadeBase[[#This Row],[CURSO]],CURSO!$C$1:$D$15,2,0)</f>
        <v>Ciências da Saúde</v>
      </c>
      <c r="I25" s="3" t="s">
        <v>199</v>
      </c>
      <c r="J25" s="2" t="s">
        <v>498</v>
      </c>
      <c r="K25" s="2">
        <v>5</v>
      </c>
      <c r="L25" s="8" t="s">
        <v>3</v>
      </c>
      <c r="M25" s="8" t="s">
        <v>4</v>
      </c>
      <c r="N25" s="5">
        <v>3500</v>
      </c>
      <c r="O25" s="2">
        <v>2014</v>
      </c>
      <c r="P25" s="8" t="s">
        <v>5</v>
      </c>
      <c r="Q25" s="8" t="str">
        <f>VLOOKUP(UniversidadeBase[[#This Row],[FORMA PGTO2]],PGTO!$B$4:$C$6,2,FALSE)</f>
        <v>FIES</v>
      </c>
      <c r="R25" s="8">
        <v>2</v>
      </c>
      <c r="S25" s="8" t="s">
        <v>112</v>
      </c>
      <c r="T25" s="2">
        <v>30</v>
      </c>
      <c r="U25" s="2" t="s">
        <v>226</v>
      </c>
      <c r="V25" s="8" t="s">
        <v>196</v>
      </c>
      <c r="W25" s="8" t="s">
        <v>195</v>
      </c>
      <c r="X25" s="2" t="s">
        <v>193</v>
      </c>
      <c r="Y25" s="33" t="s">
        <v>376</v>
      </c>
    </row>
    <row r="26" spans="1:25" x14ac:dyDescent="0.25">
      <c r="A26" s="4" t="s">
        <v>42</v>
      </c>
      <c r="B26" s="2">
        <v>3690</v>
      </c>
      <c r="C26" s="2" t="str">
        <f>UPPER(UniversidadeBase[[#This Row],[End]])</f>
        <v>FRANCISCO JOSÉ</v>
      </c>
      <c r="D26" s="2" t="s">
        <v>397</v>
      </c>
      <c r="E26" s="7" t="s">
        <v>544</v>
      </c>
      <c r="F26" s="2">
        <v>3764935</v>
      </c>
      <c r="G26" s="8" t="s">
        <v>7</v>
      </c>
      <c r="H26" s="8" t="str">
        <f>VLOOKUP(UniversidadeBase[[#This Row],[CURSO]],CURSO!$C$1:$D$15,2,0)</f>
        <v>Ciências Sociais Aplicadas</v>
      </c>
      <c r="I26" s="3" t="s">
        <v>574</v>
      </c>
      <c r="J26" s="2" t="s">
        <v>497</v>
      </c>
      <c r="K26" s="2">
        <v>5</v>
      </c>
      <c r="L26" s="8" t="s">
        <v>3</v>
      </c>
      <c r="M26" s="8" t="s">
        <v>8</v>
      </c>
      <c r="N26" s="5">
        <v>1600</v>
      </c>
      <c r="O26" s="2">
        <v>2014</v>
      </c>
      <c r="P26" s="8" t="s">
        <v>9</v>
      </c>
      <c r="Q26" s="8" t="str">
        <f>VLOOKUP(UniversidadeBase[[#This Row],[FORMA PGTO2]],PGTO!$B$4:$C$6,2,FALSE)</f>
        <v>CARTÃO CRÉDITO</v>
      </c>
      <c r="R26" s="8">
        <v>3</v>
      </c>
      <c r="S26" s="8" t="s">
        <v>112</v>
      </c>
      <c r="T26" s="2">
        <v>35</v>
      </c>
      <c r="U26" s="2" t="s">
        <v>227</v>
      </c>
      <c r="V26" s="8" t="s">
        <v>196</v>
      </c>
      <c r="W26" s="8" t="s">
        <v>196</v>
      </c>
      <c r="X26" s="2" t="s">
        <v>193</v>
      </c>
      <c r="Y26" s="33" t="s">
        <v>375</v>
      </c>
    </row>
    <row r="27" spans="1:25" x14ac:dyDescent="0.25">
      <c r="A27" s="4" t="s">
        <v>43</v>
      </c>
      <c r="B27" s="2">
        <v>6952</v>
      </c>
      <c r="C27" s="2" t="str">
        <f>UPPER(UniversidadeBase[[#This Row],[End]])</f>
        <v>NÃO CADASTRADO</v>
      </c>
      <c r="D27" s="2" t="s">
        <v>495</v>
      </c>
      <c r="E27" s="7" t="s">
        <v>545</v>
      </c>
      <c r="F27" s="2">
        <v>3892657</v>
      </c>
      <c r="G27" s="8" t="s">
        <v>11</v>
      </c>
      <c r="H27" s="8" t="str">
        <f>VLOOKUP(UniversidadeBase[[#This Row],[CURSO]],CURSO!$C$1:$D$15,2,0)</f>
        <v>Ciências Exatas e da Terra</v>
      </c>
      <c r="I27" s="3" t="s">
        <v>199</v>
      </c>
      <c r="J27" s="2" t="s">
        <v>498</v>
      </c>
      <c r="K27" s="2">
        <v>8</v>
      </c>
      <c r="L27" s="8" t="s">
        <v>12</v>
      </c>
      <c r="M27" s="8" t="s">
        <v>8</v>
      </c>
      <c r="N27" s="5">
        <v>2000</v>
      </c>
      <c r="O27" s="2">
        <v>2014</v>
      </c>
      <c r="P27" s="8" t="s">
        <v>5</v>
      </c>
      <c r="Q27" s="8" t="str">
        <f>VLOOKUP(UniversidadeBase[[#This Row],[FORMA PGTO2]],PGTO!$B$4:$C$6,2,FALSE)</f>
        <v>CARTÃO CRÉDITO</v>
      </c>
      <c r="R27" s="8">
        <v>3</v>
      </c>
      <c r="S27" s="8" t="s">
        <v>112</v>
      </c>
      <c r="T27" s="2">
        <v>36</v>
      </c>
      <c r="U27" s="2" t="s">
        <v>228</v>
      </c>
      <c r="V27" s="8" t="s">
        <v>196</v>
      </c>
      <c r="W27" s="8" t="s">
        <v>195</v>
      </c>
      <c r="X27" s="2" t="s">
        <v>193</v>
      </c>
      <c r="Y27" s="33" t="s">
        <v>376</v>
      </c>
    </row>
    <row r="28" spans="1:25" x14ac:dyDescent="0.25">
      <c r="A28" s="4" t="s">
        <v>44</v>
      </c>
      <c r="B28" s="2">
        <v>1396</v>
      </c>
      <c r="C28" s="2" t="str">
        <f>UPPER(UniversidadeBase[[#This Row],[End]])</f>
        <v>NÃO CADASTRADO</v>
      </c>
      <c r="D28" s="2" t="s">
        <v>495</v>
      </c>
      <c r="E28" s="7" t="s">
        <v>546</v>
      </c>
      <c r="F28" s="2">
        <v>3352923</v>
      </c>
      <c r="G28" s="8" t="s">
        <v>14</v>
      </c>
      <c r="H28" s="8" t="str">
        <f>VLOOKUP(UniversidadeBase[[#This Row],[CURSO]],CURSO!$C$1:$D$15,2,0)</f>
        <v>Ciências Exatas e da Terra</v>
      </c>
      <c r="I28" s="3" t="s">
        <v>199</v>
      </c>
      <c r="J28" s="2" t="s">
        <v>498</v>
      </c>
      <c r="K28" s="2">
        <v>5</v>
      </c>
      <c r="L28" s="8" t="s">
        <v>12</v>
      </c>
      <c r="M28" s="8" t="s">
        <v>8</v>
      </c>
      <c r="N28" s="5">
        <v>1300</v>
      </c>
      <c r="O28" s="2">
        <v>2014</v>
      </c>
      <c r="P28" s="8" t="s">
        <v>5</v>
      </c>
      <c r="Q28" s="8" t="str">
        <f>VLOOKUP(UniversidadeBase[[#This Row],[FORMA PGTO2]],PGTO!$B$4:$C$6,2,FALSE)</f>
        <v>DINHEIRO</v>
      </c>
      <c r="R28" s="8">
        <v>1</v>
      </c>
      <c r="S28" s="8" t="s">
        <v>112</v>
      </c>
      <c r="T28" s="2">
        <v>32</v>
      </c>
      <c r="U28" s="2" t="s">
        <v>229</v>
      </c>
      <c r="V28" s="8" t="s">
        <v>196</v>
      </c>
      <c r="W28" s="8" t="s">
        <v>196</v>
      </c>
      <c r="X28" s="2" t="s">
        <v>193</v>
      </c>
      <c r="Y28" s="33" t="s">
        <v>376</v>
      </c>
    </row>
    <row r="29" spans="1:25" x14ac:dyDescent="0.25">
      <c r="A29" s="4" t="s">
        <v>45</v>
      </c>
      <c r="B29" s="2">
        <v>9432</v>
      </c>
      <c r="C29" s="2" t="str">
        <f>UPPER(UniversidadeBase[[#This Row],[End]])</f>
        <v>NÃO CADASTRADO</v>
      </c>
      <c r="D29" s="2" t="s">
        <v>495</v>
      </c>
      <c r="E29" s="7" t="s">
        <v>512</v>
      </c>
      <c r="F29" s="2">
        <v>5023228</v>
      </c>
      <c r="G29" s="8" t="s">
        <v>16</v>
      </c>
      <c r="H29" s="8" t="str">
        <f>VLOOKUP(UniversidadeBase[[#This Row],[CURSO]],CURSO!$C$1:$D$15,2,0)</f>
        <v>Ciências Sociais Aplicadas</v>
      </c>
      <c r="I29" s="3" t="s">
        <v>199</v>
      </c>
      <c r="J29" s="2" t="s">
        <v>498</v>
      </c>
      <c r="K29" s="2">
        <v>5</v>
      </c>
      <c r="L29" s="8" t="s">
        <v>12</v>
      </c>
      <c r="M29" s="8" t="s">
        <v>4</v>
      </c>
      <c r="N29" s="5">
        <v>1600</v>
      </c>
      <c r="O29" s="2">
        <v>2014</v>
      </c>
      <c r="P29" s="8" t="s">
        <v>5</v>
      </c>
      <c r="Q29" s="8" t="str">
        <f>VLOOKUP(UniversidadeBase[[#This Row],[FORMA PGTO2]],PGTO!$B$4:$C$6,2,FALSE)</f>
        <v>DINHEIRO</v>
      </c>
      <c r="R29" s="8">
        <v>1</v>
      </c>
      <c r="S29" s="8" t="s">
        <v>113</v>
      </c>
      <c r="T29" s="2">
        <v>32</v>
      </c>
      <c r="U29" s="2" t="s">
        <v>230</v>
      </c>
      <c r="V29" s="8" t="s">
        <v>196</v>
      </c>
      <c r="W29" s="8" t="s">
        <v>196</v>
      </c>
      <c r="X29" s="2" t="s">
        <v>193</v>
      </c>
      <c r="Y29" s="33" t="s">
        <v>375</v>
      </c>
    </row>
    <row r="30" spans="1:25" x14ac:dyDescent="0.25">
      <c r="A30" s="4" t="s">
        <v>46</v>
      </c>
      <c r="B30" s="2">
        <v>7090</v>
      </c>
      <c r="C30" s="2" t="str">
        <f>UPPER(UniversidadeBase[[#This Row],[End]])</f>
        <v>GASTÃO PEREIRA DA SILVA</v>
      </c>
      <c r="D30" s="2" t="s">
        <v>398</v>
      </c>
      <c r="E30" s="7" t="s">
        <v>547</v>
      </c>
      <c r="F30" s="2">
        <v>4963717</v>
      </c>
      <c r="G30" s="8" t="s">
        <v>18</v>
      </c>
      <c r="H30" s="8" t="str">
        <f>VLOOKUP(UniversidadeBase[[#This Row],[CURSO]],CURSO!$C$1:$D$15,2,0)</f>
        <v>Linguística, Letras e Artes</v>
      </c>
      <c r="I30" s="3" t="s">
        <v>200</v>
      </c>
      <c r="J30" s="2" t="s">
        <v>499</v>
      </c>
      <c r="K30" s="2">
        <v>5</v>
      </c>
      <c r="L30" s="8" t="s">
        <v>3</v>
      </c>
      <c r="M30" s="8" t="s">
        <v>8</v>
      </c>
      <c r="N30" s="5">
        <v>1400</v>
      </c>
      <c r="O30" s="2">
        <v>2014</v>
      </c>
      <c r="P30" s="8" t="s">
        <v>9</v>
      </c>
      <c r="Q30" s="8" t="str">
        <f>VLOOKUP(UniversidadeBase[[#This Row],[FORMA PGTO2]],PGTO!$B$4:$C$6,2,FALSE)</f>
        <v>DINHEIRO</v>
      </c>
      <c r="R30" s="8">
        <v>1</v>
      </c>
      <c r="S30" s="8" t="s">
        <v>112</v>
      </c>
      <c r="T30" s="2">
        <v>22</v>
      </c>
      <c r="U30" s="2" t="s">
        <v>231</v>
      </c>
      <c r="V30" s="8" t="s">
        <v>196</v>
      </c>
      <c r="W30" s="8" t="s">
        <v>196</v>
      </c>
      <c r="X30" s="2" t="s">
        <v>193</v>
      </c>
      <c r="Y30" s="33" t="s">
        <v>376</v>
      </c>
    </row>
    <row r="31" spans="1:25" x14ac:dyDescent="0.25">
      <c r="A31" s="4" t="s">
        <v>47</v>
      </c>
      <c r="B31" s="2">
        <v>7512</v>
      </c>
      <c r="C31" s="2" t="str">
        <f>UPPER(UniversidadeBase[[#This Row],[End]])</f>
        <v>BEIRA-RIO</v>
      </c>
      <c r="D31" s="2" t="s">
        <v>399</v>
      </c>
      <c r="E31" s="7" t="s">
        <v>548</v>
      </c>
      <c r="F31" s="2">
        <v>3463019</v>
      </c>
      <c r="G31" s="8" t="s">
        <v>19</v>
      </c>
      <c r="H31" s="8" t="str">
        <f>VLOOKUP(UniversidadeBase[[#This Row],[CURSO]],CURSO!$C$1:$D$15,2,0)</f>
        <v>Ciências Sociais Aplicadas</v>
      </c>
      <c r="I31" s="3" t="s">
        <v>200</v>
      </c>
      <c r="J31" s="2" t="s">
        <v>499</v>
      </c>
      <c r="K31" s="2">
        <v>6</v>
      </c>
      <c r="L31" s="8" t="s">
        <v>3</v>
      </c>
      <c r="M31" s="8" t="s">
        <v>4</v>
      </c>
      <c r="N31" s="5">
        <v>1400</v>
      </c>
      <c r="O31" s="2">
        <v>2014</v>
      </c>
      <c r="P31" s="8" t="s">
        <v>9</v>
      </c>
      <c r="Q31" s="8" t="str">
        <f>VLOOKUP(UniversidadeBase[[#This Row],[FORMA PGTO2]],PGTO!$B$4:$C$6,2,FALSE)</f>
        <v>CARTÃO CRÉDITO</v>
      </c>
      <c r="R31" s="8">
        <v>3</v>
      </c>
      <c r="S31" s="8" t="s">
        <v>112</v>
      </c>
      <c r="T31" s="2">
        <v>33</v>
      </c>
      <c r="U31" s="2" t="s">
        <v>232</v>
      </c>
      <c r="V31" s="8" t="s">
        <v>196</v>
      </c>
      <c r="W31" s="8" t="s">
        <v>196</v>
      </c>
      <c r="X31" s="2" t="s">
        <v>193</v>
      </c>
      <c r="Y31" s="33" t="s">
        <v>375</v>
      </c>
    </row>
    <row r="32" spans="1:25" x14ac:dyDescent="0.25">
      <c r="A32" s="4" t="s">
        <v>48</v>
      </c>
      <c r="B32" s="2">
        <v>9115</v>
      </c>
      <c r="C32" s="2" t="str">
        <f>UPPER(UniversidadeBase[[#This Row],[End]])</f>
        <v>RUA JACUNDÁ</v>
      </c>
      <c r="D32" s="2" t="s">
        <v>400</v>
      </c>
      <c r="E32" s="7" t="s">
        <v>513</v>
      </c>
      <c r="F32" s="2">
        <v>4065874</v>
      </c>
      <c r="G32" s="8" t="s">
        <v>21</v>
      </c>
      <c r="H32" s="8" t="str">
        <f>VLOOKUP(UniversidadeBase[[#This Row],[CURSO]],CURSO!$C$1:$D$15,2,0)</f>
        <v>Ciências da Saúde</v>
      </c>
      <c r="I32" s="3" t="s">
        <v>199</v>
      </c>
      <c r="J32" s="2" t="s">
        <v>498</v>
      </c>
      <c r="K32" s="2">
        <v>9</v>
      </c>
      <c r="L32" s="8" t="s">
        <v>12</v>
      </c>
      <c r="M32" s="8" t="s">
        <v>8</v>
      </c>
      <c r="N32" s="5">
        <v>2200</v>
      </c>
      <c r="O32" s="2">
        <v>2014</v>
      </c>
      <c r="P32" s="8" t="s">
        <v>9</v>
      </c>
      <c r="Q32" s="8" t="str">
        <f>VLOOKUP(UniversidadeBase[[#This Row],[FORMA PGTO2]],PGTO!$B$4:$C$6,2,FALSE)</f>
        <v>DINHEIRO</v>
      </c>
      <c r="R32" s="8">
        <v>1</v>
      </c>
      <c r="S32" s="8" t="s">
        <v>113</v>
      </c>
      <c r="T32" s="2">
        <v>28</v>
      </c>
      <c r="U32" s="2" t="s">
        <v>233</v>
      </c>
      <c r="V32" s="8" t="s">
        <v>196</v>
      </c>
      <c r="W32" s="8" t="s">
        <v>195</v>
      </c>
      <c r="X32" s="2" t="s">
        <v>192</v>
      </c>
      <c r="Y32" s="33" t="s">
        <v>376</v>
      </c>
    </row>
    <row r="33" spans="1:25" x14ac:dyDescent="0.25">
      <c r="A33" s="4" t="s">
        <v>49</v>
      </c>
      <c r="B33" s="2">
        <v>5036</v>
      </c>
      <c r="C33" s="2" t="str">
        <f>UPPER(UniversidadeBase[[#This Row],[End]])</f>
        <v>LINO CARLOS DE PAIVA</v>
      </c>
      <c r="D33" s="2" t="s">
        <v>401</v>
      </c>
      <c r="E33" s="7" t="s">
        <v>549</v>
      </c>
      <c r="F33" s="2">
        <v>4367656</v>
      </c>
      <c r="G33" s="8" t="s">
        <v>23</v>
      </c>
      <c r="H33" s="8" t="str">
        <f>VLOOKUP(UniversidadeBase[[#This Row],[CURSO]],CURSO!$C$1:$D$15,2,0)</f>
        <v>Ciências Agrárias</v>
      </c>
      <c r="I33" s="3" t="s">
        <v>199</v>
      </c>
      <c r="J33" s="2" t="s">
        <v>498</v>
      </c>
      <c r="K33" s="2">
        <v>10</v>
      </c>
      <c r="L33" s="8" t="s">
        <v>12</v>
      </c>
      <c r="M33" s="8" t="s">
        <v>4</v>
      </c>
      <c r="N33" s="5">
        <v>2900</v>
      </c>
      <c r="O33" s="2">
        <v>2014</v>
      </c>
      <c r="P33" s="8" t="s">
        <v>5</v>
      </c>
      <c r="Q33" s="8" t="str">
        <f>VLOOKUP(UniversidadeBase[[#This Row],[FORMA PGTO2]],PGTO!$B$4:$C$6,2,FALSE)</f>
        <v>CARTÃO CRÉDITO</v>
      </c>
      <c r="R33" s="8">
        <v>3</v>
      </c>
      <c r="S33" s="8" t="s">
        <v>112</v>
      </c>
      <c r="T33" s="2">
        <v>36</v>
      </c>
      <c r="U33" s="2" t="s">
        <v>234</v>
      </c>
      <c r="V33" s="8" t="s">
        <v>196</v>
      </c>
      <c r="W33" s="8" t="s">
        <v>196</v>
      </c>
      <c r="X33" s="2" t="s">
        <v>193</v>
      </c>
      <c r="Y33" s="33" t="s">
        <v>376</v>
      </c>
    </row>
    <row r="34" spans="1:25" x14ac:dyDescent="0.25">
      <c r="A34" s="4" t="s">
        <v>50</v>
      </c>
      <c r="B34" s="2">
        <v>1646</v>
      </c>
      <c r="C34" s="2" t="str">
        <f>UPPER(UniversidadeBase[[#This Row],[End]])</f>
        <v>ADAUTO DA CÂMARA</v>
      </c>
      <c r="D34" s="2" t="s">
        <v>402</v>
      </c>
      <c r="E34" s="7" t="s">
        <v>514</v>
      </c>
      <c r="F34" s="2">
        <v>4922460</v>
      </c>
      <c r="G34" s="8" t="s">
        <v>25</v>
      </c>
      <c r="H34" s="8" t="str">
        <f>VLOOKUP(UniversidadeBase[[#This Row],[CURSO]],CURSO!$C$1:$D$15,2,0)</f>
        <v>Ciências Sociais Aplicadas</v>
      </c>
      <c r="I34" s="3" t="s">
        <v>201</v>
      </c>
      <c r="J34" s="2" t="s">
        <v>500</v>
      </c>
      <c r="K34" s="2">
        <v>6</v>
      </c>
      <c r="L34" s="8" t="s">
        <v>12</v>
      </c>
      <c r="M34" s="8" t="s">
        <v>4</v>
      </c>
      <c r="N34" s="5">
        <v>1470</v>
      </c>
      <c r="O34" s="2">
        <v>2014</v>
      </c>
      <c r="P34" s="8" t="s">
        <v>5</v>
      </c>
      <c r="Q34" s="8" t="str">
        <f>VLOOKUP(UniversidadeBase[[#This Row],[FORMA PGTO2]],PGTO!$B$4:$C$6,2,FALSE)</f>
        <v>CARTÃO CRÉDITO</v>
      </c>
      <c r="R34" s="8">
        <v>3</v>
      </c>
      <c r="S34" s="8" t="s">
        <v>113</v>
      </c>
      <c r="T34" s="2">
        <v>34</v>
      </c>
      <c r="U34" s="2" t="s">
        <v>235</v>
      </c>
      <c r="V34" s="8" t="s">
        <v>196</v>
      </c>
      <c r="W34" s="8" t="s">
        <v>195</v>
      </c>
      <c r="X34" s="2" t="s">
        <v>193</v>
      </c>
      <c r="Y34" s="33" t="s">
        <v>375</v>
      </c>
    </row>
    <row r="35" spans="1:25" x14ac:dyDescent="0.25">
      <c r="A35" s="4" t="s">
        <v>51</v>
      </c>
      <c r="B35" s="2">
        <v>3786</v>
      </c>
      <c r="C35" s="2" t="str">
        <f>UPPER(UniversidadeBase[[#This Row],[End]])</f>
        <v>IRETAMA</v>
      </c>
      <c r="D35" s="2" t="s">
        <v>403</v>
      </c>
      <c r="E35" s="7" t="s">
        <v>515</v>
      </c>
      <c r="F35" s="2">
        <v>3838654</v>
      </c>
      <c r="G35" s="8" t="s">
        <v>27</v>
      </c>
      <c r="H35" s="8" t="str">
        <f>VLOOKUP(UniversidadeBase[[#This Row],[CURSO]],CURSO!$C$1:$D$15,2,0)</f>
        <v>Ciências Humanas</v>
      </c>
      <c r="I35" s="3" t="s">
        <v>200</v>
      </c>
      <c r="J35" s="2" t="s">
        <v>499</v>
      </c>
      <c r="K35" s="2">
        <v>10</v>
      </c>
      <c r="L35" s="8" t="s">
        <v>3</v>
      </c>
      <c r="M35" s="8" t="s">
        <v>4</v>
      </c>
      <c r="N35" s="5">
        <v>1876</v>
      </c>
      <c r="O35" s="2">
        <v>2014</v>
      </c>
      <c r="P35" s="8" t="s">
        <v>9</v>
      </c>
      <c r="Q35" s="8" t="str">
        <f>VLOOKUP(UniversidadeBase[[#This Row],[FORMA PGTO2]],PGTO!$B$4:$C$6,2,FALSE)</f>
        <v>FIES</v>
      </c>
      <c r="R35" s="8">
        <v>2</v>
      </c>
      <c r="S35" s="8" t="s">
        <v>113</v>
      </c>
      <c r="T35" s="2">
        <v>35</v>
      </c>
      <c r="U35" s="2" t="s">
        <v>236</v>
      </c>
      <c r="V35" s="8" t="s">
        <v>196</v>
      </c>
      <c r="W35" s="8" t="s">
        <v>196</v>
      </c>
      <c r="X35" s="2" t="s">
        <v>192</v>
      </c>
      <c r="Y35" s="33" t="s">
        <v>376</v>
      </c>
    </row>
    <row r="36" spans="1:25" x14ac:dyDescent="0.25">
      <c r="A36" s="4" t="s">
        <v>52</v>
      </c>
      <c r="B36" s="2">
        <v>9494</v>
      </c>
      <c r="C36" s="2" t="str">
        <f>UPPER(UniversidadeBase[[#This Row],[End]])</f>
        <v>GUANDU DO SAPE</v>
      </c>
      <c r="D36" s="2" t="s">
        <v>404</v>
      </c>
      <c r="E36" s="7" t="s">
        <v>521</v>
      </c>
      <c r="F36" s="2">
        <v>4314631</v>
      </c>
      <c r="G36" s="8" t="s">
        <v>29</v>
      </c>
      <c r="H36" s="8" t="str">
        <f>VLOOKUP(UniversidadeBase[[#This Row],[CURSO]],CURSO!$C$1:$D$15,2,0)</f>
        <v>Ciências Exatas e da Terra</v>
      </c>
      <c r="I36" s="3" t="s">
        <v>199</v>
      </c>
      <c r="J36" s="2" t="s">
        <v>498</v>
      </c>
      <c r="K36" s="2">
        <v>6</v>
      </c>
      <c r="L36" s="8" t="s">
        <v>12</v>
      </c>
      <c r="M36" s="8" t="s">
        <v>4</v>
      </c>
      <c r="N36" s="5">
        <v>1900</v>
      </c>
      <c r="O36" s="2">
        <v>2014</v>
      </c>
      <c r="P36" s="8" t="s">
        <v>5</v>
      </c>
      <c r="Q36" s="8" t="str">
        <f>VLOOKUP(UniversidadeBase[[#This Row],[FORMA PGTO2]],PGTO!$B$4:$C$6,2,FALSE)</f>
        <v>FIES</v>
      </c>
      <c r="R36" s="8">
        <v>2</v>
      </c>
      <c r="S36" s="8" t="s">
        <v>112</v>
      </c>
      <c r="T36" s="2">
        <v>27</v>
      </c>
      <c r="U36" s="2" t="s">
        <v>237</v>
      </c>
      <c r="V36" s="8" t="s">
        <v>196</v>
      </c>
      <c r="W36" s="8" t="s">
        <v>196</v>
      </c>
      <c r="X36" s="2" t="s">
        <v>193</v>
      </c>
      <c r="Y36" s="33" t="s">
        <v>375</v>
      </c>
    </row>
    <row r="37" spans="1:25" x14ac:dyDescent="0.25">
      <c r="A37" s="4" t="s">
        <v>53</v>
      </c>
      <c r="B37" s="2">
        <v>7019</v>
      </c>
      <c r="C37" s="2" t="str">
        <f>UPPER(UniversidadeBase[[#This Row],[End]])</f>
        <v>JORNALISTA HENRIQUE CORDEIRO</v>
      </c>
      <c r="D37" s="2" t="s">
        <v>405</v>
      </c>
      <c r="E37" s="7" t="s">
        <v>550</v>
      </c>
      <c r="F37" s="2">
        <v>3985807</v>
      </c>
      <c r="G37" s="8" t="s">
        <v>2</v>
      </c>
      <c r="H37" s="8" t="str">
        <f>VLOOKUP(UniversidadeBase[[#This Row],[CURSO]],CURSO!$C$1:$D$15,2,0)</f>
        <v>Ciências da Saúde</v>
      </c>
      <c r="I37" s="3" t="s">
        <v>199</v>
      </c>
      <c r="J37" s="2" t="s">
        <v>498</v>
      </c>
      <c r="K37" s="2">
        <v>9</v>
      </c>
      <c r="L37" s="8" t="s">
        <v>3</v>
      </c>
      <c r="M37" s="8" t="s">
        <v>4</v>
      </c>
      <c r="N37" s="5">
        <v>3500</v>
      </c>
      <c r="O37" s="2">
        <v>2014</v>
      </c>
      <c r="P37" s="8" t="s">
        <v>5</v>
      </c>
      <c r="Q37" s="8" t="str">
        <f>VLOOKUP(UniversidadeBase[[#This Row],[FORMA PGTO2]],PGTO!$B$4:$C$6,2,FALSE)</f>
        <v>DINHEIRO</v>
      </c>
      <c r="R37" s="8">
        <v>1</v>
      </c>
      <c r="S37" s="8" t="s">
        <v>112</v>
      </c>
      <c r="T37" s="2">
        <v>24</v>
      </c>
      <c r="U37" s="2" t="s">
        <v>238</v>
      </c>
      <c r="V37" s="8" t="s">
        <v>195</v>
      </c>
      <c r="W37" s="8" t="s">
        <v>196</v>
      </c>
      <c r="X37" s="2" t="s">
        <v>192</v>
      </c>
      <c r="Y37" s="33" t="s">
        <v>376</v>
      </c>
    </row>
    <row r="38" spans="1:25" x14ac:dyDescent="0.25">
      <c r="A38" s="4" t="s">
        <v>54</v>
      </c>
      <c r="B38" s="2">
        <v>8844</v>
      </c>
      <c r="C38" s="2" t="str">
        <f>UPPER(UniversidadeBase[[#This Row],[End]])</f>
        <v>DOS CRAVOS</v>
      </c>
      <c r="D38" s="2" t="s">
        <v>406</v>
      </c>
      <c r="E38" s="7" t="s">
        <v>516</v>
      </c>
      <c r="F38" s="2">
        <v>3455610</v>
      </c>
      <c r="G38" s="8" t="s">
        <v>7</v>
      </c>
      <c r="H38" s="8" t="str">
        <f>VLOOKUP(UniversidadeBase[[#This Row],[CURSO]],CURSO!$C$1:$D$15,2,0)</f>
        <v>Ciências Sociais Aplicadas</v>
      </c>
      <c r="I38" s="3" t="s">
        <v>574</v>
      </c>
      <c r="J38" s="2" t="s">
        <v>497</v>
      </c>
      <c r="K38" s="2">
        <v>8</v>
      </c>
      <c r="L38" s="8" t="s">
        <v>3</v>
      </c>
      <c r="M38" s="8" t="s">
        <v>4</v>
      </c>
      <c r="N38" s="5">
        <v>1600</v>
      </c>
      <c r="O38" s="2">
        <v>2014</v>
      </c>
      <c r="P38" s="8" t="s">
        <v>9</v>
      </c>
      <c r="Q38" s="8" t="str">
        <f>VLOOKUP(UniversidadeBase[[#This Row],[FORMA PGTO2]],PGTO!$B$4:$C$6,2,FALSE)</f>
        <v>CARTÃO CRÉDITO</v>
      </c>
      <c r="R38" s="8">
        <v>3</v>
      </c>
      <c r="S38" s="8" t="s">
        <v>112</v>
      </c>
      <c r="T38" s="2">
        <v>23</v>
      </c>
      <c r="U38" s="2" t="s">
        <v>239</v>
      </c>
      <c r="V38" s="8" t="s">
        <v>195</v>
      </c>
      <c r="W38" s="8" t="s">
        <v>195</v>
      </c>
      <c r="X38" s="2" t="s">
        <v>193</v>
      </c>
      <c r="Y38" s="33" t="s">
        <v>375</v>
      </c>
    </row>
    <row r="39" spans="1:25" x14ac:dyDescent="0.25">
      <c r="A39" s="4" t="s">
        <v>32</v>
      </c>
      <c r="B39" s="2">
        <v>8894</v>
      </c>
      <c r="C39" s="2" t="str">
        <f>UPPER(UniversidadeBase[[#This Row],[End]])</f>
        <v>TRÊS</v>
      </c>
      <c r="D39" s="2" t="s">
        <v>407</v>
      </c>
      <c r="E39" s="7" t="s">
        <v>551</v>
      </c>
      <c r="F39" s="2">
        <v>4855753</v>
      </c>
      <c r="G39" s="8" t="s">
        <v>11</v>
      </c>
      <c r="H39" s="8" t="str">
        <f>VLOOKUP(UniversidadeBase[[#This Row],[CURSO]],CURSO!$C$1:$D$15,2,0)</f>
        <v>Ciências Exatas e da Terra</v>
      </c>
      <c r="I39" s="3" t="s">
        <v>199</v>
      </c>
      <c r="J39" s="2" t="s">
        <v>498</v>
      </c>
      <c r="K39" s="2">
        <v>6</v>
      </c>
      <c r="L39" s="8" t="s">
        <v>12</v>
      </c>
      <c r="M39" s="8" t="s">
        <v>8</v>
      </c>
      <c r="N39" s="5">
        <v>2000</v>
      </c>
      <c r="O39" s="2">
        <v>2014</v>
      </c>
      <c r="P39" s="8" t="s">
        <v>5</v>
      </c>
      <c r="Q39" s="8" t="str">
        <f>VLOOKUP(UniversidadeBase[[#This Row],[FORMA PGTO2]],PGTO!$B$4:$C$6,2,FALSE)</f>
        <v>FIES</v>
      </c>
      <c r="R39" s="8">
        <v>2</v>
      </c>
      <c r="S39" s="8" t="s">
        <v>112</v>
      </c>
      <c r="T39" s="2">
        <v>35</v>
      </c>
      <c r="U39" s="2" t="s">
        <v>240</v>
      </c>
      <c r="V39" s="8" t="s">
        <v>195</v>
      </c>
      <c r="W39" s="8" t="s">
        <v>196</v>
      </c>
      <c r="X39" s="2" t="s">
        <v>193</v>
      </c>
      <c r="Y39" s="33" t="s">
        <v>375</v>
      </c>
    </row>
    <row r="40" spans="1:25" x14ac:dyDescent="0.25">
      <c r="A40" s="4" t="s">
        <v>13</v>
      </c>
      <c r="B40" s="2">
        <v>9316</v>
      </c>
      <c r="C40" s="2" t="str">
        <f>UPPER(UniversidadeBase[[#This Row],[End]])</f>
        <v>PROFESSOR JOSÉ DE MENDONÇA</v>
      </c>
      <c r="D40" s="2" t="s">
        <v>408</v>
      </c>
      <c r="E40" s="7" t="s">
        <v>552</v>
      </c>
      <c r="F40" s="2">
        <v>5173383</v>
      </c>
      <c r="G40" s="8" t="s">
        <v>14</v>
      </c>
      <c r="H40" s="8" t="str">
        <f>VLOOKUP(UniversidadeBase[[#This Row],[CURSO]],CURSO!$C$1:$D$15,2,0)</f>
        <v>Ciências Exatas e da Terra</v>
      </c>
      <c r="I40" s="3" t="s">
        <v>199</v>
      </c>
      <c r="J40" s="2" t="s">
        <v>498</v>
      </c>
      <c r="K40" s="2">
        <v>10</v>
      </c>
      <c r="L40" s="8" t="s">
        <v>12</v>
      </c>
      <c r="M40" s="8" t="s">
        <v>4</v>
      </c>
      <c r="N40" s="5">
        <v>1300</v>
      </c>
      <c r="O40" s="2">
        <v>2014</v>
      </c>
      <c r="P40" s="8" t="s">
        <v>9</v>
      </c>
      <c r="Q40" s="8" t="str">
        <f>VLOOKUP(UniversidadeBase[[#This Row],[FORMA PGTO2]],PGTO!$B$4:$C$6,2,FALSE)</f>
        <v>CARTÃO CRÉDITO</v>
      </c>
      <c r="R40" s="8">
        <v>3</v>
      </c>
      <c r="S40" s="8" t="s">
        <v>112</v>
      </c>
      <c r="T40" s="2">
        <v>22</v>
      </c>
      <c r="U40" s="2" t="s">
        <v>241</v>
      </c>
      <c r="V40" s="8" t="s">
        <v>196</v>
      </c>
      <c r="W40" s="8" t="s">
        <v>196</v>
      </c>
      <c r="X40" s="2" t="s">
        <v>193</v>
      </c>
      <c r="Y40" s="33" t="s">
        <v>375</v>
      </c>
    </row>
    <row r="41" spans="1:25" x14ac:dyDescent="0.25">
      <c r="A41" s="4" t="s">
        <v>55</v>
      </c>
      <c r="B41" s="2">
        <v>7510</v>
      </c>
      <c r="C41" s="2" t="str">
        <f>UPPER(UniversidadeBase[[#This Row],[End]])</f>
        <v>NÃO CADASTRADO</v>
      </c>
      <c r="D41" s="2" t="s">
        <v>495</v>
      </c>
      <c r="E41" s="7" t="s">
        <v>517</v>
      </c>
      <c r="F41" s="2">
        <v>4961267</v>
      </c>
      <c r="G41" s="8" t="s">
        <v>16</v>
      </c>
      <c r="H41" s="8" t="str">
        <f>VLOOKUP(UniversidadeBase[[#This Row],[CURSO]],CURSO!$C$1:$D$15,2,0)</f>
        <v>Ciências Sociais Aplicadas</v>
      </c>
      <c r="I41" s="3" t="s">
        <v>199</v>
      </c>
      <c r="J41" s="2" t="s">
        <v>498</v>
      </c>
      <c r="K41" s="2">
        <v>10</v>
      </c>
      <c r="L41" s="8" t="s">
        <v>12</v>
      </c>
      <c r="M41" s="8" t="s">
        <v>4</v>
      </c>
      <c r="N41" s="5">
        <v>1600</v>
      </c>
      <c r="O41" s="2">
        <v>2014</v>
      </c>
      <c r="P41" s="8" t="s">
        <v>9</v>
      </c>
      <c r="Q41" s="8" t="str">
        <f>VLOOKUP(UniversidadeBase[[#This Row],[FORMA PGTO2]],PGTO!$B$4:$C$6,2,FALSE)</f>
        <v>CARTÃO CRÉDITO</v>
      </c>
      <c r="R41" s="8">
        <v>3</v>
      </c>
      <c r="S41" s="8" t="s">
        <v>113</v>
      </c>
      <c r="T41" s="2">
        <v>24</v>
      </c>
      <c r="U41" s="2" t="s">
        <v>242</v>
      </c>
      <c r="V41" s="8" t="s">
        <v>195</v>
      </c>
      <c r="W41" s="8" t="s">
        <v>195</v>
      </c>
      <c r="X41" s="2" t="s">
        <v>193</v>
      </c>
      <c r="Y41" s="33" t="s">
        <v>375</v>
      </c>
    </row>
    <row r="42" spans="1:25" x14ac:dyDescent="0.25">
      <c r="A42" s="4" t="s">
        <v>56</v>
      </c>
      <c r="B42" s="2">
        <v>7041</v>
      </c>
      <c r="C42" s="2" t="str">
        <f>UPPER(UniversidadeBase[[#This Row],[End]])</f>
        <v>JOÃO DE MEDEIROS</v>
      </c>
      <c r="D42" s="2" t="s">
        <v>396</v>
      </c>
      <c r="E42" s="7" t="s">
        <v>553</v>
      </c>
      <c r="F42" s="2">
        <v>3561217</v>
      </c>
      <c r="G42" s="8" t="s">
        <v>18</v>
      </c>
      <c r="H42" s="8" t="str">
        <f>VLOOKUP(UniversidadeBase[[#This Row],[CURSO]],CURSO!$C$1:$D$15,2,0)</f>
        <v>Linguística, Letras e Artes</v>
      </c>
      <c r="I42" s="3" t="s">
        <v>200</v>
      </c>
      <c r="J42" s="2" t="s">
        <v>499</v>
      </c>
      <c r="K42" s="2">
        <v>10</v>
      </c>
      <c r="L42" s="8" t="s">
        <v>3</v>
      </c>
      <c r="M42" s="8" t="s">
        <v>8</v>
      </c>
      <c r="N42" s="5">
        <v>1400</v>
      </c>
      <c r="O42" s="2">
        <v>2014</v>
      </c>
      <c r="P42" s="8" t="s">
        <v>9</v>
      </c>
      <c r="Q42" s="8" t="str">
        <f>VLOOKUP(UniversidadeBase[[#This Row],[FORMA PGTO2]],PGTO!$B$4:$C$6,2,FALSE)</f>
        <v>FIES</v>
      </c>
      <c r="R42" s="8">
        <v>2</v>
      </c>
      <c r="S42" s="8" t="s">
        <v>112</v>
      </c>
      <c r="T42" s="2">
        <v>21</v>
      </c>
      <c r="U42" s="2" t="s">
        <v>243</v>
      </c>
      <c r="V42" s="8" t="s">
        <v>196</v>
      </c>
      <c r="W42" s="8" t="s">
        <v>196</v>
      </c>
      <c r="X42" s="2" t="s">
        <v>193</v>
      </c>
      <c r="Y42" s="33" t="s">
        <v>375</v>
      </c>
    </row>
    <row r="43" spans="1:25" x14ac:dyDescent="0.25">
      <c r="A43" s="4" t="s">
        <v>57</v>
      </c>
      <c r="B43" s="2">
        <v>6176</v>
      </c>
      <c r="C43" s="2" t="str">
        <f>UPPER(UniversidadeBase[[#This Row],[End]])</f>
        <v>NÃO CADASTRADO</v>
      </c>
      <c r="D43" s="2" t="s">
        <v>495</v>
      </c>
      <c r="E43" s="7" t="s">
        <v>519</v>
      </c>
      <c r="F43" s="2">
        <v>5071935</v>
      </c>
      <c r="G43" s="8" t="s">
        <v>19</v>
      </c>
      <c r="H43" s="8" t="str">
        <f>VLOOKUP(UniversidadeBase[[#This Row],[CURSO]],CURSO!$C$1:$D$15,2,0)</f>
        <v>Ciências Sociais Aplicadas</v>
      </c>
      <c r="I43" s="3" t="s">
        <v>200</v>
      </c>
      <c r="J43" s="2" t="s">
        <v>499</v>
      </c>
      <c r="K43" s="2">
        <v>9</v>
      </c>
      <c r="L43" s="8" t="s">
        <v>3</v>
      </c>
      <c r="M43" s="8" t="s">
        <v>4</v>
      </c>
      <c r="N43" s="5">
        <v>1400</v>
      </c>
      <c r="O43" s="2">
        <v>2014</v>
      </c>
      <c r="P43" s="8" t="s">
        <v>9</v>
      </c>
      <c r="Q43" s="8" t="str">
        <f>VLOOKUP(UniversidadeBase[[#This Row],[FORMA PGTO2]],PGTO!$B$4:$C$6,2,FALSE)</f>
        <v>CARTÃO CRÉDITO</v>
      </c>
      <c r="R43" s="8">
        <v>3</v>
      </c>
      <c r="S43" s="8" t="s">
        <v>112</v>
      </c>
      <c r="T43" s="2">
        <v>36</v>
      </c>
      <c r="U43" s="2" t="s">
        <v>244</v>
      </c>
      <c r="V43" s="8" t="s">
        <v>196</v>
      </c>
      <c r="W43" s="8" t="s">
        <v>195</v>
      </c>
      <c r="X43" s="2" t="s">
        <v>193</v>
      </c>
      <c r="Y43" s="33" t="s">
        <v>375</v>
      </c>
    </row>
    <row r="44" spans="1:25" x14ac:dyDescent="0.25">
      <c r="A44" s="4" t="s">
        <v>58</v>
      </c>
      <c r="B44" s="2">
        <v>6832</v>
      </c>
      <c r="C44" s="2" t="str">
        <f>UPPER(UniversidadeBase[[#This Row],[End]])</f>
        <v>40</v>
      </c>
      <c r="D44" s="2">
        <v>40</v>
      </c>
      <c r="E44" s="7" t="s">
        <v>554</v>
      </c>
      <c r="F44" s="2">
        <v>4229001</v>
      </c>
      <c r="G44" s="8" t="s">
        <v>21</v>
      </c>
      <c r="H44" s="8" t="str">
        <f>VLOOKUP(UniversidadeBase[[#This Row],[CURSO]],CURSO!$C$1:$D$15,2,0)</f>
        <v>Ciências da Saúde</v>
      </c>
      <c r="I44" s="3" t="s">
        <v>199</v>
      </c>
      <c r="J44" s="2" t="s">
        <v>498</v>
      </c>
      <c r="K44" s="2">
        <v>7</v>
      </c>
      <c r="L44" s="8" t="s">
        <v>12</v>
      </c>
      <c r="M44" s="8" t="s">
        <v>8</v>
      </c>
      <c r="N44" s="5">
        <v>2200</v>
      </c>
      <c r="O44" s="2">
        <v>2014</v>
      </c>
      <c r="P44" s="8" t="s">
        <v>5</v>
      </c>
      <c r="Q44" s="8" t="str">
        <f>VLOOKUP(UniversidadeBase[[#This Row],[FORMA PGTO2]],PGTO!$B$4:$C$6,2,FALSE)</f>
        <v>FIES</v>
      </c>
      <c r="R44" s="8">
        <v>2</v>
      </c>
      <c r="S44" s="8" t="s">
        <v>112</v>
      </c>
      <c r="T44" s="2">
        <v>25</v>
      </c>
      <c r="U44" s="2" t="s">
        <v>245</v>
      </c>
      <c r="V44" s="8" t="s">
        <v>196</v>
      </c>
      <c r="W44" s="8" t="s">
        <v>195</v>
      </c>
      <c r="X44" s="2" t="s">
        <v>192</v>
      </c>
      <c r="Y44" s="33" t="s">
        <v>376</v>
      </c>
    </row>
    <row r="45" spans="1:25" x14ac:dyDescent="0.25">
      <c r="A45" s="4" t="s">
        <v>59</v>
      </c>
      <c r="B45" s="2">
        <v>2163</v>
      </c>
      <c r="C45" s="2" t="str">
        <f>UPPER(UniversidadeBase[[#This Row],[End]])</f>
        <v>NÃO CADASTRADO</v>
      </c>
      <c r="D45" s="2" t="s">
        <v>495</v>
      </c>
      <c r="E45" s="7" t="s">
        <v>518</v>
      </c>
      <c r="F45" s="2">
        <v>3772551</v>
      </c>
      <c r="G45" s="8" t="s">
        <v>23</v>
      </c>
      <c r="H45" s="8" t="str">
        <f>VLOOKUP(UniversidadeBase[[#This Row],[CURSO]],CURSO!$C$1:$D$15,2,0)</f>
        <v>Ciências Agrárias</v>
      </c>
      <c r="I45" s="3" t="s">
        <v>199</v>
      </c>
      <c r="J45" s="2" t="s">
        <v>498</v>
      </c>
      <c r="K45" s="2">
        <v>7</v>
      </c>
      <c r="L45" s="8" t="s">
        <v>12</v>
      </c>
      <c r="M45" s="8" t="s">
        <v>8</v>
      </c>
      <c r="N45" s="5">
        <v>2900</v>
      </c>
      <c r="O45" s="2">
        <v>2014</v>
      </c>
      <c r="P45" s="8" t="s">
        <v>5</v>
      </c>
      <c r="Q45" s="8" t="str">
        <f>VLOOKUP(UniversidadeBase[[#This Row],[FORMA PGTO2]],PGTO!$B$4:$C$6,2,FALSE)</f>
        <v>DINHEIRO</v>
      </c>
      <c r="R45" s="8">
        <v>1</v>
      </c>
      <c r="S45" s="8" t="s">
        <v>113</v>
      </c>
      <c r="T45" s="2">
        <v>31</v>
      </c>
      <c r="U45" s="2" t="s">
        <v>246</v>
      </c>
      <c r="V45" s="8" t="s">
        <v>195</v>
      </c>
      <c r="W45" s="8" t="s">
        <v>196</v>
      </c>
      <c r="X45" s="2" t="s">
        <v>192</v>
      </c>
      <c r="Y45" s="33" t="s">
        <v>375</v>
      </c>
    </row>
    <row r="46" spans="1:25" x14ac:dyDescent="0.25">
      <c r="A46" s="4" t="s">
        <v>60</v>
      </c>
      <c r="B46" s="2">
        <v>5055</v>
      </c>
      <c r="C46" s="2" t="str">
        <f>UPPER(UniversidadeBase[[#This Row],[End]])</f>
        <v>RUA JOAO BOLONINI</v>
      </c>
      <c r="D46" s="2" t="s">
        <v>409</v>
      </c>
      <c r="E46" s="7" t="s">
        <v>520</v>
      </c>
      <c r="F46" s="2">
        <v>3807334</v>
      </c>
      <c r="G46" s="8" t="s">
        <v>25</v>
      </c>
      <c r="H46" s="8" t="str">
        <f>VLOOKUP(UniversidadeBase[[#This Row],[CURSO]],CURSO!$C$1:$D$15,2,0)</f>
        <v>Ciências Sociais Aplicadas</v>
      </c>
      <c r="I46" s="3" t="s">
        <v>201</v>
      </c>
      <c r="J46" s="2" t="s">
        <v>500</v>
      </c>
      <c r="K46" s="2">
        <v>10</v>
      </c>
      <c r="L46" s="8" t="s">
        <v>12</v>
      </c>
      <c r="M46" s="8" t="s">
        <v>4</v>
      </c>
      <c r="N46" s="5">
        <v>1470</v>
      </c>
      <c r="O46" s="2">
        <v>2014</v>
      </c>
      <c r="P46" s="8" t="s">
        <v>5</v>
      </c>
      <c r="Q46" s="8" t="str">
        <f>VLOOKUP(UniversidadeBase[[#This Row],[FORMA PGTO2]],PGTO!$B$4:$C$6,2,FALSE)</f>
        <v>DINHEIRO</v>
      </c>
      <c r="R46" s="8">
        <v>1</v>
      </c>
      <c r="S46" s="8" t="s">
        <v>113</v>
      </c>
      <c r="T46" s="2">
        <v>28</v>
      </c>
      <c r="U46" s="2" t="s">
        <v>247</v>
      </c>
      <c r="V46" s="8" t="s">
        <v>196</v>
      </c>
      <c r="W46" s="8" t="s">
        <v>196</v>
      </c>
      <c r="X46" s="2" t="s">
        <v>192</v>
      </c>
      <c r="Y46" s="33" t="s">
        <v>375</v>
      </c>
    </row>
    <row r="47" spans="1:25" x14ac:dyDescent="0.25">
      <c r="A47" s="4" t="s">
        <v>61</v>
      </c>
      <c r="B47" s="2">
        <v>6333</v>
      </c>
      <c r="C47" s="2" t="str">
        <f>UPPER(UniversidadeBase[[#This Row],[End]])</f>
        <v>SETE RIACHOS</v>
      </c>
      <c r="D47" s="2" t="s">
        <v>410</v>
      </c>
      <c r="E47" s="7" t="s">
        <v>501</v>
      </c>
      <c r="F47" s="2">
        <v>4309027</v>
      </c>
      <c r="G47" s="8" t="s">
        <v>27</v>
      </c>
      <c r="H47" s="8" t="str">
        <f>VLOOKUP(UniversidadeBase[[#This Row],[CURSO]],CURSO!$C$1:$D$15,2,0)</f>
        <v>Ciências Humanas</v>
      </c>
      <c r="I47" s="3" t="s">
        <v>200</v>
      </c>
      <c r="J47" s="2" t="s">
        <v>499</v>
      </c>
      <c r="K47" s="2">
        <v>8</v>
      </c>
      <c r="L47" s="8" t="s">
        <v>3</v>
      </c>
      <c r="M47" s="8" t="s">
        <v>4</v>
      </c>
      <c r="N47" s="5">
        <v>1876</v>
      </c>
      <c r="O47" s="2">
        <v>2014</v>
      </c>
      <c r="P47" s="8" t="s">
        <v>5</v>
      </c>
      <c r="Q47" s="8" t="str">
        <f>VLOOKUP(UniversidadeBase[[#This Row],[FORMA PGTO2]],PGTO!$B$4:$C$6,2,FALSE)</f>
        <v>FIES</v>
      </c>
      <c r="R47" s="8">
        <v>2</v>
      </c>
      <c r="S47" s="8" t="s">
        <v>112</v>
      </c>
      <c r="T47" s="2">
        <v>33</v>
      </c>
      <c r="U47" s="2" t="s">
        <v>248</v>
      </c>
      <c r="V47" s="8" t="s">
        <v>196</v>
      </c>
      <c r="W47" s="8" t="s">
        <v>196</v>
      </c>
      <c r="X47" s="2" t="s">
        <v>192</v>
      </c>
      <c r="Y47" s="33" t="s">
        <v>376</v>
      </c>
    </row>
    <row r="48" spans="1:25" x14ac:dyDescent="0.25">
      <c r="A48" s="4" t="s">
        <v>62</v>
      </c>
      <c r="B48" s="2">
        <v>9506</v>
      </c>
      <c r="C48" s="2" t="str">
        <f>UPPER(UniversidadeBase[[#This Row],[End]])</f>
        <v>NÃO CADASTRADO</v>
      </c>
      <c r="D48" s="2" t="s">
        <v>495</v>
      </c>
      <c r="E48" s="7" t="s">
        <v>555</v>
      </c>
      <c r="F48" s="2">
        <v>3894389</v>
      </c>
      <c r="G48" s="8" t="s">
        <v>29</v>
      </c>
      <c r="H48" s="8" t="str">
        <f>VLOOKUP(UniversidadeBase[[#This Row],[CURSO]],CURSO!$C$1:$D$15,2,0)</f>
        <v>Ciências Exatas e da Terra</v>
      </c>
      <c r="I48" s="3" t="s">
        <v>199</v>
      </c>
      <c r="J48" s="2" t="s">
        <v>498</v>
      </c>
      <c r="K48" s="2">
        <v>7</v>
      </c>
      <c r="L48" s="8" t="s">
        <v>12</v>
      </c>
      <c r="M48" s="8" t="s">
        <v>4</v>
      </c>
      <c r="N48" s="5">
        <v>1900</v>
      </c>
      <c r="O48" s="2">
        <v>2014</v>
      </c>
      <c r="P48" s="8" t="s">
        <v>5</v>
      </c>
      <c r="Q48" s="8" t="str">
        <f>VLOOKUP(UniversidadeBase[[#This Row],[FORMA PGTO2]],PGTO!$B$4:$C$6,2,FALSE)</f>
        <v>FIES</v>
      </c>
      <c r="R48" s="8">
        <v>2</v>
      </c>
      <c r="S48" s="8" t="s">
        <v>112</v>
      </c>
      <c r="T48" s="2">
        <v>27</v>
      </c>
      <c r="U48" s="2" t="s">
        <v>249</v>
      </c>
      <c r="V48" s="8" t="s">
        <v>196</v>
      </c>
      <c r="W48" s="8" t="s">
        <v>196</v>
      </c>
      <c r="X48" s="2" t="s">
        <v>193</v>
      </c>
      <c r="Y48" s="33" t="s">
        <v>375</v>
      </c>
    </row>
    <row r="49" spans="1:25" x14ac:dyDescent="0.25">
      <c r="A49" s="4" t="s">
        <v>63</v>
      </c>
      <c r="B49" s="2">
        <v>2818</v>
      </c>
      <c r="C49" s="2" t="str">
        <f>UPPER(UniversidadeBase[[#This Row],[End]])</f>
        <v>NÃO CADASTRADO</v>
      </c>
      <c r="D49" s="2" t="s">
        <v>495</v>
      </c>
      <c r="E49" s="7" t="s">
        <v>556</v>
      </c>
      <c r="F49" s="2">
        <v>4560753</v>
      </c>
      <c r="G49" s="8" t="s">
        <v>2</v>
      </c>
      <c r="H49" s="8" t="str">
        <f>VLOOKUP(UniversidadeBase[[#This Row],[CURSO]],CURSO!$C$1:$D$15,2,0)</f>
        <v>Ciências da Saúde</v>
      </c>
      <c r="I49" s="3" t="s">
        <v>199</v>
      </c>
      <c r="J49" s="2" t="s">
        <v>498</v>
      </c>
      <c r="K49" s="2">
        <v>7</v>
      </c>
      <c r="L49" s="8" t="s">
        <v>3</v>
      </c>
      <c r="M49" s="8" t="s">
        <v>4</v>
      </c>
      <c r="N49" s="5">
        <v>3500</v>
      </c>
      <c r="O49" s="2">
        <v>2014</v>
      </c>
      <c r="P49" s="8" t="s">
        <v>5</v>
      </c>
      <c r="Q49" s="8" t="str">
        <f>VLOOKUP(UniversidadeBase[[#This Row],[FORMA PGTO2]],PGTO!$B$4:$C$6,2,FALSE)</f>
        <v>DINHEIRO</v>
      </c>
      <c r="R49" s="8">
        <v>1</v>
      </c>
      <c r="S49" s="8" t="s">
        <v>112</v>
      </c>
      <c r="T49" s="2">
        <v>24</v>
      </c>
      <c r="U49" s="2" t="s">
        <v>250</v>
      </c>
      <c r="V49" s="8" t="s">
        <v>196</v>
      </c>
      <c r="W49" s="8" t="s">
        <v>196</v>
      </c>
      <c r="X49" s="2" t="s">
        <v>193</v>
      </c>
      <c r="Y49" s="33" t="s">
        <v>375</v>
      </c>
    </row>
    <row r="50" spans="1:25" x14ac:dyDescent="0.25">
      <c r="A50" s="4" t="s">
        <v>64</v>
      </c>
      <c r="B50" s="2">
        <v>9597</v>
      </c>
      <c r="C50" s="2" t="str">
        <f>UPPER(UniversidadeBase[[#This Row],[End]])</f>
        <v>DOS DIAMANTES</v>
      </c>
      <c r="D50" s="2" t="s">
        <v>411</v>
      </c>
      <c r="E50" s="7" t="s">
        <v>557</v>
      </c>
      <c r="F50" s="2">
        <v>4811249</v>
      </c>
      <c r="G50" s="8" t="s">
        <v>7</v>
      </c>
      <c r="H50" s="8" t="str">
        <f>VLOOKUP(UniversidadeBase[[#This Row],[CURSO]],CURSO!$C$1:$D$15,2,0)</f>
        <v>Ciências Sociais Aplicadas</v>
      </c>
      <c r="I50" s="3" t="s">
        <v>574</v>
      </c>
      <c r="J50" s="2" t="s">
        <v>497</v>
      </c>
      <c r="K50" s="2">
        <v>9</v>
      </c>
      <c r="L50" s="8" t="s">
        <v>3</v>
      </c>
      <c r="M50" s="8" t="s">
        <v>8</v>
      </c>
      <c r="N50" s="5">
        <v>1600</v>
      </c>
      <c r="O50" s="2">
        <v>2014</v>
      </c>
      <c r="P50" s="8" t="s">
        <v>9</v>
      </c>
      <c r="Q50" s="8" t="str">
        <f>VLOOKUP(UniversidadeBase[[#This Row],[FORMA PGTO2]],PGTO!$B$4:$C$6,2,FALSE)</f>
        <v>CARTÃO CRÉDITO</v>
      </c>
      <c r="R50" s="8">
        <v>3</v>
      </c>
      <c r="S50" s="8" t="s">
        <v>112</v>
      </c>
      <c r="T50" s="2">
        <v>24</v>
      </c>
      <c r="U50" s="2" t="s">
        <v>251</v>
      </c>
      <c r="V50" s="8" t="s">
        <v>195</v>
      </c>
      <c r="W50" s="8" t="s">
        <v>196</v>
      </c>
      <c r="X50" s="2" t="s">
        <v>192</v>
      </c>
      <c r="Y50" s="33" t="s">
        <v>375</v>
      </c>
    </row>
    <row r="51" spans="1:25" x14ac:dyDescent="0.25">
      <c r="A51" s="4" t="s">
        <v>65</v>
      </c>
      <c r="B51" s="2">
        <v>9174</v>
      </c>
      <c r="C51" s="2" t="str">
        <f>UPPER(UniversidadeBase[[#This Row],[End]])</f>
        <v>DUARTINA</v>
      </c>
      <c r="D51" s="2" t="s">
        <v>412</v>
      </c>
      <c r="E51" s="7" t="s">
        <v>558</v>
      </c>
      <c r="F51" s="2">
        <v>4647799</v>
      </c>
      <c r="G51" s="8" t="s">
        <v>11</v>
      </c>
      <c r="H51" s="8" t="str">
        <f>VLOOKUP(UniversidadeBase[[#This Row],[CURSO]],CURSO!$C$1:$D$15,2,0)</f>
        <v>Ciências Exatas e da Terra</v>
      </c>
      <c r="I51" s="3" t="s">
        <v>199</v>
      </c>
      <c r="J51" s="2" t="s">
        <v>498</v>
      </c>
      <c r="K51" s="2">
        <v>7</v>
      </c>
      <c r="L51" s="8" t="s">
        <v>12</v>
      </c>
      <c r="M51" s="8" t="s">
        <v>4</v>
      </c>
      <c r="N51" s="5">
        <v>2000</v>
      </c>
      <c r="O51" s="2">
        <v>2014</v>
      </c>
      <c r="P51" s="8" t="s">
        <v>5</v>
      </c>
      <c r="Q51" s="8" t="str">
        <f>VLOOKUP(UniversidadeBase[[#This Row],[FORMA PGTO2]],PGTO!$B$4:$C$6,2,FALSE)</f>
        <v>DINHEIRO</v>
      </c>
      <c r="R51" s="8">
        <v>1</v>
      </c>
      <c r="S51" s="8" t="s">
        <v>113</v>
      </c>
      <c r="T51" s="2">
        <v>21</v>
      </c>
      <c r="U51" s="2" t="s">
        <v>252</v>
      </c>
      <c r="V51" s="8" t="s">
        <v>196</v>
      </c>
      <c r="W51" s="8" t="s">
        <v>195</v>
      </c>
      <c r="X51" s="2" t="s">
        <v>192</v>
      </c>
      <c r="Y51" s="33" t="s">
        <v>375</v>
      </c>
    </row>
    <row r="52" spans="1:25" x14ac:dyDescent="0.25">
      <c r="A52" s="4" t="s">
        <v>66</v>
      </c>
      <c r="B52" s="2">
        <v>3718</v>
      </c>
      <c r="C52" s="2" t="str">
        <f>UPPER(UniversidadeBase[[#This Row],[End]])</f>
        <v>DIORAMA</v>
      </c>
      <c r="D52" s="2" t="s">
        <v>413</v>
      </c>
      <c r="E52" s="7" t="s">
        <v>559</v>
      </c>
      <c r="F52" s="2">
        <v>4794670</v>
      </c>
      <c r="G52" s="8" t="s">
        <v>14</v>
      </c>
      <c r="H52" s="8" t="str">
        <f>VLOOKUP(UniversidadeBase[[#This Row],[CURSO]],CURSO!$C$1:$D$15,2,0)</f>
        <v>Ciências Exatas e da Terra</v>
      </c>
      <c r="I52" s="3" t="s">
        <v>199</v>
      </c>
      <c r="J52" s="2" t="s">
        <v>498</v>
      </c>
      <c r="K52" s="2">
        <v>6</v>
      </c>
      <c r="L52" s="8" t="s">
        <v>12</v>
      </c>
      <c r="M52" s="8" t="s">
        <v>4</v>
      </c>
      <c r="N52" s="5">
        <v>1300</v>
      </c>
      <c r="O52" s="2">
        <v>2014</v>
      </c>
      <c r="P52" s="8" t="s">
        <v>5</v>
      </c>
      <c r="Q52" s="8" t="str">
        <f>VLOOKUP(UniversidadeBase[[#This Row],[FORMA PGTO2]],PGTO!$B$4:$C$6,2,FALSE)</f>
        <v>FIES</v>
      </c>
      <c r="R52" s="8">
        <v>2</v>
      </c>
      <c r="S52" s="8" t="s">
        <v>113</v>
      </c>
      <c r="T52" s="2">
        <v>33</v>
      </c>
      <c r="U52" s="2" t="s">
        <v>253</v>
      </c>
      <c r="V52" s="8" t="s">
        <v>196</v>
      </c>
      <c r="W52" s="8" t="s">
        <v>196</v>
      </c>
      <c r="X52" s="2" t="s">
        <v>193</v>
      </c>
      <c r="Y52" s="33" t="s">
        <v>375</v>
      </c>
    </row>
    <row r="53" spans="1:25" x14ac:dyDescent="0.25">
      <c r="A53" s="4" t="s">
        <v>67</v>
      </c>
      <c r="B53" s="2">
        <v>2149</v>
      </c>
      <c r="C53" s="2" t="str">
        <f>UPPER(UniversidadeBase[[#This Row],[End]])</f>
        <v>NÃO CADASTRADO</v>
      </c>
      <c r="D53" s="2" t="s">
        <v>495</v>
      </c>
      <c r="E53" s="7" t="s">
        <v>560</v>
      </c>
      <c r="F53" s="2">
        <v>5220376</v>
      </c>
      <c r="G53" s="8" t="s">
        <v>16</v>
      </c>
      <c r="H53" s="8" t="str">
        <f>VLOOKUP(UniversidadeBase[[#This Row],[CURSO]],CURSO!$C$1:$D$15,2,0)</f>
        <v>Ciências Sociais Aplicadas</v>
      </c>
      <c r="I53" s="3" t="s">
        <v>199</v>
      </c>
      <c r="J53" s="2" t="s">
        <v>498</v>
      </c>
      <c r="K53" s="2">
        <v>7</v>
      </c>
      <c r="L53" s="8" t="s">
        <v>12</v>
      </c>
      <c r="M53" s="8" t="s">
        <v>4</v>
      </c>
      <c r="N53" s="5">
        <v>1600</v>
      </c>
      <c r="O53" s="2">
        <v>2014</v>
      </c>
      <c r="P53" s="8" t="s">
        <v>5</v>
      </c>
      <c r="Q53" s="8" t="str">
        <f>VLOOKUP(UniversidadeBase[[#This Row],[FORMA PGTO2]],PGTO!$B$4:$C$6,2,FALSE)</f>
        <v>CARTÃO CRÉDITO</v>
      </c>
      <c r="R53" s="8">
        <v>3</v>
      </c>
      <c r="S53" s="8" t="s">
        <v>112</v>
      </c>
      <c r="T53" s="2">
        <v>29</v>
      </c>
      <c r="U53" s="2" t="s">
        <v>254</v>
      </c>
      <c r="V53" s="8" t="s">
        <v>195</v>
      </c>
      <c r="W53" s="8" t="s">
        <v>195</v>
      </c>
      <c r="X53" s="2" t="s">
        <v>192</v>
      </c>
      <c r="Y53" s="33" t="s">
        <v>375</v>
      </c>
    </row>
    <row r="54" spans="1:25" x14ac:dyDescent="0.25">
      <c r="A54" s="4" t="s">
        <v>68</v>
      </c>
      <c r="B54" s="2">
        <v>7979</v>
      </c>
      <c r="C54" s="2" t="str">
        <f>UPPER(UniversidadeBase[[#This Row],[End]])</f>
        <v>NÃO CADASTRADO</v>
      </c>
      <c r="D54" s="2" t="s">
        <v>495</v>
      </c>
      <c r="E54" s="7" t="s">
        <v>522</v>
      </c>
      <c r="F54" s="2">
        <v>4831382</v>
      </c>
      <c r="G54" s="8" t="s">
        <v>18</v>
      </c>
      <c r="H54" s="8" t="str">
        <f>VLOOKUP(UniversidadeBase[[#This Row],[CURSO]],CURSO!$C$1:$D$15,2,0)</f>
        <v>Linguística, Letras e Artes</v>
      </c>
      <c r="I54" s="3" t="s">
        <v>200</v>
      </c>
      <c r="J54" s="2" t="s">
        <v>499</v>
      </c>
      <c r="K54" s="2">
        <v>8</v>
      </c>
      <c r="L54" s="8" t="s">
        <v>3</v>
      </c>
      <c r="M54" s="8" t="s">
        <v>8</v>
      </c>
      <c r="N54" s="5">
        <v>1400</v>
      </c>
      <c r="O54" s="2">
        <v>2014</v>
      </c>
      <c r="P54" s="8" t="s">
        <v>9</v>
      </c>
      <c r="Q54" s="8" t="str">
        <f>VLOOKUP(UniversidadeBase[[#This Row],[FORMA PGTO2]],PGTO!$B$4:$C$6,2,FALSE)</f>
        <v>FIES</v>
      </c>
      <c r="R54" s="8">
        <v>2</v>
      </c>
      <c r="S54" s="8" t="s">
        <v>113</v>
      </c>
      <c r="T54" s="2">
        <v>30</v>
      </c>
      <c r="U54" s="2" t="s">
        <v>255</v>
      </c>
      <c r="V54" s="8" t="s">
        <v>196</v>
      </c>
      <c r="W54" s="8" t="s">
        <v>196</v>
      </c>
      <c r="X54" s="2" t="s">
        <v>193</v>
      </c>
      <c r="Y54" s="33" t="s">
        <v>376</v>
      </c>
    </row>
    <row r="55" spans="1:25" x14ac:dyDescent="0.25">
      <c r="A55" s="4" t="s">
        <v>69</v>
      </c>
      <c r="B55" s="2">
        <v>5570</v>
      </c>
      <c r="C55" s="2" t="str">
        <f>UPPER(UniversidadeBase[[#This Row],[End]])</f>
        <v>LAPLACE</v>
      </c>
      <c r="D55" s="2" t="s">
        <v>414</v>
      </c>
      <c r="E55" s="7" t="s">
        <v>523</v>
      </c>
      <c r="F55" s="2">
        <v>4137302</v>
      </c>
      <c r="G55" s="8" t="s">
        <v>19</v>
      </c>
      <c r="H55" s="8" t="str">
        <f>VLOOKUP(UniversidadeBase[[#This Row],[CURSO]],CURSO!$C$1:$D$15,2,0)</f>
        <v>Ciências Sociais Aplicadas</v>
      </c>
      <c r="I55" s="3" t="s">
        <v>200</v>
      </c>
      <c r="J55" s="2" t="s">
        <v>499</v>
      </c>
      <c r="K55" s="2">
        <v>5</v>
      </c>
      <c r="L55" s="8" t="s">
        <v>3</v>
      </c>
      <c r="M55" s="8" t="s">
        <v>8</v>
      </c>
      <c r="N55" s="5">
        <v>1400</v>
      </c>
      <c r="O55" s="2">
        <v>2014</v>
      </c>
      <c r="P55" s="8" t="s">
        <v>9</v>
      </c>
      <c r="Q55" s="8" t="str">
        <f>VLOOKUP(UniversidadeBase[[#This Row],[FORMA PGTO2]],PGTO!$B$4:$C$6,2,FALSE)</f>
        <v>DINHEIRO</v>
      </c>
      <c r="R55" s="8">
        <v>1</v>
      </c>
      <c r="S55" s="8" t="s">
        <v>112</v>
      </c>
      <c r="T55" s="2">
        <v>34</v>
      </c>
      <c r="U55" s="2" t="s">
        <v>256</v>
      </c>
      <c r="V55" s="8" t="s">
        <v>196</v>
      </c>
      <c r="W55" s="8" t="s">
        <v>196</v>
      </c>
      <c r="X55" s="2" t="s">
        <v>192</v>
      </c>
      <c r="Y55" s="33" t="s">
        <v>376</v>
      </c>
    </row>
    <row r="56" spans="1:25" x14ac:dyDescent="0.25">
      <c r="A56" s="4" t="s">
        <v>70</v>
      </c>
      <c r="B56" s="2">
        <v>7304</v>
      </c>
      <c r="C56" s="2" t="str">
        <f>UPPER(UniversidadeBase[[#This Row],[End]])</f>
        <v>NÃO CADASTRADO</v>
      </c>
      <c r="D56" s="2" t="s">
        <v>495</v>
      </c>
      <c r="E56" s="7" t="s">
        <v>528</v>
      </c>
      <c r="F56" s="2">
        <v>3602781</v>
      </c>
      <c r="G56" s="8" t="s">
        <v>21</v>
      </c>
      <c r="H56" s="8" t="str">
        <f>VLOOKUP(UniversidadeBase[[#This Row],[CURSO]],CURSO!$C$1:$D$15,2,0)</f>
        <v>Ciências da Saúde</v>
      </c>
      <c r="I56" s="3" t="s">
        <v>199</v>
      </c>
      <c r="J56" s="2" t="s">
        <v>498</v>
      </c>
      <c r="K56" s="2">
        <v>10</v>
      </c>
      <c r="L56" s="8" t="s">
        <v>12</v>
      </c>
      <c r="M56" s="8" t="s">
        <v>4</v>
      </c>
      <c r="N56" s="5">
        <v>2200</v>
      </c>
      <c r="O56" s="2">
        <v>2014</v>
      </c>
      <c r="P56" s="8" t="s">
        <v>9</v>
      </c>
      <c r="Q56" s="8" t="str">
        <f>VLOOKUP(UniversidadeBase[[#This Row],[FORMA PGTO2]],PGTO!$B$4:$C$6,2,FALSE)</f>
        <v>FIES</v>
      </c>
      <c r="R56" s="8">
        <v>2</v>
      </c>
      <c r="S56" s="8" t="s">
        <v>112</v>
      </c>
      <c r="T56" s="2">
        <v>23</v>
      </c>
      <c r="U56" s="2" t="s">
        <v>257</v>
      </c>
      <c r="V56" s="8" t="s">
        <v>196</v>
      </c>
      <c r="W56" s="8" t="s">
        <v>195</v>
      </c>
      <c r="X56" s="2" t="s">
        <v>192</v>
      </c>
      <c r="Y56" s="33" t="s">
        <v>376</v>
      </c>
    </row>
    <row r="57" spans="1:25" x14ac:dyDescent="0.25">
      <c r="A57" s="4" t="s">
        <v>71</v>
      </c>
      <c r="B57" s="2">
        <v>9167</v>
      </c>
      <c r="C57" s="2" t="str">
        <f>UPPER(UniversidadeBase[[#This Row],[End]])</f>
        <v>DORIVAL FERREIRA</v>
      </c>
      <c r="D57" s="2" t="s">
        <v>415</v>
      </c>
      <c r="E57" s="7" t="s">
        <v>561</v>
      </c>
      <c r="F57" s="2">
        <v>3479627</v>
      </c>
      <c r="G57" s="8" t="s">
        <v>23</v>
      </c>
      <c r="H57" s="8" t="str">
        <f>VLOOKUP(UniversidadeBase[[#This Row],[CURSO]],CURSO!$C$1:$D$15,2,0)</f>
        <v>Ciências Agrárias</v>
      </c>
      <c r="I57" s="3" t="s">
        <v>199</v>
      </c>
      <c r="J57" s="2" t="s">
        <v>498</v>
      </c>
      <c r="K57" s="2">
        <v>6</v>
      </c>
      <c r="L57" s="8" t="s">
        <v>12</v>
      </c>
      <c r="M57" s="8" t="s">
        <v>4</v>
      </c>
      <c r="N57" s="5">
        <v>2900</v>
      </c>
      <c r="O57" s="2">
        <v>2014</v>
      </c>
      <c r="P57" s="8" t="s">
        <v>5</v>
      </c>
      <c r="Q57" s="8" t="str">
        <f>VLOOKUP(UniversidadeBase[[#This Row],[FORMA PGTO2]],PGTO!$B$4:$C$6,2,FALSE)</f>
        <v>CARTÃO CRÉDITO</v>
      </c>
      <c r="R57" s="8">
        <v>3</v>
      </c>
      <c r="S57" s="8" t="s">
        <v>112</v>
      </c>
      <c r="T57" s="2">
        <v>27</v>
      </c>
      <c r="U57" s="2" t="s">
        <v>258</v>
      </c>
      <c r="V57" s="8" t="s">
        <v>195</v>
      </c>
      <c r="W57" s="8" t="s">
        <v>196</v>
      </c>
      <c r="X57" s="2" t="s">
        <v>192</v>
      </c>
      <c r="Y57" s="33" t="s">
        <v>376</v>
      </c>
    </row>
    <row r="58" spans="1:25" x14ac:dyDescent="0.25">
      <c r="A58" s="4" t="s">
        <v>72</v>
      </c>
      <c r="B58" s="2">
        <v>3710</v>
      </c>
      <c r="C58" s="2" t="str">
        <f>UPPER(UniversidadeBase[[#This Row],[End]])</f>
        <v>NÃO CADASTRADO</v>
      </c>
      <c r="D58" s="2" t="s">
        <v>495</v>
      </c>
      <c r="E58" s="7" t="s">
        <v>562</v>
      </c>
      <c r="F58" s="2">
        <v>4199136</v>
      </c>
      <c r="G58" s="8" t="s">
        <v>25</v>
      </c>
      <c r="H58" s="8" t="str">
        <f>VLOOKUP(UniversidadeBase[[#This Row],[CURSO]],CURSO!$C$1:$D$15,2,0)</f>
        <v>Ciências Sociais Aplicadas</v>
      </c>
      <c r="I58" s="3" t="s">
        <v>201</v>
      </c>
      <c r="J58" s="2" t="s">
        <v>500</v>
      </c>
      <c r="K58" s="2">
        <v>9</v>
      </c>
      <c r="L58" s="8" t="s">
        <v>12</v>
      </c>
      <c r="M58" s="8" t="s">
        <v>4</v>
      </c>
      <c r="N58" s="5">
        <v>1470</v>
      </c>
      <c r="O58" s="2">
        <v>2014</v>
      </c>
      <c r="P58" s="8" t="s">
        <v>5</v>
      </c>
      <c r="Q58" s="8" t="str">
        <f>VLOOKUP(UniversidadeBase[[#This Row],[FORMA PGTO2]],PGTO!$B$4:$C$6,2,FALSE)</f>
        <v>DINHEIRO</v>
      </c>
      <c r="R58" s="8">
        <v>1</v>
      </c>
      <c r="S58" s="8" t="s">
        <v>112</v>
      </c>
      <c r="T58" s="2">
        <v>23</v>
      </c>
      <c r="U58" s="2" t="s">
        <v>259</v>
      </c>
      <c r="V58" s="8" t="s">
        <v>196</v>
      </c>
      <c r="W58" s="8" t="s">
        <v>195</v>
      </c>
      <c r="X58" s="2" t="s">
        <v>192</v>
      </c>
      <c r="Y58" s="33" t="s">
        <v>376</v>
      </c>
    </row>
    <row r="59" spans="1:25" x14ac:dyDescent="0.25">
      <c r="A59" s="4" t="s">
        <v>73</v>
      </c>
      <c r="B59" s="2">
        <v>6704</v>
      </c>
      <c r="C59" s="2" t="str">
        <f>UPPER(UniversidadeBase[[#This Row],[End]])</f>
        <v>MORANGA</v>
      </c>
      <c r="D59" s="2" t="s">
        <v>416</v>
      </c>
      <c r="E59" s="7" t="s">
        <v>563</v>
      </c>
      <c r="F59" s="2">
        <v>3828636</v>
      </c>
      <c r="G59" s="8" t="s">
        <v>27</v>
      </c>
      <c r="H59" s="8" t="str">
        <f>VLOOKUP(UniversidadeBase[[#This Row],[CURSO]],CURSO!$C$1:$D$15,2,0)</f>
        <v>Ciências Humanas</v>
      </c>
      <c r="I59" s="3" t="s">
        <v>200</v>
      </c>
      <c r="J59" s="2" t="s">
        <v>499</v>
      </c>
      <c r="K59" s="2">
        <v>10</v>
      </c>
      <c r="L59" s="8" t="s">
        <v>3</v>
      </c>
      <c r="M59" s="8" t="s">
        <v>4</v>
      </c>
      <c r="N59" s="5">
        <v>1876</v>
      </c>
      <c r="O59" s="2">
        <v>2014</v>
      </c>
      <c r="P59" s="8" t="s">
        <v>5</v>
      </c>
      <c r="Q59" s="8" t="str">
        <f>VLOOKUP(UniversidadeBase[[#This Row],[FORMA PGTO2]],PGTO!$B$4:$C$6,2,FALSE)</f>
        <v>FIES</v>
      </c>
      <c r="R59" s="8">
        <v>2</v>
      </c>
      <c r="S59" s="8" t="s">
        <v>112</v>
      </c>
      <c r="T59" s="2">
        <v>36</v>
      </c>
      <c r="U59" s="2" t="s">
        <v>260</v>
      </c>
      <c r="V59" s="8" t="s">
        <v>196</v>
      </c>
      <c r="W59" s="8" t="s">
        <v>195</v>
      </c>
      <c r="X59" s="2" t="s">
        <v>193</v>
      </c>
      <c r="Y59" s="33" t="s">
        <v>375</v>
      </c>
    </row>
    <row r="60" spans="1:25" x14ac:dyDescent="0.25">
      <c r="A60" s="4" t="s">
        <v>74</v>
      </c>
      <c r="B60" s="2">
        <v>3005</v>
      </c>
      <c r="C60" s="2" t="str">
        <f>UPPER(UniversidadeBase[[#This Row],[End]])</f>
        <v>NÃO CADASTRADO</v>
      </c>
      <c r="D60" s="2" t="s">
        <v>495</v>
      </c>
      <c r="E60" s="7" t="s">
        <v>564</v>
      </c>
      <c r="F60" s="2">
        <v>4626281</v>
      </c>
      <c r="G60" s="8" t="s">
        <v>29</v>
      </c>
      <c r="H60" s="8" t="str">
        <f>VLOOKUP(UniversidadeBase[[#This Row],[CURSO]],CURSO!$C$1:$D$15,2,0)</f>
        <v>Ciências Exatas e da Terra</v>
      </c>
      <c r="I60" s="3" t="s">
        <v>199</v>
      </c>
      <c r="J60" s="2" t="s">
        <v>498</v>
      </c>
      <c r="K60" s="2">
        <v>10</v>
      </c>
      <c r="L60" s="8" t="s">
        <v>12</v>
      </c>
      <c r="M60" s="8" t="s">
        <v>4</v>
      </c>
      <c r="N60" s="5">
        <v>1900</v>
      </c>
      <c r="O60" s="2">
        <v>2014</v>
      </c>
      <c r="P60" s="8" t="s">
        <v>5</v>
      </c>
      <c r="Q60" s="8" t="str">
        <f>VLOOKUP(UniversidadeBase[[#This Row],[FORMA PGTO2]],PGTO!$B$4:$C$6,2,FALSE)</f>
        <v>DINHEIRO</v>
      </c>
      <c r="R60" s="8">
        <v>1</v>
      </c>
      <c r="S60" s="8" t="s">
        <v>112</v>
      </c>
      <c r="T60" s="2">
        <v>31</v>
      </c>
      <c r="U60" s="2" t="s">
        <v>261</v>
      </c>
      <c r="V60" s="8" t="s">
        <v>196</v>
      </c>
      <c r="W60" s="8" t="s">
        <v>195</v>
      </c>
      <c r="X60" s="2" t="s">
        <v>193</v>
      </c>
      <c r="Y60" s="33" t="s">
        <v>375</v>
      </c>
    </row>
    <row r="61" spans="1:25" x14ac:dyDescent="0.25">
      <c r="A61" s="4" t="s">
        <v>75</v>
      </c>
      <c r="B61" s="2">
        <v>4975</v>
      </c>
      <c r="C61" s="2" t="str">
        <f>UPPER(UniversidadeBase[[#This Row],[End]])</f>
        <v>IRETAMA</v>
      </c>
      <c r="D61" s="2" t="s">
        <v>403</v>
      </c>
      <c r="E61" s="7" t="s">
        <v>565</v>
      </c>
      <c r="F61" s="2">
        <v>3974181</v>
      </c>
      <c r="G61" s="8" t="s">
        <v>2</v>
      </c>
      <c r="H61" s="8" t="str">
        <f>VLOOKUP(UniversidadeBase[[#This Row],[CURSO]],CURSO!$C$1:$D$15,2,0)</f>
        <v>Ciências da Saúde</v>
      </c>
      <c r="I61" s="3" t="s">
        <v>199</v>
      </c>
      <c r="J61" s="2" t="s">
        <v>498</v>
      </c>
      <c r="K61" s="2">
        <v>9</v>
      </c>
      <c r="L61" s="8" t="s">
        <v>3</v>
      </c>
      <c r="M61" s="8" t="s">
        <v>4</v>
      </c>
      <c r="N61" s="5">
        <v>3500</v>
      </c>
      <c r="O61" s="2">
        <v>2014</v>
      </c>
      <c r="P61" s="8" t="s">
        <v>5</v>
      </c>
      <c r="Q61" s="8" t="str">
        <f>VLOOKUP(UniversidadeBase[[#This Row],[FORMA PGTO2]],PGTO!$B$4:$C$6,2,FALSE)</f>
        <v>FIES</v>
      </c>
      <c r="R61" s="8">
        <v>2</v>
      </c>
      <c r="S61" s="8" t="s">
        <v>112</v>
      </c>
      <c r="T61" s="2">
        <v>28</v>
      </c>
      <c r="U61" s="2" t="s">
        <v>262</v>
      </c>
      <c r="V61" s="8" t="s">
        <v>196</v>
      </c>
      <c r="W61" s="8" t="s">
        <v>195</v>
      </c>
      <c r="X61" s="2" t="s">
        <v>192</v>
      </c>
      <c r="Y61" s="33" t="s">
        <v>376</v>
      </c>
    </row>
    <row r="62" spans="1:25" x14ac:dyDescent="0.25">
      <c r="A62" s="4" t="s">
        <v>76</v>
      </c>
      <c r="B62" s="2">
        <v>9173</v>
      </c>
      <c r="C62" s="2" t="str">
        <f>UPPER(UniversidadeBase[[#This Row],[End]])</f>
        <v>PARDAL</v>
      </c>
      <c r="D62" s="2" t="s">
        <v>417</v>
      </c>
      <c r="E62" s="7" t="s">
        <v>566</v>
      </c>
      <c r="F62" s="2">
        <v>3308403</v>
      </c>
      <c r="G62" s="8" t="s">
        <v>7</v>
      </c>
      <c r="H62" s="8" t="str">
        <f>VLOOKUP(UniversidadeBase[[#This Row],[CURSO]],CURSO!$C$1:$D$15,2,0)</f>
        <v>Ciências Sociais Aplicadas</v>
      </c>
      <c r="I62" s="3" t="s">
        <v>574</v>
      </c>
      <c r="J62" s="2" t="s">
        <v>497</v>
      </c>
      <c r="K62" s="2">
        <v>6</v>
      </c>
      <c r="L62" s="8" t="s">
        <v>3</v>
      </c>
      <c r="M62" s="8" t="s">
        <v>8</v>
      </c>
      <c r="N62" s="5">
        <v>1600</v>
      </c>
      <c r="O62" s="2">
        <v>2014</v>
      </c>
      <c r="P62" s="8" t="s">
        <v>9</v>
      </c>
      <c r="Q62" s="8" t="str">
        <f>VLOOKUP(UniversidadeBase[[#This Row],[FORMA PGTO2]],PGTO!$B$4:$C$6,2,FALSE)</f>
        <v>DINHEIRO</v>
      </c>
      <c r="R62" s="8">
        <v>1</v>
      </c>
      <c r="S62" s="8" t="s">
        <v>112</v>
      </c>
      <c r="T62" s="2">
        <v>22</v>
      </c>
      <c r="U62" s="2" t="s">
        <v>263</v>
      </c>
      <c r="V62" s="8" t="s">
        <v>196</v>
      </c>
      <c r="W62" s="8" t="s">
        <v>196</v>
      </c>
      <c r="X62" s="2" t="s">
        <v>192</v>
      </c>
      <c r="Y62" s="33" t="s">
        <v>376</v>
      </c>
    </row>
    <row r="63" spans="1:25" x14ac:dyDescent="0.25">
      <c r="A63" s="4" t="s">
        <v>77</v>
      </c>
      <c r="B63" s="2">
        <v>6318</v>
      </c>
      <c r="C63" s="2" t="str">
        <f>UPPER(UniversidadeBase[[#This Row],[End]])</f>
        <v>MÁRIO CORDEIRO</v>
      </c>
      <c r="D63" s="2" t="s">
        <v>418</v>
      </c>
      <c r="E63" s="7" t="s">
        <v>567</v>
      </c>
      <c r="F63" s="2">
        <v>3686178</v>
      </c>
      <c r="G63" s="8" t="s">
        <v>11</v>
      </c>
      <c r="H63" s="8" t="str">
        <f>VLOOKUP(UniversidadeBase[[#This Row],[CURSO]],CURSO!$C$1:$D$15,2,0)</f>
        <v>Ciências Exatas e da Terra</v>
      </c>
      <c r="I63" s="3" t="s">
        <v>199</v>
      </c>
      <c r="J63" s="2" t="s">
        <v>498</v>
      </c>
      <c r="K63" s="2">
        <v>8</v>
      </c>
      <c r="L63" s="8" t="s">
        <v>12</v>
      </c>
      <c r="M63" s="8" t="s">
        <v>4</v>
      </c>
      <c r="N63" s="5">
        <v>2000</v>
      </c>
      <c r="O63" s="2">
        <v>2014</v>
      </c>
      <c r="P63" s="8" t="s">
        <v>5</v>
      </c>
      <c r="Q63" s="8" t="str">
        <f>VLOOKUP(UniversidadeBase[[#This Row],[FORMA PGTO2]],PGTO!$B$4:$C$6,2,FALSE)</f>
        <v>CARTÃO CRÉDITO</v>
      </c>
      <c r="R63" s="8">
        <v>3</v>
      </c>
      <c r="S63" s="8" t="s">
        <v>112</v>
      </c>
      <c r="T63" s="2">
        <v>28</v>
      </c>
      <c r="U63" s="2" t="s">
        <v>264</v>
      </c>
      <c r="V63" s="8" t="s">
        <v>196</v>
      </c>
      <c r="W63" s="8" t="s">
        <v>196</v>
      </c>
      <c r="X63" s="2" t="s">
        <v>192</v>
      </c>
      <c r="Y63" s="33" t="s">
        <v>375</v>
      </c>
    </row>
    <row r="64" spans="1:25" x14ac:dyDescent="0.25">
      <c r="A64" s="4" t="s">
        <v>78</v>
      </c>
      <c r="B64" s="2">
        <v>8762</v>
      </c>
      <c r="C64" s="2" t="str">
        <f>UPPER(UniversidadeBase[[#This Row],[End]])</f>
        <v>NÃO CADASTRADO</v>
      </c>
      <c r="D64" s="2" t="s">
        <v>495</v>
      </c>
      <c r="E64" s="7" t="s">
        <v>524</v>
      </c>
      <c r="F64" s="2">
        <v>4548296</v>
      </c>
      <c r="G64" s="8" t="s">
        <v>14</v>
      </c>
      <c r="H64" s="8" t="str">
        <f>VLOOKUP(UniversidadeBase[[#This Row],[CURSO]],CURSO!$C$1:$D$15,2,0)</f>
        <v>Ciências Exatas e da Terra</v>
      </c>
      <c r="I64" s="3" t="s">
        <v>199</v>
      </c>
      <c r="J64" s="2" t="s">
        <v>498</v>
      </c>
      <c r="K64" s="2">
        <v>10</v>
      </c>
      <c r="L64" s="8" t="s">
        <v>12</v>
      </c>
      <c r="M64" s="8" t="s">
        <v>4</v>
      </c>
      <c r="N64" s="5">
        <v>1300</v>
      </c>
      <c r="O64" s="2">
        <v>2014</v>
      </c>
      <c r="P64" s="8" t="s">
        <v>5</v>
      </c>
      <c r="Q64" s="8" t="str">
        <f>VLOOKUP(UniversidadeBase[[#This Row],[FORMA PGTO2]],PGTO!$B$4:$C$6,2,FALSE)</f>
        <v>FIES</v>
      </c>
      <c r="R64" s="8">
        <v>2</v>
      </c>
      <c r="S64" s="8" t="s">
        <v>113</v>
      </c>
      <c r="T64" s="2">
        <v>22</v>
      </c>
      <c r="U64" s="2" t="s">
        <v>265</v>
      </c>
      <c r="V64" s="8" t="s">
        <v>196</v>
      </c>
      <c r="W64" s="8" t="s">
        <v>196</v>
      </c>
      <c r="X64" s="2" t="s">
        <v>193</v>
      </c>
      <c r="Y64" s="33" t="s">
        <v>376</v>
      </c>
    </row>
    <row r="65" spans="1:25" x14ac:dyDescent="0.25">
      <c r="A65" s="4" t="s">
        <v>79</v>
      </c>
      <c r="B65" s="2">
        <v>8957</v>
      </c>
      <c r="C65" s="2" t="str">
        <f>UPPER(UniversidadeBase[[#This Row],[End]])</f>
        <v>PAULINO DE OLIVEIRA</v>
      </c>
      <c r="D65" s="2" t="s">
        <v>419</v>
      </c>
      <c r="E65" s="7" t="s">
        <v>525</v>
      </c>
      <c r="F65" s="2">
        <v>4964260</v>
      </c>
      <c r="G65" s="8" t="s">
        <v>16</v>
      </c>
      <c r="H65" s="8" t="str">
        <f>VLOOKUP(UniversidadeBase[[#This Row],[CURSO]],CURSO!$C$1:$D$15,2,0)</f>
        <v>Ciências Sociais Aplicadas</v>
      </c>
      <c r="I65" s="3" t="s">
        <v>199</v>
      </c>
      <c r="J65" s="2" t="s">
        <v>498</v>
      </c>
      <c r="K65" s="2">
        <v>8</v>
      </c>
      <c r="L65" s="8" t="s">
        <v>12</v>
      </c>
      <c r="M65" s="8" t="s">
        <v>8</v>
      </c>
      <c r="N65" s="5">
        <v>1600</v>
      </c>
      <c r="O65" s="2">
        <v>2014</v>
      </c>
      <c r="P65" s="8" t="s">
        <v>9</v>
      </c>
      <c r="Q65" s="8" t="str">
        <f>VLOOKUP(UniversidadeBase[[#This Row],[FORMA PGTO2]],PGTO!$B$4:$C$6,2,FALSE)</f>
        <v>CARTÃO CRÉDITO</v>
      </c>
      <c r="R65" s="8">
        <v>3</v>
      </c>
      <c r="S65" s="8" t="s">
        <v>113</v>
      </c>
      <c r="T65" s="2">
        <v>32</v>
      </c>
      <c r="U65" s="2" t="s">
        <v>266</v>
      </c>
      <c r="V65" s="8" t="s">
        <v>196</v>
      </c>
      <c r="W65" s="8" t="s">
        <v>195</v>
      </c>
      <c r="X65" s="2" t="s">
        <v>193</v>
      </c>
      <c r="Y65" s="33" t="s">
        <v>376</v>
      </c>
    </row>
    <row r="66" spans="1:25" x14ac:dyDescent="0.25">
      <c r="A66" s="4" t="s">
        <v>80</v>
      </c>
      <c r="B66" s="2">
        <v>7692</v>
      </c>
      <c r="C66" s="2" t="str">
        <f>UPPER(UniversidadeBase[[#This Row],[End]])</f>
        <v>CAMPO ALEGRE</v>
      </c>
      <c r="D66" s="2" t="s">
        <v>420</v>
      </c>
      <c r="E66" s="7" t="s">
        <v>526</v>
      </c>
      <c r="F66" s="2">
        <v>4431586</v>
      </c>
      <c r="G66" s="8" t="s">
        <v>18</v>
      </c>
      <c r="H66" s="8" t="str">
        <f>VLOOKUP(UniversidadeBase[[#This Row],[CURSO]],CURSO!$C$1:$D$15,2,0)</f>
        <v>Linguística, Letras e Artes</v>
      </c>
      <c r="I66" s="3" t="s">
        <v>200</v>
      </c>
      <c r="J66" s="2" t="s">
        <v>499</v>
      </c>
      <c r="K66" s="2">
        <v>9</v>
      </c>
      <c r="L66" s="8" t="s">
        <v>3</v>
      </c>
      <c r="M66" s="8" t="s">
        <v>4</v>
      </c>
      <c r="N66" s="5">
        <v>1400</v>
      </c>
      <c r="O66" s="2">
        <v>2014</v>
      </c>
      <c r="P66" s="8" t="s">
        <v>9</v>
      </c>
      <c r="Q66" s="8" t="str">
        <f>VLOOKUP(UniversidadeBase[[#This Row],[FORMA PGTO2]],PGTO!$B$4:$C$6,2,FALSE)</f>
        <v>CARTÃO CRÉDITO</v>
      </c>
      <c r="R66" s="8">
        <v>3</v>
      </c>
      <c r="S66" s="8" t="s">
        <v>113</v>
      </c>
      <c r="T66" s="2">
        <v>35</v>
      </c>
      <c r="U66" s="2" t="s">
        <v>267</v>
      </c>
      <c r="V66" s="8" t="s">
        <v>196</v>
      </c>
      <c r="W66" s="8" t="s">
        <v>196</v>
      </c>
      <c r="X66" s="2" t="s">
        <v>193</v>
      </c>
      <c r="Y66" s="33" t="s">
        <v>375</v>
      </c>
    </row>
    <row r="67" spans="1:25" x14ac:dyDescent="0.25">
      <c r="A67" s="4" t="s">
        <v>81</v>
      </c>
      <c r="B67" s="2">
        <v>4464</v>
      </c>
      <c r="C67" s="2" t="str">
        <f>UPPER(UniversidadeBase[[#This Row],[End]])</f>
        <v>RAFAEL RENNI</v>
      </c>
      <c r="D67" s="2" t="s">
        <v>421</v>
      </c>
      <c r="E67" s="7" t="s">
        <v>527</v>
      </c>
      <c r="F67" s="2">
        <v>3570910</v>
      </c>
      <c r="G67" s="8" t="s">
        <v>19</v>
      </c>
      <c r="H67" s="8" t="str">
        <f>VLOOKUP(UniversidadeBase[[#This Row],[CURSO]],CURSO!$C$1:$D$15,2,0)</f>
        <v>Ciências Sociais Aplicadas</v>
      </c>
      <c r="I67" s="3" t="s">
        <v>200</v>
      </c>
      <c r="J67" s="2" t="s">
        <v>499</v>
      </c>
      <c r="K67" s="2">
        <v>10</v>
      </c>
      <c r="L67" s="8" t="s">
        <v>3</v>
      </c>
      <c r="M67" s="8" t="s">
        <v>4</v>
      </c>
      <c r="N67" s="5">
        <v>1400</v>
      </c>
      <c r="O67" s="2">
        <v>2014</v>
      </c>
      <c r="P67" s="8" t="s">
        <v>9</v>
      </c>
      <c r="Q67" s="8" t="str">
        <f>VLOOKUP(UniversidadeBase[[#This Row],[FORMA PGTO2]],PGTO!$B$4:$C$6,2,FALSE)</f>
        <v>DINHEIRO</v>
      </c>
      <c r="R67" s="8">
        <v>1</v>
      </c>
      <c r="S67" s="8" t="s">
        <v>113</v>
      </c>
      <c r="T67" s="2">
        <v>28</v>
      </c>
      <c r="U67" s="2" t="s">
        <v>268</v>
      </c>
      <c r="V67" s="8" t="s">
        <v>195</v>
      </c>
      <c r="W67" s="8" t="s">
        <v>195</v>
      </c>
      <c r="X67" s="2" t="s">
        <v>193</v>
      </c>
      <c r="Y67" s="33" t="s">
        <v>376</v>
      </c>
    </row>
    <row r="68" spans="1:25" x14ac:dyDescent="0.25">
      <c r="A68" s="4" t="s">
        <v>82</v>
      </c>
      <c r="B68" s="2">
        <v>6057</v>
      </c>
      <c r="C68" s="2" t="str">
        <f>UPPER(UniversidadeBase[[#This Row],[End]])</f>
        <v>ABEL FERREIRA</v>
      </c>
      <c r="D68" s="2" t="s">
        <v>422</v>
      </c>
      <c r="E68" s="7" t="s">
        <v>568</v>
      </c>
      <c r="F68" s="2">
        <v>3317433</v>
      </c>
      <c r="G68" s="8" t="s">
        <v>21</v>
      </c>
      <c r="H68" s="8" t="str">
        <f>VLOOKUP(UniversidadeBase[[#This Row],[CURSO]],CURSO!$C$1:$D$15,2,0)</f>
        <v>Ciências da Saúde</v>
      </c>
      <c r="I68" s="3" t="s">
        <v>199</v>
      </c>
      <c r="J68" s="2" t="s">
        <v>498</v>
      </c>
      <c r="K68" s="2">
        <v>8</v>
      </c>
      <c r="L68" s="8" t="s">
        <v>12</v>
      </c>
      <c r="M68" s="8" t="s">
        <v>8</v>
      </c>
      <c r="N68" s="5">
        <v>2200</v>
      </c>
      <c r="O68" s="2">
        <v>2014</v>
      </c>
      <c r="P68" s="8" t="s">
        <v>5</v>
      </c>
      <c r="Q68" s="8" t="str">
        <f>VLOOKUP(UniversidadeBase[[#This Row],[FORMA PGTO2]],PGTO!$B$4:$C$6,2,FALSE)</f>
        <v>DINHEIRO</v>
      </c>
      <c r="R68" s="8">
        <v>1</v>
      </c>
      <c r="S68" s="8" t="s">
        <v>112</v>
      </c>
      <c r="T68" s="2">
        <v>27</v>
      </c>
      <c r="U68" s="2" t="s">
        <v>269</v>
      </c>
      <c r="V68" s="8" t="s">
        <v>196</v>
      </c>
      <c r="W68" s="8" t="s">
        <v>196</v>
      </c>
      <c r="X68" s="2" t="s">
        <v>193</v>
      </c>
      <c r="Y68" s="33" t="s">
        <v>376</v>
      </c>
    </row>
    <row r="69" spans="1:25" x14ac:dyDescent="0.25">
      <c r="A69" s="4" t="s">
        <v>83</v>
      </c>
      <c r="B69" s="2">
        <v>5938</v>
      </c>
      <c r="C69" s="2" t="str">
        <f>UPPER(UniversidadeBase[[#This Row],[End]])</f>
        <v>SOLDADO MANASSES BARROS</v>
      </c>
      <c r="D69" s="2" t="s">
        <v>423</v>
      </c>
      <c r="E69" s="7" t="s">
        <v>569</v>
      </c>
      <c r="F69" s="2">
        <v>4146417</v>
      </c>
      <c r="G69" s="8" t="s">
        <v>23</v>
      </c>
      <c r="H69" s="8" t="str">
        <f>VLOOKUP(UniversidadeBase[[#This Row],[CURSO]],CURSO!$C$1:$D$15,2,0)</f>
        <v>Ciências Agrárias</v>
      </c>
      <c r="I69" s="3" t="s">
        <v>199</v>
      </c>
      <c r="J69" s="2" t="s">
        <v>498</v>
      </c>
      <c r="K69" s="2">
        <v>9</v>
      </c>
      <c r="L69" s="8" t="s">
        <v>12</v>
      </c>
      <c r="M69" s="8" t="s">
        <v>8</v>
      </c>
      <c r="N69" s="5">
        <v>2900</v>
      </c>
      <c r="O69" s="2">
        <v>2014</v>
      </c>
      <c r="P69" s="8" t="s">
        <v>5</v>
      </c>
      <c r="Q69" s="8" t="str">
        <f>VLOOKUP(UniversidadeBase[[#This Row],[FORMA PGTO2]],PGTO!$B$4:$C$6,2,FALSE)</f>
        <v>DINHEIRO</v>
      </c>
      <c r="R69" s="8">
        <v>1</v>
      </c>
      <c r="S69" s="8" t="s">
        <v>112</v>
      </c>
      <c r="T69" s="2">
        <v>21</v>
      </c>
      <c r="U69" s="2" t="s">
        <v>270</v>
      </c>
      <c r="V69" s="8" t="s">
        <v>196</v>
      </c>
      <c r="W69" s="8" t="s">
        <v>196</v>
      </c>
      <c r="X69" s="2" t="s">
        <v>193</v>
      </c>
      <c r="Y69" s="33" t="s">
        <v>376</v>
      </c>
    </row>
    <row r="70" spans="1:25" x14ac:dyDescent="0.25">
      <c r="A70" s="4" t="s">
        <v>84</v>
      </c>
      <c r="B70" s="2">
        <v>3305</v>
      </c>
      <c r="C70" s="2" t="str">
        <f>UPPER(UniversidadeBase[[#This Row],[End]])</f>
        <v>OSVALDO RIBEIRO</v>
      </c>
      <c r="D70" s="2" t="s">
        <v>424</v>
      </c>
      <c r="E70" s="7" t="s">
        <v>529</v>
      </c>
      <c r="F70" s="2">
        <v>3776182</v>
      </c>
      <c r="G70" s="8" t="s">
        <v>25</v>
      </c>
      <c r="H70" s="8" t="str">
        <f>VLOOKUP(UniversidadeBase[[#This Row],[CURSO]],CURSO!$C$1:$D$15,2,0)</f>
        <v>Ciências Sociais Aplicadas</v>
      </c>
      <c r="I70" s="3" t="s">
        <v>201</v>
      </c>
      <c r="J70" s="2" t="s">
        <v>500</v>
      </c>
      <c r="K70" s="2">
        <v>10</v>
      </c>
      <c r="L70" s="8" t="s">
        <v>12</v>
      </c>
      <c r="M70" s="8" t="s">
        <v>4</v>
      </c>
      <c r="N70" s="5">
        <v>1470</v>
      </c>
      <c r="O70" s="2">
        <v>2014</v>
      </c>
      <c r="P70" s="8" t="s">
        <v>5</v>
      </c>
      <c r="Q70" s="8" t="str">
        <f>VLOOKUP(UniversidadeBase[[#This Row],[FORMA PGTO2]],PGTO!$B$4:$C$6,2,FALSE)</f>
        <v>CARTÃO CRÉDITO</v>
      </c>
      <c r="R70" s="8">
        <v>3</v>
      </c>
      <c r="S70" s="8" t="s">
        <v>113</v>
      </c>
      <c r="T70" s="2">
        <v>22</v>
      </c>
      <c r="U70" s="2" t="s">
        <v>271</v>
      </c>
      <c r="V70" s="8" t="s">
        <v>196</v>
      </c>
      <c r="W70" s="8" t="s">
        <v>196</v>
      </c>
      <c r="X70" s="2" t="s">
        <v>193</v>
      </c>
      <c r="Y70" s="33" t="s">
        <v>375</v>
      </c>
    </row>
    <row r="71" spans="1:25" x14ac:dyDescent="0.25">
      <c r="A71" s="4" t="s">
        <v>110</v>
      </c>
      <c r="B71" s="2">
        <v>1952</v>
      </c>
      <c r="C71" s="2" t="str">
        <f>UPPER(UniversidadeBase[[#This Row],[End]])</f>
        <v>DO CAMPINHO</v>
      </c>
      <c r="D71" s="2" t="s">
        <v>425</v>
      </c>
      <c r="E71" s="7" t="s">
        <v>570</v>
      </c>
      <c r="F71" s="2">
        <v>3677619</v>
      </c>
      <c r="G71" s="8" t="s">
        <v>27</v>
      </c>
      <c r="H71" s="8" t="str">
        <f>VLOOKUP(UniversidadeBase[[#This Row],[CURSO]],CURSO!$C$1:$D$15,2,0)</f>
        <v>Ciências Humanas</v>
      </c>
      <c r="I71" s="3" t="s">
        <v>200</v>
      </c>
      <c r="J71" s="2" t="s">
        <v>499</v>
      </c>
      <c r="K71" s="2">
        <v>8</v>
      </c>
      <c r="L71" s="8" t="s">
        <v>3</v>
      </c>
      <c r="M71" s="8" t="s">
        <v>8</v>
      </c>
      <c r="N71" s="5">
        <v>1876</v>
      </c>
      <c r="O71" s="2">
        <v>2014</v>
      </c>
      <c r="P71" s="8" t="s">
        <v>5</v>
      </c>
      <c r="Q71" s="8" t="str">
        <f>VLOOKUP(UniversidadeBase[[#This Row],[FORMA PGTO2]],PGTO!$B$4:$C$6,2,FALSE)</f>
        <v>CARTÃO CRÉDITO</v>
      </c>
      <c r="R71" s="8">
        <v>3</v>
      </c>
      <c r="S71" s="8" t="s">
        <v>112</v>
      </c>
      <c r="T71" s="2">
        <v>25</v>
      </c>
      <c r="U71" s="2" t="s">
        <v>272</v>
      </c>
      <c r="V71" s="8" t="s">
        <v>196</v>
      </c>
      <c r="W71" s="8" t="s">
        <v>195</v>
      </c>
      <c r="X71" s="2" t="s">
        <v>193</v>
      </c>
      <c r="Y71" s="33" t="s">
        <v>375</v>
      </c>
    </row>
    <row r="72" spans="1:25" x14ac:dyDescent="0.25">
      <c r="A72" s="4" t="s">
        <v>85</v>
      </c>
      <c r="B72" s="2">
        <v>6761</v>
      </c>
      <c r="C72" s="2" t="str">
        <f>UPPER(UniversidadeBase[[#This Row],[End]])</f>
        <v>NÃO CADASTRADO</v>
      </c>
      <c r="D72" s="2" t="s">
        <v>495</v>
      </c>
      <c r="E72" s="7" t="s">
        <v>571</v>
      </c>
      <c r="F72" s="2">
        <v>5135277</v>
      </c>
      <c r="G72" s="8" t="s">
        <v>29</v>
      </c>
      <c r="H72" s="8" t="str">
        <f>VLOOKUP(UniversidadeBase[[#This Row],[CURSO]],CURSO!$C$1:$D$15,2,0)</f>
        <v>Ciências Exatas e da Terra</v>
      </c>
      <c r="I72" s="3" t="s">
        <v>199</v>
      </c>
      <c r="J72" s="2" t="s">
        <v>498</v>
      </c>
      <c r="K72" s="2">
        <v>6</v>
      </c>
      <c r="L72" s="8" t="s">
        <v>12</v>
      </c>
      <c r="M72" s="8" t="s">
        <v>4</v>
      </c>
      <c r="N72" s="5">
        <v>1900</v>
      </c>
      <c r="O72" s="2">
        <v>2014</v>
      </c>
      <c r="P72" s="8" t="s">
        <v>9</v>
      </c>
      <c r="Q72" s="8" t="str">
        <f>VLOOKUP(UniversidadeBase[[#This Row],[FORMA PGTO2]],PGTO!$B$4:$C$6,2,FALSE)</f>
        <v>FIES</v>
      </c>
      <c r="R72" s="8">
        <v>2</v>
      </c>
      <c r="S72" s="8" t="s">
        <v>112</v>
      </c>
      <c r="T72" s="2">
        <v>31</v>
      </c>
      <c r="U72" s="2" t="s">
        <v>273</v>
      </c>
      <c r="V72" s="8" t="s">
        <v>196</v>
      </c>
      <c r="W72" s="8" t="s">
        <v>195</v>
      </c>
      <c r="X72" s="2" t="s">
        <v>193</v>
      </c>
      <c r="Y72" s="33" t="s">
        <v>376</v>
      </c>
    </row>
    <row r="73" spans="1:25" x14ac:dyDescent="0.25">
      <c r="A73" s="4" t="s">
        <v>86</v>
      </c>
      <c r="B73" s="2">
        <v>1444</v>
      </c>
      <c r="C73" s="2" t="str">
        <f>UPPER(UniversidadeBase[[#This Row],[End]])</f>
        <v>RUA SALOMAO</v>
      </c>
      <c r="D73" s="2" t="s">
        <v>426</v>
      </c>
      <c r="E73" s="7" t="s">
        <v>575</v>
      </c>
      <c r="F73" s="2">
        <v>4411810</v>
      </c>
      <c r="G73" s="8" t="s">
        <v>2</v>
      </c>
      <c r="H73" s="8" t="str">
        <f>VLOOKUP(UniversidadeBase[[#This Row],[CURSO]],CURSO!$C$1:$D$15,2,0)</f>
        <v>Ciências da Saúde</v>
      </c>
      <c r="I73" s="3" t="s">
        <v>199</v>
      </c>
      <c r="J73" s="2" t="s">
        <v>498</v>
      </c>
      <c r="K73" s="2">
        <v>10</v>
      </c>
      <c r="L73" s="8" t="s">
        <v>3</v>
      </c>
      <c r="M73" s="8" t="s">
        <v>4</v>
      </c>
      <c r="N73" s="5">
        <v>3500</v>
      </c>
      <c r="O73" s="2">
        <v>2014</v>
      </c>
      <c r="P73" s="8" t="s">
        <v>5</v>
      </c>
      <c r="Q73" s="8" t="str">
        <f>VLOOKUP(UniversidadeBase[[#This Row],[FORMA PGTO2]],PGTO!$B$4:$C$6,2,FALSE)</f>
        <v>FIES</v>
      </c>
      <c r="R73" s="8">
        <v>2</v>
      </c>
      <c r="S73" s="8" t="s">
        <v>112</v>
      </c>
      <c r="T73" s="2">
        <v>21</v>
      </c>
      <c r="U73" s="2" t="s">
        <v>274</v>
      </c>
      <c r="V73" s="8" t="s">
        <v>196</v>
      </c>
      <c r="W73" s="8" t="s">
        <v>196</v>
      </c>
      <c r="X73" s="2" t="s">
        <v>193</v>
      </c>
      <c r="Y73" s="33" t="s">
        <v>376</v>
      </c>
    </row>
    <row r="74" spans="1:25" x14ac:dyDescent="0.25">
      <c r="A74" s="4" t="s">
        <v>87</v>
      </c>
      <c r="B74" s="2">
        <v>9783</v>
      </c>
      <c r="C74" s="2" t="str">
        <f>UPPER(UniversidadeBase[[#This Row],[End]])</f>
        <v>RUA PERICLES BRANDÃO</v>
      </c>
      <c r="D74" s="2" t="s">
        <v>427</v>
      </c>
      <c r="E74" s="7" t="s">
        <v>530</v>
      </c>
      <c r="F74" s="2">
        <v>4020450</v>
      </c>
      <c r="G74" s="8" t="s">
        <v>7</v>
      </c>
      <c r="H74" s="8" t="str">
        <f>VLOOKUP(UniversidadeBase[[#This Row],[CURSO]],CURSO!$C$1:$D$15,2,0)</f>
        <v>Ciências Sociais Aplicadas</v>
      </c>
      <c r="I74" s="3" t="s">
        <v>574</v>
      </c>
      <c r="J74" s="2" t="s">
        <v>497</v>
      </c>
      <c r="K74" s="2">
        <v>6</v>
      </c>
      <c r="L74" s="8" t="s">
        <v>3</v>
      </c>
      <c r="M74" s="8" t="s">
        <v>8</v>
      </c>
      <c r="N74" s="5">
        <v>1600</v>
      </c>
      <c r="O74" s="2">
        <v>2014</v>
      </c>
      <c r="P74" s="8" t="s">
        <v>9</v>
      </c>
      <c r="Q74" s="8" t="str">
        <f>VLOOKUP(UniversidadeBase[[#This Row],[FORMA PGTO2]],PGTO!$B$4:$C$6,2,FALSE)</f>
        <v>FIES</v>
      </c>
      <c r="R74" s="8">
        <v>2</v>
      </c>
      <c r="S74" s="8" t="s">
        <v>112</v>
      </c>
      <c r="T74" s="2">
        <v>34</v>
      </c>
      <c r="U74" s="2" t="s">
        <v>275</v>
      </c>
      <c r="V74" s="8" t="s">
        <v>195</v>
      </c>
      <c r="W74" s="8" t="s">
        <v>196</v>
      </c>
      <c r="X74" s="2" t="s">
        <v>193</v>
      </c>
      <c r="Y74" s="33" t="s">
        <v>375</v>
      </c>
    </row>
    <row r="75" spans="1:25" x14ac:dyDescent="0.25">
      <c r="A75" s="4" t="s">
        <v>88</v>
      </c>
      <c r="B75" s="2">
        <v>2913</v>
      </c>
      <c r="C75" s="2" t="str">
        <f>UPPER(UniversidadeBase[[#This Row],[End]])</f>
        <v>RUA HAMILTON FERREIRA</v>
      </c>
      <c r="D75" s="2" t="s">
        <v>428</v>
      </c>
      <c r="E75" s="3"/>
      <c r="F75" s="2">
        <v>3883443</v>
      </c>
      <c r="G75" s="8" t="s">
        <v>11</v>
      </c>
      <c r="H75" s="8" t="str">
        <f>VLOOKUP(UniversidadeBase[[#This Row],[CURSO]],CURSO!$C$1:$D$15,2,0)</f>
        <v>Ciências Exatas e da Terra</v>
      </c>
      <c r="I75" s="3" t="s">
        <v>199</v>
      </c>
      <c r="J75" s="2" t="s">
        <v>498</v>
      </c>
      <c r="K75" s="2">
        <v>10</v>
      </c>
      <c r="L75" s="8" t="s">
        <v>12</v>
      </c>
      <c r="M75" s="8" t="s">
        <v>8</v>
      </c>
      <c r="N75" s="5">
        <v>2000</v>
      </c>
      <c r="O75" s="2">
        <v>2014</v>
      </c>
      <c r="P75" s="8" t="s">
        <v>5</v>
      </c>
      <c r="Q75" s="8" t="str">
        <f>VLOOKUP(UniversidadeBase[[#This Row],[FORMA PGTO2]],PGTO!$B$4:$C$6,2,FALSE)</f>
        <v>DINHEIRO</v>
      </c>
      <c r="R75" s="8">
        <v>1</v>
      </c>
      <c r="S75" s="8" t="s">
        <v>112</v>
      </c>
      <c r="T75" s="2">
        <v>23</v>
      </c>
      <c r="U75" s="2" t="s">
        <v>276</v>
      </c>
      <c r="V75" s="8" t="s">
        <v>196</v>
      </c>
      <c r="W75" s="8" t="s">
        <v>196</v>
      </c>
      <c r="X75" s="2" t="s">
        <v>193</v>
      </c>
      <c r="Y75" s="33" t="s">
        <v>375</v>
      </c>
    </row>
    <row r="76" spans="1:25" x14ac:dyDescent="0.25">
      <c r="A76" s="4" t="s">
        <v>89</v>
      </c>
      <c r="B76" s="2">
        <v>8108</v>
      </c>
      <c r="C76" s="2" t="str">
        <f>UPPER(UniversidadeBase[[#This Row],[End]])</f>
        <v>DO MONTEIRO</v>
      </c>
      <c r="D76" s="2" t="s">
        <v>429</v>
      </c>
      <c r="E76" s="3"/>
      <c r="F76" s="2">
        <v>4180016</v>
      </c>
      <c r="G76" s="8" t="s">
        <v>14</v>
      </c>
      <c r="H76" s="8" t="str">
        <f>VLOOKUP(UniversidadeBase[[#This Row],[CURSO]],CURSO!$C$1:$D$15,2,0)</f>
        <v>Ciências Exatas e da Terra</v>
      </c>
      <c r="I76" s="3" t="s">
        <v>199</v>
      </c>
      <c r="J76" s="2" t="s">
        <v>498</v>
      </c>
      <c r="K76" s="2">
        <v>5</v>
      </c>
      <c r="L76" s="8" t="s">
        <v>12</v>
      </c>
      <c r="M76" s="8" t="s">
        <v>4</v>
      </c>
      <c r="N76" s="5">
        <v>1300</v>
      </c>
      <c r="O76" s="2">
        <v>2014</v>
      </c>
      <c r="P76" s="8" t="s">
        <v>5</v>
      </c>
      <c r="Q76" s="8" t="str">
        <f>VLOOKUP(UniversidadeBase[[#This Row],[FORMA PGTO2]],PGTO!$B$4:$C$6,2,FALSE)</f>
        <v>FIES</v>
      </c>
      <c r="R76" s="8">
        <v>2</v>
      </c>
      <c r="S76" s="8" t="s">
        <v>112</v>
      </c>
      <c r="T76" s="2">
        <v>21</v>
      </c>
      <c r="U76" s="2" t="s">
        <v>277</v>
      </c>
      <c r="V76" s="8" t="s">
        <v>196</v>
      </c>
      <c r="W76" s="8" t="s">
        <v>195</v>
      </c>
      <c r="X76" s="2" t="s">
        <v>193</v>
      </c>
      <c r="Y76" s="33" t="s">
        <v>376</v>
      </c>
    </row>
    <row r="77" spans="1:25" x14ac:dyDescent="0.25">
      <c r="A77" s="4" t="s">
        <v>90</v>
      </c>
      <c r="B77" s="2">
        <v>6746</v>
      </c>
      <c r="C77" s="2" t="str">
        <f>UPPER(UniversidadeBase[[#This Row],[End]])</f>
        <v>NÃO CADASTRADO</v>
      </c>
      <c r="D77" s="2" t="s">
        <v>495</v>
      </c>
      <c r="E77" s="3"/>
      <c r="F77" s="2">
        <v>5051133</v>
      </c>
      <c r="G77" s="8" t="s">
        <v>16</v>
      </c>
      <c r="H77" s="8" t="str">
        <f>VLOOKUP(UniversidadeBase[[#This Row],[CURSO]],CURSO!$C$1:$D$15,2,0)</f>
        <v>Ciências Sociais Aplicadas</v>
      </c>
      <c r="I77" s="3" t="s">
        <v>199</v>
      </c>
      <c r="J77" s="2" t="s">
        <v>498</v>
      </c>
      <c r="K77" s="2">
        <v>6</v>
      </c>
      <c r="L77" s="8" t="s">
        <v>12</v>
      </c>
      <c r="M77" s="8" t="s">
        <v>4</v>
      </c>
      <c r="N77" s="5">
        <v>1600</v>
      </c>
      <c r="O77" s="2">
        <v>2014</v>
      </c>
      <c r="P77" s="8" t="s">
        <v>5</v>
      </c>
      <c r="Q77" s="8" t="str">
        <f>VLOOKUP(UniversidadeBase[[#This Row],[FORMA PGTO2]],PGTO!$B$4:$C$6,2,FALSE)</f>
        <v>FIES</v>
      </c>
      <c r="R77" s="8">
        <v>2</v>
      </c>
      <c r="S77" s="8" t="s">
        <v>112</v>
      </c>
      <c r="T77" s="2">
        <v>25</v>
      </c>
      <c r="U77" s="2" t="s">
        <v>278</v>
      </c>
      <c r="V77" s="8" t="s">
        <v>196</v>
      </c>
      <c r="W77" s="8" t="s">
        <v>195</v>
      </c>
      <c r="X77" s="2" t="s">
        <v>193</v>
      </c>
      <c r="Y77" s="33" t="s">
        <v>376</v>
      </c>
    </row>
    <row r="78" spans="1:25" x14ac:dyDescent="0.25">
      <c r="A78" s="4" t="s">
        <v>91</v>
      </c>
      <c r="B78" s="2">
        <v>5664</v>
      </c>
      <c r="C78" s="2" t="str">
        <f>UPPER(UniversidadeBase[[#This Row],[End]])</f>
        <v>MAGNESITA</v>
      </c>
      <c r="D78" s="2" t="s">
        <v>430</v>
      </c>
      <c r="E78" s="3"/>
      <c r="F78" s="2">
        <v>4762245</v>
      </c>
      <c r="G78" s="8" t="s">
        <v>18</v>
      </c>
      <c r="H78" s="8" t="str">
        <f>VLOOKUP(UniversidadeBase[[#This Row],[CURSO]],CURSO!$C$1:$D$15,2,0)</f>
        <v>Linguística, Letras e Artes</v>
      </c>
      <c r="I78" s="3" t="s">
        <v>200</v>
      </c>
      <c r="J78" s="2" t="s">
        <v>499</v>
      </c>
      <c r="K78" s="2">
        <v>9</v>
      </c>
      <c r="L78" s="8" t="s">
        <v>3</v>
      </c>
      <c r="M78" s="8" t="s">
        <v>4</v>
      </c>
      <c r="N78" s="5">
        <v>1400</v>
      </c>
      <c r="O78" s="2">
        <v>2014</v>
      </c>
      <c r="P78" s="8" t="s">
        <v>9</v>
      </c>
      <c r="Q78" s="8" t="str">
        <f>VLOOKUP(UniversidadeBase[[#This Row],[FORMA PGTO2]],PGTO!$B$4:$C$6,2,FALSE)</f>
        <v>DINHEIRO</v>
      </c>
      <c r="R78" s="8">
        <v>1</v>
      </c>
      <c r="S78" s="8" t="s">
        <v>112</v>
      </c>
      <c r="T78" s="2">
        <v>29</v>
      </c>
      <c r="U78" s="2" t="s">
        <v>279</v>
      </c>
      <c r="V78" s="8" t="s">
        <v>196</v>
      </c>
      <c r="W78" s="8" t="s">
        <v>195</v>
      </c>
      <c r="X78" s="2" t="s">
        <v>193</v>
      </c>
      <c r="Y78" s="33" t="s">
        <v>376</v>
      </c>
    </row>
    <row r="79" spans="1:25" x14ac:dyDescent="0.25">
      <c r="A79" s="4" t="s">
        <v>92</v>
      </c>
      <c r="B79" s="2">
        <v>5336</v>
      </c>
      <c r="C79" s="2" t="str">
        <f>UPPER(UniversidadeBase[[#This Row],[End]])</f>
        <v>SERRA ALTA</v>
      </c>
      <c r="D79" s="2" t="s">
        <v>431</v>
      </c>
      <c r="E79" s="3"/>
      <c r="F79" s="2">
        <v>4517296</v>
      </c>
      <c r="G79" s="8" t="s">
        <v>19</v>
      </c>
      <c r="H79" s="8" t="str">
        <f>VLOOKUP(UniversidadeBase[[#This Row],[CURSO]],CURSO!$C$1:$D$15,2,0)</f>
        <v>Ciências Sociais Aplicadas</v>
      </c>
      <c r="I79" s="3" t="s">
        <v>200</v>
      </c>
      <c r="J79" s="2" t="s">
        <v>499</v>
      </c>
      <c r="K79" s="2">
        <v>7</v>
      </c>
      <c r="L79" s="8" t="s">
        <v>3</v>
      </c>
      <c r="M79" s="8" t="s">
        <v>4</v>
      </c>
      <c r="N79" s="5">
        <v>1400</v>
      </c>
      <c r="O79" s="2">
        <v>2014</v>
      </c>
      <c r="P79" s="8" t="s">
        <v>9</v>
      </c>
      <c r="Q79" s="8" t="str">
        <f>VLOOKUP(UniversidadeBase[[#This Row],[FORMA PGTO2]],PGTO!$B$4:$C$6,2,FALSE)</f>
        <v>DINHEIRO</v>
      </c>
      <c r="R79" s="8">
        <v>1</v>
      </c>
      <c r="S79" s="8" t="s">
        <v>112</v>
      </c>
      <c r="T79" s="2">
        <v>26</v>
      </c>
      <c r="U79" s="2" t="s">
        <v>280</v>
      </c>
      <c r="V79" s="8" t="s">
        <v>196</v>
      </c>
      <c r="W79" s="8" t="s">
        <v>196</v>
      </c>
      <c r="X79" s="2" t="s">
        <v>193</v>
      </c>
      <c r="Y79" s="33" t="s">
        <v>376</v>
      </c>
    </row>
    <row r="80" spans="1:25" x14ac:dyDescent="0.25">
      <c r="A80" s="4" t="s">
        <v>93</v>
      </c>
      <c r="B80" s="2">
        <v>7031</v>
      </c>
      <c r="C80" s="2" t="str">
        <f>UPPER(UniversidadeBase[[#This Row],[End]])</f>
        <v>TATUÍ</v>
      </c>
      <c r="D80" s="2" t="s">
        <v>432</v>
      </c>
      <c r="E80" s="7" t="s">
        <v>531</v>
      </c>
      <c r="F80" s="2">
        <v>4924371</v>
      </c>
      <c r="G80" s="8" t="s">
        <v>21</v>
      </c>
      <c r="H80" s="8" t="str">
        <f>VLOOKUP(UniversidadeBase[[#This Row],[CURSO]],CURSO!$C$1:$D$15,2,0)</f>
        <v>Ciências da Saúde</v>
      </c>
      <c r="I80" s="3" t="s">
        <v>199</v>
      </c>
      <c r="J80" s="2" t="s">
        <v>498</v>
      </c>
      <c r="K80" s="2">
        <v>5</v>
      </c>
      <c r="L80" s="8" t="s">
        <v>12</v>
      </c>
      <c r="M80" s="8" t="s">
        <v>4</v>
      </c>
      <c r="N80" s="5">
        <v>2200</v>
      </c>
      <c r="O80" s="2">
        <v>2014</v>
      </c>
      <c r="P80" s="8" t="s">
        <v>9</v>
      </c>
      <c r="Q80" s="8" t="str">
        <f>VLOOKUP(UniversidadeBase[[#This Row],[FORMA PGTO2]],PGTO!$B$4:$C$6,2,FALSE)</f>
        <v>CARTÃO CRÉDITO</v>
      </c>
      <c r="R80" s="8">
        <v>3</v>
      </c>
      <c r="S80" s="8" t="s">
        <v>113</v>
      </c>
      <c r="T80" s="2">
        <v>29</v>
      </c>
      <c r="U80" s="2" t="s">
        <v>281</v>
      </c>
      <c r="V80" s="8" t="s">
        <v>196</v>
      </c>
      <c r="W80" s="8" t="s">
        <v>196</v>
      </c>
      <c r="X80" s="2" t="s">
        <v>193</v>
      </c>
      <c r="Y80" s="33" t="s">
        <v>376</v>
      </c>
    </row>
    <row r="81" spans="1:25" x14ac:dyDescent="0.25">
      <c r="A81" s="4" t="s">
        <v>94</v>
      </c>
      <c r="B81" s="2">
        <v>2043</v>
      </c>
      <c r="C81" s="2" t="str">
        <f>UPPER(UniversidadeBase[[#This Row],[End]])</f>
        <v>NÃO CADASTRADO</v>
      </c>
      <c r="D81" s="2" t="s">
        <v>495</v>
      </c>
      <c r="E81" s="3"/>
      <c r="F81" s="2">
        <v>4034094</v>
      </c>
      <c r="G81" s="8" t="s">
        <v>23</v>
      </c>
      <c r="H81" s="8" t="str">
        <f>VLOOKUP(UniversidadeBase[[#This Row],[CURSO]],CURSO!$C$1:$D$15,2,0)</f>
        <v>Ciências Agrárias</v>
      </c>
      <c r="I81" s="3" t="s">
        <v>199</v>
      </c>
      <c r="J81" s="2" t="s">
        <v>498</v>
      </c>
      <c r="K81" s="2">
        <v>7</v>
      </c>
      <c r="L81" s="8" t="s">
        <v>12</v>
      </c>
      <c r="M81" s="8" t="s">
        <v>8</v>
      </c>
      <c r="N81" s="5">
        <v>2900</v>
      </c>
      <c r="O81" s="2">
        <v>2014</v>
      </c>
      <c r="P81" s="8" t="s">
        <v>5</v>
      </c>
      <c r="Q81" s="8" t="str">
        <f>VLOOKUP(UniversidadeBase[[#This Row],[FORMA PGTO2]],PGTO!$B$4:$C$6,2,FALSE)</f>
        <v>FIES</v>
      </c>
      <c r="R81" s="8">
        <v>2</v>
      </c>
      <c r="S81" s="8" t="s">
        <v>112</v>
      </c>
      <c r="T81" s="2">
        <v>29</v>
      </c>
      <c r="U81" s="2" t="s">
        <v>282</v>
      </c>
      <c r="V81" s="8" t="s">
        <v>196</v>
      </c>
      <c r="W81" s="8" t="s">
        <v>195</v>
      </c>
      <c r="X81" s="2" t="s">
        <v>193</v>
      </c>
      <c r="Y81" s="33" t="s">
        <v>376</v>
      </c>
    </row>
    <row r="82" spans="1:25" x14ac:dyDescent="0.25">
      <c r="A82" s="4" t="s">
        <v>95</v>
      </c>
      <c r="B82" s="2">
        <v>1644</v>
      </c>
      <c r="C82" s="2" t="str">
        <f>UPPER(UniversidadeBase[[#This Row],[End]])</f>
        <v>GUARAREMA</v>
      </c>
      <c r="D82" s="2" t="s">
        <v>433</v>
      </c>
      <c r="E82" s="7" t="s">
        <v>532</v>
      </c>
      <c r="F82" s="2">
        <v>4599037</v>
      </c>
      <c r="G82" s="8" t="s">
        <v>25</v>
      </c>
      <c r="H82" s="8" t="str">
        <f>VLOOKUP(UniversidadeBase[[#This Row],[CURSO]],CURSO!$C$1:$D$15,2,0)</f>
        <v>Ciências Sociais Aplicadas</v>
      </c>
      <c r="I82" s="3" t="s">
        <v>201</v>
      </c>
      <c r="J82" s="2" t="s">
        <v>500</v>
      </c>
      <c r="K82" s="2">
        <v>5</v>
      </c>
      <c r="L82" s="8" t="s">
        <v>12</v>
      </c>
      <c r="M82" s="8" t="s">
        <v>4</v>
      </c>
      <c r="N82" s="5">
        <v>1470</v>
      </c>
      <c r="O82" s="2">
        <v>2014</v>
      </c>
      <c r="P82" s="8" t="s">
        <v>5</v>
      </c>
      <c r="Q82" s="8" t="str">
        <f>VLOOKUP(UniversidadeBase[[#This Row],[FORMA PGTO2]],PGTO!$B$4:$C$6,2,FALSE)</f>
        <v>CARTÃO CRÉDITO</v>
      </c>
      <c r="R82" s="8">
        <v>3</v>
      </c>
      <c r="S82" s="8" t="s">
        <v>113</v>
      </c>
      <c r="T82" s="2">
        <v>27</v>
      </c>
      <c r="U82" s="2" t="s">
        <v>283</v>
      </c>
      <c r="V82" s="8" t="s">
        <v>196</v>
      </c>
      <c r="W82" s="8" t="s">
        <v>196</v>
      </c>
      <c r="X82" s="2" t="s">
        <v>193</v>
      </c>
      <c r="Y82" s="33" t="s">
        <v>375</v>
      </c>
    </row>
    <row r="83" spans="1:25" x14ac:dyDescent="0.25">
      <c r="A83" s="4" t="s">
        <v>96</v>
      </c>
      <c r="B83" s="2">
        <v>4199</v>
      </c>
      <c r="C83" s="2" t="str">
        <f>UPPER(UniversidadeBase[[#This Row],[End]])</f>
        <v>JORNALISTA SABINO DE LEMOS</v>
      </c>
      <c r="D83" s="2" t="s">
        <v>434</v>
      </c>
      <c r="E83" s="3"/>
      <c r="F83" s="2">
        <v>3727681</v>
      </c>
      <c r="G83" s="8" t="s">
        <v>27</v>
      </c>
      <c r="H83" s="8" t="str">
        <f>VLOOKUP(UniversidadeBase[[#This Row],[CURSO]],CURSO!$C$1:$D$15,2,0)</f>
        <v>Ciências Humanas</v>
      </c>
      <c r="I83" s="3" t="s">
        <v>200</v>
      </c>
      <c r="J83" s="2" t="s">
        <v>499</v>
      </c>
      <c r="K83" s="2">
        <v>7</v>
      </c>
      <c r="L83" s="8" t="s">
        <v>3</v>
      </c>
      <c r="M83" s="8" t="s">
        <v>8</v>
      </c>
      <c r="N83" s="5">
        <v>1876</v>
      </c>
      <c r="O83" s="2">
        <v>2014</v>
      </c>
      <c r="P83" s="8" t="s">
        <v>9</v>
      </c>
      <c r="Q83" s="8" t="str">
        <f>VLOOKUP(UniversidadeBase[[#This Row],[FORMA PGTO2]],PGTO!$B$4:$C$6,2,FALSE)</f>
        <v>CARTÃO CRÉDITO</v>
      </c>
      <c r="R83" s="8">
        <v>3</v>
      </c>
      <c r="S83" s="8" t="s">
        <v>112</v>
      </c>
      <c r="T83" s="2">
        <v>31</v>
      </c>
      <c r="U83" s="2" t="s">
        <v>284</v>
      </c>
      <c r="V83" s="8" t="s">
        <v>196</v>
      </c>
      <c r="W83" s="8" t="s">
        <v>196</v>
      </c>
      <c r="X83" s="2" t="s">
        <v>193</v>
      </c>
      <c r="Y83" s="33" t="s">
        <v>375</v>
      </c>
    </row>
    <row r="84" spans="1:25" x14ac:dyDescent="0.25">
      <c r="A84" s="4" t="s">
        <v>97</v>
      </c>
      <c r="B84" s="2">
        <v>2273</v>
      </c>
      <c r="C84" s="2" t="str">
        <f>UPPER(UniversidadeBase[[#This Row],[End]])</f>
        <v>8</v>
      </c>
      <c r="D84" s="2">
        <v>8</v>
      </c>
      <c r="E84" s="7" t="s">
        <v>533</v>
      </c>
      <c r="F84" s="2">
        <v>5027473</v>
      </c>
      <c r="G84" s="8" t="s">
        <v>29</v>
      </c>
      <c r="H84" s="8" t="str">
        <f>VLOOKUP(UniversidadeBase[[#This Row],[CURSO]],CURSO!$C$1:$D$15,2,0)</f>
        <v>Ciências Exatas e da Terra</v>
      </c>
      <c r="I84" s="3" t="s">
        <v>199</v>
      </c>
      <c r="J84" s="2" t="s">
        <v>498</v>
      </c>
      <c r="K84" s="2">
        <v>9</v>
      </c>
      <c r="L84" s="8" t="s">
        <v>12</v>
      </c>
      <c r="M84" s="8" t="s">
        <v>4</v>
      </c>
      <c r="N84" s="5">
        <v>1900</v>
      </c>
      <c r="O84" s="2">
        <v>2014</v>
      </c>
      <c r="P84" s="8" t="s">
        <v>5</v>
      </c>
      <c r="Q84" s="8" t="str">
        <f>VLOOKUP(UniversidadeBase[[#This Row],[FORMA PGTO2]],PGTO!$B$4:$C$6,2,FALSE)</f>
        <v>CARTÃO CRÉDITO</v>
      </c>
      <c r="R84" s="8">
        <v>3</v>
      </c>
      <c r="S84" s="8" t="s">
        <v>113</v>
      </c>
      <c r="T84" s="2">
        <v>32</v>
      </c>
      <c r="U84" s="2" t="s">
        <v>285</v>
      </c>
      <c r="V84" s="8" t="s">
        <v>196</v>
      </c>
      <c r="W84" s="8" t="s">
        <v>196</v>
      </c>
      <c r="X84" s="2" t="s">
        <v>193</v>
      </c>
      <c r="Y84" s="33" t="s">
        <v>375</v>
      </c>
    </row>
    <row r="85" spans="1:25" x14ac:dyDescent="0.25">
      <c r="A85" s="4" t="s">
        <v>98</v>
      </c>
      <c r="B85" s="2">
        <v>8506</v>
      </c>
      <c r="C85" s="2" t="str">
        <f>UPPER(UniversidadeBase[[#This Row],[End]])</f>
        <v>PERIMBO</v>
      </c>
      <c r="D85" s="2" t="s">
        <v>435</v>
      </c>
      <c r="E85" s="3"/>
      <c r="F85" s="2">
        <v>3297671</v>
      </c>
      <c r="G85" s="8" t="s">
        <v>2</v>
      </c>
      <c r="H85" s="8" t="str">
        <f>VLOOKUP(UniversidadeBase[[#This Row],[CURSO]],CURSO!$C$1:$D$15,2,0)</f>
        <v>Ciências da Saúde</v>
      </c>
      <c r="I85" s="3" t="s">
        <v>199</v>
      </c>
      <c r="J85" s="2" t="s">
        <v>498</v>
      </c>
      <c r="K85" s="2">
        <v>9</v>
      </c>
      <c r="L85" s="8" t="s">
        <v>3</v>
      </c>
      <c r="M85" s="8" t="s">
        <v>8</v>
      </c>
      <c r="N85" s="5">
        <v>3500</v>
      </c>
      <c r="O85" s="2">
        <v>2014</v>
      </c>
      <c r="P85" s="8" t="s">
        <v>9</v>
      </c>
      <c r="Q85" s="8" t="str">
        <f>VLOOKUP(UniversidadeBase[[#This Row],[FORMA PGTO2]],PGTO!$B$4:$C$6,2,FALSE)</f>
        <v>CARTÃO CRÉDITO</v>
      </c>
      <c r="R85" s="8">
        <v>3</v>
      </c>
      <c r="S85" s="8" t="s">
        <v>112</v>
      </c>
      <c r="T85" s="2">
        <v>22</v>
      </c>
      <c r="U85" s="2" t="s">
        <v>286</v>
      </c>
      <c r="V85" s="8" t="s">
        <v>195</v>
      </c>
      <c r="W85" s="8" t="s">
        <v>196</v>
      </c>
      <c r="X85" s="2" t="s">
        <v>193</v>
      </c>
      <c r="Y85" s="33" t="s">
        <v>376</v>
      </c>
    </row>
    <row r="86" spans="1:25" x14ac:dyDescent="0.25">
      <c r="A86" s="4" t="s">
        <v>99</v>
      </c>
      <c r="B86" s="2">
        <v>3653</v>
      </c>
      <c r="C86" s="2" t="str">
        <f>UPPER(UniversidadeBase[[#This Row],[End]])</f>
        <v>NÃO CADASTRADO</v>
      </c>
      <c r="D86" s="2" t="s">
        <v>495</v>
      </c>
      <c r="E86" s="3"/>
      <c r="F86" s="2">
        <v>5229561</v>
      </c>
      <c r="G86" s="8" t="s">
        <v>7</v>
      </c>
      <c r="H86" s="8" t="str">
        <f>VLOOKUP(UniversidadeBase[[#This Row],[CURSO]],CURSO!$C$1:$D$15,2,0)</f>
        <v>Ciências Sociais Aplicadas</v>
      </c>
      <c r="I86" s="3" t="s">
        <v>574</v>
      </c>
      <c r="J86" s="2" t="s">
        <v>497</v>
      </c>
      <c r="K86" s="2">
        <v>6</v>
      </c>
      <c r="L86" s="8" t="s">
        <v>3</v>
      </c>
      <c r="M86" s="8" t="s">
        <v>4</v>
      </c>
      <c r="N86" s="5">
        <v>1600</v>
      </c>
      <c r="O86" s="2">
        <v>2014</v>
      </c>
      <c r="P86" s="8" t="s">
        <v>9</v>
      </c>
      <c r="Q86" s="8" t="str">
        <f>VLOOKUP(UniversidadeBase[[#This Row],[FORMA PGTO2]],PGTO!$B$4:$C$6,2,FALSE)</f>
        <v>FIES</v>
      </c>
      <c r="R86" s="8">
        <v>2</v>
      </c>
      <c r="S86" s="8" t="s">
        <v>112</v>
      </c>
      <c r="T86" s="2">
        <v>24</v>
      </c>
      <c r="U86" s="2" t="s">
        <v>287</v>
      </c>
      <c r="V86" s="8" t="s">
        <v>196</v>
      </c>
      <c r="W86" s="8" t="s">
        <v>195</v>
      </c>
      <c r="X86" s="2" t="s">
        <v>193</v>
      </c>
      <c r="Y86" s="33" t="s">
        <v>376</v>
      </c>
    </row>
    <row r="87" spans="1:25" x14ac:dyDescent="0.25">
      <c r="A87" s="4" t="s">
        <v>100</v>
      </c>
      <c r="B87" s="2">
        <v>5540</v>
      </c>
      <c r="C87" s="2" t="str">
        <f>UPPER(UniversidadeBase[[#This Row],[End]])</f>
        <v>NÃO CADASTRADO</v>
      </c>
      <c r="D87" s="2" t="s">
        <v>495</v>
      </c>
      <c r="E87" s="7" t="s">
        <v>534</v>
      </c>
      <c r="F87" s="2">
        <v>4124916</v>
      </c>
      <c r="G87" s="8" t="s">
        <v>11</v>
      </c>
      <c r="H87" s="8" t="str">
        <f>VLOOKUP(UniversidadeBase[[#This Row],[CURSO]],CURSO!$C$1:$D$15,2,0)</f>
        <v>Ciências Exatas e da Terra</v>
      </c>
      <c r="I87" s="3" t="s">
        <v>199</v>
      </c>
      <c r="J87" s="2" t="s">
        <v>498</v>
      </c>
      <c r="K87" s="2">
        <v>5</v>
      </c>
      <c r="L87" s="8" t="s">
        <v>12</v>
      </c>
      <c r="M87" s="8" t="s">
        <v>8</v>
      </c>
      <c r="N87" s="5">
        <v>2000</v>
      </c>
      <c r="O87" s="2">
        <v>2014</v>
      </c>
      <c r="P87" s="8" t="s">
        <v>5</v>
      </c>
      <c r="Q87" s="8" t="str">
        <f>VLOOKUP(UniversidadeBase[[#This Row],[FORMA PGTO2]],PGTO!$B$4:$C$6,2,FALSE)</f>
        <v>CARTÃO CRÉDITO</v>
      </c>
      <c r="R87" s="8">
        <v>3</v>
      </c>
      <c r="S87" s="8" t="s">
        <v>113</v>
      </c>
      <c r="T87" s="2">
        <v>31</v>
      </c>
      <c r="U87" s="2" t="s">
        <v>288</v>
      </c>
      <c r="V87" s="8" t="s">
        <v>196</v>
      </c>
      <c r="W87" s="8" t="s">
        <v>196</v>
      </c>
      <c r="X87" s="2" t="s">
        <v>193</v>
      </c>
      <c r="Y87" s="33" t="s">
        <v>376</v>
      </c>
    </row>
    <row r="88" spans="1:25" x14ac:dyDescent="0.25">
      <c r="A88" s="4" t="s">
        <v>101</v>
      </c>
      <c r="B88" s="2">
        <v>1869</v>
      </c>
      <c r="C88" s="2" t="str">
        <f>UPPER(UniversidadeBase[[#This Row],[End]])</f>
        <v>NÃO CADASTRADO</v>
      </c>
      <c r="D88" s="2" t="s">
        <v>495</v>
      </c>
      <c r="E88" s="3"/>
      <c r="F88" s="2">
        <v>4581270</v>
      </c>
      <c r="G88" s="8" t="s">
        <v>14</v>
      </c>
      <c r="H88" s="8" t="str">
        <f>VLOOKUP(UniversidadeBase[[#This Row],[CURSO]],CURSO!$C$1:$D$15,2,0)</f>
        <v>Ciências Exatas e da Terra</v>
      </c>
      <c r="I88" s="3" t="s">
        <v>199</v>
      </c>
      <c r="J88" s="2" t="s">
        <v>498</v>
      </c>
      <c r="K88" s="2">
        <v>6</v>
      </c>
      <c r="L88" s="8" t="s">
        <v>12</v>
      </c>
      <c r="M88" s="8" t="s">
        <v>4</v>
      </c>
      <c r="N88" s="5">
        <v>1300</v>
      </c>
      <c r="O88" s="2">
        <v>2014</v>
      </c>
      <c r="P88" s="8" t="s">
        <v>9</v>
      </c>
      <c r="Q88" s="8" t="str">
        <f>VLOOKUP(UniversidadeBase[[#This Row],[FORMA PGTO2]],PGTO!$B$4:$C$6,2,FALSE)</f>
        <v>CARTÃO CRÉDITO</v>
      </c>
      <c r="R88" s="8">
        <v>3</v>
      </c>
      <c r="S88" s="8" t="s">
        <v>112</v>
      </c>
      <c r="T88" s="2">
        <v>21</v>
      </c>
      <c r="U88" s="2" t="s">
        <v>289</v>
      </c>
      <c r="V88" s="8" t="s">
        <v>196</v>
      </c>
      <c r="W88" s="8" t="s">
        <v>195</v>
      </c>
      <c r="X88" s="2" t="s">
        <v>193</v>
      </c>
      <c r="Y88" s="33" t="s">
        <v>375</v>
      </c>
    </row>
    <row r="89" spans="1:25" x14ac:dyDescent="0.25">
      <c r="A89" s="4" t="s">
        <v>102</v>
      </c>
      <c r="B89" s="2">
        <v>3223</v>
      </c>
      <c r="C89" s="2" t="str">
        <f>UPPER(UniversidadeBase[[#This Row],[End]])</f>
        <v>MONTE LINDO</v>
      </c>
      <c r="D89" s="2" t="s">
        <v>436</v>
      </c>
      <c r="E89" s="3"/>
      <c r="F89" s="2">
        <v>5083692</v>
      </c>
      <c r="G89" s="8" t="s">
        <v>16</v>
      </c>
      <c r="H89" s="8" t="str">
        <f>VLOOKUP(UniversidadeBase[[#This Row],[CURSO]],CURSO!$C$1:$D$15,2,0)</f>
        <v>Ciências Sociais Aplicadas</v>
      </c>
      <c r="I89" s="3" t="s">
        <v>199</v>
      </c>
      <c r="J89" s="2" t="s">
        <v>498</v>
      </c>
      <c r="K89" s="2">
        <v>7</v>
      </c>
      <c r="L89" s="8" t="s">
        <v>12</v>
      </c>
      <c r="M89" s="8" t="s">
        <v>4</v>
      </c>
      <c r="N89" s="5">
        <v>1600</v>
      </c>
      <c r="O89" s="2">
        <v>2014</v>
      </c>
      <c r="P89" s="8" t="s">
        <v>9</v>
      </c>
      <c r="Q89" s="8" t="str">
        <f>VLOOKUP(UniversidadeBase[[#This Row],[FORMA PGTO2]],PGTO!$B$4:$C$6,2,FALSE)</f>
        <v>FIES</v>
      </c>
      <c r="R89" s="8">
        <v>2</v>
      </c>
      <c r="S89" s="8" t="s">
        <v>112</v>
      </c>
      <c r="T89" s="2">
        <v>33</v>
      </c>
      <c r="U89" s="2" t="s">
        <v>290</v>
      </c>
      <c r="V89" s="8" t="s">
        <v>196</v>
      </c>
      <c r="W89" s="8" t="s">
        <v>195</v>
      </c>
      <c r="X89" s="2" t="s">
        <v>193</v>
      </c>
      <c r="Y89" s="33" t="s">
        <v>376</v>
      </c>
    </row>
    <row r="90" spans="1:25" x14ac:dyDescent="0.25">
      <c r="A90" s="4" t="s">
        <v>103</v>
      </c>
      <c r="B90" s="2">
        <v>1741</v>
      </c>
      <c r="C90" s="2" t="str">
        <f>UPPER(UniversidadeBase[[#This Row],[End]])</f>
        <v>RUA SEMPRE VIVAL</v>
      </c>
      <c r="D90" s="2" t="s">
        <v>437</v>
      </c>
      <c r="E90" s="7" t="s">
        <v>535</v>
      </c>
      <c r="F90" s="2">
        <v>4034010</v>
      </c>
      <c r="G90" s="8" t="s">
        <v>18</v>
      </c>
      <c r="H90" s="8" t="str">
        <f>VLOOKUP(UniversidadeBase[[#This Row],[CURSO]],CURSO!$C$1:$D$15,2,0)</f>
        <v>Linguística, Letras e Artes</v>
      </c>
      <c r="I90" s="3" t="s">
        <v>200</v>
      </c>
      <c r="J90" s="2" t="s">
        <v>499</v>
      </c>
      <c r="K90" s="2">
        <v>6</v>
      </c>
      <c r="L90" s="8" t="s">
        <v>3</v>
      </c>
      <c r="M90" s="8" t="s">
        <v>4</v>
      </c>
      <c r="N90" s="5">
        <v>1400</v>
      </c>
      <c r="O90" s="2">
        <v>2014</v>
      </c>
      <c r="P90" s="8" t="s">
        <v>9</v>
      </c>
      <c r="Q90" s="8" t="str">
        <f>VLOOKUP(UniversidadeBase[[#This Row],[FORMA PGTO2]],PGTO!$B$4:$C$6,2,FALSE)</f>
        <v>FIES</v>
      </c>
      <c r="R90" s="8">
        <v>2</v>
      </c>
      <c r="S90" s="8" t="s">
        <v>113</v>
      </c>
      <c r="T90" s="2">
        <v>23</v>
      </c>
      <c r="U90" s="2" t="s">
        <v>291</v>
      </c>
      <c r="V90" s="8" t="s">
        <v>196</v>
      </c>
      <c r="W90" s="8" t="s">
        <v>196</v>
      </c>
      <c r="X90" s="2" t="s">
        <v>193</v>
      </c>
      <c r="Y90" s="33" t="s">
        <v>375</v>
      </c>
    </row>
    <row r="91" spans="1:25" x14ac:dyDescent="0.25">
      <c r="A91" s="4" t="s">
        <v>104</v>
      </c>
      <c r="B91" s="2">
        <v>8819</v>
      </c>
      <c r="C91" s="2" t="str">
        <f>UPPER(UniversidadeBase[[#This Row],[End]])</f>
        <v>TENENTE CORDEIRO E SILVA</v>
      </c>
      <c r="D91" s="2" t="s">
        <v>438</v>
      </c>
      <c r="E91" s="7" t="s">
        <v>536</v>
      </c>
      <c r="F91" s="2">
        <v>3637730</v>
      </c>
      <c r="G91" s="8" t="s">
        <v>19</v>
      </c>
      <c r="H91" s="8" t="str">
        <f>VLOOKUP(UniversidadeBase[[#This Row],[CURSO]],CURSO!$C$1:$D$15,2,0)</f>
        <v>Ciências Sociais Aplicadas</v>
      </c>
      <c r="I91" s="3" t="s">
        <v>200</v>
      </c>
      <c r="J91" s="2" t="s">
        <v>499</v>
      </c>
      <c r="K91" s="2">
        <v>7</v>
      </c>
      <c r="L91" s="8" t="s">
        <v>3</v>
      </c>
      <c r="M91" s="8" t="s">
        <v>8</v>
      </c>
      <c r="N91" s="5">
        <v>1400</v>
      </c>
      <c r="O91" s="2">
        <v>2014</v>
      </c>
      <c r="P91" s="8" t="s">
        <v>9</v>
      </c>
      <c r="Q91" s="8" t="str">
        <f>VLOOKUP(UniversidadeBase[[#This Row],[FORMA PGTO2]],PGTO!$B$4:$C$6,2,FALSE)</f>
        <v>FIES</v>
      </c>
      <c r="R91" s="8">
        <v>2</v>
      </c>
      <c r="S91" s="8" t="s">
        <v>113</v>
      </c>
      <c r="T91" s="2">
        <v>27</v>
      </c>
      <c r="U91" s="2" t="s">
        <v>292</v>
      </c>
      <c r="V91" s="8" t="s">
        <v>196</v>
      </c>
      <c r="W91" s="8" t="s">
        <v>196</v>
      </c>
      <c r="X91" s="2" t="s">
        <v>193</v>
      </c>
      <c r="Y91" s="33" t="s">
        <v>375</v>
      </c>
    </row>
    <row r="92" spans="1:25" x14ac:dyDescent="0.25">
      <c r="A92" s="4" t="s">
        <v>105</v>
      </c>
      <c r="B92" s="2">
        <v>2431</v>
      </c>
      <c r="C92" s="2" t="str">
        <f>UPPER(UniversidadeBase[[#This Row],[End]])</f>
        <v>DE SEPETIBA  RUA 53</v>
      </c>
      <c r="D92" s="2" t="s">
        <v>439</v>
      </c>
      <c r="E92" s="7" t="s">
        <v>537</v>
      </c>
      <c r="F92" s="2">
        <v>4500949</v>
      </c>
      <c r="G92" s="8" t="s">
        <v>21</v>
      </c>
      <c r="H92" s="8" t="str">
        <f>VLOOKUP(UniversidadeBase[[#This Row],[CURSO]],CURSO!$C$1:$D$15,2,0)</f>
        <v>Ciências da Saúde</v>
      </c>
      <c r="I92" s="3" t="s">
        <v>199</v>
      </c>
      <c r="J92" s="2" t="s">
        <v>498</v>
      </c>
      <c r="K92" s="2">
        <v>5</v>
      </c>
      <c r="L92" s="8" t="s">
        <v>12</v>
      </c>
      <c r="M92" s="8" t="s">
        <v>4</v>
      </c>
      <c r="N92" s="5">
        <v>2200</v>
      </c>
      <c r="O92" s="2">
        <v>2014</v>
      </c>
      <c r="P92" s="8" t="s">
        <v>5</v>
      </c>
      <c r="Q92" s="8" t="str">
        <f>VLOOKUP(UniversidadeBase[[#This Row],[FORMA PGTO2]],PGTO!$B$4:$C$6,2,FALSE)</f>
        <v>CARTÃO CRÉDITO</v>
      </c>
      <c r="R92" s="8">
        <v>3</v>
      </c>
      <c r="S92" s="8" t="s">
        <v>113</v>
      </c>
      <c r="T92" s="2">
        <v>35</v>
      </c>
      <c r="U92" s="2" t="s">
        <v>293</v>
      </c>
      <c r="V92" s="8" t="s">
        <v>196</v>
      </c>
      <c r="W92" s="8" t="s">
        <v>196</v>
      </c>
      <c r="X92" s="2" t="s">
        <v>193</v>
      </c>
      <c r="Y92" s="33" t="s">
        <v>375</v>
      </c>
    </row>
    <row r="93" spans="1:25" x14ac:dyDescent="0.25">
      <c r="A93" s="4" t="s">
        <v>106</v>
      </c>
      <c r="B93" s="2">
        <v>6058</v>
      </c>
      <c r="C93" s="2" t="str">
        <f>UPPER(UniversidadeBase[[#This Row],[End]])</f>
        <v>DO PEDREGOSO</v>
      </c>
      <c r="D93" s="2" t="s">
        <v>440</v>
      </c>
      <c r="E93" s="3"/>
      <c r="F93" s="2">
        <v>3387346</v>
      </c>
      <c r="G93" s="8" t="s">
        <v>23</v>
      </c>
      <c r="H93" s="8" t="str">
        <f>VLOOKUP(UniversidadeBase[[#This Row],[CURSO]],CURSO!$C$1:$D$15,2,0)</f>
        <v>Ciências Agrárias</v>
      </c>
      <c r="I93" s="3" t="s">
        <v>199</v>
      </c>
      <c r="J93" s="2" t="s">
        <v>498</v>
      </c>
      <c r="K93" s="2">
        <v>6</v>
      </c>
      <c r="L93" s="8" t="s">
        <v>12</v>
      </c>
      <c r="M93" s="8" t="s">
        <v>4</v>
      </c>
      <c r="N93" s="5">
        <v>2900</v>
      </c>
      <c r="O93" s="2">
        <v>2014</v>
      </c>
      <c r="P93" s="8" t="s">
        <v>9</v>
      </c>
      <c r="Q93" s="8" t="str">
        <f>VLOOKUP(UniversidadeBase[[#This Row],[FORMA PGTO2]],PGTO!$B$4:$C$6,2,FALSE)</f>
        <v>CARTÃO CRÉDITO</v>
      </c>
      <c r="R93" s="8">
        <v>3</v>
      </c>
      <c r="S93" s="8" t="s">
        <v>112</v>
      </c>
      <c r="T93" s="2">
        <v>35</v>
      </c>
      <c r="U93" s="2" t="s">
        <v>294</v>
      </c>
      <c r="V93" s="8" t="s">
        <v>195</v>
      </c>
      <c r="W93" s="8" t="s">
        <v>195</v>
      </c>
      <c r="X93" s="2" t="s">
        <v>193</v>
      </c>
      <c r="Y93" s="33" t="s">
        <v>376</v>
      </c>
    </row>
    <row r="94" spans="1:25" x14ac:dyDescent="0.25">
      <c r="A94" s="4" t="s">
        <v>107</v>
      </c>
      <c r="B94" s="2">
        <v>6374</v>
      </c>
      <c r="C94" s="2" t="str">
        <f>UPPER(UniversidadeBase[[#This Row],[End]])</f>
        <v>NÃO CADASTRADO</v>
      </c>
      <c r="D94" s="2" t="s">
        <v>495</v>
      </c>
      <c r="E94" s="3"/>
      <c r="F94" s="2">
        <v>4559749</v>
      </c>
      <c r="G94" s="8" t="s">
        <v>25</v>
      </c>
      <c r="H94" s="8" t="str">
        <f>VLOOKUP(UniversidadeBase[[#This Row],[CURSO]],CURSO!$C$1:$D$15,2,0)</f>
        <v>Ciências Sociais Aplicadas</v>
      </c>
      <c r="I94" s="3" t="s">
        <v>201</v>
      </c>
      <c r="J94" s="2" t="s">
        <v>500</v>
      </c>
      <c r="K94" s="2">
        <v>5</v>
      </c>
      <c r="L94" s="8" t="s">
        <v>12</v>
      </c>
      <c r="M94" s="8" t="s">
        <v>4</v>
      </c>
      <c r="N94" s="5">
        <v>1470</v>
      </c>
      <c r="O94" s="2">
        <v>2014</v>
      </c>
      <c r="P94" s="8" t="s">
        <v>9</v>
      </c>
      <c r="Q94" s="8" t="str">
        <f>VLOOKUP(UniversidadeBase[[#This Row],[FORMA PGTO2]],PGTO!$B$4:$C$6,2,FALSE)</f>
        <v>DINHEIRO</v>
      </c>
      <c r="R94" s="8">
        <v>1</v>
      </c>
      <c r="S94" s="8" t="s">
        <v>112</v>
      </c>
      <c r="T94" s="2">
        <v>27</v>
      </c>
      <c r="U94" s="2" t="s">
        <v>295</v>
      </c>
      <c r="V94" s="8" t="s">
        <v>196</v>
      </c>
      <c r="W94" s="8" t="s">
        <v>196</v>
      </c>
      <c r="X94" s="2" t="s">
        <v>193</v>
      </c>
      <c r="Y94" s="33" t="s">
        <v>376</v>
      </c>
    </row>
    <row r="95" spans="1:25" x14ac:dyDescent="0.25">
      <c r="A95" s="4" t="s">
        <v>108</v>
      </c>
      <c r="B95" s="2">
        <v>5431</v>
      </c>
      <c r="C95" s="2" t="str">
        <f>UPPER(UniversidadeBase[[#This Row],[End]])</f>
        <v>NÃO CADASTRADO</v>
      </c>
      <c r="D95" s="2" t="s">
        <v>495</v>
      </c>
      <c r="E95" s="3"/>
      <c r="F95" s="2">
        <v>3504252</v>
      </c>
      <c r="G95" s="8" t="s">
        <v>27</v>
      </c>
      <c r="H95" s="8" t="str">
        <f>VLOOKUP(UniversidadeBase[[#This Row],[CURSO]],CURSO!$C$1:$D$15,2,0)</f>
        <v>Ciências Humanas</v>
      </c>
      <c r="I95" s="3" t="s">
        <v>200</v>
      </c>
      <c r="J95" s="2" t="s">
        <v>499</v>
      </c>
      <c r="K95" s="2">
        <v>7</v>
      </c>
      <c r="L95" s="8" t="s">
        <v>3</v>
      </c>
      <c r="M95" s="8" t="s">
        <v>8</v>
      </c>
      <c r="N95" s="5">
        <v>1876</v>
      </c>
      <c r="O95" s="2">
        <v>2014</v>
      </c>
      <c r="P95" s="8" t="s">
        <v>5</v>
      </c>
      <c r="Q95" s="8" t="str">
        <f>VLOOKUP(UniversidadeBase[[#This Row],[FORMA PGTO2]],PGTO!$B$4:$C$6,2,FALSE)</f>
        <v>DINHEIRO</v>
      </c>
      <c r="R95" s="8">
        <v>1</v>
      </c>
      <c r="S95" s="8" t="s">
        <v>112</v>
      </c>
      <c r="T95" s="2">
        <v>30</v>
      </c>
      <c r="U95" s="2" t="s">
        <v>296</v>
      </c>
      <c r="V95" s="8" t="s">
        <v>196</v>
      </c>
      <c r="W95" s="8" t="s">
        <v>195</v>
      </c>
      <c r="X95" s="2" t="s">
        <v>193</v>
      </c>
      <c r="Y95" s="33" t="s">
        <v>376</v>
      </c>
    </row>
    <row r="96" spans="1:25" x14ac:dyDescent="0.25">
      <c r="A96" s="4" t="s">
        <v>109</v>
      </c>
      <c r="B96" s="2">
        <v>5963</v>
      </c>
      <c r="C96" s="2" t="str">
        <f>UPPER(UniversidadeBase[[#This Row],[End]])</f>
        <v>RUA AUARE</v>
      </c>
      <c r="D96" s="2" t="s">
        <v>441</v>
      </c>
      <c r="E96" s="3"/>
      <c r="F96" s="2">
        <v>3379051</v>
      </c>
      <c r="G96" s="8" t="s">
        <v>29</v>
      </c>
      <c r="H96" s="8" t="str">
        <f>VLOOKUP(UniversidadeBase[[#This Row],[CURSO]],CURSO!$C$1:$D$15,2,0)</f>
        <v>Ciências Exatas e da Terra</v>
      </c>
      <c r="I96" s="3" t="s">
        <v>199</v>
      </c>
      <c r="J96" s="2" t="s">
        <v>498</v>
      </c>
      <c r="K96" s="2">
        <v>9</v>
      </c>
      <c r="L96" s="8" t="s">
        <v>12</v>
      </c>
      <c r="M96" s="8" t="s">
        <v>8</v>
      </c>
      <c r="N96" s="5">
        <v>1900</v>
      </c>
      <c r="O96" s="2">
        <v>2014</v>
      </c>
      <c r="P96" s="8" t="s">
        <v>5</v>
      </c>
      <c r="Q96" s="8" t="str">
        <f>VLOOKUP(UniversidadeBase[[#This Row],[FORMA PGTO2]],PGTO!$B$4:$C$6,2,FALSE)</f>
        <v>DINHEIRO</v>
      </c>
      <c r="R96" s="8">
        <v>1</v>
      </c>
      <c r="S96" s="8" t="s">
        <v>112</v>
      </c>
      <c r="T96" s="2">
        <v>33</v>
      </c>
      <c r="U96" s="2" t="s">
        <v>297</v>
      </c>
      <c r="V96" s="8" t="s">
        <v>196</v>
      </c>
      <c r="W96" s="8" t="s">
        <v>196</v>
      </c>
      <c r="X96" s="2" t="s">
        <v>193</v>
      </c>
      <c r="Y96" s="33" t="s">
        <v>376</v>
      </c>
    </row>
    <row r="97" spans="1:25" x14ac:dyDescent="0.25">
      <c r="A97" s="4" t="s">
        <v>115</v>
      </c>
      <c r="B97" s="2">
        <v>6591</v>
      </c>
      <c r="C97" s="2" t="str">
        <f>UPPER(UniversidadeBase[[#This Row],[End]])</f>
        <v>PAULO MAIA</v>
      </c>
      <c r="D97" s="2" t="s">
        <v>442</v>
      </c>
      <c r="E97" s="3"/>
      <c r="F97" s="2">
        <v>5240195</v>
      </c>
      <c r="G97" s="8" t="s">
        <v>2</v>
      </c>
      <c r="H97" s="8" t="str">
        <f>VLOOKUP(UniversidadeBase[[#This Row],[CURSO]],CURSO!$C$1:$D$15,2,0)</f>
        <v>Ciências da Saúde</v>
      </c>
      <c r="I97" s="3" t="s">
        <v>199</v>
      </c>
      <c r="J97" s="2" t="s">
        <v>498</v>
      </c>
      <c r="K97" s="2">
        <v>5</v>
      </c>
      <c r="L97" s="8" t="s">
        <v>189</v>
      </c>
      <c r="M97" s="8" t="s">
        <v>4</v>
      </c>
      <c r="N97" s="5">
        <v>5700</v>
      </c>
      <c r="O97" s="2">
        <v>2015</v>
      </c>
      <c r="P97" s="8" t="s">
        <v>9</v>
      </c>
      <c r="Q97" s="8" t="str">
        <f>VLOOKUP(UniversidadeBase[[#This Row],[FORMA PGTO2]],PGTO!$B$4:$C$6,2,FALSE)</f>
        <v>DINHEIRO</v>
      </c>
      <c r="R97" s="8">
        <v>1</v>
      </c>
      <c r="S97" s="8" t="s">
        <v>113</v>
      </c>
      <c r="T97" s="2">
        <v>23</v>
      </c>
      <c r="U97" s="2" t="s">
        <v>298</v>
      </c>
      <c r="V97" s="8" t="s">
        <v>195</v>
      </c>
      <c r="W97" s="8" t="s">
        <v>196</v>
      </c>
      <c r="X97" s="2" t="s">
        <v>193</v>
      </c>
      <c r="Y97" s="33" t="s">
        <v>376</v>
      </c>
    </row>
    <row r="98" spans="1:25" x14ac:dyDescent="0.25">
      <c r="A98" s="4" t="s">
        <v>116</v>
      </c>
      <c r="B98" s="2">
        <v>4508</v>
      </c>
      <c r="C98" s="2" t="str">
        <f>UPPER(UniversidadeBase[[#This Row],[End]])</f>
        <v>NÃO CADASTRADO</v>
      </c>
      <c r="D98" s="2" t="s">
        <v>495</v>
      </c>
      <c r="E98" s="3"/>
      <c r="F98" s="2">
        <v>5040876</v>
      </c>
      <c r="G98" s="8" t="s">
        <v>16</v>
      </c>
      <c r="H98" s="8" t="str">
        <f>VLOOKUP(UniversidadeBase[[#This Row],[CURSO]],CURSO!$C$1:$D$15,2,0)</f>
        <v>Ciências Sociais Aplicadas</v>
      </c>
      <c r="I98" s="3" t="s">
        <v>199</v>
      </c>
      <c r="J98" s="2" t="s">
        <v>498</v>
      </c>
      <c r="K98" s="2">
        <v>10</v>
      </c>
      <c r="L98" s="8" t="s">
        <v>3</v>
      </c>
      <c r="M98" s="8" t="s">
        <v>8</v>
      </c>
      <c r="N98" s="5">
        <v>1600</v>
      </c>
      <c r="O98" s="2">
        <v>2015</v>
      </c>
      <c r="P98" s="8" t="s">
        <v>9</v>
      </c>
      <c r="Q98" s="8" t="str">
        <f>VLOOKUP(UniversidadeBase[[#This Row],[FORMA PGTO2]],PGTO!$B$4:$C$6,2,FALSE)</f>
        <v>CARTÃO CRÉDITO</v>
      </c>
      <c r="R98" s="8">
        <v>3</v>
      </c>
      <c r="S98" s="8" t="s">
        <v>113</v>
      </c>
      <c r="T98" s="2">
        <v>21</v>
      </c>
      <c r="U98" s="2" t="s">
        <v>299</v>
      </c>
      <c r="V98" s="8" t="s">
        <v>196</v>
      </c>
      <c r="W98" s="8" t="s">
        <v>195</v>
      </c>
      <c r="X98" s="2" t="s">
        <v>193</v>
      </c>
      <c r="Y98" s="33" t="s">
        <v>375</v>
      </c>
    </row>
    <row r="99" spans="1:25" x14ac:dyDescent="0.25">
      <c r="A99" s="4" t="s">
        <v>117</v>
      </c>
      <c r="B99" s="2">
        <v>9162</v>
      </c>
      <c r="C99" s="2" t="str">
        <f>UPPER(UniversidadeBase[[#This Row],[End]])</f>
        <v>TECAI</v>
      </c>
      <c r="D99" s="2" t="s">
        <v>443</v>
      </c>
      <c r="E99" s="3"/>
      <c r="F99" s="2">
        <v>5246990</v>
      </c>
      <c r="G99" s="8" t="s">
        <v>23</v>
      </c>
      <c r="H99" s="8" t="str">
        <f>VLOOKUP(UniversidadeBase[[#This Row],[CURSO]],CURSO!$C$1:$D$15,2,0)</f>
        <v>Ciências Agrárias</v>
      </c>
      <c r="I99" s="3" t="s">
        <v>199</v>
      </c>
      <c r="J99" s="2" t="s">
        <v>498</v>
      </c>
      <c r="K99" s="2">
        <v>5</v>
      </c>
      <c r="L99" s="8" t="s">
        <v>189</v>
      </c>
      <c r="M99" s="8" t="s">
        <v>4</v>
      </c>
      <c r="N99" s="5">
        <v>3400</v>
      </c>
      <c r="O99" s="2">
        <v>2015</v>
      </c>
      <c r="P99" s="8" t="s">
        <v>9</v>
      </c>
      <c r="Q99" s="8" t="str">
        <f>VLOOKUP(UniversidadeBase[[#This Row],[FORMA PGTO2]],PGTO!$B$4:$C$6,2,FALSE)</f>
        <v>DINHEIRO</v>
      </c>
      <c r="R99" s="8">
        <v>1</v>
      </c>
      <c r="S99" s="8" t="s">
        <v>113</v>
      </c>
      <c r="T99" s="2">
        <v>24</v>
      </c>
      <c r="U99" s="2" t="s">
        <v>300</v>
      </c>
      <c r="V99" s="8" t="s">
        <v>195</v>
      </c>
      <c r="W99" s="8" t="s">
        <v>196</v>
      </c>
      <c r="X99" s="2" t="s">
        <v>193</v>
      </c>
      <c r="Y99" s="33" t="s">
        <v>376</v>
      </c>
    </row>
    <row r="100" spans="1:25" x14ac:dyDescent="0.25">
      <c r="A100" s="4" t="s">
        <v>118</v>
      </c>
      <c r="B100" s="2">
        <v>5502</v>
      </c>
      <c r="C100" s="2" t="str">
        <f>UPPER(UniversidadeBase[[#This Row],[End]])</f>
        <v>EMA</v>
      </c>
      <c r="D100" s="2" t="s">
        <v>444</v>
      </c>
      <c r="E100" s="3"/>
      <c r="F100" s="2">
        <v>4692983</v>
      </c>
      <c r="G100" s="8" t="s">
        <v>27</v>
      </c>
      <c r="H100" s="8" t="str">
        <f>VLOOKUP(UniversidadeBase[[#This Row],[CURSO]],CURSO!$C$1:$D$15,2,0)</f>
        <v>Ciências Humanas</v>
      </c>
      <c r="I100" s="3" t="s">
        <v>200</v>
      </c>
      <c r="J100" s="2" t="s">
        <v>499</v>
      </c>
      <c r="K100" s="2">
        <v>6</v>
      </c>
      <c r="L100" s="8" t="s">
        <v>189</v>
      </c>
      <c r="M100" s="8" t="s">
        <v>4</v>
      </c>
      <c r="N100" s="5">
        <v>2176</v>
      </c>
      <c r="O100" s="2">
        <v>2015</v>
      </c>
      <c r="P100" s="8" t="s">
        <v>9</v>
      </c>
      <c r="Q100" s="8" t="str">
        <f>VLOOKUP(UniversidadeBase[[#This Row],[FORMA PGTO2]],PGTO!$B$4:$C$6,2,FALSE)</f>
        <v>CARTÃO CRÉDITO</v>
      </c>
      <c r="R100" s="8">
        <v>3</v>
      </c>
      <c r="S100" s="8" t="s">
        <v>113</v>
      </c>
      <c r="T100" s="2">
        <v>35</v>
      </c>
      <c r="U100" s="2" t="s">
        <v>301</v>
      </c>
      <c r="V100" s="8" t="s">
        <v>196</v>
      </c>
      <c r="W100" s="8" t="s">
        <v>195</v>
      </c>
      <c r="X100" s="2" t="s">
        <v>193</v>
      </c>
      <c r="Y100" s="33" t="s">
        <v>376</v>
      </c>
    </row>
    <row r="101" spans="1:25" x14ac:dyDescent="0.25">
      <c r="A101" s="4" t="s">
        <v>119</v>
      </c>
      <c r="B101" s="2">
        <v>3994</v>
      </c>
      <c r="C101" s="2" t="str">
        <f>UPPER(UniversidadeBase[[#This Row],[End]])</f>
        <v>NÃO CADASTRADO</v>
      </c>
      <c r="D101" s="2" t="s">
        <v>495</v>
      </c>
      <c r="E101" s="3"/>
      <c r="F101" s="2">
        <v>5016572</v>
      </c>
      <c r="G101" s="8" t="s">
        <v>14</v>
      </c>
      <c r="H101" s="8" t="str">
        <f>VLOOKUP(UniversidadeBase[[#This Row],[CURSO]],CURSO!$C$1:$D$15,2,0)</f>
        <v>Ciências Exatas e da Terra</v>
      </c>
      <c r="I101" s="3" t="s">
        <v>199</v>
      </c>
      <c r="J101" s="2" t="s">
        <v>498</v>
      </c>
      <c r="K101" s="2">
        <v>6</v>
      </c>
      <c r="L101" s="8" t="s">
        <v>189</v>
      </c>
      <c r="M101" s="8" t="s">
        <v>4</v>
      </c>
      <c r="N101" s="5">
        <v>1900</v>
      </c>
      <c r="O101" s="2">
        <v>2015</v>
      </c>
      <c r="P101" s="8" t="s">
        <v>5</v>
      </c>
      <c r="Q101" s="8" t="str">
        <f>VLOOKUP(UniversidadeBase[[#This Row],[FORMA PGTO2]],PGTO!$B$4:$C$6,2,FALSE)</f>
        <v>FIES</v>
      </c>
      <c r="R101" s="8">
        <v>2</v>
      </c>
      <c r="S101" s="8" t="s">
        <v>113</v>
      </c>
      <c r="T101" s="2">
        <v>32</v>
      </c>
      <c r="U101" s="2" t="s">
        <v>302</v>
      </c>
      <c r="V101" s="8" t="s">
        <v>196</v>
      </c>
      <c r="W101" s="8" t="s">
        <v>195</v>
      </c>
      <c r="X101" s="2" t="s">
        <v>193</v>
      </c>
      <c r="Y101" s="33" t="s">
        <v>375</v>
      </c>
    </row>
    <row r="102" spans="1:25" x14ac:dyDescent="0.25">
      <c r="A102" s="4" t="s">
        <v>120</v>
      </c>
      <c r="B102" s="2">
        <v>8153</v>
      </c>
      <c r="C102" s="2" t="str">
        <f>UPPER(UniversidadeBase[[#This Row],[End]])</f>
        <v>BRASIL</v>
      </c>
      <c r="D102" s="2" t="s">
        <v>445</v>
      </c>
      <c r="E102" s="3"/>
      <c r="F102" s="2">
        <v>3962557</v>
      </c>
      <c r="G102" s="8" t="s">
        <v>27</v>
      </c>
      <c r="H102" s="8" t="str">
        <f>VLOOKUP(UniversidadeBase[[#This Row],[CURSO]],CURSO!$C$1:$D$15,2,0)</f>
        <v>Ciências Humanas</v>
      </c>
      <c r="I102" s="3" t="s">
        <v>200</v>
      </c>
      <c r="J102" s="2" t="s">
        <v>499</v>
      </c>
      <c r="K102" s="2">
        <v>5</v>
      </c>
      <c r="L102" s="8" t="s">
        <v>189</v>
      </c>
      <c r="M102" s="8" t="s">
        <v>4</v>
      </c>
      <c r="N102" s="5">
        <v>2176</v>
      </c>
      <c r="O102" s="2">
        <v>2015</v>
      </c>
      <c r="P102" s="8" t="s">
        <v>5</v>
      </c>
      <c r="Q102" s="8" t="str">
        <f>VLOOKUP(UniversidadeBase[[#This Row],[FORMA PGTO2]],PGTO!$B$4:$C$6,2,FALSE)</f>
        <v>DINHEIRO</v>
      </c>
      <c r="R102" s="8">
        <v>1</v>
      </c>
      <c r="S102" s="8" t="s">
        <v>113</v>
      </c>
      <c r="T102" s="2">
        <v>26</v>
      </c>
      <c r="U102" s="2" t="s">
        <v>303</v>
      </c>
      <c r="V102" s="8" t="s">
        <v>196</v>
      </c>
      <c r="W102" s="8" t="s">
        <v>195</v>
      </c>
      <c r="X102" s="2" t="s">
        <v>193</v>
      </c>
      <c r="Y102" s="33" t="s">
        <v>376</v>
      </c>
    </row>
    <row r="103" spans="1:25" x14ac:dyDescent="0.25">
      <c r="A103" s="4" t="s">
        <v>121</v>
      </c>
      <c r="B103" s="2">
        <v>6037</v>
      </c>
      <c r="C103" s="2" t="str">
        <f>UPPER(UniversidadeBase[[#This Row],[End]])</f>
        <v>JAMBUACU</v>
      </c>
      <c r="D103" s="2" t="s">
        <v>446</v>
      </c>
      <c r="E103" s="3"/>
      <c r="F103" s="2">
        <v>4221721</v>
      </c>
      <c r="G103" s="8" t="s">
        <v>29</v>
      </c>
      <c r="H103" s="8" t="str">
        <f>VLOOKUP(UniversidadeBase[[#This Row],[CURSO]],CURSO!$C$1:$D$15,2,0)</f>
        <v>Ciências Exatas e da Terra</v>
      </c>
      <c r="I103" s="3" t="s">
        <v>199</v>
      </c>
      <c r="J103" s="2" t="s">
        <v>498</v>
      </c>
      <c r="K103" s="2">
        <v>7</v>
      </c>
      <c r="L103" s="8" t="s">
        <v>3</v>
      </c>
      <c r="M103" s="8" t="s">
        <v>8</v>
      </c>
      <c r="N103" s="5">
        <v>1900</v>
      </c>
      <c r="O103" s="2">
        <v>2015</v>
      </c>
      <c r="P103" s="8" t="s">
        <v>5</v>
      </c>
      <c r="Q103" s="8" t="str">
        <f>VLOOKUP(UniversidadeBase[[#This Row],[FORMA PGTO2]],PGTO!$B$4:$C$6,2,FALSE)</f>
        <v>CARTÃO CRÉDITO</v>
      </c>
      <c r="R103" s="8">
        <v>3</v>
      </c>
      <c r="S103" s="8" t="s">
        <v>113</v>
      </c>
      <c r="T103" s="2">
        <v>32</v>
      </c>
      <c r="U103" s="2" t="s">
        <v>304</v>
      </c>
      <c r="V103" s="8" t="s">
        <v>195</v>
      </c>
      <c r="W103" s="8" t="s">
        <v>196</v>
      </c>
      <c r="X103" s="2" t="s">
        <v>193</v>
      </c>
      <c r="Y103" s="33" t="s">
        <v>375</v>
      </c>
    </row>
    <row r="104" spans="1:25" x14ac:dyDescent="0.25">
      <c r="A104" s="4" t="s">
        <v>122</v>
      </c>
      <c r="B104" s="2">
        <v>8528</v>
      </c>
      <c r="C104" s="2" t="str">
        <f>UPPER(UniversidadeBase[[#This Row],[End]])</f>
        <v>RUA AUGUSTO DE VASCONCELOS</v>
      </c>
      <c r="D104" s="2" t="s">
        <v>447</v>
      </c>
      <c r="E104" s="3"/>
      <c r="F104" s="2">
        <v>4729957</v>
      </c>
      <c r="G104" s="8" t="s">
        <v>2</v>
      </c>
      <c r="H104" s="8" t="str">
        <f>VLOOKUP(UniversidadeBase[[#This Row],[CURSO]],CURSO!$C$1:$D$15,2,0)</f>
        <v>Ciências da Saúde</v>
      </c>
      <c r="I104" s="3" t="s">
        <v>199</v>
      </c>
      <c r="J104" s="2" t="s">
        <v>498</v>
      </c>
      <c r="K104" s="2">
        <v>7</v>
      </c>
      <c r="L104" s="8" t="s">
        <v>3</v>
      </c>
      <c r="M104" s="8" t="s">
        <v>4</v>
      </c>
      <c r="N104" s="5">
        <v>3500</v>
      </c>
      <c r="O104" s="2">
        <v>2015</v>
      </c>
      <c r="P104" s="8" t="s">
        <v>5</v>
      </c>
      <c r="Q104" s="8" t="str">
        <f>VLOOKUP(UniversidadeBase[[#This Row],[FORMA PGTO2]],PGTO!$B$4:$C$6,2,FALSE)</f>
        <v>CARTÃO CRÉDITO</v>
      </c>
      <c r="R104" s="8">
        <v>3</v>
      </c>
      <c r="S104" s="8" t="s">
        <v>113</v>
      </c>
      <c r="T104" s="2">
        <v>21</v>
      </c>
      <c r="U104" s="2" t="s">
        <v>305</v>
      </c>
      <c r="V104" s="8" t="s">
        <v>196</v>
      </c>
      <c r="W104" s="8" t="s">
        <v>196</v>
      </c>
      <c r="X104" s="2" t="s">
        <v>193</v>
      </c>
      <c r="Y104" s="33" t="s">
        <v>375</v>
      </c>
    </row>
    <row r="105" spans="1:25" x14ac:dyDescent="0.25">
      <c r="A105" s="4" t="s">
        <v>123</v>
      </c>
      <c r="B105" s="2">
        <v>2860</v>
      </c>
      <c r="C105" s="2" t="str">
        <f>UPPER(UniversidadeBase[[#This Row],[End]])</f>
        <v>NÃO CADASTRADO</v>
      </c>
      <c r="D105" s="2" t="s">
        <v>495</v>
      </c>
      <c r="E105" s="3"/>
      <c r="F105" s="2">
        <v>4715981</v>
      </c>
      <c r="G105" s="8" t="s">
        <v>7</v>
      </c>
      <c r="H105" s="8" t="str">
        <f>VLOOKUP(UniversidadeBase[[#This Row],[CURSO]],CURSO!$C$1:$D$15,2,0)</f>
        <v>Ciências Sociais Aplicadas</v>
      </c>
      <c r="I105" s="3" t="s">
        <v>574</v>
      </c>
      <c r="J105" s="2" t="s">
        <v>497</v>
      </c>
      <c r="K105" s="2">
        <v>8</v>
      </c>
      <c r="L105" s="8" t="s">
        <v>189</v>
      </c>
      <c r="M105" s="8" t="s">
        <v>8</v>
      </c>
      <c r="N105" s="5">
        <v>2600</v>
      </c>
      <c r="O105" s="2">
        <v>2015</v>
      </c>
      <c r="P105" s="8" t="s">
        <v>5</v>
      </c>
      <c r="Q105" s="8" t="str">
        <f>VLOOKUP(UniversidadeBase[[#This Row],[FORMA PGTO2]],PGTO!$B$4:$C$6,2,FALSE)</f>
        <v>CARTÃO CRÉDITO</v>
      </c>
      <c r="R105" s="8">
        <v>3</v>
      </c>
      <c r="S105" s="8" t="s">
        <v>113</v>
      </c>
      <c r="T105" s="2">
        <v>30</v>
      </c>
      <c r="U105" s="2" t="s">
        <v>306</v>
      </c>
      <c r="V105" s="8" t="s">
        <v>196</v>
      </c>
      <c r="W105" s="8" t="s">
        <v>195</v>
      </c>
      <c r="X105" s="2" t="s">
        <v>193</v>
      </c>
      <c r="Y105" s="33" t="s">
        <v>375</v>
      </c>
    </row>
    <row r="106" spans="1:25" x14ac:dyDescent="0.25">
      <c r="A106" s="4" t="s">
        <v>124</v>
      </c>
      <c r="B106" s="2">
        <v>3579</v>
      </c>
      <c r="C106" s="2" t="str">
        <f>UPPER(UniversidadeBase[[#This Row],[End]])</f>
        <v>DA POSSE</v>
      </c>
      <c r="D106" s="2" t="s">
        <v>448</v>
      </c>
      <c r="E106" s="3"/>
      <c r="F106" s="2">
        <v>3405611</v>
      </c>
      <c r="G106" s="8" t="s">
        <v>11</v>
      </c>
      <c r="H106" s="8" t="str">
        <f>VLOOKUP(UniversidadeBase[[#This Row],[CURSO]],CURSO!$C$1:$D$15,2,0)</f>
        <v>Ciências Exatas e da Terra</v>
      </c>
      <c r="I106" s="3" t="s">
        <v>199</v>
      </c>
      <c r="J106" s="2" t="s">
        <v>498</v>
      </c>
      <c r="K106" s="2">
        <v>6</v>
      </c>
      <c r="L106" s="8" t="s">
        <v>3</v>
      </c>
      <c r="M106" s="8" t="s">
        <v>8</v>
      </c>
      <c r="N106" s="5">
        <v>2000</v>
      </c>
      <c r="O106" s="2">
        <v>2015</v>
      </c>
      <c r="P106" s="8" t="s">
        <v>5</v>
      </c>
      <c r="Q106" s="8" t="str">
        <f>VLOOKUP(UniversidadeBase[[#This Row],[FORMA PGTO2]],PGTO!$B$4:$C$6,2,FALSE)</f>
        <v>FIES</v>
      </c>
      <c r="R106" s="8">
        <v>2</v>
      </c>
      <c r="S106" s="8" t="s">
        <v>113</v>
      </c>
      <c r="T106" s="2">
        <v>30</v>
      </c>
      <c r="U106" s="2" t="s">
        <v>307</v>
      </c>
      <c r="V106" s="8" t="s">
        <v>196</v>
      </c>
      <c r="W106" s="8" t="s">
        <v>195</v>
      </c>
      <c r="X106" s="2" t="s">
        <v>193</v>
      </c>
      <c r="Y106" s="33" t="s">
        <v>375</v>
      </c>
    </row>
    <row r="107" spans="1:25" x14ac:dyDescent="0.25">
      <c r="A107" s="4" t="s">
        <v>125</v>
      </c>
      <c r="B107" s="2">
        <v>8481</v>
      </c>
      <c r="C107" s="2" t="str">
        <f>UPPER(UniversidadeBase[[#This Row],[End]])</f>
        <v>LASSANCE</v>
      </c>
      <c r="D107" s="2" t="s">
        <v>449</v>
      </c>
      <c r="E107" s="3"/>
      <c r="F107" s="2">
        <v>4247629</v>
      </c>
      <c r="G107" s="8" t="s">
        <v>14</v>
      </c>
      <c r="H107" s="8" t="str">
        <f>VLOOKUP(UniversidadeBase[[#This Row],[CURSO]],CURSO!$C$1:$D$15,2,0)</f>
        <v>Ciências Exatas e da Terra</v>
      </c>
      <c r="I107" s="3" t="s">
        <v>199</v>
      </c>
      <c r="J107" s="2" t="s">
        <v>498</v>
      </c>
      <c r="K107" s="2">
        <v>8</v>
      </c>
      <c r="L107" s="8" t="s">
        <v>189</v>
      </c>
      <c r="M107" s="8" t="s">
        <v>8</v>
      </c>
      <c r="N107" s="5">
        <v>1900</v>
      </c>
      <c r="O107" s="2">
        <v>2015</v>
      </c>
      <c r="P107" s="8" t="s">
        <v>5</v>
      </c>
      <c r="Q107" s="8" t="str">
        <f>VLOOKUP(UniversidadeBase[[#This Row],[FORMA PGTO2]],PGTO!$B$4:$C$6,2,FALSE)</f>
        <v>FIES</v>
      </c>
      <c r="R107" s="8">
        <v>2</v>
      </c>
      <c r="S107" s="8" t="s">
        <v>113</v>
      </c>
      <c r="T107" s="2">
        <v>35</v>
      </c>
      <c r="U107" s="2" t="s">
        <v>308</v>
      </c>
      <c r="V107" s="8" t="s">
        <v>196</v>
      </c>
      <c r="W107" s="8" t="s">
        <v>196</v>
      </c>
      <c r="X107" s="2" t="s">
        <v>193</v>
      </c>
      <c r="Y107" s="33" t="s">
        <v>376</v>
      </c>
    </row>
    <row r="108" spans="1:25" x14ac:dyDescent="0.25">
      <c r="A108" s="4" t="s">
        <v>126</v>
      </c>
      <c r="B108" s="2">
        <v>5406</v>
      </c>
      <c r="C108" s="2" t="str">
        <f>UPPER(UniversidadeBase[[#This Row],[End]])</f>
        <v>GUANDU DO SAPE</v>
      </c>
      <c r="D108" s="2" t="s">
        <v>404</v>
      </c>
      <c r="E108" s="3"/>
      <c r="F108" s="2">
        <v>4559342</v>
      </c>
      <c r="G108" s="8" t="s">
        <v>16</v>
      </c>
      <c r="H108" s="8" t="str">
        <f>VLOOKUP(UniversidadeBase[[#This Row],[CURSO]],CURSO!$C$1:$D$15,2,0)</f>
        <v>Ciências Sociais Aplicadas</v>
      </c>
      <c r="I108" s="3" t="s">
        <v>199</v>
      </c>
      <c r="J108" s="2" t="s">
        <v>498</v>
      </c>
      <c r="K108" s="2">
        <v>5</v>
      </c>
      <c r="L108" s="8" t="s">
        <v>3</v>
      </c>
      <c r="M108" s="8" t="s">
        <v>8</v>
      </c>
      <c r="N108" s="5">
        <v>1600</v>
      </c>
      <c r="O108" s="2">
        <v>2015</v>
      </c>
      <c r="P108" s="8" t="s">
        <v>9</v>
      </c>
      <c r="Q108" s="8" t="str">
        <f>VLOOKUP(UniversidadeBase[[#This Row],[FORMA PGTO2]],PGTO!$B$4:$C$6,2,FALSE)</f>
        <v>CARTÃO CRÉDITO</v>
      </c>
      <c r="R108" s="8">
        <v>3</v>
      </c>
      <c r="S108" s="8" t="s">
        <v>113</v>
      </c>
      <c r="T108" s="2">
        <v>22</v>
      </c>
      <c r="U108" s="2" t="s">
        <v>309</v>
      </c>
      <c r="V108" s="8" t="s">
        <v>196</v>
      </c>
      <c r="W108" s="8" t="s">
        <v>196</v>
      </c>
      <c r="X108" s="2" t="s">
        <v>193</v>
      </c>
      <c r="Y108" s="33" t="s">
        <v>375</v>
      </c>
    </row>
    <row r="109" spans="1:25" x14ac:dyDescent="0.25">
      <c r="A109" s="4" t="s">
        <v>127</v>
      </c>
      <c r="B109" s="2">
        <v>2411</v>
      </c>
      <c r="C109" s="2" t="str">
        <f>UPPER(UniversidadeBase[[#This Row],[End]])</f>
        <v>SAMPAIO DE LACERDA</v>
      </c>
      <c r="D109" s="2" t="s">
        <v>450</v>
      </c>
      <c r="E109" s="3"/>
      <c r="F109" s="2">
        <v>4958119</v>
      </c>
      <c r="G109" s="8" t="s">
        <v>25</v>
      </c>
      <c r="H109" s="8" t="str">
        <f>VLOOKUP(UniversidadeBase[[#This Row],[CURSO]],CURSO!$C$1:$D$15,2,0)</f>
        <v>Ciências Sociais Aplicadas</v>
      </c>
      <c r="I109" s="3" t="s">
        <v>201</v>
      </c>
      <c r="J109" s="2" t="s">
        <v>500</v>
      </c>
      <c r="K109" s="2">
        <v>8</v>
      </c>
      <c r="L109" s="8" t="s">
        <v>189</v>
      </c>
      <c r="M109" s="8" t="s">
        <v>4</v>
      </c>
      <c r="N109" s="5">
        <v>2300</v>
      </c>
      <c r="O109" s="2">
        <v>2015</v>
      </c>
      <c r="P109" s="8" t="s">
        <v>5</v>
      </c>
      <c r="Q109" s="8" t="str">
        <f>VLOOKUP(UniversidadeBase[[#This Row],[FORMA PGTO2]],PGTO!$B$4:$C$6,2,FALSE)</f>
        <v>FIES</v>
      </c>
      <c r="R109" s="8">
        <v>2</v>
      </c>
      <c r="S109" s="8" t="s">
        <v>113</v>
      </c>
      <c r="T109" s="2">
        <v>27</v>
      </c>
      <c r="U109" s="2" t="s">
        <v>310</v>
      </c>
      <c r="V109" s="8" t="s">
        <v>196</v>
      </c>
      <c r="W109" s="8" t="s">
        <v>196</v>
      </c>
      <c r="X109" s="2" t="s">
        <v>193</v>
      </c>
      <c r="Y109" s="33" t="s">
        <v>376</v>
      </c>
    </row>
    <row r="110" spans="1:25" x14ac:dyDescent="0.25">
      <c r="A110" s="4" t="s">
        <v>128</v>
      </c>
      <c r="B110" s="2">
        <v>3666</v>
      </c>
      <c r="C110" s="2" t="str">
        <f>UPPER(UniversidadeBase[[#This Row],[End]])</f>
        <v>DO TINGUI</v>
      </c>
      <c r="D110" s="2" t="s">
        <v>451</v>
      </c>
      <c r="E110" s="3"/>
      <c r="F110" s="2">
        <v>4151767</v>
      </c>
      <c r="G110" s="8" t="s">
        <v>7</v>
      </c>
      <c r="H110" s="8" t="str">
        <f>VLOOKUP(UniversidadeBase[[#This Row],[CURSO]],CURSO!$C$1:$D$15,2,0)</f>
        <v>Ciências Sociais Aplicadas</v>
      </c>
      <c r="I110" s="3" t="s">
        <v>574</v>
      </c>
      <c r="J110" s="2" t="s">
        <v>497</v>
      </c>
      <c r="K110" s="2">
        <v>5</v>
      </c>
      <c r="L110" s="8" t="s">
        <v>3</v>
      </c>
      <c r="M110" s="8" t="s">
        <v>4</v>
      </c>
      <c r="N110" s="5">
        <v>1600</v>
      </c>
      <c r="O110" s="2">
        <v>2015</v>
      </c>
      <c r="P110" s="8" t="s">
        <v>9</v>
      </c>
      <c r="Q110" s="8" t="str">
        <f>VLOOKUP(UniversidadeBase[[#This Row],[FORMA PGTO2]],PGTO!$B$4:$C$6,2,FALSE)</f>
        <v>FIES</v>
      </c>
      <c r="R110" s="8">
        <v>2</v>
      </c>
      <c r="S110" s="8" t="s">
        <v>113</v>
      </c>
      <c r="T110" s="2">
        <v>32</v>
      </c>
      <c r="U110" s="2" t="s">
        <v>311</v>
      </c>
      <c r="V110" s="8" t="s">
        <v>196</v>
      </c>
      <c r="W110" s="8" t="s">
        <v>196</v>
      </c>
      <c r="X110" s="2" t="s">
        <v>193</v>
      </c>
      <c r="Y110" s="33" t="s">
        <v>376</v>
      </c>
    </row>
    <row r="111" spans="1:25" x14ac:dyDescent="0.25">
      <c r="A111" s="4" t="s">
        <v>129</v>
      </c>
      <c r="B111" s="2">
        <v>4086</v>
      </c>
      <c r="C111" s="2" t="str">
        <f>UPPER(UniversidadeBase[[#This Row],[End]])</f>
        <v>RAVENA</v>
      </c>
      <c r="D111" s="2" t="s">
        <v>452</v>
      </c>
      <c r="E111" s="3"/>
      <c r="F111" s="2">
        <v>5141036</v>
      </c>
      <c r="G111" s="8" t="s">
        <v>19</v>
      </c>
      <c r="H111" s="8" t="str">
        <f>VLOOKUP(UniversidadeBase[[#This Row],[CURSO]],CURSO!$C$1:$D$15,2,0)</f>
        <v>Ciências Sociais Aplicadas</v>
      </c>
      <c r="I111" s="3" t="s">
        <v>200</v>
      </c>
      <c r="J111" s="2" t="s">
        <v>499</v>
      </c>
      <c r="K111" s="2">
        <v>8</v>
      </c>
      <c r="L111" s="8" t="s">
        <v>3</v>
      </c>
      <c r="M111" s="8" t="s">
        <v>8</v>
      </c>
      <c r="N111" s="5">
        <v>1400</v>
      </c>
      <c r="O111" s="2">
        <v>2015</v>
      </c>
      <c r="P111" s="8" t="s">
        <v>5</v>
      </c>
      <c r="Q111" s="8" t="str">
        <f>VLOOKUP(UniversidadeBase[[#This Row],[FORMA PGTO2]],PGTO!$B$4:$C$6,2,FALSE)</f>
        <v>CARTÃO CRÉDITO</v>
      </c>
      <c r="R111" s="8">
        <v>3</v>
      </c>
      <c r="S111" s="8" t="s">
        <v>113</v>
      </c>
      <c r="T111" s="2">
        <v>28</v>
      </c>
      <c r="U111" s="2" t="s">
        <v>312</v>
      </c>
      <c r="V111" s="8" t="s">
        <v>196</v>
      </c>
      <c r="W111" s="8" t="s">
        <v>196</v>
      </c>
      <c r="X111" s="2" t="s">
        <v>193</v>
      </c>
      <c r="Y111" s="33" t="s">
        <v>376</v>
      </c>
    </row>
    <row r="112" spans="1:25" x14ac:dyDescent="0.25">
      <c r="A112" s="4" t="s">
        <v>130</v>
      </c>
      <c r="B112" s="2">
        <v>1239</v>
      </c>
      <c r="C112" s="2" t="str">
        <f>UPPER(UniversidadeBase[[#This Row],[End]])</f>
        <v>DO PIAUIENSE</v>
      </c>
      <c r="D112" s="2" t="s">
        <v>453</v>
      </c>
      <c r="E112" s="3"/>
      <c r="F112" s="2">
        <v>3379777</v>
      </c>
      <c r="G112" s="8" t="s">
        <v>21</v>
      </c>
      <c r="H112" s="8" t="str">
        <f>VLOOKUP(UniversidadeBase[[#This Row],[CURSO]],CURSO!$C$1:$D$15,2,0)</f>
        <v>Ciências da Saúde</v>
      </c>
      <c r="I112" s="3" t="s">
        <v>199</v>
      </c>
      <c r="J112" s="2" t="s">
        <v>498</v>
      </c>
      <c r="K112" s="2">
        <v>6</v>
      </c>
      <c r="L112" s="8" t="s">
        <v>12</v>
      </c>
      <c r="M112" s="8" t="s">
        <v>4</v>
      </c>
      <c r="N112" s="5">
        <v>2200</v>
      </c>
      <c r="O112" s="2">
        <v>2015</v>
      </c>
      <c r="P112" s="8" t="s">
        <v>5</v>
      </c>
      <c r="Q112" s="8" t="str">
        <f>VLOOKUP(UniversidadeBase[[#This Row],[FORMA PGTO2]],PGTO!$B$4:$C$6,2,FALSE)</f>
        <v>FIES</v>
      </c>
      <c r="R112" s="8">
        <v>2</v>
      </c>
      <c r="S112" s="8" t="s">
        <v>113</v>
      </c>
      <c r="T112" s="2">
        <v>27</v>
      </c>
      <c r="U112" s="2" t="s">
        <v>313</v>
      </c>
      <c r="V112" s="8" t="s">
        <v>196</v>
      </c>
      <c r="W112" s="8" t="s">
        <v>196</v>
      </c>
      <c r="X112" s="2" t="s">
        <v>193</v>
      </c>
      <c r="Y112" s="33" t="s">
        <v>376</v>
      </c>
    </row>
    <row r="113" spans="1:25" x14ac:dyDescent="0.25">
      <c r="A113" s="4" t="s">
        <v>131</v>
      </c>
      <c r="B113" s="2">
        <v>1752</v>
      </c>
      <c r="C113" s="2" t="str">
        <f>UPPER(UniversidadeBase[[#This Row],[End]])</f>
        <v>ARI DE OLIVEIRA LIMA</v>
      </c>
      <c r="D113" s="2" t="s">
        <v>454</v>
      </c>
      <c r="E113" s="3"/>
      <c r="F113" s="2">
        <v>5068769</v>
      </c>
      <c r="G113" s="8" t="s">
        <v>23</v>
      </c>
      <c r="H113" s="8" t="str">
        <f>VLOOKUP(UniversidadeBase[[#This Row],[CURSO]],CURSO!$C$1:$D$15,2,0)</f>
        <v>Ciências Agrárias</v>
      </c>
      <c r="I113" s="3" t="s">
        <v>199</v>
      </c>
      <c r="J113" s="2" t="s">
        <v>498</v>
      </c>
      <c r="K113" s="2">
        <v>6</v>
      </c>
      <c r="L113" s="8" t="s">
        <v>3</v>
      </c>
      <c r="M113" s="8" t="s">
        <v>8</v>
      </c>
      <c r="N113" s="5">
        <v>2900</v>
      </c>
      <c r="O113" s="2">
        <v>2015</v>
      </c>
      <c r="P113" s="8" t="s">
        <v>5</v>
      </c>
      <c r="Q113" s="8" t="str">
        <f>VLOOKUP(UniversidadeBase[[#This Row],[FORMA PGTO2]],PGTO!$B$4:$C$6,2,FALSE)</f>
        <v>DINHEIRO</v>
      </c>
      <c r="R113" s="8">
        <v>1</v>
      </c>
      <c r="S113" s="8" t="s">
        <v>113</v>
      </c>
      <c r="T113" s="2">
        <v>35</v>
      </c>
      <c r="U113" s="2" t="s">
        <v>314</v>
      </c>
      <c r="V113" s="8" t="s">
        <v>196</v>
      </c>
      <c r="W113" s="8" t="s">
        <v>196</v>
      </c>
      <c r="X113" s="2" t="s">
        <v>193</v>
      </c>
      <c r="Y113" s="33" t="s">
        <v>375</v>
      </c>
    </row>
    <row r="114" spans="1:25" x14ac:dyDescent="0.25">
      <c r="A114" s="4" t="s">
        <v>132</v>
      </c>
      <c r="B114" s="2">
        <v>2396</v>
      </c>
      <c r="C114" s="2" t="str">
        <f>UPPER(UniversidadeBase[[#This Row],[End]])</f>
        <v>GUARAREMA</v>
      </c>
      <c r="D114" s="2" t="s">
        <v>433</v>
      </c>
      <c r="E114" s="3"/>
      <c r="F114" s="2">
        <v>4538934</v>
      </c>
      <c r="G114" s="8" t="s">
        <v>25</v>
      </c>
      <c r="H114" s="8" t="str">
        <f>VLOOKUP(UniversidadeBase[[#This Row],[CURSO]],CURSO!$C$1:$D$15,2,0)</f>
        <v>Ciências Sociais Aplicadas</v>
      </c>
      <c r="I114" s="3" t="s">
        <v>201</v>
      </c>
      <c r="J114" s="2" t="s">
        <v>500</v>
      </c>
      <c r="K114" s="2">
        <v>5</v>
      </c>
      <c r="L114" s="8" t="s">
        <v>3</v>
      </c>
      <c r="M114" s="8" t="s">
        <v>4</v>
      </c>
      <c r="N114" s="5">
        <v>1470</v>
      </c>
      <c r="O114" s="2">
        <v>2015</v>
      </c>
      <c r="P114" s="8" t="s">
        <v>5</v>
      </c>
      <c r="Q114" s="8" t="str">
        <f>VLOOKUP(UniversidadeBase[[#This Row],[FORMA PGTO2]],PGTO!$B$4:$C$6,2,FALSE)</f>
        <v>DINHEIRO</v>
      </c>
      <c r="R114" s="8">
        <v>1</v>
      </c>
      <c r="S114" s="8" t="s">
        <v>113</v>
      </c>
      <c r="T114" s="2">
        <v>23</v>
      </c>
      <c r="U114" s="2" t="s">
        <v>315</v>
      </c>
      <c r="V114" s="8" t="s">
        <v>196</v>
      </c>
      <c r="W114" s="8" t="s">
        <v>196</v>
      </c>
      <c r="X114" s="2" t="s">
        <v>193</v>
      </c>
      <c r="Y114" s="33" t="s">
        <v>375</v>
      </c>
    </row>
    <row r="115" spans="1:25" x14ac:dyDescent="0.25">
      <c r="A115" s="4" t="s">
        <v>133</v>
      </c>
      <c r="B115" s="2">
        <v>6987</v>
      </c>
      <c r="C115" s="2" t="str">
        <f>UPPER(UniversidadeBase[[#This Row],[End]])</f>
        <v>RUA: LUCIANO FABRICIO RIQUET</v>
      </c>
      <c r="D115" s="2" t="s">
        <v>455</v>
      </c>
      <c r="E115" s="3"/>
      <c r="F115" s="2">
        <v>4664126</v>
      </c>
      <c r="G115" s="8" t="s">
        <v>27</v>
      </c>
      <c r="H115" s="8" t="str">
        <f>VLOOKUP(UniversidadeBase[[#This Row],[CURSO]],CURSO!$C$1:$D$15,2,0)</f>
        <v>Ciências Humanas</v>
      </c>
      <c r="I115" s="3" t="s">
        <v>200</v>
      </c>
      <c r="J115" s="2" t="s">
        <v>499</v>
      </c>
      <c r="K115" s="2">
        <v>10</v>
      </c>
      <c r="L115" s="8" t="s">
        <v>12</v>
      </c>
      <c r="M115" s="8" t="s">
        <v>4</v>
      </c>
      <c r="N115" s="5">
        <v>1876</v>
      </c>
      <c r="O115" s="2">
        <v>2015</v>
      </c>
      <c r="P115" s="8" t="s">
        <v>5</v>
      </c>
      <c r="Q115" s="8" t="str">
        <f>VLOOKUP(UniversidadeBase[[#This Row],[FORMA PGTO2]],PGTO!$B$4:$C$6,2,FALSE)</f>
        <v>CARTÃO CRÉDITO</v>
      </c>
      <c r="R115" s="8">
        <v>3</v>
      </c>
      <c r="S115" s="8" t="s">
        <v>113</v>
      </c>
      <c r="T115" s="2">
        <v>35</v>
      </c>
      <c r="U115" s="2" t="s">
        <v>316</v>
      </c>
      <c r="V115" s="8" t="s">
        <v>196</v>
      </c>
      <c r="W115" s="8" t="s">
        <v>196</v>
      </c>
      <c r="X115" s="2" t="s">
        <v>193</v>
      </c>
      <c r="Y115" s="33" t="s">
        <v>376</v>
      </c>
    </row>
    <row r="116" spans="1:25" x14ac:dyDescent="0.25">
      <c r="A116" s="4" t="s">
        <v>134</v>
      </c>
      <c r="B116" s="2">
        <v>1548</v>
      </c>
      <c r="C116" s="2" t="str">
        <f>UPPER(UniversidadeBase[[#This Row],[End]])</f>
        <v>DO QUAFA</v>
      </c>
      <c r="D116" s="2" t="s">
        <v>456</v>
      </c>
      <c r="E116" s="3"/>
      <c r="F116" s="2">
        <v>3821173</v>
      </c>
      <c r="G116" s="8" t="s">
        <v>29</v>
      </c>
      <c r="H116" s="8" t="str">
        <f>VLOOKUP(UniversidadeBase[[#This Row],[CURSO]],CURSO!$C$1:$D$15,2,0)</f>
        <v>Ciências Exatas e da Terra</v>
      </c>
      <c r="I116" s="3" t="s">
        <v>199</v>
      </c>
      <c r="J116" s="2" t="s">
        <v>498</v>
      </c>
      <c r="K116" s="2">
        <v>9</v>
      </c>
      <c r="L116" s="8" t="s">
        <v>12</v>
      </c>
      <c r="M116" s="8" t="s">
        <v>4</v>
      </c>
      <c r="N116" s="5">
        <v>1900</v>
      </c>
      <c r="O116" s="2">
        <v>2015</v>
      </c>
      <c r="P116" s="8" t="s">
        <v>5</v>
      </c>
      <c r="Q116" s="8" t="str">
        <f>VLOOKUP(UniversidadeBase[[#This Row],[FORMA PGTO2]],PGTO!$B$4:$C$6,2,FALSE)</f>
        <v>CARTÃO CRÉDITO</v>
      </c>
      <c r="R116" s="8">
        <v>3</v>
      </c>
      <c r="S116" s="8" t="s">
        <v>113</v>
      </c>
      <c r="T116" s="2">
        <v>26</v>
      </c>
      <c r="U116" s="2" t="s">
        <v>317</v>
      </c>
      <c r="V116" s="8" t="s">
        <v>196</v>
      </c>
      <c r="W116" s="8" t="s">
        <v>195</v>
      </c>
      <c r="X116" s="2" t="s">
        <v>193</v>
      </c>
      <c r="Y116" s="33" t="s">
        <v>376</v>
      </c>
    </row>
    <row r="117" spans="1:25" x14ac:dyDescent="0.25">
      <c r="A117" s="4" t="s">
        <v>135</v>
      </c>
      <c r="B117" s="2">
        <v>8389</v>
      </c>
      <c r="C117" s="2" t="str">
        <f>UPPER(UniversidadeBase[[#This Row],[End]])</f>
        <v>SÃO GERVÁSIO</v>
      </c>
      <c r="D117" s="2" t="s">
        <v>457</v>
      </c>
      <c r="E117" s="3"/>
      <c r="F117" s="2">
        <v>3480703</v>
      </c>
      <c r="G117" s="8" t="s">
        <v>187</v>
      </c>
      <c r="H117" s="8" t="str">
        <f>VLOOKUP(UniversidadeBase[[#This Row],[CURSO]],CURSO!$C$1:$D$15,2,0)</f>
        <v>Ciências da Saúde</v>
      </c>
      <c r="I117" s="3" t="s">
        <v>200</v>
      </c>
      <c r="J117" s="2" t="s">
        <v>499</v>
      </c>
      <c r="K117" s="2">
        <v>9</v>
      </c>
      <c r="L117" s="8" t="s">
        <v>12</v>
      </c>
      <c r="M117" s="8" t="s">
        <v>4</v>
      </c>
      <c r="N117" s="5">
        <v>1100</v>
      </c>
      <c r="O117" s="2">
        <v>2015</v>
      </c>
      <c r="P117" s="8" t="s">
        <v>5</v>
      </c>
      <c r="Q117" s="8" t="str">
        <f>VLOOKUP(UniversidadeBase[[#This Row],[FORMA PGTO2]],PGTO!$B$4:$C$6,2,FALSE)</f>
        <v>FIES</v>
      </c>
      <c r="R117" s="8">
        <v>2</v>
      </c>
      <c r="S117" s="8" t="s">
        <v>113</v>
      </c>
      <c r="T117" s="2">
        <v>24</v>
      </c>
      <c r="U117" s="2" t="s">
        <v>318</v>
      </c>
      <c r="V117" s="8" t="s">
        <v>196</v>
      </c>
      <c r="W117" s="8" t="s">
        <v>196</v>
      </c>
      <c r="X117" s="2" t="s">
        <v>193</v>
      </c>
      <c r="Y117" s="33" t="s">
        <v>376</v>
      </c>
    </row>
    <row r="118" spans="1:25" x14ac:dyDescent="0.25">
      <c r="A118" s="4" t="s">
        <v>136</v>
      </c>
      <c r="B118" s="2">
        <v>9331</v>
      </c>
      <c r="C118" s="2" t="str">
        <f>UPPER(UniversidadeBase[[#This Row],[End]])</f>
        <v>ALVES PINHEIRO</v>
      </c>
      <c r="D118" s="2" t="s">
        <v>458</v>
      </c>
      <c r="E118" s="3"/>
      <c r="F118" s="2">
        <v>4475557</v>
      </c>
      <c r="G118" s="8" t="s">
        <v>11</v>
      </c>
      <c r="H118" s="8" t="str">
        <f>VLOOKUP(UniversidadeBase[[#This Row],[CURSO]],CURSO!$C$1:$D$15,2,0)</f>
        <v>Ciências Exatas e da Terra</v>
      </c>
      <c r="I118" s="3" t="s">
        <v>199</v>
      </c>
      <c r="J118" s="2" t="s">
        <v>498</v>
      </c>
      <c r="K118" s="2">
        <v>10</v>
      </c>
      <c r="L118" s="8" t="s">
        <v>3</v>
      </c>
      <c r="M118" s="8" t="s">
        <v>4</v>
      </c>
      <c r="N118" s="5">
        <v>2000</v>
      </c>
      <c r="O118" s="2">
        <v>2015</v>
      </c>
      <c r="P118" s="8" t="s">
        <v>5</v>
      </c>
      <c r="Q118" s="8" t="str">
        <f>VLOOKUP(UniversidadeBase[[#This Row],[FORMA PGTO2]],PGTO!$B$4:$C$6,2,FALSE)</f>
        <v>FIES</v>
      </c>
      <c r="R118" s="8">
        <v>2</v>
      </c>
      <c r="S118" s="8" t="s">
        <v>113</v>
      </c>
      <c r="T118" s="2">
        <v>21</v>
      </c>
      <c r="U118" s="2" t="s">
        <v>319</v>
      </c>
      <c r="V118" s="8" t="s">
        <v>196</v>
      </c>
      <c r="W118" s="8" t="s">
        <v>195</v>
      </c>
      <c r="X118" s="2" t="s">
        <v>193</v>
      </c>
      <c r="Y118" s="33" t="s">
        <v>375</v>
      </c>
    </row>
    <row r="119" spans="1:25" x14ac:dyDescent="0.25">
      <c r="A119" s="4" t="s">
        <v>137</v>
      </c>
      <c r="B119" s="2">
        <v>6604</v>
      </c>
      <c r="C119" s="2" t="str">
        <f>UPPER(UniversidadeBase[[#This Row],[End]])</f>
        <v>NÃO CADASTRADO</v>
      </c>
      <c r="D119" s="2" t="s">
        <v>495</v>
      </c>
      <c r="E119" s="3"/>
      <c r="F119" s="2">
        <v>4296908</v>
      </c>
      <c r="G119" s="8" t="s">
        <v>11</v>
      </c>
      <c r="H119" s="8" t="str">
        <f>VLOOKUP(UniversidadeBase[[#This Row],[CURSO]],CURSO!$C$1:$D$15,2,0)</f>
        <v>Ciências Exatas e da Terra</v>
      </c>
      <c r="I119" s="3" t="s">
        <v>199</v>
      </c>
      <c r="J119" s="2" t="s">
        <v>498</v>
      </c>
      <c r="K119" s="2">
        <v>10</v>
      </c>
      <c r="L119" s="8" t="s">
        <v>3</v>
      </c>
      <c r="M119" s="8" t="s">
        <v>4</v>
      </c>
      <c r="N119" s="5">
        <v>2000</v>
      </c>
      <c r="O119" s="2">
        <v>2015</v>
      </c>
      <c r="P119" s="8" t="s">
        <v>5</v>
      </c>
      <c r="Q119" s="8" t="str">
        <f>VLOOKUP(UniversidadeBase[[#This Row],[FORMA PGTO2]],PGTO!$B$4:$C$6,2,FALSE)</f>
        <v>FIES</v>
      </c>
      <c r="R119" s="8">
        <v>2</v>
      </c>
      <c r="S119" s="8" t="s">
        <v>113</v>
      </c>
      <c r="T119" s="2">
        <v>29</v>
      </c>
      <c r="U119" s="2" t="s">
        <v>320</v>
      </c>
      <c r="V119" s="8" t="s">
        <v>196</v>
      </c>
      <c r="W119" s="8" t="s">
        <v>195</v>
      </c>
      <c r="X119" s="2" t="s">
        <v>193</v>
      </c>
      <c r="Y119" s="33" t="s">
        <v>375</v>
      </c>
    </row>
    <row r="120" spans="1:25" x14ac:dyDescent="0.25">
      <c r="A120" s="4" t="s">
        <v>138</v>
      </c>
      <c r="B120" s="2">
        <v>3886</v>
      </c>
      <c r="C120" s="2" t="str">
        <f>UPPER(UniversidadeBase[[#This Row],[End]])</f>
        <v>MENDANHA</v>
      </c>
      <c r="D120" s="2" t="s">
        <v>459</v>
      </c>
      <c r="E120" s="3"/>
      <c r="F120" s="2">
        <v>3980277</v>
      </c>
      <c r="G120" s="8" t="s">
        <v>25</v>
      </c>
      <c r="H120" s="8" t="str">
        <f>VLOOKUP(UniversidadeBase[[#This Row],[CURSO]],CURSO!$C$1:$D$15,2,0)</f>
        <v>Ciências Sociais Aplicadas</v>
      </c>
      <c r="I120" s="3" t="s">
        <v>201</v>
      </c>
      <c r="J120" s="2" t="s">
        <v>500</v>
      </c>
      <c r="K120" s="2">
        <v>10</v>
      </c>
      <c r="L120" s="8" t="s">
        <v>12</v>
      </c>
      <c r="M120" s="8" t="s">
        <v>4</v>
      </c>
      <c r="N120" s="5">
        <v>1470</v>
      </c>
      <c r="O120" s="2">
        <v>2015</v>
      </c>
      <c r="P120" s="8" t="s">
        <v>5</v>
      </c>
      <c r="Q120" s="8" t="str">
        <f>VLOOKUP(UniversidadeBase[[#This Row],[FORMA PGTO2]],PGTO!$B$4:$C$6,2,FALSE)</f>
        <v>CARTÃO CRÉDITO</v>
      </c>
      <c r="R120" s="8">
        <v>3</v>
      </c>
      <c r="S120" s="8" t="s">
        <v>113</v>
      </c>
      <c r="T120" s="2">
        <v>31</v>
      </c>
      <c r="U120" s="2" t="s">
        <v>321</v>
      </c>
      <c r="V120" s="8" t="s">
        <v>196</v>
      </c>
      <c r="W120" s="8" t="s">
        <v>196</v>
      </c>
      <c r="X120" s="2" t="s">
        <v>193</v>
      </c>
      <c r="Y120" s="33" t="s">
        <v>375</v>
      </c>
    </row>
    <row r="121" spans="1:25" x14ac:dyDescent="0.25">
      <c r="A121" s="4" t="s">
        <v>139</v>
      </c>
      <c r="B121" s="2">
        <v>6690</v>
      </c>
      <c r="C121" s="2" t="str">
        <f>UPPER(UniversidadeBase[[#This Row],[End]])</f>
        <v>NÃO CADASTRADO</v>
      </c>
      <c r="D121" s="2" t="s">
        <v>495</v>
      </c>
      <c r="E121" s="3"/>
      <c r="F121" s="2">
        <v>4803398</v>
      </c>
      <c r="G121" s="8" t="s">
        <v>18</v>
      </c>
      <c r="H121" s="8" t="str">
        <f>VLOOKUP(UniversidadeBase[[#This Row],[CURSO]],CURSO!$C$1:$D$15,2,0)</f>
        <v>Linguística, Letras e Artes</v>
      </c>
      <c r="I121" s="3" t="s">
        <v>200</v>
      </c>
      <c r="J121" s="2" t="s">
        <v>499</v>
      </c>
      <c r="K121" s="2">
        <v>6</v>
      </c>
      <c r="L121" s="8" t="s">
        <v>12</v>
      </c>
      <c r="M121" s="8" t="s">
        <v>4</v>
      </c>
      <c r="N121" s="5">
        <v>1400</v>
      </c>
      <c r="O121" s="2">
        <v>2015</v>
      </c>
      <c r="P121" s="8" t="s">
        <v>5</v>
      </c>
      <c r="Q121" s="8" t="str">
        <f>VLOOKUP(UniversidadeBase[[#This Row],[FORMA PGTO2]],PGTO!$B$4:$C$6,2,FALSE)</f>
        <v>CARTÃO CRÉDITO</v>
      </c>
      <c r="R121" s="8">
        <v>3</v>
      </c>
      <c r="S121" s="8" t="s">
        <v>113</v>
      </c>
      <c r="T121" s="2">
        <v>26</v>
      </c>
      <c r="U121" s="2" t="s">
        <v>322</v>
      </c>
      <c r="V121" s="8" t="s">
        <v>196</v>
      </c>
      <c r="W121" s="8" t="s">
        <v>196</v>
      </c>
      <c r="X121" s="2" t="s">
        <v>193</v>
      </c>
      <c r="Y121" s="33" t="s">
        <v>375</v>
      </c>
    </row>
    <row r="122" spans="1:25" x14ac:dyDescent="0.25">
      <c r="A122" s="4" t="s">
        <v>140</v>
      </c>
      <c r="B122" s="2">
        <v>5865</v>
      </c>
      <c r="C122" s="2" t="str">
        <f>UPPER(UniversidadeBase[[#This Row],[End]])</f>
        <v>GUSTAVO BUARQUE SCHILLER</v>
      </c>
      <c r="D122" s="2" t="s">
        <v>460</v>
      </c>
      <c r="E122" s="3"/>
      <c r="F122" s="2">
        <v>4818723</v>
      </c>
      <c r="G122" s="8" t="s">
        <v>188</v>
      </c>
      <c r="H122" s="8" t="str">
        <f>VLOOKUP(UniversidadeBase[[#This Row],[CURSO]],CURSO!$C$1:$D$15,2,0)</f>
        <v>Ciências Exatas e da Terra</v>
      </c>
      <c r="I122" s="3" t="s">
        <v>199</v>
      </c>
      <c r="J122" s="2" t="s">
        <v>498</v>
      </c>
      <c r="K122" s="2">
        <v>9</v>
      </c>
      <c r="L122" s="8" t="s">
        <v>12</v>
      </c>
      <c r="M122" s="8" t="s">
        <v>8</v>
      </c>
      <c r="N122" s="5">
        <v>1800</v>
      </c>
      <c r="O122" s="2">
        <v>2015</v>
      </c>
      <c r="P122" s="8" t="s">
        <v>5</v>
      </c>
      <c r="Q122" s="8" t="str">
        <f>VLOOKUP(UniversidadeBase[[#This Row],[FORMA PGTO2]],PGTO!$B$4:$C$6,2,FALSE)</f>
        <v>DINHEIRO</v>
      </c>
      <c r="R122" s="8">
        <v>1</v>
      </c>
      <c r="S122" s="8" t="s">
        <v>113</v>
      </c>
      <c r="T122" s="2">
        <v>26</v>
      </c>
      <c r="U122" s="2" t="s">
        <v>323</v>
      </c>
      <c r="V122" s="8" t="s">
        <v>196</v>
      </c>
      <c r="W122" s="8" t="s">
        <v>196</v>
      </c>
      <c r="X122" s="2" t="s">
        <v>193</v>
      </c>
      <c r="Y122" s="33" t="s">
        <v>375</v>
      </c>
    </row>
    <row r="123" spans="1:25" x14ac:dyDescent="0.25">
      <c r="A123" s="4" t="s">
        <v>141</v>
      </c>
      <c r="B123" s="2">
        <v>3947</v>
      </c>
      <c r="C123" s="2" t="str">
        <f>UPPER(UniversidadeBase[[#This Row],[End]])</f>
        <v>NÃO CADASTRADO</v>
      </c>
      <c r="D123" s="2" t="s">
        <v>495</v>
      </c>
      <c r="E123" s="3"/>
      <c r="F123" s="2">
        <v>5136239</v>
      </c>
      <c r="G123" s="8" t="s">
        <v>188</v>
      </c>
      <c r="H123" s="8" t="str">
        <f>VLOOKUP(UniversidadeBase[[#This Row],[CURSO]],CURSO!$C$1:$D$15,2,0)</f>
        <v>Ciências Exatas e da Terra</v>
      </c>
      <c r="I123" s="3" t="s">
        <v>199</v>
      </c>
      <c r="J123" s="2" t="s">
        <v>498</v>
      </c>
      <c r="K123" s="2">
        <v>6</v>
      </c>
      <c r="L123" s="8" t="s">
        <v>3</v>
      </c>
      <c r="M123" s="8" t="s">
        <v>4</v>
      </c>
      <c r="N123" s="5">
        <v>1800</v>
      </c>
      <c r="O123" s="2">
        <v>2015</v>
      </c>
      <c r="P123" s="8" t="s">
        <v>5</v>
      </c>
      <c r="Q123" s="8" t="str">
        <f>VLOOKUP(UniversidadeBase[[#This Row],[FORMA PGTO2]],PGTO!$B$4:$C$6,2,FALSE)</f>
        <v>DINHEIRO</v>
      </c>
      <c r="R123" s="8">
        <v>1</v>
      </c>
      <c r="S123" s="8" t="s">
        <v>113</v>
      </c>
      <c r="T123" s="2">
        <v>22</v>
      </c>
      <c r="U123" s="2" t="s">
        <v>324</v>
      </c>
      <c r="V123" s="8" t="s">
        <v>196</v>
      </c>
      <c r="W123" s="8" t="s">
        <v>196</v>
      </c>
      <c r="X123" s="2" t="s">
        <v>193</v>
      </c>
      <c r="Y123" s="33" t="s">
        <v>375</v>
      </c>
    </row>
    <row r="124" spans="1:25" x14ac:dyDescent="0.25">
      <c r="A124" s="4" t="s">
        <v>142</v>
      </c>
      <c r="B124" s="2">
        <v>2950</v>
      </c>
      <c r="C124" s="2" t="str">
        <f>UPPER(UniversidadeBase[[#This Row],[End]])</f>
        <v>PONCHE-VERDE</v>
      </c>
      <c r="D124" s="2" t="s">
        <v>461</v>
      </c>
      <c r="E124" s="3"/>
      <c r="F124" s="2">
        <v>4501782</v>
      </c>
      <c r="G124" s="8" t="s">
        <v>18</v>
      </c>
      <c r="H124" s="8" t="str">
        <f>VLOOKUP(UniversidadeBase[[#This Row],[CURSO]],CURSO!$C$1:$D$15,2,0)</f>
        <v>Linguística, Letras e Artes</v>
      </c>
      <c r="I124" s="3" t="s">
        <v>200</v>
      </c>
      <c r="J124" s="2" t="s">
        <v>499</v>
      </c>
      <c r="K124" s="2">
        <v>9</v>
      </c>
      <c r="L124" s="8" t="s">
        <v>12</v>
      </c>
      <c r="M124" s="8" t="s">
        <v>8</v>
      </c>
      <c r="N124" s="5">
        <v>1400</v>
      </c>
      <c r="O124" s="2">
        <v>2015</v>
      </c>
      <c r="P124" s="8" t="s">
        <v>5</v>
      </c>
      <c r="Q124" s="8" t="str">
        <f>VLOOKUP(UniversidadeBase[[#This Row],[FORMA PGTO2]],PGTO!$B$4:$C$6,2,FALSE)</f>
        <v>DINHEIRO</v>
      </c>
      <c r="R124" s="8">
        <v>1</v>
      </c>
      <c r="S124" s="8" t="s">
        <v>113</v>
      </c>
      <c r="T124" s="2">
        <v>29</v>
      </c>
      <c r="U124" s="2" t="s">
        <v>325</v>
      </c>
      <c r="V124" s="8" t="s">
        <v>196</v>
      </c>
      <c r="W124" s="8" t="s">
        <v>196</v>
      </c>
      <c r="X124" s="2" t="s">
        <v>193</v>
      </c>
      <c r="Y124" s="33" t="s">
        <v>375</v>
      </c>
    </row>
    <row r="125" spans="1:25" x14ac:dyDescent="0.25">
      <c r="A125" s="4" t="s">
        <v>143</v>
      </c>
      <c r="B125" s="2">
        <v>5965</v>
      </c>
      <c r="C125" s="2" t="str">
        <f>UPPER(UniversidadeBase[[#This Row],[End]])</f>
        <v>EUGÊNIO PAIVA</v>
      </c>
      <c r="D125" s="2" t="s">
        <v>462</v>
      </c>
      <c r="E125" s="3"/>
      <c r="F125" s="2">
        <v>5029191</v>
      </c>
      <c r="G125" s="8" t="s">
        <v>188</v>
      </c>
      <c r="H125" s="8" t="str">
        <f>VLOOKUP(UniversidadeBase[[#This Row],[CURSO]],CURSO!$C$1:$D$15,2,0)</f>
        <v>Ciências Exatas e da Terra</v>
      </c>
      <c r="I125" s="3" t="s">
        <v>199</v>
      </c>
      <c r="J125" s="2" t="s">
        <v>498</v>
      </c>
      <c r="K125" s="2">
        <v>6</v>
      </c>
      <c r="L125" s="8" t="s">
        <v>189</v>
      </c>
      <c r="M125" s="8" t="s">
        <v>4</v>
      </c>
      <c r="N125" s="5">
        <v>2600</v>
      </c>
      <c r="O125" s="2">
        <v>2015</v>
      </c>
      <c r="P125" s="8" t="s">
        <v>5</v>
      </c>
      <c r="Q125" s="8" t="str">
        <f>VLOOKUP(UniversidadeBase[[#This Row],[FORMA PGTO2]],PGTO!$B$4:$C$6,2,FALSE)</f>
        <v>DINHEIRO</v>
      </c>
      <c r="R125" s="8">
        <v>1</v>
      </c>
      <c r="S125" s="8" t="s">
        <v>113</v>
      </c>
      <c r="T125" s="2">
        <v>23</v>
      </c>
      <c r="U125" s="2" t="s">
        <v>326</v>
      </c>
      <c r="V125" s="8" t="s">
        <v>196</v>
      </c>
      <c r="W125" s="8" t="s">
        <v>196</v>
      </c>
      <c r="X125" s="2" t="s">
        <v>193</v>
      </c>
      <c r="Y125" s="33" t="s">
        <v>375</v>
      </c>
    </row>
    <row r="126" spans="1:25" x14ac:dyDescent="0.25">
      <c r="A126" s="4" t="s">
        <v>144</v>
      </c>
      <c r="B126" s="2">
        <v>7557</v>
      </c>
      <c r="C126" s="2" t="str">
        <f>UPPER(UniversidadeBase[[#This Row],[End]])</f>
        <v>VEREADOR ALCEU DE CARVALHO</v>
      </c>
      <c r="D126" s="2" t="s">
        <v>463</v>
      </c>
      <c r="E126" s="3"/>
      <c r="F126" s="2">
        <v>4114139</v>
      </c>
      <c r="G126" s="8" t="s">
        <v>18</v>
      </c>
      <c r="H126" s="8" t="str">
        <f>VLOOKUP(UniversidadeBase[[#This Row],[CURSO]],CURSO!$C$1:$D$15,2,0)</f>
        <v>Linguística, Letras e Artes</v>
      </c>
      <c r="I126" s="3" t="s">
        <v>200</v>
      </c>
      <c r="J126" s="2" t="s">
        <v>499</v>
      </c>
      <c r="K126" s="2">
        <v>9</v>
      </c>
      <c r="L126" s="8" t="s">
        <v>189</v>
      </c>
      <c r="M126" s="8" t="s">
        <v>4</v>
      </c>
      <c r="N126" s="5">
        <v>2300</v>
      </c>
      <c r="O126" s="2">
        <v>2015</v>
      </c>
      <c r="P126" s="8" t="s">
        <v>5</v>
      </c>
      <c r="Q126" s="8" t="str">
        <f>VLOOKUP(UniversidadeBase[[#This Row],[FORMA PGTO2]],PGTO!$B$4:$C$6,2,FALSE)</f>
        <v>DINHEIRO</v>
      </c>
      <c r="R126" s="8">
        <v>1</v>
      </c>
      <c r="S126" s="8" t="s">
        <v>113</v>
      </c>
      <c r="T126" s="2">
        <v>29</v>
      </c>
      <c r="U126" s="2" t="s">
        <v>327</v>
      </c>
      <c r="V126" s="8" t="s">
        <v>196</v>
      </c>
      <c r="W126" s="8" t="s">
        <v>195</v>
      </c>
      <c r="X126" s="2" t="s">
        <v>193</v>
      </c>
      <c r="Y126" s="33" t="s">
        <v>375</v>
      </c>
    </row>
    <row r="127" spans="1:25" x14ac:dyDescent="0.25">
      <c r="A127" s="4" t="s">
        <v>145</v>
      </c>
      <c r="B127" s="2">
        <v>1411</v>
      </c>
      <c r="C127" s="2" t="str">
        <f>UPPER(UniversidadeBase[[#This Row],[End]])</f>
        <v>JOSÉ MANUEL MÁXIMO</v>
      </c>
      <c r="D127" s="2" t="s">
        <v>464</v>
      </c>
      <c r="E127" s="3"/>
      <c r="F127" s="2">
        <v>3262951</v>
      </c>
      <c r="G127" s="8" t="s">
        <v>188</v>
      </c>
      <c r="H127" s="8" t="str">
        <f>VLOOKUP(UniversidadeBase[[#This Row],[CURSO]],CURSO!$C$1:$D$15,2,0)</f>
        <v>Ciências Exatas e da Terra</v>
      </c>
      <c r="I127" s="3" t="s">
        <v>199</v>
      </c>
      <c r="J127" s="2" t="s">
        <v>498</v>
      </c>
      <c r="K127" s="2">
        <v>7</v>
      </c>
      <c r="L127" s="8" t="s">
        <v>189</v>
      </c>
      <c r="M127" s="8" t="s">
        <v>8</v>
      </c>
      <c r="N127" s="5">
        <v>2600</v>
      </c>
      <c r="O127" s="2">
        <v>2015</v>
      </c>
      <c r="P127" s="8" t="s">
        <v>5</v>
      </c>
      <c r="Q127" s="8" t="str">
        <f>VLOOKUP(UniversidadeBase[[#This Row],[FORMA PGTO2]],PGTO!$B$4:$C$6,2,FALSE)</f>
        <v>CARTÃO CRÉDITO</v>
      </c>
      <c r="R127" s="8">
        <v>3</v>
      </c>
      <c r="S127" s="8" t="s">
        <v>113</v>
      </c>
      <c r="T127" s="2">
        <v>27</v>
      </c>
      <c r="U127" s="2" t="s">
        <v>328</v>
      </c>
      <c r="V127" s="8" t="s">
        <v>196</v>
      </c>
      <c r="W127" s="8" t="s">
        <v>195</v>
      </c>
      <c r="X127" s="2" t="s">
        <v>193</v>
      </c>
      <c r="Y127" s="33" t="s">
        <v>375</v>
      </c>
    </row>
    <row r="128" spans="1:25" x14ac:dyDescent="0.25">
      <c r="A128" s="4" t="s">
        <v>146</v>
      </c>
      <c r="B128" s="2">
        <v>5621</v>
      </c>
      <c r="C128" s="2" t="str">
        <f>UPPER(UniversidadeBase[[#This Row],[End]])</f>
        <v>TIMBAUBA</v>
      </c>
      <c r="D128" s="2" t="s">
        <v>465</v>
      </c>
      <c r="E128" s="3"/>
      <c r="F128" s="2">
        <v>4647850</v>
      </c>
      <c r="G128" s="8" t="s">
        <v>18</v>
      </c>
      <c r="H128" s="8" t="str">
        <f>VLOOKUP(UniversidadeBase[[#This Row],[CURSO]],CURSO!$C$1:$D$15,2,0)</f>
        <v>Linguística, Letras e Artes</v>
      </c>
      <c r="I128" s="3" t="s">
        <v>200</v>
      </c>
      <c r="J128" s="2" t="s">
        <v>499</v>
      </c>
      <c r="K128" s="2">
        <v>6</v>
      </c>
      <c r="L128" s="8" t="s">
        <v>189</v>
      </c>
      <c r="M128" s="8" t="s">
        <v>4</v>
      </c>
      <c r="N128" s="5">
        <v>2300</v>
      </c>
      <c r="O128" s="2">
        <v>2015</v>
      </c>
      <c r="P128" s="8" t="s">
        <v>5</v>
      </c>
      <c r="Q128" s="8" t="str">
        <f>VLOOKUP(UniversidadeBase[[#This Row],[FORMA PGTO2]],PGTO!$B$4:$C$6,2,FALSE)</f>
        <v>FIES</v>
      </c>
      <c r="R128" s="8">
        <v>2</v>
      </c>
      <c r="S128" s="8" t="s">
        <v>113</v>
      </c>
      <c r="T128" s="2">
        <v>31</v>
      </c>
      <c r="U128" s="2" t="s">
        <v>329</v>
      </c>
      <c r="V128" s="8" t="s">
        <v>195</v>
      </c>
      <c r="W128" s="8" t="s">
        <v>196</v>
      </c>
      <c r="X128" s="2" t="s">
        <v>193</v>
      </c>
      <c r="Y128" s="33" t="s">
        <v>375</v>
      </c>
    </row>
    <row r="129" spans="1:25" x14ac:dyDescent="0.25">
      <c r="A129" s="4" t="s">
        <v>147</v>
      </c>
      <c r="B129" s="2">
        <v>8960</v>
      </c>
      <c r="C129" s="2" t="str">
        <f>UPPER(UniversidadeBase[[#This Row],[End]])</f>
        <v>JORNALISTA JOSÉ MARTINS</v>
      </c>
      <c r="D129" s="2" t="s">
        <v>466</v>
      </c>
      <c r="E129" s="3"/>
      <c r="F129" s="2">
        <v>3310505</v>
      </c>
      <c r="G129" s="8" t="s">
        <v>19</v>
      </c>
      <c r="H129" s="8" t="str">
        <f>VLOOKUP(UniversidadeBase[[#This Row],[CURSO]],CURSO!$C$1:$D$15,2,0)</f>
        <v>Ciências Sociais Aplicadas</v>
      </c>
      <c r="I129" s="3" t="s">
        <v>200</v>
      </c>
      <c r="J129" s="2" t="s">
        <v>499</v>
      </c>
      <c r="K129" s="2">
        <v>6</v>
      </c>
      <c r="L129" s="8" t="s">
        <v>189</v>
      </c>
      <c r="M129" s="8" t="s">
        <v>4</v>
      </c>
      <c r="N129" s="5">
        <v>2400</v>
      </c>
      <c r="O129" s="2">
        <v>2016</v>
      </c>
      <c r="P129" s="8" t="s">
        <v>9</v>
      </c>
      <c r="Q129" s="8" t="str">
        <f>VLOOKUP(UniversidadeBase[[#This Row],[FORMA PGTO2]],PGTO!$B$4:$C$6,2,FALSE)</f>
        <v>FIES</v>
      </c>
      <c r="R129" s="8">
        <v>2</v>
      </c>
      <c r="S129" s="8" t="s">
        <v>113</v>
      </c>
      <c r="T129" s="2">
        <v>34</v>
      </c>
      <c r="U129" s="2" t="s">
        <v>330</v>
      </c>
      <c r="V129" s="8" t="s">
        <v>196</v>
      </c>
      <c r="W129" s="8" t="s">
        <v>196</v>
      </c>
      <c r="X129" s="2" t="s">
        <v>193</v>
      </c>
      <c r="Y129" s="33" t="s">
        <v>375</v>
      </c>
    </row>
    <row r="130" spans="1:25" x14ac:dyDescent="0.25">
      <c r="A130" s="4" t="s">
        <v>148</v>
      </c>
      <c r="B130" s="2">
        <v>9833</v>
      </c>
      <c r="C130" s="2" t="str">
        <f>UPPER(UniversidadeBase[[#This Row],[End]])</f>
        <v>NÃO CADASTRADO</v>
      </c>
      <c r="D130" s="2" t="s">
        <v>495</v>
      </c>
      <c r="E130" s="3"/>
      <c r="F130" s="2">
        <v>4994513</v>
      </c>
      <c r="G130" s="8" t="s">
        <v>21</v>
      </c>
      <c r="H130" s="8" t="str">
        <f>VLOOKUP(UniversidadeBase[[#This Row],[CURSO]],CURSO!$C$1:$D$15,2,0)</f>
        <v>Ciências da Saúde</v>
      </c>
      <c r="I130" s="3" t="s">
        <v>199</v>
      </c>
      <c r="J130" s="2" t="s">
        <v>498</v>
      </c>
      <c r="K130" s="2">
        <v>8</v>
      </c>
      <c r="L130" s="8" t="s">
        <v>12</v>
      </c>
      <c r="M130" s="8" t="s">
        <v>4</v>
      </c>
      <c r="N130" s="5">
        <v>2200</v>
      </c>
      <c r="O130" s="2">
        <v>2016</v>
      </c>
      <c r="P130" s="8" t="s">
        <v>9</v>
      </c>
      <c r="Q130" s="8" t="str">
        <f>VLOOKUP(UniversidadeBase[[#This Row],[FORMA PGTO2]],PGTO!$B$4:$C$6,2,FALSE)</f>
        <v>FIES</v>
      </c>
      <c r="R130" s="8">
        <v>2</v>
      </c>
      <c r="S130" s="8" t="s">
        <v>112</v>
      </c>
      <c r="T130" s="2">
        <v>24</v>
      </c>
      <c r="U130" s="2" t="s">
        <v>331</v>
      </c>
      <c r="V130" s="8" t="s">
        <v>196</v>
      </c>
      <c r="W130" s="8" t="s">
        <v>196</v>
      </c>
      <c r="X130" s="2" t="s">
        <v>193</v>
      </c>
      <c r="Y130" s="33" t="s">
        <v>376</v>
      </c>
    </row>
    <row r="131" spans="1:25" x14ac:dyDescent="0.25">
      <c r="A131" s="4" t="s">
        <v>149</v>
      </c>
      <c r="B131" s="2">
        <v>5147</v>
      </c>
      <c r="C131" s="2" t="str">
        <f>UPPER(UniversidadeBase[[#This Row],[End]])</f>
        <v>NÃO CADASTRADO</v>
      </c>
      <c r="D131" s="2" t="s">
        <v>495</v>
      </c>
      <c r="E131" s="3"/>
      <c r="F131" s="2">
        <v>4645664</v>
      </c>
      <c r="G131" s="8" t="s">
        <v>23</v>
      </c>
      <c r="H131" s="8" t="str">
        <f>VLOOKUP(UniversidadeBase[[#This Row],[CURSO]],CURSO!$C$1:$D$15,2,0)</f>
        <v>Ciências Agrárias</v>
      </c>
      <c r="I131" s="3" t="s">
        <v>199</v>
      </c>
      <c r="J131" s="2" t="s">
        <v>498</v>
      </c>
      <c r="K131" s="2">
        <v>5</v>
      </c>
      <c r="L131" s="8" t="s">
        <v>12</v>
      </c>
      <c r="M131" s="8" t="s">
        <v>8</v>
      </c>
      <c r="N131" s="5">
        <v>2900</v>
      </c>
      <c r="O131" s="2">
        <v>2016</v>
      </c>
      <c r="P131" s="8" t="s">
        <v>5</v>
      </c>
      <c r="Q131" s="8" t="str">
        <f>VLOOKUP(UniversidadeBase[[#This Row],[FORMA PGTO2]],PGTO!$B$4:$C$6,2,FALSE)</f>
        <v>DINHEIRO</v>
      </c>
      <c r="R131" s="8">
        <v>1</v>
      </c>
      <c r="S131" s="8" t="s">
        <v>112</v>
      </c>
      <c r="T131" s="2">
        <v>35</v>
      </c>
      <c r="U131" s="2" t="s">
        <v>332</v>
      </c>
      <c r="V131" s="8" t="s">
        <v>195</v>
      </c>
      <c r="W131" s="8" t="s">
        <v>195</v>
      </c>
      <c r="X131" s="2" t="s">
        <v>193</v>
      </c>
      <c r="Y131" s="33" t="s">
        <v>375</v>
      </c>
    </row>
    <row r="132" spans="1:25" x14ac:dyDescent="0.25">
      <c r="A132" s="4" t="s">
        <v>150</v>
      </c>
      <c r="B132" s="2">
        <v>9816</v>
      </c>
      <c r="C132" s="2" t="str">
        <f>UPPER(UniversidadeBase[[#This Row],[End]])</f>
        <v>DAS GARÇAS</v>
      </c>
      <c r="D132" s="2" t="s">
        <v>467</v>
      </c>
      <c r="E132" s="3"/>
      <c r="F132" s="2">
        <v>4930379</v>
      </c>
      <c r="G132" s="8" t="s">
        <v>25</v>
      </c>
      <c r="H132" s="8" t="str">
        <f>VLOOKUP(UniversidadeBase[[#This Row],[CURSO]],CURSO!$C$1:$D$15,2,0)</f>
        <v>Ciências Sociais Aplicadas</v>
      </c>
      <c r="I132" s="3" t="s">
        <v>201</v>
      </c>
      <c r="J132" s="2" t="s">
        <v>500</v>
      </c>
      <c r="K132" s="2">
        <v>10</v>
      </c>
      <c r="L132" s="8" t="s">
        <v>12</v>
      </c>
      <c r="M132" s="8" t="s">
        <v>4</v>
      </c>
      <c r="N132" s="5">
        <v>1470</v>
      </c>
      <c r="O132" s="2">
        <v>2016</v>
      </c>
      <c r="P132" s="8" t="s">
        <v>5</v>
      </c>
      <c r="Q132" s="8" t="str">
        <f>VLOOKUP(UniversidadeBase[[#This Row],[FORMA PGTO2]],PGTO!$B$4:$C$6,2,FALSE)</f>
        <v>DINHEIRO</v>
      </c>
      <c r="R132" s="8">
        <v>1</v>
      </c>
      <c r="S132" s="8" t="s">
        <v>112</v>
      </c>
      <c r="T132" s="2">
        <v>25</v>
      </c>
      <c r="U132" s="2" t="s">
        <v>333</v>
      </c>
      <c r="V132" s="8" t="s">
        <v>195</v>
      </c>
      <c r="W132" s="8" t="s">
        <v>195</v>
      </c>
      <c r="X132" s="2" t="s">
        <v>193</v>
      </c>
      <c r="Y132" s="33" t="s">
        <v>376</v>
      </c>
    </row>
    <row r="133" spans="1:25" x14ac:dyDescent="0.25">
      <c r="A133" s="4" t="s">
        <v>151</v>
      </c>
      <c r="B133" s="2">
        <v>2185</v>
      </c>
      <c r="C133" s="2" t="str">
        <f>UPPER(UniversidadeBase[[#This Row],[End]])</f>
        <v>RUA FERREIRA BORGES</v>
      </c>
      <c r="D133" s="2" t="s">
        <v>468</v>
      </c>
      <c r="E133" s="3"/>
      <c r="F133" s="2">
        <v>4355617</v>
      </c>
      <c r="G133" s="8" t="s">
        <v>27</v>
      </c>
      <c r="H133" s="8" t="str">
        <f>VLOOKUP(UniversidadeBase[[#This Row],[CURSO]],CURSO!$C$1:$D$15,2,0)</f>
        <v>Ciências Humanas</v>
      </c>
      <c r="I133" s="3" t="s">
        <v>200</v>
      </c>
      <c r="J133" s="2" t="s">
        <v>499</v>
      </c>
      <c r="K133" s="2">
        <v>8</v>
      </c>
      <c r="L133" s="8" t="s">
        <v>3</v>
      </c>
      <c r="M133" s="8" t="s">
        <v>4</v>
      </c>
      <c r="N133" s="5">
        <v>1876</v>
      </c>
      <c r="O133" s="2">
        <v>2016</v>
      </c>
      <c r="P133" s="8" t="s">
        <v>5</v>
      </c>
      <c r="Q133" s="8" t="str">
        <f>VLOOKUP(UniversidadeBase[[#This Row],[FORMA PGTO2]],PGTO!$B$4:$C$6,2,FALSE)</f>
        <v>FIES</v>
      </c>
      <c r="R133" s="8">
        <v>2</v>
      </c>
      <c r="S133" s="8" t="s">
        <v>112</v>
      </c>
      <c r="T133" s="2">
        <v>22</v>
      </c>
      <c r="U133" s="2" t="s">
        <v>334</v>
      </c>
      <c r="V133" s="8" t="s">
        <v>195</v>
      </c>
      <c r="W133" s="8" t="s">
        <v>196</v>
      </c>
      <c r="X133" s="2" t="s">
        <v>193</v>
      </c>
      <c r="Y133" s="33" t="s">
        <v>376</v>
      </c>
    </row>
    <row r="134" spans="1:25" x14ac:dyDescent="0.25">
      <c r="A134" s="4" t="s">
        <v>152</v>
      </c>
      <c r="B134" s="2">
        <v>1846</v>
      </c>
      <c r="C134" s="2" t="str">
        <f>UPPER(UniversidadeBase[[#This Row],[End]])</f>
        <v>NÃO CADASTRADO</v>
      </c>
      <c r="D134" s="2" t="s">
        <v>495</v>
      </c>
      <c r="E134" s="3"/>
      <c r="F134" s="2">
        <v>4164917</v>
      </c>
      <c r="G134" s="8" t="s">
        <v>29</v>
      </c>
      <c r="H134" s="8" t="str">
        <f>VLOOKUP(UniversidadeBase[[#This Row],[CURSO]],CURSO!$C$1:$D$15,2,0)</f>
        <v>Ciências Exatas e da Terra</v>
      </c>
      <c r="I134" s="3" t="s">
        <v>199</v>
      </c>
      <c r="J134" s="2" t="s">
        <v>498</v>
      </c>
      <c r="K134" s="2">
        <v>8</v>
      </c>
      <c r="L134" s="8" t="s">
        <v>12</v>
      </c>
      <c r="M134" s="8" t="s">
        <v>4</v>
      </c>
      <c r="N134" s="5">
        <v>1900</v>
      </c>
      <c r="O134" s="2">
        <v>2016</v>
      </c>
      <c r="P134" s="8" t="s">
        <v>5</v>
      </c>
      <c r="Q134" s="8" t="str">
        <f>VLOOKUP(UniversidadeBase[[#This Row],[FORMA PGTO2]],PGTO!$B$4:$C$6,2,FALSE)</f>
        <v>CARTÃO CRÉDITO</v>
      </c>
      <c r="R134" s="8">
        <v>3</v>
      </c>
      <c r="S134" s="8" t="s">
        <v>112</v>
      </c>
      <c r="T134" s="2">
        <v>33</v>
      </c>
      <c r="U134" s="2" t="s">
        <v>335</v>
      </c>
      <c r="V134" s="8" t="s">
        <v>196</v>
      </c>
      <c r="W134" s="8" t="s">
        <v>195</v>
      </c>
      <c r="X134" s="2" t="s">
        <v>193</v>
      </c>
      <c r="Y134" s="33" t="s">
        <v>375</v>
      </c>
    </row>
    <row r="135" spans="1:25" x14ac:dyDescent="0.25">
      <c r="A135" s="4" t="s">
        <v>153</v>
      </c>
      <c r="B135" s="2">
        <v>8310</v>
      </c>
      <c r="C135" s="2" t="str">
        <f>UPPER(UniversidadeBase[[#This Row],[End]])</f>
        <v>GUANDU DO SAPE</v>
      </c>
      <c r="D135" s="2" t="s">
        <v>404</v>
      </c>
      <c r="E135" s="3"/>
      <c r="F135" s="2">
        <v>4356515</v>
      </c>
      <c r="G135" s="8" t="s">
        <v>2</v>
      </c>
      <c r="H135" s="8" t="str">
        <f>VLOOKUP(UniversidadeBase[[#This Row],[CURSO]],CURSO!$C$1:$D$15,2,0)</f>
        <v>Ciências da Saúde</v>
      </c>
      <c r="I135" s="3" t="s">
        <v>199</v>
      </c>
      <c r="J135" s="2" t="s">
        <v>498</v>
      </c>
      <c r="K135" s="2">
        <v>8</v>
      </c>
      <c r="L135" s="8" t="s">
        <v>12</v>
      </c>
      <c r="M135" s="8" t="s">
        <v>4</v>
      </c>
      <c r="N135" s="5">
        <v>3500</v>
      </c>
      <c r="O135" s="2">
        <v>2016</v>
      </c>
      <c r="P135" s="8" t="s">
        <v>5</v>
      </c>
      <c r="Q135" s="8" t="str">
        <f>VLOOKUP(UniversidadeBase[[#This Row],[FORMA PGTO2]],PGTO!$B$4:$C$6,2,FALSE)</f>
        <v>CARTÃO CRÉDITO</v>
      </c>
      <c r="R135" s="8">
        <v>3</v>
      </c>
      <c r="S135" s="8" t="s">
        <v>112</v>
      </c>
      <c r="T135" s="2">
        <v>25</v>
      </c>
      <c r="U135" s="2" t="s">
        <v>336</v>
      </c>
      <c r="V135" s="8" t="s">
        <v>196</v>
      </c>
      <c r="W135" s="8" t="s">
        <v>195</v>
      </c>
      <c r="X135" s="2" t="s">
        <v>193</v>
      </c>
      <c r="Y135" s="33" t="s">
        <v>375</v>
      </c>
    </row>
    <row r="136" spans="1:25" x14ac:dyDescent="0.25">
      <c r="A136" s="4" t="s">
        <v>154</v>
      </c>
      <c r="B136" s="2">
        <v>5912</v>
      </c>
      <c r="C136" s="2" t="str">
        <f>UPPER(UniversidadeBase[[#This Row],[End]])</f>
        <v>TARSILA DO AMARAL</v>
      </c>
      <c r="D136" s="2" t="s">
        <v>469</v>
      </c>
      <c r="E136" s="3"/>
      <c r="F136" s="2">
        <v>3317398</v>
      </c>
      <c r="G136" s="8" t="s">
        <v>7</v>
      </c>
      <c r="H136" s="8" t="str">
        <f>VLOOKUP(UniversidadeBase[[#This Row],[CURSO]],CURSO!$C$1:$D$15,2,0)</f>
        <v>Ciências Sociais Aplicadas</v>
      </c>
      <c r="I136" s="3" t="s">
        <v>574</v>
      </c>
      <c r="J136" s="2" t="s">
        <v>497</v>
      </c>
      <c r="K136" s="2">
        <v>7</v>
      </c>
      <c r="L136" s="8" t="s">
        <v>189</v>
      </c>
      <c r="M136" s="8" t="s">
        <v>4</v>
      </c>
      <c r="N136" s="5">
        <v>2600</v>
      </c>
      <c r="O136" s="2">
        <v>2016</v>
      </c>
      <c r="P136" s="8" t="s">
        <v>5</v>
      </c>
      <c r="Q136" s="8" t="str">
        <f>VLOOKUP(UniversidadeBase[[#This Row],[FORMA PGTO2]],PGTO!$B$4:$C$6,2,FALSE)</f>
        <v>FIES</v>
      </c>
      <c r="R136" s="8">
        <v>2</v>
      </c>
      <c r="S136" s="8" t="s">
        <v>112</v>
      </c>
      <c r="T136" s="2">
        <v>26</v>
      </c>
      <c r="U136" s="2" t="s">
        <v>337</v>
      </c>
      <c r="V136" s="8" t="s">
        <v>196</v>
      </c>
      <c r="W136" s="8" t="s">
        <v>196</v>
      </c>
      <c r="X136" s="2" t="s">
        <v>193</v>
      </c>
      <c r="Y136" s="33" t="s">
        <v>376</v>
      </c>
    </row>
    <row r="137" spans="1:25" x14ac:dyDescent="0.25">
      <c r="A137" s="4" t="s">
        <v>155</v>
      </c>
      <c r="B137" s="2">
        <v>5423</v>
      </c>
      <c r="C137" s="2" t="str">
        <f>UPPER(UniversidadeBase[[#This Row],[End]])</f>
        <v>MAURÍCIO VAITSMAN</v>
      </c>
      <c r="D137" s="2" t="s">
        <v>470</v>
      </c>
      <c r="E137" s="3"/>
      <c r="F137" s="2">
        <v>4835452</v>
      </c>
      <c r="G137" s="8" t="s">
        <v>188</v>
      </c>
      <c r="H137" s="8" t="str">
        <f>VLOOKUP(UniversidadeBase[[#This Row],[CURSO]],CURSO!$C$1:$D$15,2,0)</f>
        <v>Ciências Exatas e da Terra</v>
      </c>
      <c r="I137" s="3" t="s">
        <v>199</v>
      </c>
      <c r="J137" s="2" t="s">
        <v>498</v>
      </c>
      <c r="K137" s="2">
        <v>8</v>
      </c>
      <c r="L137" s="8" t="s">
        <v>189</v>
      </c>
      <c r="M137" s="8" t="s">
        <v>4</v>
      </c>
      <c r="N137" s="5">
        <v>2600</v>
      </c>
      <c r="O137" s="2">
        <v>2016</v>
      </c>
      <c r="P137" s="8" t="s">
        <v>5</v>
      </c>
      <c r="Q137" s="8" t="str">
        <f>VLOOKUP(UniversidadeBase[[#This Row],[FORMA PGTO2]],PGTO!$B$4:$C$6,2,FALSE)</f>
        <v>FIES</v>
      </c>
      <c r="R137" s="8">
        <v>2</v>
      </c>
      <c r="S137" s="8" t="s">
        <v>112</v>
      </c>
      <c r="T137" s="2">
        <v>32</v>
      </c>
      <c r="U137" s="2" t="s">
        <v>338</v>
      </c>
      <c r="V137" s="8" t="s">
        <v>196</v>
      </c>
      <c r="W137" s="8" t="s">
        <v>195</v>
      </c>
      <c r="X137" s="2" t="s">
        <v>193</v>
      </c>
      <c r="Y137" s="33" t="s">
        <v>375</v>
      </c>
    </row>
    <row r="138" spans="1:25" x14ac:dyDescent="0.25">
      <c r="A138" s="4" t="s">
        <v>156</v>
      </c>
      <c r="B138" s="2">
        <v>2529</v>
      </c>
      <c r="C138" s="2" t="str">
        <f>UPPER(UniversidadeBase[[#This Row],[End]])</f>
        <v>RUA ANTANIO ROCHA</v>
      </c>
      <c r="D138" s="2" t="s">
        <v>471</v>
      </c>
      <c r="E138" s="3"/>
      <c r="F138" s="2">
        <v>4770812</v>
      </c>
      <c r="G138" s="8" t="s">
        <v>188</v>
      </c>
      <c r="H138" s="8" t="str">
        <f>VLOOKUP(UniversidadeBase[[#This Row],[CURSO]],CURSO!$C$1:$D$15,2,0)</f>
        <v>Ciências Exatas e da Terra</v>
      </c>
      <c r="I138" s="3" t="s">
        <v>199</v>
      </c>
      <c r="J138" s="2" t="s">
        <v>498</v>
      </c>
      <c r="K138" s="2">
        <v>5</v>
      </c>
      <c r="L138" s="8" t="s">
        <v>3</v>
      </c>
      <c r="M138" s="8" t="s">
        <v>4</v>
      </c>
      <c r="N138" s="5">
        <v>1800</v>
      </c>
      <c r="O138" s="2">
        <v>2016</v>
      </c>
      <c r="P138" s="8" t="s">
        <v>5</v>
      </c>
      <c r="Q138" s="8" t="str">
        <f>VLOOKUP(UniversidadeBase[[#This Row],[FORMA PGTO2]],PGTO!$B$4:$C$6,2,FALSE)</f>
        <v>DINHEIRO</v>
      </c>
      <c r="R138" s="8">
        <v>1</v>
      </c>
      <c r="S138" s="8" t="s">
        <v>112</v>
      </c>
      <c r="T138" s="2">
        <v>21</v>
      </c>
      <c r="U138" s="2" t="s">
        <v>339</v>
      </c>
      <c r="V138" s="8" t="s">
        <v>196</v>
      </c>
      <c r="W138" s="8" t="s">
        <v>195</v>
      </c>
      <c r="X138" s="2" t="s">
        <v>193</v>
      </c>
      <c r="Y138" s="33" t="s">
        <v>376</v>
      </c>
    </row>
    <row r="139" spans="1:25" x14ac:dyDescent="0.25">
      <c r="A139" s="4" t="s">
        <v>157</v>
      </c>
      <c r="B139" s="2">
        <v>5800</v>
      </c>
      <c r="C139" s="2" t="str">
        <f>UPPER(UniversidadeBase[[#This Row],[End]])</f>
        <v>BEIRA RIO CAMPO GRANDE</v>
      </c>
      <c r="D139" s="2" t="s">
        <v>472</v>
      </c>
      <c r="E139" s="3"/>
      <c r="F139" s="2">
        <v>3965487</v>
      </c>
      <c r="G139" s="8" t="s">
        <v>188</v>
      </c>
      <c r="H139" s="8" t="str">
        <f>VLOOKUP(UniversidadeBase[[#This Row],[CURSO]],CURSO!$C$1:$D$15,2,0)</f>
        <v>Ciências Exatas e da Terra</v>
      </c>
      <c r="I139" s="3" t="s">
        <v>199</v>
      </c>
      <c r="J139" s="2" t="s">
        <v>498</v>
      </c>
      <c r="K139" s="2">
        <v>5</v>
      </c>
      <c r="L139" s="8" t="s">
        <v>3</v>
      </c>
      <c r="M139" s="8" t="s">
        <v>4</v>
      </c>
      <c r="N139" s="5">
        <v>1800</v>
      </c>
      <c r="O139" s="2">
        <v>2016</v>
      </c>
      <c r="P139" s="8" t="s">
        <v>5</v>
      </c>
      <c r="Q139" s="8" t="str">
        <f>VLOOKUP(UniversidadeBase[[#This Row],[FORMA PGTO2]],PGTO!$B$4:$C$6,2,FALSE)</f>
        <v>FIES</v>
      </c>
      <c r="R139" s="8">
        <v>2</v>
      </c>
      <c r="S139" s="8" t="s">
        <v>112</v>
      </c>
      <c r="T139" s="2">
        <v>27</v>
      </c>
      <c r="U139" s="2" t="s">
        <v>340</v>
      </c>
      <c r="V139" s="8" t="s">
        <v>195</v>
      </c>
      <c r="W139" s="8" t="s">
        <v>196</v>
      </c>
      <c r="X139" s="2" t="s">
        <v>192</v>
      </c>
      <c r="Y139" s="33" t="s">
        <v>376</v>
      </c>
    </row>
    <row r="140" spans="1:25" x14ac:dyDescent="0.25">
      <c r="A140" s="4" t="s">
        <v>158</v>
      </c>
      <c r="B140" s="2">
        <v>5665</v>
      </c>
      <c r="C140" s="2" t="str">
        <f>UPPER(UniversidadeBase[[#This Row],[End]])</f>
        <v>GENERAL UCHOA CAVALCANTI</v>
      </c>
      <c r="D140" s="2" t="s">
        <v>473</v>
      </c>
      <c r="E140" s="3"/>
      <c r="F140" s="2">
        <v>4735674</v>
      </c>
      <c r="G140" s="8" t="s">
        <v>188</v>
      </c>
      <c r="H140" s="8" t="str">
        <f>VLOOKUP(UniversidadeBase[[#This Row],[CURSO]],CURSO!$C$1:$D$15,2,0)</f>
        <v>Ciências Exatas e da Terra</v>
      </c>
      <c r="I140" s="3" t="s">
        <v>199</v>
      </c>
      <c r="J140" s="2" t="s">
        <v>498</v>
      </c>
      <c r="K140" s="2">
        <v>6</v>
      </c>
      <c r="L140" s="8" t="s">
        <v>189</v>
      </c>
      <c r="M140" s="8" t="s">
        <v>8</v>
      </c>
      <c r="N140" s="5">
        <v>2600</v>
      </c>
      <c r="O140" s="2">
        <v>2016</v>
      </c>
      <c r="P140" s="8" t="s">
        <v>9</v>
      </c>
      <c r="Q140" s="8" t="str">
        <f>VLOOKUP(UniversidadeBase[[#This Row],[FORMA PGTO2]],PGTO!$B$4:$C$6,2,FALSE)</f>
        <v>FIES</v>
      </c>
      <c r="R140" s="8">
        <v>2</v>
      </c>
      <c r="S140" s="8" t="s">
        <v>112</v>
      </c>
      <c r="T140" s="2">
        <v>36</v>
      </c>
      <c r="U140" s="2" t="s">
        <v>341</v>
      </c>
      <c r="V140" s="8" t="s">
        <v>196</v>
      </c>
      <c r="W140" s="8" t="s">
        <v>196</v>
      </c>
      <c r="X140" s="2" t="s">
        <v>193</v>
      </c>
      <c r="Y140" s="33" t="s">
        <v>375</v>
      </c>
    </row>
    <row r="141" spans="1:25" x14ac:dyDescent="0.25">
      <c r="A141" s="4" t="s">
        <v>159</v>
      </c>
      <c r="B141" s="2">
        <v>1750</v>
      </c>
      <c r="C141" s="2" t="str">
        <f>UPPER(UniversidadeBase[[#This Row],[End]])</f>
        <v>LIDJA ZAMENHOF</v>
      </c>
      <c r="D141" s="2" t="s">
        <v>474</v>
      </c>
      <c r="E141" s="3"/>
      <c r="F141" s="2">
        <v>4073393</v>
      </c>
      <c r="G141" s="8" t="s">
        <v>188</v>
      </c>
      <c r="H141" s="8" t="str">
        <f>VLOOKUP(UniversidadeBase[[#This Row],[CURSO]],CURSO!$C$1:$D$15,2,0)</f>
        <v>Ciências Exatas e da Terra</v>
      </c>
      <c r="I141" s="3" t="s">
        <v>199</v>
      </c>
      <c r="J141" s="2" t="s">
        <v>498</v>
      </c>
      <c r="K141" s="2">
        <v>5</v>
      </c>
      <c r="L141" s="8" t="s">
        <v>189</v>
      </c>
      <c r="M141" s="8" t="s">
        <v>8</v>
      </c>
      <c r="N141" s="5">
        <v>2600</v>
      </c>
      <c r="O141" s="2">
        <v>2016</v>
      </c>
      <c r="P141" s="8" t="s">
        <v>9</v>
      </c>
      <c r="Q141" s="8" t="str">
        <f>VLOOKUP(UniversidadeBase[[#This Row],[FORMA PGTO2]],PGTO!$B$4:$C$6,2,FALSE)</f>
        <v>DINHEIRO</v>
      </c>
      <c r="R141" s="8">
        <v>1</v>
      </c>
      <c r="S141" s="8" t="s">
        <v>112</v>
      </c>
      <c r="T141" s="2">
        <v>27</v>
      </c>
      <c r="U141" s="2" t="s">
        <v>342</v>
      </c>
      <c r="V141" s="8" t="s">
        <v>195</v>
      </c>
      <c r="W141" s="8" t="s">
        <v>196</v>
      </c>
      <c r="X141" s="2" t="s">
        <v>192</v>
      </c>
      <c r="Y141" s="33" t="s">
        <v>376</v>
      </c>
    </row>
    <row r="142" spans="1:25" x14ac:dyDescent="0.25">
      <c r="A142" s="4" t="s">
        <v>160</v>
      </c>
      <c r="B142" s="2">
        <v>3275</v>
      </c>
      <c r="C142" s="2" t="str">
        <f>UPPER(UniversidadeBase[[#This Row],[End]])</f>
        <v>NÃO CADASTRADO</v>
      </c>
      <c r="D142" s="2" t="s">
        <v>495</v>
      </c>
      <c r="E142" s="3"/>
      <c r="F142" s="2">
        <v>3259764</v>
      </c>
      <c r="G142" s="8" t="s">
        <v>188</v>
      </c>
      <c r="H142" s="8" t="str">
        <f>VLOOKUP(UniversidadeBase[[#This Row],[CURSO]],CURSO!$C$1:$D$15,2,0)</f>
        <v>Ciências Exatas e da Terra</v>
      </c>
      <c r="I142" s="3" t="s">
        <v>199</v>
      </c>
      <c r="J142" s="2" t="s">
        <v>498</v>
      </c>
      <c r="K142" s="2">
        <v>10</v>
      </c>
      <c r="L142" s="8" t="s">
        <v>189</v>
      </c>
      <c r="M142" s="8" t="s">
        <v>4</v>
      </c>
      <c r="N142" s="5">
        <v>2600</v>
      </c>
      <c r="O142" s="2">
        <v>2016</v>
      </c>
      <c r="P142" s="8" t="s">
        <v>5</v>
      </c>
      <c r="Q142" s="8" t="str">
        <f>VLOOKUP(UniversidadeBase[[#This Row],[FORMA PGTO2]],PGTO!$B$4:$C$6,2,FALSE)</f>
        <v>FIES</v>
      </c>
      <c r="R142" s="8">
        <v>2</v>
      </c>
      <c r="S142" s="8" t="s">
        <v>112</v>
      </c>
      <c r="T142" s="2">
        <v>34</v>
      </c>
      <c r="U142" s="2" t="s">
        <v>343</v>
      </c>
      <c r="V142" s="8" t="s">
        <v>196</v>
      </c>
      <c r="W142" s="8" t="s">
        <v>196</v>
      </c>
      <c r="X142" s="2" t="s">
        <v>193</v>
      </c>
      <c r="Y142" s="33" t="s">
        <v>375</v>
      </c>
    </row>
    <row r="143" spans="1:25" x14ac:dyDescent="0.25">
      <c r="A143" s="4" t="s">
        <v>161</v>
      </c>
      <c r="B143" s="2">
        <v>7596</v>
      </c>
      <c r="C143" s="2" t="str">
        <f>UPPER(UniversidadeBase[[#This Row],[End]])</f>
        <v>NÃO CADASTRADO</v>
      </c>
      <c r="D143" s="2" t="s">
        <v>495</v>
      </c>
      <c r="E143" s="3"/>
      <c r="F143" s="2">
        <v>4876467</v>
      </c>
      <c r="G143" s="8" t="s">
        <v>187</v>
      </c>
      <c r="H143" s="8" t="str">
        <f>VLOOKUP(UniversidadeBase[[#This Row],[CURSO]],CURSO!$C$1:$D$15,2,0)</f>
        <v>Ciências da Saúde</v>
      </c>
      <c r="I143" s="3" t="s">
        <v>200</v>
      </c>
      <c r="J143" s="2" t="s">
        <v>499</v>
      </c>
      <c r="K143" s="2">
        <v>8</v>
      </c>
      <c r="L143" s="8" t="s">
        <v>12</v>
      </c>
      <c r="M143" s="8" t="s">
        <v>8</v>
      </c>
      <c r="N143" s="5">
        <v>1100</v>
      </c>
      <c r="O143" s="2">
        <v>2016</v>
      </c>
      <c r="P143" s="8" t="s">
        <v>5</v>
      </c>
      <c r="Q143" s="8" t="str">
        <f>VLOOKUP(UniversidadeBase[[#This Row],[FORMA PGTO2]],PGTO!$B$4:$C$6,2,FALSE)</f>
        <v>DINHEIRO</v>
      </c>
      <c r="R143" s="8">
        <v>1</v>
      </c>
      <c r="S143" s="8" t="s">
        <v>112</v>
      </c>
      <c r="T143" s="2">
        <v>27</v>
      </c>
      <c r="U143" s="2" t="s">
        <v>344</v>
      </c>
      <c r="V143" s="8" t="s">
        <v>196</v>
      </c>
      <c r="W143" s="8" t="s">
        <v>196</v>
      </c>
      <c r="X143" s="2" t="s">
        <v>193</v>
      </c>
      <c r="Y143" s="33" t="s">
        <v>376</v>
      </c>
    </row>
    <row r="144" spans="1:25" x14ac:dyDescent="0.25">
      <c r="A144" s="4" t="s">
        <v>162</v>
      </c>
      <c r="B144" s="2">
        <v>8632</v>
      </c>
      <c r="C144" s="2" t="str">
        <f>UPPER(UniversidadeBase[[#This Row],[End]])</f>
        <v>CAMPO GRANDE</v>
      </c>
      <c r="D144" s="2" t="s">
        <v>475</v>
      </c>
      <c r="E144" s="3"/>
      <c r="F144" s="2">
        <v>5020931</v>
      </c>
      <c r="G144" s="8" t="s">
        <v>19</v>
      </c>
      <c r="H144" s="8" t="str">
        <f>VLOOKUP(UniversidadeBase[[#This Row],[CURSO]],CURSO!$C$1:$D$15,2,0)</f>
        <v>Ciências Sociais Aplicadas</v>
      </c>
      <c r="I144" s="3" t="s">
        <v>200</v>
      </c>
      <c r="J144" s="2" t="s">
        <v>499</v>
      </c>
      <c r="K144" s="2">
        <v>5</v>
      </c>
      <c r="L144" s="8" t="s">
        <v>12</v>
      </c>
      <c r="M144" s="8" t="s">
        <v>4</v>
      </c>
      <c r="N144" s="5">
        <v>1400</v>
      </c>
      <c r="O144" s="2">
        <v>2016</v>
      </c>
      <c r="P144" s="8" t="s">
        <v>5</v>
      </c>
      <c r="Q144" s="8" t="str">
        <f>VLOOKUP(UniversidadeBase[[#This Row],[FORMA PGTO2]],PGTO!$B$4:$C$6,2,FALSE)</f>
        <v>CARTÃO CRÉDITO</v>
      </c>
      <c r="R144" s="8">
        <v>3</v>
      </c>
      <c r="S144" s="8" t="s">
        <v>112</v>
      </c>
      <c r="T144" s="2">
        <v>24</v>
      </c>
      <c r="U144" s="2" t="s">
        <v>345</v>
      </c>
      <c r="V144" s="8" t="s">
        <v>196</v>
      </c>
      <c r="W144" s="8" t="s">
        <v>196</v>
      </c>
      <c r="X144" s="2" t="s">
        <v>193</v>
      </c>
      <c r="Y144" s="33" t="s">
        <v>376</v>
      </c>
    </row>
    <row r="145" spans="1:25" x14ac:dyDescent="0.25">
      <c r="A145" s="4" t="s">
        <v>163</v>
      </c>
      <c r="B145" s="2">
        <v>9566</v>
      </c>
      <c r="C145" s="2" t="str">
        <f>UPPER(UniversidadeBase[[#This Row],[End]])</f>
        <v>MANSIDÃO</v>
      </c>
      <c r="D145" s="2" t="s">
        <v>476</v>
      </c>
      <c r="E145" s="3"/>
      <c r="F145" s="2">
        <v>5088691</v>
      </c>
      <c r="G145" s="8" t="s">
        <v>187</v>
      </c>
      <c r="H145" s="8" t="str">
        <f>VLOOKUP(UniversidadeBase[[#This Row],[CURSO]],CURSO!$C$1:$D$15,2,0)</f>
        <v>Ciências da Saúde</v>
      </c>
      <c r="I145" s="3" t="s">
        <v>200</v>
      </c>
      <c r="J145" s="2" t="s">
        <v>499</v>
      </c>
      <c r="K145" s="2">
        <v>10</v>
      </c>
      <c r="L145" s="8" t="s">
        <v>12</v>
      </c>
      <c r="M145" s="8" t="s">
        <v>8</v>
      </c>
      <c r="N145" s="5">
        <v>1100</v>
      </c>
      <c r="O145" s="2">
        <v>2016</v>
      </c>
      <c r="P145" s="8" t="s">
        <v>5</v>
      </c>
      <c r="Q145" s="8" t="str">
        <f>VLOOKUP(UniversidadeBase[[#This Row],[FORMA PGTO2]],PGTO!$B$4:$C$6,2,FALSE)</f>
        <v>DINHEIRO</v>
      </c>
      <c r="R145" s="8">
        <v>1</v>
      </c>
      <c r="S145" s="8" t="s">
        <v>112</v>
      </c>
      <c r="T145" s="2">
        <v>35</v>
      </c>
      <c r="U145" s="2" t="s">
        <v>346</v>
      </c>
      <c r="V145" s="8" t="s">
        <v>196</v>
      </c>
      <c r="W145" s="8" t="s">
        <v>195</v>
      </c>
      <c r="X145" s="2" t="s">
        <v>193</v>
      </c>
      <c r="Y145" s="33" t="s">
        <v>376</v>
      </c>
    </row>
    <row r="146" spans="1:25" x14ac:dyDescent="0.25">
      <c r="A146" s="4" t="s">
        <v>164</v>
      </c>
      <c r="B146" s="2">
        <v>2906</v>
      </c>
      <c r="C146" s="2" t="str">
        <f>UPPER(UniversidadeBase[[#This Row],[End]])</f>
        <v>FOZ DO JORDÃO</v>
      </c>
      <c r="D146" s="2" t="s">
        <v>477</v>
      </c>
      <c r="E146" s="3"/>
      <c r="F146" s="2">
        <v>3741322</v>
      </c>
      <c r="G146" s="8" t="s">
        <v>19</v>
      </c>
      <c r="H146" s="8" t="str">
        <f>VLOOKUP(UniversidadeBase[[#This Row],[CURSO]],CURSO!$C$1:$D$15,2,0)</f>
        <v>Ciências Sociais Aplicadas</v>
      </c>
      <c r="I146" s="3" t="s">
        <v>200</v>
      </c>
      <c r="J146" s="2" t="s">
        <v>499</v>
      </c>
      <c r="K146" s="2">
        <v>5</v>
      </c>
      <c r="L146" s="8" t="s">
        <v>3</v>
      </c>
      <c r="M146" s="8" t="s">
        <v>4</v>
      </c>
      <c r="N146" s="5">
        <v>1400</v>
      </c>
      <c r="O146" s="2">
        <v>2016</v>
      </c>
      <c r="P146" s="8" t="s">
        <v>5</v>
      </c>
      <c r="Q146" s="8" t="str">
        <f>VLOOKUP(UniversidadeBase[[#This Row],[FORMA PGTO2]],PGTO!$B$4:$C$6,2,FALSE)</f>
        <v>FIES</v>
      </c>
      <c r="R146" s="8">
        <v>2</v>
      </c>
      <c r="S146" s="8" t="s">
        <v>112</v>
      </c>
      <c r="T146" s="2">
        <v>29</v>
      </c>
      <c r="U146" s="2" t="s">
        <v>347</v>
      </c>
      <c r="V146" s="8" t="s">
        <v>195</v>
      </c>
      <c r="W146" s="8" t="s">
        <v>195</v>
      </c>
      <c r="X146" s="2" t="s">
        <v>193</v>
      </c>
      <c r="Y146" s="33" t="s">
        <v>375</v>
      </c>
    </row>
    <row r="147" spans="1:25" x14ac:dyDescent="0.25">
      <c r="A147" s="4" t="s">
        <v>165</v>
      </c>
      <c r="B147" s="2">
        <v>1858</v>
      </c>
      <c r="C147" s="2" t="str">
        <f>UPPER(UniversidadeBase[[#This Row],[End]])</f>
        <v>NÃO CADASTRADO</v>
      </c>
      <c r="D147" s="2" t="s">
        <v>495</v>
      </c>
      <c r="E147" s="3"/>
      <c r="F147" s="2">
        <v>5245876</v>
      </c>
      <c r="G147" s="8" t="s">
        <v>187</v>
      </c>
      <c r="H147" s="8" t="str">
        <f>VLOOKUP(UniversidadeBase[[#This Row],[CURSO]],CURSO!$C$1:$D$15,2,0)</f>
        <v>Ciências da Saúde</v>
      </c>
      <c r="I147" s="3" t="s">
        <v>200</v>
      </c>
      <c r="J147" s="2" t="s">
        <v>499</v>
      </c>
      <c r="K147" s="2">
        <v>8</v>
      </c>
      <c r="L147" s="8" t="s">
        <v>12</v>
      </c>
      <c r="M147" s="8" t="s">
        <v>4</v>
      </c>
      <c r="N147" s="5">
        <v>1100</v>
      </c>
      <c r="O147" s="2">
        <v>2016</v>
      </c>
      <c r="P147" s="8" t="s">
        <v>5</v>
      </c>
      <c r="Q147" s="8" t="str">
        <f>VLOOKUP(UniversidadeBase[[#This Row],[FORMA PGTO2]],PGTO!$B$4:$C$6,2,FALSE)</f>
        <v>FIES</v>
      </c>
      <c r="R147" s="8">
        <v>2</v>
      </c>
      <c r="S147" s="8" t="s">
        <v>112</v>
      </c>
      <c r="T147" s="2">
        <v>21</v>
      </c>
      <c r="U147" s="2" t="s">
        <v>348</v>
      </c>
      <c r="V147" s="8" t="s">
        <v>196</v>
      </c>
      <c r="W147" s="8" t="s">
        <v>195</v>
      </c>
      <c r="X147" s="2" t="s">
        <v>193</v>
      </c>
      <c r="Y147" s="33" t="s">
        <v>376</v>
      </c>
    </row>
    <row r="148" spans="1:25" x14ac:dyDescent="0.25">
      <c r="A148" s="4" t="s">
        <v>166</v>
      </c>
      <c r="B148" s="2">
        <v>8671</v>
      </c>
      <c r="C148" s="2" t="str">
        <f>UPPER(UniversidadeBase[[#This Row],[End]])</f>
        <v>GUARATIBA</v>
      </c>
      <c r="D148" s="2" t="s">
        <v>478</v>
      </c>
      <c r="E148" s="3"/>
      <c r="F148" s="2">
        <v>3718246</v>
      </c>
      <c r="G148" s="8" t="s">
        <v>19</v>
      </c>
      <c r="H148" s="8" t="str">
        <f>VLOOKUP(UniversidadeBase[[#This Row],[CURSO]],CURSO!$C$1:$D$15,2,0)</f>
        <v>Ciências Sociais Aplicadas</v>
      </c>
      <c r="I148" s="3" t="s">
        <v>200</v>
      </c>
      <c r="J148" s="2" t="s">
        <v>499</v>
      </c>
      <c r="K148" s="2">
        <v>10</v>
      </c>
      <c r="L148" s="8" t="s">
        <v>189</v>
      </c>
      <c r="M148" s="8" t="s">
        <v>4</v>
      </c>
      <c r="N148" s="5">
        <v>2400</v>
      </c>
      <c r="O148" s="2">
        <v>2016</v>
      </c>
      <c r="P148" s="8" t="s">
        <v>5</v>
      </c>
      <c r="Q148" s="8" t="str">
        <f>VLOOKUP(UniversidadeBase[[#This Row],[FORMA PGTO2]],PGTO!$B$4:$C$6,2,FALSE)</f>
        <v>CARTÃO CRÉDITO</v>
      </c>
      <c r="R148" s="8">
        <v>3</v>
      </c>
      <c r="S148" s="8" t="s">
        <v>112</v>
      </c>
      <c r="T148" s="2">
        <v>35</v>
      </c>
      <c r="U148" s="2" t="s">
        <v>349</v>
      </c>
      <c r="V148" s="8" t="s">
        <v>196</v>
      </c>
      <c r="W148" s="8" t="s">
        <v>195</v>
      </c>
      <c r="X148" s="2" t="s">
        <v>193</v>
      </c>
      <c r="Y148" s="33" t="s">
        <v>376</v>
      </c>
    </row>
    <row r="149" spans="1:25" x14ac:dyDescent="0.25">
      <c r="A149" s="4" t="s">
        <v>167</v>
      </c>
      <c r="B149" s="2">
        <v>9265</v>
      </c>
      <c r="C149" s="2" t="str">
        <f>UPPER(UniversidadeBase[[#This Row],[End]])</f>
        <v>NÃO CADASTRADO</v>
      </c>
      <c r="D149" s="2" t="s">
        <v>495</v>
      </c>
      <c r="E149" s="3"/>
      <c r="F149" s="2">
        <v>4954087</v>
      </c>
      <c r="G149" s="8" t="s">
        <v>7</v>
      </c>
      <c r="H149" s="8" t="str">
        <f>VLOOKUP(UniversidadeBase[[#This Row],[CURSO]],CURSO!$C$1:$D$15,2,0)</f>
        <v>Ciências Sociais Aplicadas</v>
      </c>
      <c r="I149" s="3" t="s">
        <v>574</v>
      </c>
      <c r="J149" s="2" t="s">
        <v>497</v>
      </c>
      <c r="K149" s="2">
        <v>8</v>
      </c>
      <c r="L149" s="8" t="s">
        <v>12</v>
      </c>
      <c r="M149" s="8" t="s">
        <v>4</v>
      </c>
      <c r="N149" s="5">
        <v>1600</v>
      </c>
      <c r="O149" s="2">
        <v>2016</v>
      </c>
      <c r="P149" s="8" t="s">
        <v>5</v>
      </c>
      <c r="Q149" s="8" t="str">
        <f>VLOOKUP(UniversidadeBase[[#This Row],[FORMA PGTO2]],PGTO!$B$4:$C$6,2,FALSE)</f>
        <v>CARTÃO CRÉDITO</v>
      </c>
      <c r="R149" s="8">
        <v>3</v>
      </c>
      <c r="S149" s="8" t="s">
        <v>112</v>
      </c>
      <c r="T149" s="2">
        <v>29</v>
      </c>
      <c r="U149" s="2" t="s">
        <v>350</v>
      </c>
      <c r="V149" s="8" t="s">
        <v>196</v>
      </c>
      <c r="W149" s="8" t="s">
        <v>195</v>
      </c>
      <c r="X149" s="2" t="s">
        <v>193</v>
      </c>
      <c r="Y149" s="33" t="s">
        <v>375</v>
      </c>
    </row>
    <row r="150" spans="1:25" x14ac:dyDescent="0.25">
      <c r="A150" s="4" t="s">
        <v>168</v>
      </c>
      <c r="B150" s="2">
        <v>5445</v>
      </c>
      <c r="C150" s="2" t="str">
        <f>UPPER(UniversidadeBase[[#This Row],[End]])</f>
        <v>BENIAMINO GIGLI</v>
      </c>
      <c r="D150" s="2" t="s">
        <v>479</v>
      </c>
      <c r="E150" s="3"/>
      <c r="F150" s="2">
        <v>4876904</v>
      </c>
      <c r="G150" s="8" t="s">
        <v>187</v>
      </c>
      <c r="H150" s="8" t="str">
        <f>VLOOKUP(UniversidadeBase[[#This Row],[CURSO]],CURSO!$C$1:$D$15,2,0)</f>
        <v>Ciências da Saúde</v>
      </c>
      <c r="I150" s="3" t="s">
        <v>200</v>
      </c>
      <c r="J150" s="2" t="s">
        <v>499</v>
      </c>
      <c r="K150" s="2">
        <v>6</v>
      </c>
      <c r="L150" s="8" t="s">
        <v>189</v>
      </c>
      <c r="M150" s="8" t="s">
        <v>8</v>
      </c>
      <c r="N150" s="5">
        <v>1900</v>
      </c>
      <c r="O150" s="2">
        <v>2016</v>
      </c>
      <c r="P150" s="8" t="s">
        <v>5</v>
      </c>
      <c r="Q150" s="8" t="str">
        <f>VLOOKUP(UniversidadeBase[[#This Row],[FORMA PGTO2]],PGTO!$B$4:$C$6,2,FALSE)</f>
        <v>FIES</v>
      </c>
      <c r="R150" s="8">
        <v>2</v>
      </c>
      <c r="S150" s="8" t="s">
        <v>112</v>
      </c>
      <c r="T150" s="2">
        <v>28</v>
      </c>
      <c r="U150" s="2" t="s">
        <v>351</v>
      </c>
      <c r="V150" s="8" t="s">
        <v>196</v>
      </c>
      <c r="W150" s="8" t="s">
        <v>195</v>
      </c>
      <c r="X150" s="2" t="s">
        <v>192</v>
      </c>
      <c r="Y150" s="33" t="s">
        <v>375</v>
      </c>
    </row>
    <row r="151" spans="1:25" x14ac:dyDescent="0.25">
      <c r="A151" s="4" t="s">
        <v>169</v>
      </c>
      <c r="B151" s="2">
        <v>1649</v>
      </c>
      <c r="C151" s="2" t="str">
        <f>UPPER(UniversidadeBase[[#This Row],[End]])</f>
        <v>PAULO VI</v>
      </c>
      <c r="D151" s="2" t="s">
        <v>480</v>
      </c>
      <c r="E151" s="3"/>
      <c r="F151" s="2">
        <v>3821237</v>
      </c>
      <c r="G151" s="8" t="s">
        <v>7</v>
      </c>
      <c r="H151" s="8" t="str">
        <f>VLOOKUP(UniversidadeBase[[#This Row],[CURSO]],CURSO!$C$1:$D$15,2,0)</f>
        <v>Ciências Sociais Aplicadas</v>
      </c>
      <c r="I151" s="3" t="s">
        <v>574</v>
      </c>
      <c r="J151" s="2" t="s">
        <v>497</v>
      </c>
      <c r="K151" s="2">
        <v>10</v>
      </c>
      <c r="L151" s="8" t="s">
        <v>12</v>
      </c>
      <c r="M151" s="8" t="s">
        <v>4</v>
      </c>
      <c r="N151" s="5">
        <v>1600</v>
      </c>
      <c r="O151" s="2">
        <v>2016</v>
      </c>
      <c r="P151" s="8" t="s">
        <v>5</v>
      </c>
      <c r="Q151" s="8" t="str">
        <f>VLOOKUP(UniversidadeBase[[#This Row],[FORMA PGTO2]],PGTO!$B$4:$C$6,2,FALSE)</f>
        <v>DINHEIRO</v>
      </c>
      <c r="R151" s="8">
        <v>1</v>
      </c>
      <c r="S151" s="8" t="s">
        <v>112</v>
      </c>
      <c r="T151" s="2">
        <v>32</v>
      </c>
      <c r="U151" s="2" t="s">
        <v>352</v>
      </c>
      <c r="V151" s="8" t="s">
        <v>196</v>
      </c>
      <c r="W151" s="8" t="s">
        <v>196</v>
      </c>
      <c r="X151" s="2" t="s">
        <v>193</v>
      </c>
      <c r="Y151" s="33" t="s">
        <v>375</v>
      </c>
    </row>
    <row r="152" spans="1:25" x14ac:dyDescent="0.25">
      <c r="A152" s="4" t="s">
        <v>170</v>
      </c>
      <c r="B152" s="2">
        <v>2201</v>
      </c>
      <c r="C152" s="2" t="str">
        <f>UPPER(UniversidadeBase[[#This Row],[End]])</f>
        <v>9 CASINHAS</v>
      </c>
      <c r="D152" s="2" t="s">
        <v>481</v>
      </c>
      <c r="E152" s="3"/>
      <c r="F152" s="2">
        <v>4691332</v>
      </c>
      <c r="G152" s="8" t="s">
        <v>187</v>
      </c>
      <c r="H152" s="8" t="str">
        <f>VLOOKUP(UniversidadeBase[[#This Row],[CURSO]],CURSO!$C$1:$D$15,2,0)</f>
        <v>Ciências da Saúde</v>
      </c>
      <c r="I152" s="3" t="s">
        <v>200</v>
      </c>
      <c r="J152" s="2" t="s">
        <v>499</v>
      </c>
      <c r="K152" s="2">
        <v>6</v>
      </c>
      <c r="L152" s="8" t="s">
        <v>189</v>
      </c>
      <c r="M152" s="8" t="s">
        <v>4</v>
      </c>
      <c r="N152" s="5">
        <v>1900</v>
      </c>
      <c r="O152" s="2">
        <v>2016</v>
      </c>
      <c r="P152" s="8" t="s">
        <v>9</v>
      </c>
      <c r="Q152" s="8" t="str">
        <f>VLOOKUP(UniversidadeBase[[#This Row],[FORMA PGTO2]],PGTO!$B$4:$C$6,2,FALSE)</f>
        <v>FIES</v>
      </c>
      <c r="R152" s="8">
        <v>2</v>
      </c>
      <c r="S152" s="8" t="s">
        <v>112</v>
      </c>
      <c r="T152" s="2">
        <v>28</v>
      </c>
      <c r="U152" s="2" t="s">
        <v>353</v>
      </c>
      <c r="V152" s="8" t="s">
        <v>196</v>
      </c>
      <c r="W152" s="8" t="s">
        <v>195</v>
      </c>
      <c r="X152" s="2" t="s">
        <v>193</v>
      </c>
      <c r="Y152" s="33" t="s">
        <v>375</v>
      </c>
    </row>
    <row r="153" spans="1:25" x14ac:dyDescent="0.25">
      <c r="A153" s="4" t="s">
        <v>171</v>
      </c>
      <c r="B153" s="2">
        <v>6611</v>
      </c>
      <c r="C153" s="2" t="str">
        <f>UPPER(UniversidadeBase[[#This Row],[End]])</f>
        <v>ALDAIR CRISCIÚMA</v>
      </c>
      <c r="D153" s="2" t="s">
        <v>482</v>
      </c>
      <c r="E153" s="3"/>
      <c r="F153" s="2">
        <v>4910715</v>
      </c>
      <c r="G153" s="8" t="s">
        <v>187</v>
      </c>
      <c r="H153" s="8" t="str">
        <f>VLOOKUP(UniversidadeBase[[#This Row],[CURSO]],CURSO!$C$1:$D$15,2,0)</f>
        <v>Ciências da Saúde</v>
      </c>
      <c r="I153" s="3" t="s">
        <v>200</v>
      </c>
      <c r="J153" s="2" t="s">
        <v>499</v>
      </c>
      <c r="K153" s="2">
        <v>6</v>
      </c>
      <c r="L153" s="8" t="s">
        <v>189</v>
      </c>
      <c r="M153" s="8" t="s">
        <v>4</v>
      </c>
      <c r="N153" s="5">
        <v>1900</v>
      </c>
      <c r="O153" s="2">
        <v>2016</v>
      </c>
      <c r="P153" s="8" t="s">
        <v>5</v>
      </c>
      <c r="Q153" s="8" t="str">
        <f>VLOOKUP(UniversidadeBase[[#This Row],[FORMA PGTO2]],PGTO!$B$4:$C$6,2,FALSE)</f>
        <v>FIES</v>
      </c>
      <c r="R153" s="8">
        <v>2</v>
      </c>
      <c r="S153" s="8" t="s">
        <v>112</v>
      </c>
      <c r="T153" s="2">
        <v>24</v>
      </c>
      <c r="U153" s="2" t="s">
        <v>354</v>
      </c>
      <c r="V153" s="8" t="s">
        <v>196</v>
      </c>
      <c r="W153" s="8" t="s">
        <v>195</v>
      </c>
      <c r="X153" s="2" t="s">
        <v>193</v>
      </c>
      <c r="Y153" s="33" t="s">
        <v>375</v>
      </c>
    </row>
    <row r="154" spans="1:25" x14ac:dyDescent="0.25">
      <c r="A154" s="4" t="s">
        <v>172</v>
      </c>
      <c r="B154" s="2">
        <v>8033</v>
      </c>
      <c r="C154" s="2" t="str">
        <f>UPPER(UniversidadeBase[[#This Row],[End]])</f>
        <v>MERGULHÃO</v>
      </c>
      <c r="D154" s="2" t="s">
        <v>483</v>
      </c>
      <c r="E154" s="3"/>
      <c r="F154" s="2">
        <v>4274295</v>
      </c>
      <c r="G154" s="8" t="s">
        <v>19</v>
      </c>
      <c r="H154" s="8" t="str">
        <f>VLOOKUP(UniversidadeBase[[#This Row],[CURSO]],CURSO!$C$1:$D$15,2,0)</f>
        <v>Ciências Sociais Aplicadas</v>
      </c>
      <c r="I154" s="3" t="s">
        <v>200</v>
      </c>
      <c r="J154" s="2" t="s">
        <v>499</v>
      </c>
      <c r="K154" s="2">
        <v>9</v>
      </c>
      <c r="L154" s="8" t="s">
        <v>189</v>
      </c>
      <c r="M154" s="8" t="s">
        <v>8</v>
      </c>
      <c r="N154" s="5">
        <v>2400</v>
      </c>
      <c r="O154" s="2">
        <v>2016</v>
      </c>
      <c r="P154" s="8" t="s">
        <v>9</v>
      </c>
      <c r="Q154" s="8" t="str">
        <f>VLOOKUP(UniversidadeBase[[#This Row],[FORMA PGTO2]],PGTO!$B$4:$C$6,2,FALSE)</f>
        <v>CARTÃO CRÉDITO</v>
      </c>
      <c r="R154" s="8">
        <v>3</v>
      </c>
      <c r="S154" s="8" t="s">
        <v>112</v>
      </c>
      <c r="T154" s="2">
        <v>33</v>
      </c>
      <c r="U154" s="2" t="s">
        <v>355</v>
      </c>
      <c r="V154" s="8" t="s">
        <v>195</v>
      </c>
      <c r="W154" s="8" t="s">
        <v>195</v>
      </c>
      <c r="X154" s="2" t="s">
        <v>193</v>
      </c>
      <c r="Y154" s="33" t="s">
        <v>375</v>
      </c>
    </row>
    <row r="155" spans="1:25" x14ac:dyDescent="0.25">
      <c r="A155" s="4" t="s">
        <v>173</v>
      </c>
      <c r="B155" s="2">
        <v>7625</v>
      </c>
      <c r="C155" s="2" t="str">
        <f>UPPER(UniversidadeBase[[#This Row],[End]])</f>
        <v>OLAVO GAMA</v>
      </c>
      <c r="D155" s="2" t="s">
        <v>484</v>
      </c>
      <c r="E155" s="3"/>
      <c r="F155" s="2">
        <v>4633325</v>
      </c>
      <c r="G155" s="8" t="s">
        <v>19</v>
      </c>
      <c r="H155" s="8" t="str">
        <f>VLOOKUP(UniversidadeBase[[#This Row],[CURSO]],CURSO!$C$1:$D$15,2,0)</f>
        <v>Ciências Sociais Aplicadas</v>
      </c>
      <c r="I155" s="3" t="s">
        <v>200</v>
      </c>
      <c r="J155" s="2" t="s">
        <v>499</v>
      </c>
      <c r="K155" s="2">
        <v>6</v>
      </c>
      <c r="L155" s="8" t="s">
        <v>189</v>
      </c>
      <c r="M155" s="8" t="s">
        <v>4</v>
      </c>
      <c r="N155" s="5">
        <v>2400</v>
      </c>
      <c r="O155" s="2">
        <v>2016</v>
      </c>
      <c r="P155" s="8" t="s">
        <v>5</v>
      </c>
      <c r="Q155" s="8" t="str">
        <f>VLOOKUP(UniversidadeBase[[#This Row],[FORMA PGTO2]],PGTO!$B$4:$C$6,2,FALSE)</f>
        <v>DINHEIRO</v>
      </c>
      <c r="R155" s="8">
        <v>1</v>
      </c>
      <c r="S155" s="8" t="s">
        <v>112</v>
      </c>
      <c r="T155" s="2">
        <v>28</v>
      </c>
      <c r="U155" s="2" t="s">
        <v>356</v>
      </c>
      <c r="V155" s="8" t="s">
        <v>195</v>
      </c>
      <c r="W155" s="8" t="s">
        <v>196</v>
      </c>
      <c r="X155" s="2" t="s">
        <v>192</v>
      </c>
      <c r="Y155" s="33" t="s">
        <v>376</v>
      </c>
    </row>
    <row r="156" spans="1:25" x14ac:dyDescent="0.25">
      <c r="A156" s="4" t="s">
        <v>174</v>
      </c>
      <c r="B156" s="2">
        <v>4841</v>
      </c>
      <c r="C156" s="2" t="str">
        <f>UPPER(UniversidadeBase[[#This Row],[End]])</f>
        <v>DA CACHAMORRA</v>
      </c>
      <c r="D156" s="2" t="s">
        <v>485</v>
      </c>
      <c r="E156" s="3"/>
      <c r="F156" s="2">
        <v>3942089</v>
      </c>
      <c r="G156" s="8" t="s">
        <v>18</v>
      </c>
      <c r="H156" s="8" t="str">
        <f>VLOOKUP(UniversidadeBase[[#This Row],[CURSO]],CURSO!$C$1:$D$15,2,0)</f>
        <v>Linguística, Letras e Artes</v>
      </c>
      <c r="I156" s="3" t="s">
        <v>200</v>
      </c>
      <c r="J156" s="2" t="s">
        <v>499</v>
      </c>
      <c r="K156" s="2">
        <v>6</v>
      </c>
      <c r="L156" s="8" t="s">
        <v>189</v>
      </c>
      <c r="M156" s="8" t="s">
        <v>4</v>
      </c>
      <c r="N156" s="5">
        <v>2300</v>
      </c>
      <c r="O156" s="2">
        <v>2016</v>
      </c>
      <c r="P156" s="8" t="s">
        <v>5</v>
      </c>
      <c r="Q156" s="8" t="str">
        <f>VLOOKUP(UniversidadeBase[[#This Row],[FORMA PGTO2]],PGTO!$B$4:$C$6,2,FALSE)</f>
        <v>DINHEIRO</v>
      </c>
      <c r="R156" s="8">
        <v>1</v>
      </c>
      <c r="S156" s="8" t="s">
        <v>112</v>
      </c>
      <c r="T156" s="2">
        <v>30</v>
      </c>
      <c r="U156" s="2" t="s">
        <v>357</v>
      </c>
      <c r="V156" s="8" t="s">
        <v>195</v>
      </c>
      <c r="W156" s="8" t="s">
        <v>196</v>
      </c>
      <c r="X156" s="2" t="s">
        <v>193</v>
      </c>
      <c r="Y156" s="33" t="s">
        <v>376</v>
      </c>
    </row>
    <row r="157" spans="1:25" x14ac:dyDescent="0.25">
      <c r="A157" s="4" t="s">
        <v>175</v>
      </c>
      <c r="B157" s="2">
        <v>2313</v>
      </c>
      <c r="C157" s="2" t="str">
        <f>UPPER(UniversidadeBase[[#This Row],[End]])</f>
        <v>DA VENDINHA</v>
      </c>
      <c r="D157" s="2" t="s">
        <v>486</v>
      </c>
      <c r="E157" s="3"/>
      <c r="F157" s="2">
        <v>4108644</v>
      </c>
      <c r="G157" s="8" t="s">
        <v>19</v>
      </c>
      <c r="H157" s="8" t="str">
        <f>VLOOKUP(UniversidadeBase[[#This Row],[CURSO]],CURSO!$C$1:$D$15,2,0)</f>
        <v>Ciências Sociais Aplicadas</v>
      </c>
      <c r="I157" s="3" t="s">
        <v>200</v>
      </c>
      <c r="J157" s="2" t="s">
        <v>499</v>
      </c>
      <c r="K157" s="2">
        <v>7</v>
      </c>
      <c r="L157" s="8" t="s">
        <v>189</v>
      </c>
      <c r="M157" s="8" t="s">
        <v>4</v>
      </c>
      <c r="N157" s="5">
        <v>2400</v>
      </c>
      <c r="O157" s="2">
        <v>2016</v>
      </c>
      <c r="P157" s="8" t="s">
        <v>5</v>
      </c>
      <c r="Q157" s="8" t="str">
        <f>VLOOKUP(UniversidadeBase[[#This Row],[FORMA PGTO2]],PGTO!$B$4:$C$6,2,FALSE)</f>
        <v>FIES</v>
      </c>
      <c r="R157" s="8">
        <v>2</v>
      </c>
      <c r="S157" s="8" t="s">
        <v>112</v>
      </c>
      <c r="T157" s="2">
        <v>23</v>
      </c>
      <c r="U157" s="2" t="s">
        <v>358</v>
      </c>
      <c r="V157" s="8" t="s">
        <v>196</v>
      </c>
      <c r="W157" s="8" t="s">
        <v>195</v>
      </c>
      <c r="X157" s="2" t="s">
        <v>193</v>
      </c>
      <c r="Y157" s="33" t="s">
        <v>376</v>
      </c>
    </row>
    <row r="158" spans="1:25" x14ac:dyDescent="0.25">
      <c r="A158" s="4" t="s">
        <v>176</v>
      </c>
      <c r="B158" s="2">
        <v>8909</v>
      </c>
      <c r="C158" s="2" t="str">
        <f>UPPER(UniversidadeBase[[#This Row],[End]])</f>
        <v>CACHOEIRA ALTA</v>
      </c>
      <c r="D158" s="2" t="s">
        <v>487</v>
      </c>
      <c r="E158" s="3"/>
      <c r="F158" s="2">
        <v>4352667</v>
      </c>
      <c r="G158" s="8" t="s">
        <v>21</v>
      </c>
      <c r="H158" s="8" t="str">
        <f>VLOOKUP(UniversidadeBase[[#This Row],[CURSO]],CURSO!$C$1:$D$15,2,0)</f>
        <v>Ciências da Saúde</v>
      </c>
      <c r="I158" s="3" t="s">
        <v>199</v>
      </c>
      <c r="J158" s="2" t="s">
        <v>498</v>
      </c>
      <c r="K158" s="2">
        <v>8</v>
      </c>
      <c r="L158" s="8" t="s">
        <v>12</v>
      </c>
      <c r="M158" s="8" t="s">
        <v>8</v>
      </c>
      <c r="N158" s="5">
        <v>2200</v>
      </c>
      <c r="O158" s="2">
        <v>2016</v>
      </c>
      <c r="P158" s="8" t="s">
        <v>5</v>
      </c>
      <c r="Q158" s="8" t="str">
        <f>VLOOKUP(UniversidadeBase[[#This Row],[FORMA PGTO2]],PGTO!$B$4:$C$6,2,FALSE)</f>
        <v>DINHEIRO</v>
      </c>
      <c r="R158" s="8">
        <v>1</v>
      </c>
      <c r="S158" s="8" t="s">
        <v>112</v>
      </c>
      <c r="T158" s="2">
        <v>33</v>
      </c>
      <c r="U158" s="2" t="s">
        <v>359</v>
      </c>
      <c r="V158" s="8" t="s">
        <v>196</v>
      </c>
      <c r="W158" s="8" t="s">
        <v>196</v>
      </c>
      <c r="X158" s="2" t="s">
        <v>193</v>
      </c>
      <c r="Y158" s="33" t="s">
        <v>376</v>
      </c>
    </row>
    <row r="159" spans="1:25" x14ac:dyDescent="0.25">
      <c r="A159" s="4" t="s">
        <v>177</v>
      </c>
      <c r="B159" s="2">
        <v>3844</v>
      </c>
      <c r="C159" s="2" t="str">
        <f>UPPER(UniversidadeBase[[#This Row],[End]])</f>
        <v>JOÃO MELO</v>
      </c>
      <c r="D159" s="2" t="s">
        <v>488</v>
      </c>
      <c r="E159" s="7" t="s">
        <v>575</v>
      </c>
      <c r="F159" s="2">
        <v>3818326</v>
      </c>
      <c r="G159" s="8" t="s">
        <v>14</v>
      </c>
      <c r="H159" s="8" t="str">
        <f>VLOOKUP(UniversidadeBase[[#This Row],[CURSO]],CURSO!$C$1:$D$15,2,0)</f>
        <v>Ciências Exatas e da Terra</v>
      </c>
      <c r="I159" s="3" t="s">
        <v>199</v>
      </c>
      <c r="J159" s="2" t="s">
        <v>498</v>
      </c>
      <c r="K159" s="2">
        <v>6</v>
      </c>
      <c r="L159" s="8" t="s">
        <v>12</v>
      </c>
      <c r="M159" s="8" t="s">
        <v>4</v>
      </c>
      <c r="N159" s="5">
        <v>1300</v>
      </c>
      <c r="O159" s="2">
        <v>2016</v>
      </c>
      <c r="P159" s="8" t="s">
        <v>5</v>
      </c>
      <c r="Q159" s="8" t="str">
        <f>VLOOKUP(UniversidadeBase[[#This Row],[FORMA PGTO2]],PGTO!$B$4:$C$6,2,FALSE)</f>
        <v>FIES</v>
      </c>
      <c r="R159" s="8">
        <v>2</v>
      </c>
      <c r="S159" s="8" t="s">
        <v>112</v>
      </c>
      <c r="T159" s="2">
        <v>34</v>
      </c>
      <c r="U159" s="2" t="s">
        <v>360</v>
      </c>
      <c r="V159" s="8" t="s">
        <v>196</v>
      </c>
      <c r="W159" s="8" t="s">
        <v>196</v>
      </c>
      <c r="X159" s="2" t="s">
        <v>193</v>
      </c>
      <c r="Y159" s="33" t="s">
        <v>375</v>
      </c>
    </row>
    <row r="160" spans="1:25" x14ac:dyDescent="0.25">
      <c r="A160" s="4" t="s">
        <v>178</v>
      </c>
      <c r="B160" s="2">
        <v>4861</v>
      </c>
      <c r="C160" s="2" t="str">
        <f>UPPER(UniversidadeBase[[#This Row],[End]])</f>
        <v>NÃO CADASTRADO</v>
      </c>
      <c r="D160" s="2" t="s">
        <v>495</v>
      </c>
      <c r="E160" s="3"/>
      <c r="F160" s="2">
        <v>3551738</v>
      </c>
      <c r="G160" s="8" t="s">
        <v>25</v>
      </c>
      <c r="H160" s="8" t="str">
        <f>VLOOKUP(UniversidadeBase[[#This Row],[CURSO]],CURSO!$C$1:$D$15,2,0)</f>
        <v>Ciências Sociais Aplicadas</v>
      </c>
      <c r="I160" s="3" t="s">
        <v>201</v>
      </c>
      <c r="J160" s="2" t="s">
        <v>500</v>
      </c>
      <c r="K160" s="2">
        <v>5</v>
      </c>
      <c r="L160" s="8" t="s">
        <v>3</v>
      </c>
      <c r="M160" s="8" t="s">
        <v>4</v>
      </c>
      <c r="N160" s="5">
        <v>1470</v>
      </c>
      <c r="O160" s="2">
        <v>2016</v>
      </c>
      <c r="P160" s="8" t="s">
        <v>9</v>
      </c>
      <c r="Q160" s="8" t="str">
        <f>VLOOKUP(UniversidadeBase[[#This Row],[FORMA PGTO2]],PGTO!$B$4:$C$6,2,FALSE)</f>
        <v>CARTÃO CRÉDITO</v>
      </c>
      <c r="R160" s="8">
        <v>3</v>
      </c>
      <c r="S160" s="8" t="s">
        <v>112</v>
      </c>
      <c r="T160" s="2">
        <v>36</v>
      </c>
      <c r="U160" s="2" t="s">
        <v>361</v>
      </c>
      <c r="V160" s="8" t="s">
        <v>196</v>
      </c>
      <c r="W160" s="8" t="s">
        <v>196</v>
      </c>
      <c r="X160" s="2" t="s">
        <v>193</v>
      </c>
      <c r="Y160" s="33" t="s">
        <v>375</v>
      </c>
    </row>
    <row r="161" spans="1:25" x14ac:dyDescent="0.25">
      <c r="A161" s="4" t="s">
        <v>179</v>
      </c>
      <c r="B161" s="2">
        <v>8086</v>
      </c>
      <c r="C161" s="2" t="str">
        <f>UPPER(UniversidadeBase[[#This Row],[End]])</f>
        <v>NÃO CADASTRADO</v>
      </c>
      <c r="D161" s="2" t="s">
        <v>495</v>
      </c>
      <c r="E161" s="3"/>
      <c r="F161" s="2">
        <v>3279759</v>
      </c>
      <c r="G161" s="8" t="s">
        <v>2</v>
      </c>
      <c r="H161" s="8" t="str">
        <f>VLOOKUP(UniversidadeBase[[#This Row],[CURSO]],CURSO!$C$1:$D$15,2,0)</f>
        <v>Ciências da Saúde</v>
      </c>
      <c r="I161" s="3" t="s">
        <v>199</v>
      </c>
      <c r="J161" s="2" t="s">
        <v>498</v>
      </c>
      <c r="K161" s="2">
        <v>9</v>
      </c>
      <c r="L161" s="8" t="s">
        <v>3</v>
      </c>
      <c r="M161" s="8" t="s">
        <v>4</v>
      </c>
      <c r="N161" s="5">
        <v>3500</v>
      </c>
      <c r="O161" s="2">
        <v>2016</v>
      </c>
      <c r="P161" s="8" t="s">
        <v>5</v>
      </c>
      <c r="Q161" s="8" t="str">
        <f>VLOOKUP(UniversidadeBase[[#This Row],[FORMA PGTO2]],PGTO!$B$4:$C$6,2,FALSE)</f>
        <v>DINHEIRO</v>
      </c>
      <c r="R161" s="8">
        <v>1</v>
      </c>
      <c r="S161" s="8" t="s">
        <v>112</v>
      </c>
      <c r="T161" s="2">
        <v>21</v>
      </c>
      <c r="U161" s="2" t="s">
        <v>362</v>
      </c>
      <c r="V161" s="8" t="s">
        <v>196</v>
      </c>
      <c r="W161" s="8" t="s">
        <v>195</v>
      </c>
      <c r="X161" s="2" t="s">
        <v>192</v>
      </c>
      <c r="Y161" s="33" t="s">
        <v>375</v>
      </c>
    </row>
    <row r="162" spans="1:25" x14ac:dyDescent="0.25">
      <c r="A162" s="4" t="s">
        <v>180</v>
      </c>
      <c r="B162" s="2">
        <v>1961</v>
      </c>
      <c r="C162" s="2" t="str">
        <f>UPPER(UniversidadeBase[[#This Row],[End]])</f>
        <v>DO MAGARÇA  CONDOMINIO COLINAS DO MAGARÇA</v>
      </c>
      <c r="D162" s="2" t="s">
        <v>489</v>
      </c>
      <c r="E162" s="3"/>
      <c r="F162" s="2">
        <v>4311123</v>
      </c>
      <c r="G162" s="8" t="s">
        <v>188</v>
      </c>
      <c r="H162" s="8" t="str">
        <f>VLOOKUP(UniversidadeBase[[#This Row],[CURSO]],CURSO!$C$1:$D$15,2,0)</f>
        <v>Ciências Exatas e da Terra</v>
      </c>
      <c r="I162" s="3" t="s">
        <v>199</v>
      </c>
      <c r="J162" s="2" t="s">
        <v>498</v>
      </c>
      <c r="K162" s="2">
        <v>9</v>
      </c>
      <c r="L162" s="8" t="s">
        <v>3</v>
      </c>
      <c r="M162" s="8" t="s">
        <v>4</v>
      </c>
      <c r="N162" s="5">
        <v>1800</v>
      </c>
      <c r="O162" s="2">
        <v>2016</v>
      </c>
      <c r="P162" s="8" t="s">
        <v>9</v>
      </c>
      <c r="Q162" s="8" t="str">
        <f>VLOOKUP(UniversidadeBase[[#This Row],[FORMA PGTO2]],PGTO!$B$4:$C$6,2,FALSE)</f>
        <v>DINHEIRO</v>
      </c>
      <c r="R162" s="8">
        <v>1</v>
      </c>
      <c r="S162" s="8" t="s">
        <v>112</v>
      </c>
      <c r="T162" s="2">
        <v>36</v>
      </c>
      <c r="U162" s="2" t="s">
        <v>363</v>
      </c>
      <c r="V162" s="8" t="s">
        <v>196</v>
      </c>
      <c r="W162" s="8" t="s">
        <v>195</v>
      </c>
      <c r="X162" s="2" t="s">
        <v>192</v>
      </c>
      <c r="Y162" s="33" t="s">
        <v>375</v>
      </c>
    </row>
    <row r="163" spans="1:25" x14ac:dyDescent="0.25">
      <c r="A163" s="4" t="s">
        <v>181</v>
      </c>
      <c r="B163" s="2">
        <v>3479</v>
      </c>
      <c r="C163" s="2" t="str">
        <f>UPPER(UniversidadeBase[[#This Row],[End]])</f>
        <v>DO MAGARÇA</v>
      </c>
      <c r="D163" s="2" t="s">
        <v>490</v>
      </c>
      <c r="E163" s="3"/>
      <c r="F163" s="2">
        <v>3946580</v>
      </c>
      <c r="G163" s="8" t="s">
        <v>2</v>
      </c>
      <c r="H163" s="8" t="str">
        <f>VLOOKUP(UniversidadeBase[[#This Row],[CURSO]],CURSO!$C$1:$D$15,2,0)</f>
        <v>Ciências da Saúde</v>
      </c>
      <c r="I163" s="3" t="s">
        <v>199</v>
      </c>
      <c r="J163" s="2" t="s">
        <v>498</v>
      </c>
      <c r="K163" s="2">
        <v>8</v>
      </c>
      <c r="L163" s="8" t="s">
        <v>12</v>
      </c>
      <c r="M163" s="8" t="s">
        <v>4</v>
      </c>
      <c r="N163" s="5">
        <v>3500</v>
      </c>
      <c r="O163" s="2">
        <v>2016</v>
      </c>
      <c r="P163" s="8" t="s">
        <v>5</v>
      </c>
      <c r="Q163" s="8" t="str">
        <f>VLOOKUP(UniversidadeBase[[#This Row],[FORMA PGTO2]],PGTO!$B$4:$C$6,2,FALSE)</f>
        <v>CARTÃO CRÉDITO</v>
      </c>
      <c r="R163" s="8">
        <v>3</v>
      </c>
      <c r="S163" s="8" t="s">
        <v>112</v>
      </c>
      <c r="T163" s="2">
        <v>29</v>
      </c>
      <c r="U163" s="2" t="s">
        <v>364</v>
      </c>
      <c r="V163" s="8" t="s">
        <v>196</v>
      </c>
      <c r="W163" s="8" t="s">
        <v>195</v>
      </c>
      <c r="X163" s="2" t="s">
        <v>192</v>
      </c>
      <c r="Y163" s="33" t="s">
        <v>375</v>
      </c>
    </row>
    <row r="164" spans="1:25" x14ac:dyDescent="0.25">
      <c r="A164" s="4" t="s">
        <v>182</v>
      </c>
      <c r="B164" s="2">
        <v>9812</v>
      </c>
      <c r="C164" s="2" t="str">
        <f>UPPER(UniversidadeBase[[#This Row],[End]])</f>
        <v>MIRASSOL</v>
      </c>
      <c r="D164" s="2" t="s">
        <v>491</v>
      </c>
      <c r="E164" s="3"/>
      <c r="F164" s="2">
        <v>4191972</v>
      </c>
      <c r="G164" s="8" t="s">
        <v>2</v>
      </c>
      <c r="H164" s="8" t="str">
        <f>VLOOKUP(UniversidadeBase[[#This Row],[CURSO]],CURSO!$C$1:$D$15,2,0)</f>
        <v>Ciências da Saúde</v>
      </c>
      <c r="I164" s="3" t="s">
        <v>199</v>
      </c>
      <c r="J164" s="2" t="s">
        <v>498</v>
      </c>
      <c r="K164" s="2">
        <v>10</v>
      </c>
      <c r="L164" s="8" t="s">
        <v>3</v>
      </c>
      <c r="M164" s="8" t="s">
        <v>8</v>
      </c>
      <c r="N164" s="5">
        <v>3500</v>
      </c>
      <c r="O164" s="2">
        <v>2016</v>
      </c>
      <c r="P164" s="8" t="s">
        <v>5</v>
      </c>
      <c r="Q164" s="8" t="str">
        <f>VLOOKUP(UniversidadeBase[[#This Row],[FORMA PGTO2]],PGTO!$B$4:$C$6,2,FALSE)</f>
        <v>FIES</v>
      </c>
      <c r="R164" s="8">
        <v>2</v>
      </c>
      <c r="S164" s="8" t="s">
        <v>112</v>
      </c>
      <c r="T164" s="2">
        <v>25</v>
      </c>
      <c r="U164" s="2" t="s">
        <v>365</v>
      </c>
      <c r="V164" s="8" t="s">
        <v>196</v>
      </c>
      <c r="W164" s="8" t="s">
        <v>195</v>
      </c>
      <c r="X164" s="2" t="s">
        <v>192</v>
      </c>
      <c r="Y164" s="33" t="s">
        <v>375</v>
      </c>
    </row>
    <row r="165" spans="1:25" x14ac:dyDescent="0.25">
      <c r="A165" s="4" t="s">
        <v>183</v>
      </c>
      <c r="B165" s="2">
        <v>6763</v>
      </c>
      <c r="C165" s="2" t="str">
        <f>UPPER(UniversidadeBase[[#This Row],[End]])</f>
        <v>NÃO CADASTRADO</v>
      </c>
      <c r="D165" s="2" t="s">
        <v>495</v>
      </c>
      <c r="E165" s="3"/>
      <c r="F165" s="2">
        <v>4453787</v>
      </c>
      <c r="G165" s="8" t="s">
        <v>2</v>
      </c>
      <c r="H165" s="8" t="str">
        <f>VLOOKUP(UniversidadeBase[[#This Row],[CURSO]],CURSO!$C$1:$D$15,2,0)</f>
        <v>Ciências da Saúde</v>
      </c>
      <c r="I165" s="3" t="s">
        <v>199</v>
      </c>
      <c r="J165" s="2" t="s">
        <v>498</v>
      </c>
      <c r="K165" s="2">
        <v>8</v>
      </c>
      <c r="L165" s="8" t="s">
        <v>3</v>
      </c>
      <c r="M165" s="8" t="s">
        <v>4</v>
      </c>
      <c r="N165" s="5">
        <v>3500</v>
      </c>
      <c r="O165" s="2">
        <v>2016</v>
      </c>
      <c r="P165" s="8" t="s">
        <v>5</v>
      </c>
      <c r="Q165" s="8" t="str">
        <f>VLOOKUP(UniversidadeBase[[#This Row],[FORMA PGTO2]],PGTO!$B$4:$C$6,2,FALSE)</f>
        <v>DINHEIRO</v>
      </c>
      <c r="R165" s="8">
        <v>1</v>
      </c>
      <c r="S165" s="8" t="s">
        <v>112</v>
      </c>
      <c r="T165" s="2">
        <v>31</v>
      </c>
      <c r="U165" s="2" t="s">
        <v>366</v>
      </c>
      <c r="V165" s="8" t="s">
        <v>196</v>
      </c>
      <c r="W165" s="8" t="s">
        <v>196</v>
      </c>
      <c r="X165" s="2" t="s">
        <v>192</v>
      </c>
      <c r="Y165" s="33" t="s">
        <v>375</v>
      </c>
    </row>
    <row r="166" spans="1:25" x14ac:dyDescent="0.25">
      <c r="A166" s="4" t="s">
        <v>184</v>
      </c>
      <c r="B166" s="2">
        <v>3309</v>
      </c>
      <c r="C166" s="2" t="str">
        <f>UPPER(UniversidadeBase[[#This Row],[End]])</f>
        <v>QUILOMBO</v>
      </c>
      <c r="D166" s="2" t="s">
        <v>492</v>
      </c>
      <c r="E166" s="3"/>
      <c r="F166" s="2">
        <v>5125896</v>
      </c>
      <c r="G166" s="8" t="s">
        <v>187</v>
      </c>
      <c r="H166" s="8" t="str">
        <f>VLOOKUP(UniversidadeBase[[#This Row],[CURSO]],CURSO!$C$1:$D$15,2,0)</f>
        <v>Ciências da Saúde</v>
      </c>
      <c r="I166" s="3" t="s">
        <v>200</v>
      </c>
      <c r="J166" s="2" t="s">
        <v>499</v>
      </c>
      <c r="K166" s="2">
        <v>8</v>
      </c>
      <c r="L166" s="8" t="s">
        <v>12</v>
      </c>
      <c r="M166" s="8" t="s">
        <v>8</v>
      </c>
      <c r="N166" s="5">
        <v>1100</v>
      </c>
      <c r="O166" s="2">
        <v>2016</v>
      </c>
      <c r="P166" s="8" t="s">
        <v>5</v>
      </c>
      <c r="Q166" s="8" t="str">
        <f>VLOOKUP(UniversidadeBase[[#This Row],[FORMA PGTO2]],PGTO!$B$4:$C$6,2,FALSE)</f>
        <v>FIES</v>
      </c>
      <c r="R166" s="8">
        <v>2</v>
      </c>
      <c r="S166" s="8" t="s">
        <v>112</v>
      </c>
      <c r="T166" s="2">
        <v>21</v>
      </c>
      <c r="U166" s="2" t="s">
        <v>367</v>
      </c>
      <c r="V166" s="8" t="s">
        <v>196</v>
      </c>
      <c r="W166" s="8" t="s">
        <v>195</v>
      </c>
      <c r="X166" s="2" t="s">
        <v>192</v>
      </c>
      <c r="Y166" s="33" t="s">
        <v>376</v>
      </c>
    </row>
    <row r="167" spans="1:25" x14ac:dyDescent="0.25">
      <c r="A167" s="4" t="s">
        <v>185</v>
      </c>
      <c r="B167" s="2">
        <v>4617</v>
      </c>
      <c r="C167" s="2" t="str">
        <f>UPPER(UniversidadeBase[[#This Row],[End]])</f>
        <v>BEETHOVEN</v>
      </c>
      <c r="D167" s="2" t="s">
        <v>493</v>
      </c>
      <c r="E167" s="3"/>
      <c r="F167" s="2">
        <v>5077869</v>
      </c>
      <c r="G167" s="8" t="s">
        <v>187</v>
      </c>
      <c r="H167" s="8" t="str">
        <f>VLOOKUP(UniversidadeBase[[#This Row],[CURSO]],CURSO!$C$1:$D$15,2,0)</f>
        <v>Ciências da Saúde</v>
      </c>
      <c r="I167" s="3" t="s">
        <v>200</v>
      </c>
      <c r="J167" s="2" t="s">
        <v>499</v>
      </c>
      <c r="K167" s="2">
        <v>6</v>
      </c>
      <c r="L167" s="8" t="s">
        <v>3</v>
      </c>
      <c r="M167" s="8" t="s">
        <v>4</v>
      </c>
      <c r="N167" s="5">
        <v>1100</v>
      </c>
      <c r="O167" s="2">
        <v>2016</v>
      </c>
      <c r="P167" s="8" t="s">
        <v>9</v>
      </c>
      <c r="Q167" s="8" t="str">
        <f>VLOOKUP(UniversidadeBase[[#This Row],[FORMA PGTO2]],PGTO!$B$4:$C$6,2,FALSE)</f>
        <v>CARTÃO CRÉDITO</v>
      </c>
      <c r="R167" s="8">
        <v>3</v>
      </c>
      <c r="S167" s="8" t="s">
        <v>112</v>
      </c>
      <c r="T167" s="2">
        <v>30</v>
      </c>
      <c r="U167" s="2" t="s">
        <v>368</v>
      </c>
      <c r="V167" s="8" t="s">
        <v>196</v>
      </c>
      <c r="W167" s="8" t="s">
        <v>195</v>
      </c>
      <c r="X167" s="2" t="s">
        <v>192</v>
      </c>
      <c r="Y167" s="33" t="s">
        <v>375</v>
      </c>
    </row>
    <row r="168" spans="1:25" x14ac:dyDescent="0.25">
      <c r="A168" s="43" t="s">
        <v>186</v>
      </c>
      <c r="B168" s="6">
        <v>2975</v>
      </c>
      <c r="C168" s="6" t="str">
        <f>UPPER(UniversidadeBase[[#This Row],[End]])</f>
        <v>ANTONINA DO NORTE</v>
      </c>
      <c r="D168" s="6" t="s">
        <v>494</v>
      </c>
      <c r="E168" s="35"/>
      <c r="F168" s="6">
        <v>4914883</v>
      </c>
      <c r="G168" s="36" t="s">
        <v>187</v>
      </c>
      <c r="H168" s="36" t="str">
        <f>VLOOKUP(UniversidadeBase[[#This Row],[CURSO]],CURSO!$C$1:$D$15,2,0)</f>
        <v>Ciências da Saúde</v>
      </c>
      <c r="I168" s="35" t="s">
        <v>200</v>
      </c>
      <c r="J168" s="6" t="s">
        <v>499</v>
      </c>
      <c r="K168" s="6">
        <v>8</v>
      </c>
      <c r="L168" s="36" t="s">
        <v>3</v>
      </c>
      <c r="M168" s="36" t="s">
        <v>8</v>
      </c>
      <c r="N168" s="37">
        <v>1100</v>
      </c>
      <c r="O168" s="6">
        <v>2016</v>
      </c>
      <c r="P168" s="36" t="s">
        <v>5</v>
      </c>
      <c r="Q168" s="36" t="str">
        <f>VLOOKUP(UniversidadeBase[[#This Row],[FORMA PGTO2]],PGTO!$B$4:$C$6,2,FALSE)</f>
        <v>DINHEIRO</v>
      </c>
      <c r="R168" s="36">
        <v>1</v>
      </c>
      <c r="S168" s="36" t="s">
        <v>112</v>
      </c>
      <c r="T168" s="6">
        <v>30</v>
      </c>
      <c r="U168" s="6" t="s">
        <v>369</v>
      </c>
      <c r="V168" s="36" t="s">
        <v>196</v>
      </c>
      <c r="W168" s="36" t="s">
        <v>196</v>
      </c>
      <c r="X168" s="6" t="s">
        <v>192</v>
      </c>
      <c r="Y168" s="38" t="s">
        <v>376</v>
      </c>
    </row>
  </sheetData>
  <phoneticPr fontId="1" type="noConversion"/>
  <hyperlinks>
    <hyperlink ref="E2" r:id="rId1" xr:uid="{CAC15F7D-877B-4F67-8A6E-2BE85C3B164E}"/>
    <hyperlink ref="E6" r:id="rId2" xr:uid="{EBAC79BA-9841-4CD4-9116-6F8A9C3415A9}"/>
    <hyperlink ref="E47" r:id="rId3" xr:uid="{BD8F4D68-461F-4C9A-ACD2-DD2ABCB262FC}"/>
    <hyperlink ref="E14" r:id="rId4" xr:uid="{35C78568-9DF1-48D1-A8B3-D795C36A027C}"/>
    <hyperlink ref="E12" r:id="rId5" xr:uid="{04D66C97-B6D4-458E-88FD-9C0EC32C28D4}"/>
    <hyperlink ref="E13" r:id="rId6" xr:uid="{A6B6ACBB-4099-4D47-9A03-3217392A4569}"/>
    <hyperlink ref="E15" r:id="rId7" xr:uid="{B57E3DCE-1CB0-45CA-A3BF-FC14E984C8C9}"/>
    <hyperlink ref="E16" r:id="rId8" xr:uid="{7CC42C76-FB20-4B4D-97F7-1A63AEA95577}"/>
    <hyperlink ref="E17" r:id="rId9" xr:uid="{B0838018-1BCF-43CF-AC9B-1E232530521F}"/>
    <hyperlink ref="E19" r:id="rId10" xr:uid="{5B678A33-32D0-4E11-BAF5-0CF7824AB9D7}"/>
    <hyperlink ref="E23" r:id="rId11" xr:uid="{6FA5BFB5-A5D6-4283-A747-4AA59643C7BC}"/>
    <hyperlink ref="E29" r:id="rId12" xr:uid="{906D6E21-8488-460D-BC78-93AA72D10723}"/>
    <hyperlink ref="E32" r:id="rId13" xr:uid="{3B575126-B318-4674-8900-2F4E1D930214}"/>
    <hyperlink ref="E34" r:id="rId14" xr:uid="{1A9720BC-668F-4CE8-A786-106C8BDB3EF8}"/>
    <hyperlink ref="E35" r:id="rId15" xr:uid="{3697BA8F-B0CC-4FD2-97BC-53EB66AAF2DB}"/>
    <hyperlink ref="E38" r:id="rId16" xr:uid="{38C6BB26-A24A-4E40-9CD0-175BF5A3AB4D}"/>
    <hyperlink ref="E41" r:id="rId17" xr:uid="{2AF8048D-1392-4ED5-9635-F931875BD006}"/>
    <hyperlink ref="E45" r:id="rId18" xr:uid="{97A4B5AF-9FA6-4095-8C94-32700328F755}"/>
    <hyperlink ref="E43" r:id="rId19" xr:uid="{9688234C-BCF6-4525-9C9D-F79989CF4A26}"/>
    <hyperlink ref="E46" r:id="rId20" xr:uid="{53C967CA-F8DC-4D3D-A3B9-C3B2981C124A}"/>
    <hyperlink ref="E36" r:id="rId21" xr:uid="{4D021198-F2D9-4975-82A1-F7AA150EEF3A}"/>
    <hyperlink ref="E54" r:id="rId22" xr:uid="{B08E490B-743A-4F8A-8C7C-4456F6098F4F}"/>
    <hyperlink ref="E55" r:id="rId23" xr:uid="{11968FF3-E738-4B04-8242-A5671E54C721}"/>
    <hyperlink ref="E64" r:id="rId24" xr:uid="{213575DE-7811-4937-B4CD-79CAF7653DFA}"/>
    <hyperlink ref="E65" r:id="rId25" xr:uid="{BECFE721-2E8B-4FE5-B712-36D5955C5E02}"/>
    <hyperlink ref="E66" r:id="rId26" xr:uid="{EFE70752-E0C7-44D5-8563-99E2EBFD392A}"/>
    <hyperlink ref="E67" r:id="rId27" xr:uid="{AEFC5148-5549-4925-A319-C612D89CDA34}"/>
    <hyperlink ref="E56" r:id="rId28" xr:uid="{657104A6-2311-490C-8BFB-D863F36FF7B0}"/>
    <hyperlink ref="E70" r:id="rId29" xr:uid="{27899174-F14D-4D3F-8CB9-1E01C0FC2979}"/>
    <hyperlink ref="E74" r:id="rId30" xr:uid="{87F72B18-BD6C-4263-AF16-76AF307F4F97}"/>
    <hyperlink ref="E80" r:id="rId31" xr:uid="{773B03FF-217E-410C-A2E0-813E1D0D5E25}"/>
    <hyperlink ref="E82" r:id="rId32" xr:uid="{01B62297-E58D-4465-B5F9-DA1C3CF987D9}"/>
    <hyperlink ref="E84" r:id="rId33" xr:uid="{1D0FAD62-2EFD-4DDE-B611-A9FC78A1E1EC}"/>
    <hyperlink ref="E87" r:id="rId34" xr:uid="{E7397461-E8A6-43CB-8327-2DCD7C84E826}"/>
    <hyperlink ref="E90" r:id="rId35" xr:uid="{FB27A9F2-3F55-41CE-B262-8A728E80C4E0}"/>
    <hyperlink ref="E91" r:id="rId36" xr:uid="{F76362E6-3034-4461-8BC4-C3C379C758DD}"/>
    <hyperlink ref="E92" r:id="rId37" xr:uid="{0A5A1380-1520-4230-A60F-32B141EC39B3}"/>
    <hyperlink ref="E18" r:id="rId38" xr:uid="{B235F2DE-CEEE-4D80-8796-2D89B48C111D}"/>
    <hyperlink ref="E20" r:id="rId39" xr:uid="{2D213512-0EED-4D9C-B69A-8F4BBBFF2C5A}"/>
    <hyperlink ref="E21" r:id="rId40" xr:uid="{8F0FFB43-618F-40A3-B363-971E2FAF663F}"/>
    <hyperlink ref="E22" r:id="rId41" xr:uid="{D0E38F11-B59D-4A70-87FD-0AF177DA890B}"/>
    <hyperlink ref="E24" r:id="rId42" xr:uid="{4C358061-F9B0-404C-9E02-43B9B9B0A37A}"/>
    <hyperlink ref="E25" r:id="rId43" xr:uid="{7274A6B1-72E7-4F61-8440-DC1456BA5B68}"/>
    <hyperlink ref="E26" r:id="rId44" xr:uid="{1103CB09-A188-4312-B74E-DA03F9B3C53F}"/>
    <hyperlink ref="E27" r:id="rId45" xr:uid="{188ED323-FA2C-4D15-92F2-4870EBC32C4F}"/>
    <hyperlink ref="E28" r:id="rId46" xr:uid="{87D10360-8A9B-4CFC-A82B-95B73022EADC}"/>
    <hyperlink ref="E30" r:id="rId47" xr:uid="{06093FAE-D5BE-4E79-84FD-C25B34D74D0D}"/>
    <hyperlink ref="E31" r:id="rId48" xr:uid="{88ABD92D-3240-4733-896B-22A044F1673F}"/>
    <hyperlink ref="E33" r:id="rId49" xr:uid="{054E1646-6115-4D58-9D0F-926C68BEFC44}"/>
    <hyperlink ref="E37" r:id="rId50" xr:uid="{34AF17C5-5BE9-4488-8062-6CB2C34679C1}"/>
    <hyperlink ref="E39" r:id="rId51" xr:uid="{677F83B4-8214-45D0-A380-5454AA1365C7}"/>
    <hyperlink ref="E40" r:id="rId52" xr:uid="{2F943BC1-8A20-4666-B41C-D6459FA5EF86}"/>
    <hyperlink ref="E42" r:id="rId53" xr:uid="{F3FF46E6-D046-4FB7-AD17-BDF6F48F8827}"/>
    <hyperlink ref="E44" r:id="rId54" xr:uid="{2C971474-A9C1-432F-8307-A5CB57DA7F22}"/>
    <hyperlink ref="E48" r:id="rId55" xr:uid="{CC09A970-A4D2-4CB7-AA45-994D13E88CE6}"/>
    <hyperlink ref="E49" r:id="rId56" xr:uid="{A1D3606A-31DC-4244-81B1-955CC9F008E5}"/>
    <hyperlink ref="E50" r:id="rId57" xr:uid="{B0E48F88-F28D-4BA1-8816-02BF3CEEF855}"/>
    <hyperlink ref="E51" r:id="rId58" xr:uid="{22551872-9585-4329-985A-E84CBD35B5FE}"/>
    <hyperlink ref="E52" r:id="rId59" xr:uid="{6A75F53D-4A55-405E-B517-452109561939}"/>
    <hyperlink ref="E53" r:id="rId60" xr:uid="{46E687A7-3A57-4231-8ECB-3DD8ADEBB276}"/>
    <hyperlink ref="E57" r:id="rId61" xr:uid="{9EC5BDEB-1FA7-45E0-8087-5B9119762A15}"/>
    <hyperlink ref="E58" r:id="rId62" xr:uid="{915FAFA7-5B2A-4FC1-A570-C87E16966CE4}"/>
    <hyperlink ref="E59" r:id="rId63" xr:uid="{58377DA1-8F34-464A-BDD8-9B8F740D7512}"/>
    <hyperlink ref="E60" r:id="rId64" xr:uid="{034ADBAA-52E8-46A5-B658-F28365E5A52E}"/>
    <hyperlink ref="E61" r:id="rId65" xr:uid="{3522A683-6A0E-427B-9EB5-7F81A7B1B79E}"/>
    <hyperlink ref="E62" r:id="rId66" xr:uid="{C34164E6-1AB7-4C72-80F7-25DEE255B900}"/>
    <hyperlink ref="E63" r:id="rId67" xr:uid="{B9DAD14F-E32A-44E4-B658-A0650E7639C9}"/>
    <hyperlink ref="E68" r:id="rId68" xr:uid="{BD1419AC-0CC1-40E1-9CD7-C0F88DB201F6}"/>
    <hyperlink ref="E69" r:id="rId69" xr:uid="{60EE9548-EAED-4A47-AD6C-6D383F53ED41}"/>
    <hyperlink ref="E71" r:id="rId70" xr:uid="{CE332D10-75BB-4FAC-A39A-EFB5B982FC5C}"/>
    <hyperlink ref="E72" r:id="rId71" xr:uid="{5CF806B0-6932-43C0-AA78-C28FE5EFA34D}"/>
    <hyperlink ref="E3" r:id="rId72" xr:uid="{E5492D15-1750-46FD-A7DE-8EB4C14BDDD1}"/>
    <hyperlink ref="E4" r:id="rId73" xr:uid="{779A8780-AD14-4CD4-A6FF-DC8FE5F23915}"/>
    <hyperlink ref="E5" r:id="rId74" xr:uid="{CBBCA674-E1EE-4BEE-92A6-3F74D9E888E9}"/>
    <hyperlink ref="E7" r:id="rId75" xr:uid="{183D84A5-9B17-4962-9F4B-B96F84B7112D}"/>
    <hyperlink ref="E8" r:id="rId76" xr:uid="{91AF9183-BB5D-45C4-AFD6-42024A8A08A8}"/>
    <hyperlink ref="E9" r:id="rId77" xr:uid="{BA645B38-DF6A-4A93-B285-DB581B24F0B6}"/>
    <hyperlink ref="E10" r:id="rId78" xr:uid="{A11923E9-4406-46E5-BC1F-184F66F6C460}"/>
    <hyperlink ref="E11" r:id="rId79" xr:uid="{B871780F-B61E-4B3F-AF54-279F5BAD4F92}"/>
    <hyperlink ref="E159" r:id="rId80" xr:uid="{1B4073BB-ECB8-4CDE-820F-1D282485C48D}"/>
    <hyperlink ref="E73" r:id="rId81" xr:uid="{0CA16ABF-90A1-413D-A8C9-ADE34357BBCE}"/>
  </hyperlinks>
  <pageMargins left="0.511811024" right="0.511811024" top="0.78740157499999996" bottom="0.78740157499999996" header="0.31496062000000002" footer="0.31496062000000002"/>
  <pageSetup paperSize="9" orientation="portrait" r:id="rId82"/>
  <tableParts count="1">
    <tablePart r:id="rId8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F659-677B-4347-8F0A-08FAB83017F7}">
  <dimension ref="C1:D175"/>
  <sheetViews>
    <sheetView workbookViewId="0">
      <selection activeCell="D15" sqref="D15"/>
    </sheetView>
  </sheetViews>
  <sheetFormatPr defaultRowHeight="15" x14ac:dyDescent="0.25"/>
  <cols>
    <col min="3" max="3" width="30.5703125" style="1" customWidth="1"/>
    <col min="4" max="4" width="24" bestFit="1" customWidth="1"/>
  </cols>
  <sheetData>
    <row r="1" spans="3:4" x14ac:dyDescent="0.25">
      <c r="C1" s="39" t="s">
        <v>580</v>
      </c>
      <c r="D1" s="44" t="s">
        <v>593</v>
      </c>
    </row>
    <row r="2" spans="3:4" x14ac:dyDescent="0.25">
      <c r="C2" s="45" t="s">
        <v>2</v>
      </c>
      <c r="D2" s="46" t="s">
        <v>587</v>
      </c>
    </row>
    <row r="3" spans="3:4" x14ac:dyDescent="0.25">
      <c r="C3" s="45" t="s">
        <v>7</v>
      </c>
      <c r="D3" s="46" t="s">
        <v>588</v>
      </c>
    </row>
    <row r="4" spans="3:4" x14ac:dyDescent="0.25">
      <c r="C4" s="45" t="s">
        <v>11</v>
      </c>
      <c r="D4" s="46" t="s">
        <v>589</v>
      </c>
    </row>
    <row r="5" spans="3:4" x14ac:dyDescent="0.25">
      <c r="C5" s="45" t="s">
        <v>16</v>
      </c>
      <c r="D5" s="46" t="s">
        <v>588</v>
      </c>
    </row>
    <row r="6" spans="3:4" x14ac:dyDescent="0.25">
      <c r="C6" s="45" t="s">
        <v>18</v>
      </c>
      <c r="D6" s="46" t="s">
        <v>591</v>
      </c>
    </row>
    <row r="7" spans="3:4" x14ac:dyDescent="0.25">
      <c r="C7" s="45" t="s">
        <v>19</v>
      </c>
      <c r="D7" s="46" t="s">
        <v>588</v>
      </c>
    </row>
    <row r="8" spans="3:4" x14ac:dyDescent="0.25">
      <c r="C8" s="45" t="s">
        <v>21</v>
      </c>
      <c r="D8" s="46" t="s">
        <v>587</v>
      </c>
    </row>
    <row r="9" spans="3:4" x14ac:dyDescent="0.25">
      <c r="C9" s="45" t="s">
        <v>23</v>
      </c>
      <c r="D9" s="46" t="s">
        <v>590</v>
      </c>
    </row>
    <row r="10" spans="3:4" x14ac:dyDescent="0.25">
      <c r="C10" s="45" t="s">
        <v>25</v>
      </c>
      <c r="D10" s="46" t="s">
        <v>588</v>
      </c>
    </row>
    <row r="11" spans="3:4" x14ac:dyDescent="0.25">
      <c r="C11" s="45" t="s">
        <v>27</v>
      </c>
      <c r="D11" s="46" t="s">
        <v>592</v>
      </c>
    </row>
    <row r="12" spans="3:4" x14ac:dyDescent="0.25">
      <c r="C12" s="45" t="s">
        <v>29</v>
      </c>
      <c r="D12" s="46" t="s">
        <v>589</v>
      </c>
    </row>
    <row r="13" spans="3:4" x14ac:dyDescent="0.25">
      <c r="C13" s="45" t="s">
        <v>14</v>
      </c>
      <c r="D13" s="46" t="s">
        <v>589</v>
      </c>
    </row>
    <row r="14" spans="3:4" x14ac:dyDescent="0.25">
      <c r="C14" s="45" t="s">
        <v>187</v>
      </c>
      <c r="D14" s="46" t="s">
        <v>587</v>
      </c>
    </row>
    <row r="15" spans="3:4" x14ac:dyDescent="0.25">
      <c r="C15" s="47" t="s">
        <v>188</v>
      </c>
      <c r="D15" s="48" t="s">
        <v>589</v>
      </c>
    </row>
    <row r="16" spans="3:4" x14ac:dyDescent="0.25">
      <c r="C16" s="34"/>
    </row>
    <row r="17" spans="3:3" x14ac:dyDescent="0.25">
      <c r="C17" s="49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  <row r="30" spans="3:3" x14ac:dyDescent="0.25">
      <c r="C30"/>
    </row>
    <row r="31" spans="3:3" x14ac:dyDescent="0.25">
      <c r="C31"/>
    </row>
    <row r="32" spans="3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DC39-1618-4080-82F8-474320BA07AA}">
  <dimension ref="B3:C6"/>
  <sheetViews>
    <sheetView workbookViewId="0">
      <selection activeCell="B3" sqref="B3:C6"/>
    </sheetView>
  </sheetViews>
  <sheetFormatPr defaultRowHeight="15" x14ac:dyDescent="0.25"/>
  <cols>
    <col min="3" max="3" width="16.42578125" bestFit="1" customWidth="1"/>
  </cols>
  <sheetData>
    <row r="3" spans="2:3" x14ac:dyDescent="0.25">
      <c r="B3" t="s">
        <v>630</v>
      </c>
      <c r="C3" s="1" t="s">
        <v>370</v>
      </c>
    </row>
    <row r="4" spans="2:3" x14ac:dyDescent="0.25">
      <c r="B4" s="1">
        <v>1</v>
      </c>
      <c r="C4" s="1" t="s">
        <v>371</v>
      </c>
    </row>
    <row r="5" spans="2:3" x14ac:dyDescent="0.25">
      <c r="B5" s="1">
        <v>2</v>
      </c>
      <c r="C5" s="1" t="s">
        <v>372</v>
      </c>
    </row>
    <row r="6" spans="2:3" x14ac:dyDescent="0.25">
      <c r="B6" s="1">
        <v>3</v>
      </c>
      <c r="C6" s="1" t="s">
        <v>373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A17A-66D4-4260-8833-C339DAFEFDCB}">
  <dimension ref="B2:C12"/>
  <sheetViews>
    <sheetView workbookViewId="0">
      <selection activeCell="C12" sqref="C12"/>
    </sheetView>
  </sheetViews>
  <sheetFormatPr defaultRowHeight="15" x14ac:dyDescent="0.25"/>
  <cols>
    <col min="2" max="2" width="31.5703125" bestFit="1" customWidth="1"/>
    <col min="3" max="3" width="19.28515625" customWidth="1"/>
  </cols>
  <sheetData>
    <row r="2" spans="2:3" x14ac:dyDescent="0.25">
      <c r="B2" t="s">
        <v>595</v>
      </c>
      <c r="C2" t="s">
        <v>604</v>
      </c>
    </row>
    <row r="3" spans="2:3" x14ac:dyDescent="0.25">
      <c r="B3" t="s">
        <v>596</v>
      </c>
      <c r="C3">
        <f>COUNTA(UNIVERSIDADE!B:B)</f>
        <v>168</v>
      </c>
    </row>
    <row r="4" spans="2:3" x14ac:dyDescent="0.25">
      <c r="B4" t="s">
        <v>602</v>
      </c>
      <c r="C4" s="11">
        <f>AVERAGE(UNIVERSIDADE!T:T)</f>
        <v>28.347305389221557</v>
      </c>
    </row>
    <row r="5" spans="2:3" x14ac:dyDescent="0.25">
      <c r="B5" t="s">
        <v>597</v>
      </c>
      <c r="C5">
        <f>COUNTA(_xlfn.UNIQUE(UniversidadeBase[CURSO],FALSE,FALSE))</f>
        <v>14</v>
      </c>
    </row>
    <row r="6" spans="2:3" x14ac:dyDescent="0.25">
      <c r="B6" t="s">
        <v>598</v>
      </c>
      <c r="C6" s="10">
        <f>AVERAGE(UniversidadeBase[NOTA DE APROVACAO])</f>
        <v>7.5029940119760479</v>
      </c>
    </row>
    <row r="7" spans="2:3" x14ac:dyDescent="0.25">
      <c r="B7" t="s">
        <v>603</v>
      </c>
      <c r="C7">
        <f>COUNTIF(UNIVERSIDADE!X:X,"=DP")</f>
        <v>43</v>
      </c>
    </row>
    <row r="8" spans="2:3" x14ac:dyDescent="0.25">
      <c r="B8" t="s">
        <v>611</v>
      </c>
      <c r="C8" s="14">
        <f>_xlfn.NUMBERVALUE((COUNTIF(UNIVERSIDADE!Y:Y,"=NÃO PEGOU DIPLOMA"))) / C3</f>
        <v>0.47619047619047616</v>
      </c>
    </row>
    <row r="9" spans="2:3" x14ac:dyDescent="0.25">
      <c r="B9" t="s">
        <v>599</v>
      </c>
      <c r="C9" s="11">
        <f>AVERAGE(UNIVERSIDADE!N:N)</f>
        <v>2015.2814371257484</v>
      </c>
    </row>
    <row r="10" spans="2:3" x14ac:dyDescent="0.25">
      <c r="B10" t="s">
        <v>600</v>
      </c>
      <c r="C10">
        <f>MAX(UNIVERSIDADE!N:N)</f>
        <v>5700</v>
      </c>
    </row>
    <row r="11" spans="2:3" x14ac:dyDescent="0.25">
      <c r="B11" t="s">
        <v>601</v>
      </c>
      <c r="C11">
        <f>MIN(UNIVERSIDADE!N:N)</f>
        <v>1100</v>
      </c>
    </row>
    <row r="12" spans="2:3" x14ac:dyDescent="0.25">
      <c r="B12" t="s">
        <v>608</v>
      </c>
      <c r="C12" s="14">
        <f>_xlfn.NUMBERVALUE((COUNTIF(UNIVERSIDADE!P:P,"=Não Pago"))) / C3</f>
        <v>0.33333333333333331</v>
      </c>
    </row>
  </sheetData>
  <pageMargins left="0.511811024" right="0.511811024" top="0.78740157499999996" bottom="0.78740157499999996" header="0.31496062000000002" footer="0.31496062000000002"/>
  <ignoredErrors>
    <ignoredError sqref="C4:C12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1092-115E-4CC9-9C03-7AB598378991}">
  <dimension ref="A1:H157"/>
  <sheetViews>
    <sheetView topLeftCell="A28" workbookViewId="0">
      <selection activeCell="B122" sqref="B122"/>
    </sheetView>
  </sheetViews>
  <sheetFormatPr defaultRowHeight="15" x14ac:dyDescent="0.25"/>
  <cols>
    <col min="2" max="2" width="18" bestFit="1" customWidth="1"/>
    <col min="3" max="3" width="20.85546875" bestFit="1" customWidth="1"/>
    <col min="4" max="166" width="19.5703125" bestFit="1" customWidth="1"/>
    <col min="167" max="167" width="10.7109375" bestFit="1" customWidth="1"/>
  </cols>
  <sheetData>
    <row r="1" spans="1:3" x14ac:dyDescent="0.25">
      <c r="A1" t="s">
        <v>614</v>
      </c>
    </row>
    <row r="3" spans="1:3" x14ac:dyDescent="0.25">
      <c r="B3" t="s">
        <v>609</v>
      </c>
    </row>
    <row r="5" spans="1:3" x14ac:dyDescent="0.25">
      <c r="B5" s="12" t="s">
        <v>607</v>
      </c>
      <c r="C5" t="s">
        <v>606</v>
      </c>
    </row>
    <row r="6" spans="1:3" x14ac:dyDescent="0.25">
      <c r="B6" s="13" t="s">
        <v>588</v>
      </c>
      <c r="C6">
        <v>52</v>
      </c>
    </row>
    <row r="7" spans="1:3" x14ac:dyDescent="0.25">
      <c r="B7" s="13" t="s">
        <v>589</v>
      </c>
      <c r="C7">
        <v>43</v>
      </c>
    </row>
    <row r="8" spans="1:3" x14ac:dyDescent="0.25">
      <c r="B8" s="13" t="s">
        <v>587</v>
      </c>
      <c r="C8">
        <v>36</v>
      </c>
    </row>
    <row r="9" spans="1:3" x14ac:dyDescent="0.25">
      <c r="B9" s="13" t="s">
        <v>591</v>
      </c>
      <c r="C9">
        <v>13</v>
      </c>
    </row>
    <row r="10" spans="1:3" x14ac:dyDescent="0.25">
      <c r="B10" s="13" t="s">
        <v>592</v>
      </c>
      <c r="C10">
        <v>12</v>
      </c>
    </row>
    <row r="11" spans="1:3" x14ac:dyDescent="0.25">
      <c r="B11" s="13" t="s">
        <v>590</v>
      </c>
      <c r="C11">
        <v>11</v>
      </c>
    </row>
    <row r="12" spans="1:3" x14ac:dyDescent="0.25">
      <c r="B12" s="13" t="s">
        <v>605</v>
      </c>
      <c r="C12">
        <v>167</v>
      </c>
    </row>
    <row r="24" spans="2:3" x14ac:dyDescent="0.25">
      <c r="B24" t="s">
        <v>610</v>
      </c>
    </row>
    <row r="26" spans="2:3" x14ac:dyDescent="0.25">
      <c r="B26" s="12" t="s">
        <v>607</v>
      </c>
      <c r="C26" t="s">
        <v>606</v>
      </c>
    </row>
    <row r="27" spans="2:3" x14ac:dyDescent="0.25">
      <c r="B27" s="13" t="s">
        <v>12</v>
      </c>
      <c r="C27" s="15">
        <v>0.46706586826347307</v>
      </c>
    </row>
    <row r="28" spans="2:3" x14ac:dyDescent="0.25">
      <c r="B28" s="13" t="s">
        <v>3</v>
      </c>
      <c r="C28" s="15">
        <v>0.3772455089820359</v>
      </c>
    </row>
    <row r="29" spans="2:3" x14ac:dyDescent="0.25">
      <c r="B29" s="13" t="s">
        <v>189</v>
      </c>
      <c r="C29" s="15">
        <v>0.15568862275449102</v>
      </c>
    </row>
    <row r="30" spans="2:3" x14ac:dyDescent="0.25">
      <c r="B30" s="13" t="s">
        <v>605</v>
      </c>
      <c r="C30" s="15">
        <v>1</v>
      </c>
    </row>
    <row r="41" spans="2:3" x14ac:dyDescent="0.25">
      <c r="B41" t="s">
        <v>612</v>
      </c>
    </row>
    <row r="43" spans="2:3" x14ac:dyDescent="0.25">
      <c r="B43" s="12" t="s">
        <v>607</v>
      </c>
      <c r="C43" t="s">
        <v>606</v>
      </c>
    </row>
    <row r="44" spans="2:3" x14ac:dyDescent="0.25">
      <c r="B44" s="13" t="s">
        <v>376</v>
      </c>
      <c r="C44">
        <v>80</v>
      </c>
    </row>
    <row r="45" spans="2:3" x14ac:dyDescent="0.25">
      <c r="B45" s="13" t="s">
        <v>375</v>
      </c>
      <c r="C45">
        <v>87</v>
      </c>
    </row>
    <row r="46" spans="2:3" x14ac:dyDescent="0.25">
      <c r="B46" s="13" t="s">
        <v>605</v>
      </c>
      <c r="C46">
        <v>167</v>
      </c>
    </row>
    <row r="57" spans="2:3" x14ac:dyDescent="0.25">
      <c r="B57" t="s">
        <v>616</v>
      </c>
    </row>
    <row r="59" spans="2:3" x14ac:dyDescent="0.25">
      <c r="B59" s="12" t="s">
        <v>202</v>
      </c>
      <c r="C59" t="s">
        <v>192</v>
      </c>
    </row>
    <row r="61" spans="2:3" x14ac:dyDescent="0.25">
      <c r="B61" s="12" t="s">
        <v>607</v>
      </c>
      <c r="C61" t="s">
        <v>615</v>
      </c>
    </row>
    <row r="62" spans="2:3" x14ac:dyDescent="0.25">
      <c r="B62" s="13" t="s">
        <v>29</v>
      </c>
      <c r="C62">
        <v>1</v>
      </c>
    </row>
    <row r="63" spans="2:3" x14ac:dyDescent="0.25">
      <c r="B63" s="13" t="s">
        <v>14</v>
      </c>
      <c r="C63">
        <v>1</v>
      </c>
    </row>
    <row r="64" spans="2:3" x14ac:dyDescent="0.25">
      <c r="B64" s="13" t="s">
        <v>18</v>
      </c>
      <c r="C64">
        <v>1</v>
      </c>
    </row>
    <row r="65" spans="2:3" x14ac:dyDescent="0.25">
      <c r="B65" s="13" t="s">
        <v>11</v>
      </c>
      <c r="C65">
        <v>2</v>
      </c>
    </row>
    <row r="66" spans="2:3" x14ac:dyDescent="0.25">
      <c r="B66" s="13" t="s">
        <v>16</v>
      </c>
      <c r="C66">
        <v>2</v>
      </c>
    </row>
    <row r="67" spans="2:3" x14ac:dyDescent="0.25">
      <c r="B67" s="13" t="s">
        <v>7</v>
      </c>
      <c r="C67">
        <v>2</v>
      </c>
    </row>
    <row r="68" spans="2:3" x14ac:dyDescent="0.25">
      <c r="B68" s="13" t="s">
        <v>27</v>
      </c>
      <c r="C68">
        <v>3</v>
      </c>
    </row>
    <row r="69" spans="2:3" x14ac:dyDescent="0.25">
      <c r="B69" s="13" t="s">
        <v>188</v>
      </c>
      <c r="C69">
        <v>3</v>
      </c>
    </row>
    <row r="70" spans="2:3" x14ac:dyDescent="0.25">
      <c r="B70" s="13" t="s">
        <v>19</v>
      </c>
      <c r="C70">
        <v>4</v>
      </c>
    </row>
    <row r="71" spans="2:3" x14ac:dyDescent="0.25">
      <c r="B71" s="13" t="s">
        <v>25</v>
      </c>
      <c r="C71">
        <v>4</v>
      </c>
    </row>
    <row r="72" spans="2:3" x14ac:dyDescent="0.25">
      <c r="B72" s="13" t="s">
        <v>187</v>
      </c>
      <c r="C72">
        <v>4</v>
      </c>
    </row>
    <row r="73" spans="2:3" x14ac:dyDescent="0.25">
      <c r="B73" s="13" t="s">
        <v>23</v>
      </c>
      <c r="C73">
        <v>4</v>
      </c>
    </row>
    <row r="74" spans="2:3" x14ac:dyDescent="0.25">
      <c r="B74" s="13" t="s">
        <v>21</v>
      </c>
      <c r="C74">
        <v>4</v>
      </c>
    </row>
    <row r="75" spans="2:3" x14ac:dyDescent="0.25">
      <c r="B75" s="13" t="s">
        <v>2</v>
      </c>
      <c r="C75">
        <v>8</v>
      </c>
    </row>
    <row r="76" spans="2:3" x14ac:dyDescent="0.25">
      <c r="B76" s="13" t="s">
        <v>605</v>
      </c>
      <c r="C76">
        <v>43</v>
      </c>
    </row>
    <row r="79" spans="2:3" x14ac:dyDescent="0.25">
      <c r="B79" s="13" t="s">
        <v>618</v>
      </c>
    </row>
    <row r="81" spans="2:3" x14ac:dyDescent="0.25">
      <c r="B81" s="12" t="s">
        <v>607</v>
      </c>
      <c r="C81" t="s">
        <v>617</v>
      </c>
    </row>
    <row r="82" spans="2:3" x14ac:dyDescent="0.25">
      <c r="B82" s="13" t="s">
        <v>29</v>
      </c>
      <c r="C82" s="9">
        <v>7.7272727272727275</v>
      </c>
    </row>
    <row r="83" spans="2:3" x14ac:dyDescent="0.25">
      <c r="B83" s="13" t="s">
        <v>25</v>
      </c>
      <c r="C83" s="9">
        <v>7.7692307692307692</v>
      </c>
    </row>
    <row r="84" spans="2:3" x14ac:dyDescent="0.25">
      <c r="B84" s="13" t="s">
        <v>27</v>
      </c>
      <c r="C84" s="9">
        <v>8</v>
      </c>
    </row>
    <row r="85" spans="2:3" x14ac:dyDescent="0.25">
      <c r="B85" s="13" t="s">
        <v>11</v>
      </c>
      <c r="C85" s="9">
        <v>8</v>
      </c>
    </row>
    <row r="86" spans="2:3" x14ac:dyDescent="0.25">
      <c r="B86" s="13" t="s">
        <v>2</v>
      </c>
      <c r="C86" s="9">
        <v>8</v>
      </c>
    </row>
    <row r="87" spans="2:3" x14ac:dyDescent="0.25">
      <c r="B87" s="13" t="s">
        <v>605</v>
      </c>
      <c r="C87" s="9">
        <v>7.903225806451613</v>
      </c>
    </row>
    <row r="98" spans="2:3" x14ac:dyDescent="0.25">
      <c r="B98" t="s">
        <v>620</v>
      </c>
    </row>
    <row r="100" spans="2:3" x14ac:dyDescent="0.25">
      <c r="B100" s="12" t="s">
        <v>607</v>
      </c>
      <c r="C100" t="s">
        <v>619</v>
      </c>
    </row>
    <row r="101" spans="2:3" x14ac:dyDescent="0.25">
      <c r="B101" s="13" t="s">
        <v>11</v>
      </c>
      <c r="C101" s="16">
        <v>2000</v>
      </c>
    </row>
    <row r="102" spans="2:3" x14ac:dyDescent="0.25">
      <c r="B102" s="13" t="s">
        <v>21</v>
      </c>
      <c r="C102" s="16">
        <v>2200</v>
      </c>
    </row>
    <row r="103" spans="2:3" x14ac:dyDescent="0.25">
      <c r="B103" s="13" t="s">
        <v>188</v>
      </c>
      <c r="C103" s="16">
        <v>2236.3636363636365</v>
      </c>
    </row>
    <row r="104" spans="2:3" x14ac:dyDescent="0.25">
      <c r="B104" s="13" t="s">
        <v>23</v>
      </c>
      <c r="C104" s="16">
        <v>2945.4545454545455</v>
      </c>
    </row>
    <row r="105" spans="2:3" x14ac:dyDescent="0.25">
      <c r="B105" s="13" t="s">
        <v>2</v>
      </c>
      <c r="C105" s="16">
        <v>3646.6666666666665</v>
      </c>
    </row>
    <row r="106" spans="2:3" x14ac:dyDescent="0.25">
      <c r="B106" s="13" t="s">
        <v>605</v>
      </c>
      <c r="C106" s="16">
        <v>2676.2711864406779</v>
      </c>
    </row>
    <row r="119" spans="2:8" x14ac:dyDescent="0.25">
      <c r="B119" t="s">
        <v>621</v>
      </c>
    </row>
    <row r="121" spans="2:8" x14ac:dyDescent="0.25">
      <c r="B121" s="12" t="s">
        <v>607</v>
      </c>
      <c r="C121" t="s">
        <v>617</v>
      </c>
    </row>
    <row r="122" spans="2:8" x14ac:dyDescent="0.25">
      <c r="B122" s="13" t="s">
        <v>12</v>
      </c>
      <c r="C122" s="9">
        <v>7.7564102564102564</v>
      </c>
    </row>
    <row r="123" spans="2:8" x14ac:dyDescent="0.25">
      <c r="B123" s="13" t="s">
        <v>3</v>
      </c>
      <c r="C123" s="9">
        <v>7.4761904761904763</v>
      </c>
    </row>
    <row r="124" spans="2:8" x14ac:dyDescent="0.25">
      <c r="B124" s="13" t="s">
        <v>189</v>
      </c>
      <c r="C124" s="9">
        <v>6.8076923076923075</v>
      </c>
    </row>
    <row r="125" spans="2:8" x14ac:dyDescent="0.25">
      <c r="B125" s="13" t="s">
        <v>605</v>
      </c>
      <c r="C125" s="9">
        <v>7.5029940119760479</v>
      </c>
    </row>
    <row r="126" spans="2:8" x14ac:dyDescent="0.25">
      <c r="H126" s="17"/>
    </row>
    <row r="135" spans="2:3" x14ac:dyDescent="0.25">
      <c r="B135" t="s">
        <v>622</v>
      </c>
    </row>
    <row r="137" spans="2:3" x14ac:dyDescent="0.25">
      <c r="B137" s="12" t="s">
        <v>607</v>
      </c>
      <c r="C137" t="s">
        <v>619</v>
      </c>
    </row>
    <row r="138" spans="2:3" x14ac:dyDescent="0.25">
      <c r="B138" s="13" t="s">
        <v>12</v>
      </c>
      <c r="C138" s="16">
        <v>1881.7435897435898</v>
      </c>
    </row>
    <row r="139" spans="2:3" x14ac:dyDescent="0.25">
      <c r="B139" s="13" t="s">
        <v>3</v>
      </c>
      <c r="C139" s="16">
        <v>1981.3333333333333</v>
      </c>
    </row>
    <row r="140" spans="2:3" x14ac:dyDescent="0.25">
      <c r="B140" s="13" t="s">
        <v>189</v>
      </c>
      <c r="C140" s="16">
        <v>2498.1538461538462</v>
      </c>
    </row>
    <row r="141" spans="2:3" x14ac:dyDescent="0.25">
      <c r="B141" s="13" t="s">
        <v>605</v>
      </c>
      <c r="C141" s="16">
        <v>2015.2814371257484</v>
      </c>
    </row>
    <row r="151" spans="2:3" x14ac:dyDescent="0.25">
      <c r="B151" t="s">
        <v>623</v>
      </c>
    </row>
    <row r="153" spans="2:3" x14ac:dyDescent="0.25">
      <c r="B153" s="12" t="s">
        <v>607</v>
      </c>
      <c r="C153" t="s">
        <v>606</v>
      </c>
    </row>
    <row r="154" spans="2:3" x14ac:dyDescent="0.25">
      <c r="B154" s="13" t="s">
        <v>373</v>
      </c>
      <c r="C154">
        <v>54</v>
      </c>
    </row>
    <row r="155" spans="2:3" x14ac:dyDescent="0.25">
      <c r="B155" s="13" t="s">
        <v>371</v>
      </c>
      <c r="C155">
        <v>58</v>
      </c>
    </row>
    <row r="156" spans="2:3" x14ac:dyDescent="0.25">
      <c r="B156" s="13" t="s">
        <v>372</v>
      </c>
      <c r="C156">
        <v>55</v>
      </c>
    </row>
    <row r="157" spans="2:3" x14ac:dyDescent="0.25">
      <c r="B157" s="13" t="s">
        <v>605</v>
      </c>
      <c r="C157">
        <v>167</v>
      </c>
    </row>
  </sheetData>
  <pageMargins left="0.511811024" right="0.511811024" top="0.78740157499999996" bottom="0.78740157499999996" header="0.31496062000000002" footer="0.31496062000000002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5703-7DC9-49FC-BFE3-845C7E4C4350}">
  <dimension ref="A1:N48"/>
  <sheetViews>
    <sheetView tabSelected="1" zoomScale="86" zoomScaleNormal="86" workbookViewId="0">
      <selection activeCell="Q10" sqref="Q10"/>
    </sheetView>
  </sheetViews>
  <sheetFormatPr defaultRowHeight="15" x14ac:dyDescent="0.25"/>
  <cols>
    <col min="1" max="1" width="33.85546875" customWidth="1"/>
    <col min="2" max="2" width="2.28515625" customWidth="1"/>
    <col min="3" max="3" width="14.7109375" customWidth="1"/>
    <col min="4" max="4" width="2.28515625" style="18" customWidth="1"/>
    <col min="5" max="5" width="18.42578125" customWidth="1"/>
    <col min="6" max="6" width="2.85546875" style="18" customWidth="1"/>
    <col min="7" max="7" width="16.42578125" bestFit="1" customWidth="1"/>
    <col min="8" max="8" width="2.5703125" customWidth="1"/>
    <col min="9" max="9" width="13.85546875" customWidth="1"/>
    <col min="10" max="10" width="2.5703125" customWidth="1"/>
    <col min="11" max="11" width="23.28515625" customWidth="1"/>
    <col min="12" max="12" width="3" customWidth="1"/>
    <col min="13" max="13" width="18.5703125" customWidth="1"/>
  </cols>
  <sheetData>
    <row r="1" spans="1:14" ht="12" customHeight="1" thickBot="1" x14ac:dyDescent="0.3">
      <c r="A1" s="18"/>
      <c r="B1" s="18"/>
      <c r="C1" s="18"/>
      <c r="E1" s="18"/>
      <c r="G1" s="18"/>
      <c r="H1" s="18"/>
      <c r="I1" s="18"/>
      <c r="J1" s="18"/>
      <c r="K1" s="18"/>
      <c r="L1" s="18"/>
      <c r="M1" s="18"/>
      <c r="N1" s="18"/>
    </row>
    <row r="2" spans="1:14" ht="23.25" customHeight="1" x14ac:dyDescent="0.25">
      <c r="A2" s="31" t="s">
        <v>624</v>
      </c>
      <c r="B2" s="18"/>
      <c r="C2" s="26" t="s">
        <v>625</v>
      </c>
      <c r="D2" s="20"/>
      <c r="E2" s="26" t="s">
        <v>626</v>
      </c>
      <c r="F2" s="20"/>
      <c r="G2" s="26" t="s">
        <v>627</v>
      </c>
      <c r="H2" s="20"/>
      <c r="I2" s="26" t="s">
        <v>603</v>
      </c>
      <c r="J2" s="20"/>
      <c r="K2" s="26" t="s">
        <v>628</v>
      </c>
      <c r="L2" s="20"/>
      <c r="M2" s="26" t="s">
        <v>608</v>
      </c>
      <c r="N2" s="18"/>
    </row>
    <row r="3" spans="1:14" ht="15.75" thickBot="1" x14ac:dyDescent="0.3">
      <c r="A3" s="18"/>
      <c r="B3" s="18"/>
      <c r="C3" s="28">
        <f>COUNTA(UNIVERSIDADE!B:B)</f>
        <v>168</v>
      </c>
      <c r="D3" s="21"/>
      <c r="E3" s="27">
        <f>AVERAGE(UNIVERSIDADE!T:T)</f>
        <v>28.347305389221557</v>
      </c>
      <c r="F3" s="22"/>
      <c r="G3" s="29">
        <f>AVERAGE(UniversidadeBase[NOTA DE APROVACAO])</f>
        <v>7.5029940119760479</v>
      </c>
      <c r="H3" s="23"/>
      <c r="I3" s="27">
        <f>COUNTIF(UNIVERSIDADE!X:X,"=DP")</f>
        <v>43</v>
      </c>
      <c r="J3" s="21"/>
      <c r="K3" s="30">
        <f>_xlfn.NUMBERVALUE((COUNTIF(UNIVERSIDADE!Y:Y,"=NÃO PEGOU DIPLOMA"))) / C3</f>
        <v>0.47619047619047616</v>
      </c>
      <c r="L3" s="24"/>
      <c r="M3" s="30">
        <f>_xlfn.NUMBERVALUE((COUNTIF(UNIVERSIDADE!P:P,"=Não Pago"))) / C3</f>
        <v>0.33333333333333331</v>
      </c>
      <c r="N3" s="18"/>
    </row>
    <row r="4" spans="1:14" ht="5.25" customHeight="1" x14ac:dyDescent="0.25">
      <c r="A4" s="18"/>
      <c r="B4" s="18"/>
      <c r="C4" s="21"/>
      <c r="D4" s="21"/>
      <c r="E4" s="22"/>
      <c r="F4" s="22"/>
      <c r="G4" s="23"/>
      <c r="H4" s="23"/>
      <c r="I4" s="21"/>
      <c r="J4" s="21"/>
      <c r="K4" s="24"/>
      <c r="L4" s="24"/>
      <c r="M4" s="21"/>
      <c r="N4" s="18"/>
    </row>
    <row r="5" spans="1:14" s="25" customFormat="1" ht="3" customHeight="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 x14ac:dyDescent="0.25">
      <c r="A6" s="18"/>
      <c r="B6" s="18"/>
      <c r="C6" s="18"/>
      <c r="E6" s="18"/>
      <c r="G6" s="18"/>
      <c r="H6" s="18"/>
      <c r="I6" s="18"/>
      <c r="J6" s="18"/>
      <c r="K6" s="18"/>
      <c r="L6" s="18"/>
      <c r="M6" s="18"/>
      <c r="N6" s="18"/>
    </row>
    <row r="7" spans="1:14" x14ac:dyDescent="0.25">
      <c r="A7" s="18"/>
      <c r="B7" s="18"/>
      <c r="C7" s="18"/>
      <c r="E7" s="18"/>
      <c r="G7" s="18"/>
      <c r="H7" s="18"/>
      <c r="I7" s="18"/>
      <c r="J7" s="18"/>
      <c r="K7" s="18"/>
      <c r="L7" s="18"/>
      <c r="M7" s="18"/>
      <c r="N7" s="18"/>
    </row>
    <row r="8" spans="1:14" x14ac:dyDescent="0.25">
      <c r="A8" s="32" t="s">
        <v>629</v>
      </c>
      <c r="B8" s="18"/>
      <c r="C8" s="18"/>
      <c r="E8" s="18"/>
      <c r="G8" s="18"/>
      <c r="H8" s="18"/>
      <c r="I8" s="18"/>
      <c r="J8" s="18"/>
      <c r="K8" s="18"/>
      <c r="L8" s="18"/>
      <c r="M8" s="18"/>
      <c r="N8" s="18"/>
    </row>
    <row r="9" spans="1:14" x14ac:dyDescent="0.25">
      <c r="A9" s="18"/>
      <c r="B9" s="18"/>
      <c r="C9" s="18"/>
      <c r="E9" s="18"/>
      <c r="G9" s="18"/>
      <c r="H9" s="18"/>
      <c r="I9" s="18"/>
      <c r="J9" s="18"/>
      <c r="K9" s="18"/>
      <c r="L9" s="18"/>
      <c r="M9" s="18"/>
      <c r="N9" s="18"/>
    </row>
    <row r="10" spans="1:14" x14ac:dyDescent="0.25">
      <c r="A10" s="18"/>
      <c r="B10" s="18"/>
      <c r="C10" s="18"/>
      <c r="E10" s="18"/>
      <c r="G10" s="18"/>
      <c r="H10" s="18"/>
      <c r="I10" s="18"/>
      <c r="J10" s="18"/>
      <c r="K10" s="18"/>
      <c r="L10" s="18"/>
      <c r="M10" s="18"/>
      <c r="N10" s="18"/>
    </row>
    <row r="11" spans="1:14" x14ac:dyDescent="0.25">
      <c r="A11" s="18"/>
      <c r="B11" s="18"/>
      <c r="C11" s="18"/>
      <c r="E11" s="18"/>
      <c r="G11" s="18"/>
      <c r="H11" s="18"/>
      <c r="I11" s="18"/>
      <c r="J11" s="18"/>
      <c r="K11" s="18"/>
      <c r="L11" s="18"/>
      <c r="M11" s="18"/>
      <c r="N11" s="18"/>
    </row>
    <row r="12" spans="1:14" x14ac:dyDescent="0.25">
      <c r="A12" s="18"/>
      <c r="B12" s="18"/>
      <c r="C12" s="18"/>
      <c r="E12" s="18"/>
      <c r="G12" s="18"/>
      <c r="H12" s="18"/>
      <c r="I12" s="18"/>
      <c r="J12" s="18"/>
      <c r="K12" s="18"/>
      <c r="L12" s="18"/>
      <c r="M12" s="18"/>
      <c r="N12" s="18"/>
    </row>
    <row r="13" spans="1:14" x14ac:dyDescent="0.25">
      <c r="A13" s="18"/>
      <c r="B13" s="18"/>
      <c r="C13" s="18"/>
      <c r="E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25">
      <c r="A14" s="18"/>
      <c r="B14" s="18"/>
      <c r="C14" s="18"/>
      <c r="E14" s="18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18"/>
      <c r="B15" s="18"/>
      <c r="C15" s="18"/>
      <c r="E15" s="18"/>
      <c r="G15" s="18"/>
      <c r="H15" s="18"/>
      <c r="I15" s="18"/>
      <c r="J15" s="18"/>
      <c r="K15" s="18"/>
      <c r="L15" s="18"/>
      <c r="M15" s="18"/>
      <c r="N15" s="18"/>
    </row>
    <row r="16" spans="1:14" x14ac:dyDescent="0.25">
      <c r="A16" s="18"/>
      <c r="B16" s="18"/>
      <c r="C16" s="18"/>
      <c r="E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18"/>
      <c r="B17" s="18"/>
      <c r="C17" s="18"/>
      <c r="E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/>
      <c r="B18" s="18"/>
      <c r="C18" s="18"/>
      <c r="E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A19" s="18"/>
      <c r="B19" s="18"/>
      <c r="C19" s="18"/>
      <c r="E19" s="18"/>
      <c r="G19" s="18"/>
      <c r="H19" s="18"/>
      <c r="I19" s="18"/>
      <c r="J19" s="18"/>
      <c r="K19" s="18"/>
      <c r="L19" s="18"/>
      <c r="M19" s="18"/>
      <c r="N19" s="18"/>
    </row>
    <row r="20" spans="1:14" x14ac:dyDescent="0.25">
      <c r="A20" s="18"/>
      <c r="B20" s="18"/>
      <c r="C20" s="18"/>
      <c r="E20" s="18"/>
      <c r="G20" s="18"/>
      <c r="H20" s="18"/>
      <c r="I20" s="18"/>
      <c r="J20" s="18"/>
      <c r="K20" s="18"/>
      <c r="L20" s="18"/>
      <c r="M20" s="18"/>
      <c r="N20" s="18"/>
    </row>
    <row r="21" spans="1:14" x14ac:dyDescent="0.25">
      <c r="A21" s="18"/>
      <c r="B21" s="18"/>
      <c r="C21" s="18"/>
      <c r="E21" s="18"/>
      <c r="G21" s="18"/>
      <c r="H21" s="18"/>
      <c r="I21" s="18"/>
      <c r="J21" s="18"/>
      <c r="K21" s="18"/>
      <c r="L21" s="18"/>
      <c r="M21" s="18"/>
      <c r="N21" s="18"/>
    </row>
    <row r="22" spans="1:14" x14ac:dyDescent="0.25">
      <c r="A22" s="18"/>
      <c r="B22" s="18"/>
      <c r="C22" s="18"/>
      <c r="E22" s="18"/>
      <c r="G22" s="18"/>
      <c r="H22" s="18"/>
      <c r="I22" s="18"/>
      <c r="J22" s="18"/>
      <c r="K22" s="18"/>
      <c r="L22" s="18"/>
      <c r="M22" s="18"/>
      <c r="N22" s="18"/>
    </row>
    <row r="23" spans="1:14" x14ac:dyDescent="0.25">
      <c r="A23" s="18"/>
      <c r="B23" s="18"/>
      <c r="C23" s="18"/>
      <c r="E23" s="18"/>
      <c r="G23" s="18"/>
      <c r="H23" s="18"/>
      <c r="I23" s="18"/>
      <c r="J23" s="18"/>
      <c r="K23" s="18"/>
      <c r="L23" s="18"/>
      <c r="M23" s="18"/>
      <c r="N23" s="18"/>
    </row>
    <row r="24" spans="1:14" x14ac:dyDescent="0.25">
      <c r="A24" s="18"/>
      <c r="B24" s="18"/>
      <c r="C24" s="18"/>
      <c r="E24" s="18"/>
      <c r="G24" s="18"/>
      <c r="H24" s="18"/>
      <c r="I24" s="18"/>
      <c r="J24" s="18"/>
      <c r="K24" s="18"/>
      <c r="L24" s="18"/>
      <c r="M24" s="18"/>
      <c r="N24" s="18"/>
    </row>
    <row r="25" spans="1:14" x14ac:dyDescent="0.25">
      <c r="A25" s="18"/>
      <c r="B25" s="18"/>
      <c r="C25" s="18"/>
      <c r="E25" s="18"/>
      <c r="G25" s="18"/>
      <c r="H25" s="18"/>
      <c r="I25" s="18"/>
      <c r="J25" s="18"/>
      <c r="K25" s="18"/>
      <c r="L25" s="18"/>
      <c r="M25" s="18"/>
      <c r="N25" s="18"/>
    </row>
    <row r="26" spans="1:14" x14ac:dyDescent="0.25">
      <c r="A26" s="18"/>
      <c r="B26" s="18"/>
      <c r="C26" s="18"/>
      <c r="E26" s="18"/>
      <c r="G26" s="18"/>
      <c r="H26" s="18"/>
      <c r="I26" s="18"/>
      <c r="J26" s="18"/>
      <c r="K26" s="18"/>
      <c r="L26" s="18"/>
      <c r="M26" s="18"/>
      <c r="N26" s="18"/>
    </row>
    <row r="27" spans="1:14" x14ac:dyDescent="0.25">
      <c r="A27" s="18"/>
      <c r="B27" s="18"/>
      <c r="C27" s="18"/>
      <c r="E27" s="18"/>
      <c r="G27" s="18"/>
      <c r="H27" s="18"/>
      <c r="I27" s="18"/>
      <c r="J27" s="18"/>
      <c r="K27" s="18"/>
      <c r="L27" s="18"/>
      <c r="M27" s="18"/>
      <c r="N27" s="18"/>
    </row>
    <row r="28" spans="1:14" x14ac:dyDescent="0.25">
      <c r="A28" s="18"/>
      <c r="B28" s="18"/>
      <c r="C28" s="18"/>
      <c r="E28" s="18"/>
      <c r="G28" s="18"/>
      <c r="H28" s="18"/>
      <c r="I28" s="18"/>
      <c r="J28" s="18"/>
      <c r="K28" s="18"/>
      <c r="L28" s="18"/>
      <c r="M28" s="18"/>
      <c r="N28" s="18"/>
    </row>
    <row r="29" spans="1:14" x14ac:dyDescent="0.25">
      <c r="A29" s="18"/>
      <c r="B29" s="18"/>
      <c r="C29" s="18"/>
      <c r="E29" s="18"/>
      <c r="G29" s="18"/>
      <c r="H29" s="18"/>
      <c r="I29" s="18"/>
      <c r="J29" s="18"/>
      <c r="K29" s="18"/>
      <c r="L29" s="18"/>
      <c r="M29" s="18"/>
      <c r="N29" s="18"/>
    </row>
    <row r="30" spans="1:14" x14ac:dyDescent="0.25">
      <c r="A30" s="18"/>
      <c r="B30" s="18"/>
      <c r="C30" s="18"/>
      <c r="E30" s="18"/>
      <c r="G30" s="18"/>
      <c r="H30" s="18"/>
      <c r="I30" s="18"/>
      <c r="J30" s="18"/>
      <c r="K30" s="18"/>
      <c r="L30" s="18"/>
      <c r="M30" s="18"/>
      <c r="N30" s="18"/>
    </row>
    <row r="31" spans="1:14" x14ac:dyDescent="0.25">
      <c r="A31" s="18"/>
      <c r="B31" s="18"/>
      <c r="C31" s="18"/>
      <c r="E31" s="18"/>
      <c r="G31" s="18"/>
      <c r="H31" s="18"/>
      <c r="I31" s="18"/>
      <c r="J31" s="18"/>
      <c r="K31" s="18"/>
      <c r="L31" s="18"/>
      <c r="M31" s="18"/>
      <c r="N31" s="18"/>
    </row>
    <row r="32" spans="1:14" x14ac:dyDescent="0.25">
      <c r="A32" s="18"/>
      <c r="B32" s="18"/>
      <c r="C32" s="18"/>
      <c r="E32" s="18"/>
      <c r="G32" s="18"/>
      <c r="H32" s="18"/>
      <c r="I32" s="18"/>
      <c r="J32" s="18"/>
      <c r="K32" s="18"/>
      <c r="L32" s="18"/>
      <c r="M32" s="18"/>
      <c r="N32" s="18"/>
    </row>
    <row r="33" spans="1:14" x14ac:dyDescent="0.25">
      <c r="A33" s="18"/>
      <c r="B33" s="18"/>
      <c r="C33" s="18"/>
      <c r="E33" s="18"/>
      <c r="G33" s="18"/>
      <c r="H33" s="18"/>
      <c r="I33" s="18"/>
      <c r="J33" s="18"/>
      <c r="K33" s="18"/>
      <c r="L33" s="18"/>
      <c r="M33" s="18"/>
      <c r="N33" s="18"/>
    </row>
    <row r="34" spans="1:14" x14ac:dyDescent="0.25">
      <c r="A34" s="18"/>
      <c r="B34" s="18"/>
      <c r="C34" s="18"/>
      <c r="E34" s="18"/>
      <c r="G34" s="18"/>
      <c r="H34" s="18"/>
      <c r="I34" s="18"/>
      <c r="J34" s="18"/>
      <c r="K34" s="18"/>
      <c r="L34" s="18"/>
      <c r="M34" s="18"/>
      <c r="N34" s="18"/>
    </row>
    <row r="35" spans="1:14" x14ac:dyDescent="0.25">
      <c r="A35" s="18"/>
      <c r="B35" s="18"/>
      <c r="C35" s="18"/>
      <c r="E35" s="18"/>
      <c r="G35" s="18"/>
      <c r="H35" s="18"/>
      <c r="I35" s="18"/>
      <c r="J35" s="18"/>
      <c r="K35" s="18"/>
      <c r="L35" s="18"/>
      <c r="M35" s="18"/>
      <c r="N35" s="18"/>
    </row>
    <row r="36" spans="1:14" x14ac:dyDescent="0.25">
      <c r="A36" s="18"/>
      <c r="B36" s="18"/>
      <c r="C36" s="18"/>
      <c r="E36" s="18"/>
      <c r="G36" s="18"/>
      <c r="H36" s="18"/>
      <c r="I36" s="18"/>
      <c r="J36" s="18"/>
      <c r="K36" s="18"/>
      <c r="L36" s="18"/>
      <c r="M36" s="18"/>
      <c r="N36" s="18"/>
    </row>
    <row r="37" spans="1:14" x14ac:dyDescent="0.25">
      <c r="A37" s="18"/>
      <c r="B37" s="18"/>
      <c r="C37" s="18"/>
      <c r="E37" s="18"/>
      <c r="G37" s="18"/>
      <c r="H37" s="18"/>
      <c r="I37" s="18"/>
      <c r="J37" s="18"/>
      <c r="K37" s="18"/>
      <c r="L37" s="18"/>
      <c r="M37" s="18"/>
      <c r="N37" s="18"/>
    </row>
    <row r="39" spans="1:14" x14ac:dyDescent="0.25">
      <c r="D39"/>
      <c r="F39"/>
    </row>
    <row r="40" spans="1:14" x14ac:dyDescent="0.25">
      <c r="D40"/>
      <c r="F40"/>
    </row>
    <row r="41" spans="1:14" x14ac:dyDescent="0.25">
      <c r="D41"/>
      <c r="F41"/>
    </row>
    <row r="42" spans="1:14" x14ac:dyDescent="0.25">
      <c r="D42"/>
      <c r="F42"/>
    </row>
    <row r="43" spans="1:14" x14ac:dyDescent="0.25">
      <c r="D43"/>
      <c r="F43"/>
    </row>
    <row r="44" spans="1:14" x14ac:dyDescent="0.25">
      <c r="D44"/>
      <c r="F44"/>
    </row>
    <row r="45" spans="1:14" x14ac:dyDescent="0.25">
      <c r="D45"/>
      <c r="F45"/>
    </row>
    <row r="46" spans="1:14" x14ac:dyDescent="0.25">
      <c r="D46"/>
      <c r="F46"/>
    </row>
    <row r="47" spans="1:14" x14ac:dyDescent="0.25">
      <c r="D47"/>
      <c r="F47"/>
    </row>
    <row r="48" spans="1:14" x14ac:dyDescent="0.25">
      <c r="D48"/>
      <c r="F4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UNIVERSIDADE</vt:lpstr>
      <vt:lpstr>CURSO</vt:lpstr>
      <vt:lpstr>PGTO</vt:lpstr>
      <vt:lpstr>Análise Inicial</vt:lpstr>
      <vt:lpstr>Análise Comparativa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Willian Monteiro</cp:lastModifiedBy>
  <dcterms:created xsi:type="dcterms:W3CDTF">2019-08-25T13:54:59Z</dcterms:created>
  <dcterms:modified xsi:type="dcterms:W3CDTF">2025-04-15T17:47:37Z</dcterms:modified>
</cp:coreProperties>
</file>