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6" autoFilterDateGrouping="1" firstSheet="0" minimized="0" showHorizontalScroll="1" showSheetTabs="1" showVerticalScroll="1" tabRatio="600" visibility="visible"/>
  </bookViews>
  <sheets>
    <sheet name="Sheet1" sheetId="1" r:id="rId4"/>
    <sheet name="Uniformity" sheetId="2" r:id="rId5"/>
    <sheet name="AD_compa" sheetId="3" r:id="rId6"/>
    <sheet name="AD_compb" sheetId="4" r:id="rId7"/>
    <sheet name="AD_compc" sheetId="5" r:id="rId8"/>
    <sheet name="Uniformity 1" sheetId="6" r:id="rId9"/>
    <sheet name="Uniformity 2" sheetId="7" r:id="rId10"/>
  </sheets>
  <definedNames/>
  <calcPr calcId="124519" calcMode="auto" fullCalcOnLoad="0"/>
</workbook>
</file>

<file path=xl/sharedStrings.xml><?xml version="1.0" encoding="utf-8"?>
<sst xmlns="http://schemas.openxmlformats.org/spreadsheetml/2006/main" uniqueCount="120">
  <si>
    <t>Please enter the required information in the cells highlighted in green</t>
  </si>
  <si>
    <t>Uniformity of Weight Test Report</t>
  </si>
  <si>
    <t>Sample Name:</t>
  </si>
  <si>
    <t>PANTAZOL 40mg IV INJECTION</t>
  </si>
  <si>
    <t>Laboratory Ref No:</t>
  </si>
  <si>
    <t>3COMPONENTS</t>
  </si>
  <si>
    <t>Active Ingredient:</t>
  </si>
  <si>
    <t xml:space="preserve">PANTOPRAZOLE </t>
  </si>
  <si>
    <t>Label Claim:</t>
  </si>
  <si>
    <t>Each vial contains PANTOPRAZOLE 40mg</t>
  </si>
  <si>
    <t>Date Analysis Started:</t>
  </si>
  <si>
    <t>2015-01-22 09:55:42</t>
  </si>
  <si>
    <t>Date Analysis Completed:</t>
  </si>
  <si>
    <t>2015-01-22 10:20:51</t>
  </si>
  <si>
    <t>Analysis Data</t>
  </si>
  <si>
    <t>Uniformity of weight</t>
  </si>
  <si>
    <t>Capsule No.</t>
  </si>
  <si>
    <t>Intact Capsule (mg)</t>
  </si>
  <si>
    <t>Empty Shell (mg)</t>
  </si>
  <si>
    <t>Capsule Content (mg)</t>
  </si>
  <si>
    <t>% Deviation</t>
  </si>
  <si>
    <t>Total</t>
  </si>
  <si>
    <t>Average</t>
  </si>
  <si>
    <t>% Deviation from mean</t>
  </si>
  <si>
    <t>Name</t>
  </si>
  <si>
    <t>Date</t>
  </si>
  <si>
    <t>Signature</t>
  </si>
  <si>
    <t>Analysed by:</t>
  </si>
  <si>
    <t>Reviewed By:</t>
  </si>
  <si>
    <t>Analysis Report</t>
  </si>
  <si>
    <t>Reference Substance:</t>
  </si>
  <si>
    <t>Mebendazole</t>
  </si>
  <si>
    <t>Code:</t>
  </si>
  <si>
    <t>NQCL-PRS-M1-1</t>
  </si>
  <si>
    <t>% age Purity:</t>
  </si>
  <si>
    <t>% Water content:</t>
  </si>
  <si>
    <t>If correction for water content is not needed please enter 0</t>
  </si>
  <si>
    <t xml:space="preserve">% Purity corrected for water: </t>
  </si>
  <si>
    <t xml:space="preserve"> Mwt of compound in free base form:</t>
  </si>
  <si>
    <t xml:space="preserve">Enter molecular mass of compound in free base form. If salt conversion is NOT needed, enter 1. </t>
  </si>
  <si>
    <t>Mwt of compound in salt form:</t>
  </si>
  <si>
    <t xml:space="preserve">Enter molecular mass of compound in salt form. If salt conversion is NOT needed, enter 1. </t>
  </si>
  <si>
    <t>1 mg of salt is equivalent to</t>
  </si>
  <si>
    <t>free base</t>
  </si>
  <si>
    <t>Initial Standard dilution volume (mL):</t>
  </si>
  <si>
    <t>Standard A</t>
  </si>
  <si>
    <t>Standard B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</si>
  <si>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(mL:</t>
    </r>
  </si>
  <si>
    <t>Injection</t>
  </si>
  <si>
    <t>Response:</t>
  </si>
  <si>
    <t>Normalised Response:</t>
  </si>
  <si>
    <t xml:space="preserve">Std Response Deviation 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</si>
  <si>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</si>
  <si>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</si>
  <si>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</si>
  <si>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Volume (mL: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</si>
  <si>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</si>
  <si>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Average: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</si>
  <si>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Transfer Volume (mL):</t>
    </r>
  </si>
  <si>
    <t>Mass of RS (mg):</t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</si>
  <si>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Standard Final Volume (mL):</t>
    </r>
  </si>
  <si>
    <t>Mass of WRS as free base (mg):</t>
  </si>
  <si>
    <t>Standard Dilution Factor</t>
  </si>
  <si>
    <t>Purity correction (mg):</t>
  </si>
  <si>
    <t>If there are no serial dilutions, or only one dilution, enter 1 in all boxes not used.</t>
  </si>
  <si>
    <t>Concentration (mg/mL):</t>
  </si>
  <si>
    <t>Desired Concentration (mg/mL):</t>
  </si>
  <si>
    <t>Desired Weight as free base (mg):</t>
  </si>
  <si>
    <t>Desired Weight as salt (mg):</t>
  </si>
  <si>
    <t>Average Normalised Response:</t>
  </si>
  <si>
    <t>RSD:</t>
  </si>
  <si>
    <t>n:</t>
  </si>
  <si>
    <t>Determination of Content of Active Ingredient in the Sample</t>
  </si>
  <si>
    <t xml:space="preserve">Label Claim: </t>
  </si>
  <si>
    <t>compa</t>
  </si>
  <si>
    <t>Each Capsule contains</t>
  </si>
  <si>
    <t>Average Capsule Content Weight (mg):</t>
  </si>
  <si>
    <t>Initial Sample dilution Volume (mL):</t>
  </si>
  <si>
    <t>Powder Weight (mg)</t>
  </si>
  <si>
    <t>Determined Amt (mg)</t>
  </si>
  <si>
    <t>% Assay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</si>
  <si>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</si>
  <si>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t>Assay Smp A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</si>
  <si>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</si>
  <si>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</si>
  <si>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2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nd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</si>
  <si>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</si>
  <si>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>Assay Smp B</t>
  </si>
  <si>
    <r>
      <t xml:space="preserve">3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rd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</si>
  <si>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(mL):</t>
    </r>
  </si>
  <si>
    <r>
      <t xml:space="preserve">4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th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Final Volume (mL):</t>
    </r>
  </si>
  <si>
    <t>Sample Dilution Factor</t>
  </si>
  <si>
    <t>Assay Smp C</t>
  </si>
  <si>
    <t>Desired Sample Weight (mg):</t>
  </si>
  <si>
    <t>Comment:</t>
  </si>
  <si>
    <t xml:space="preserve">The content of </t>
  </si>
  <si>
    <t xml:space="preserve">in the sample as a percentage of the stated  label claim is </t>
  </si>
  <si>
    <t>DISSOLUTION:</t>
  </si>
  <si>
    <t>Determination of Active Ingredient Dissolved</t>
  </si>
  <si>
    <t xml:space="preserve">Enter molecular mass of compound in free base form. If salt convertion is NOT needed, enter 1. </t>
  </si>
  <si>
    <t xml:space="preserve">Enter molecular mass of compound in salt form. If salt convertion is NOT needed, enter 1. </t>
  </si>
  <si>
    <t>Amt of RS (mg):</t>
  </si>
  <si>
    <t>Amt of RS as free base (mg):</t>
  </si>
  <si>
    <t>Purity correction:</t>
  </si>
  <si>
    <t>Conc (mg/mL):</t>
  </si>
  <si>
    <t>Average Normalised Peak Area:</t>
  </si>
  <si>
    <t>Medium Volume (mL):</t>
  </si>
  <si>
    <t>Amt Released (mg):</t>
  </si>
  <si>
    <t>%age Released:</t>
  </si>
  <si>
    <r>
      <t xml:space="preserve">1</t>
    </r>
    <r>
      <rPr>
        <rFont val="Book Antiqua"/>
        <b val="false"/>
        <i val="false"/>
        <vertAlign val="superscript"/>
        <strike val="false"/>
        <color rgb="FF000000"/>
        <sz val="14"/>
        <u val="none"/>
      </rPr>
      <t xml:space="preserve">st</t>
    </r>
    <r>
      <rPr>
        <rFont val="Book Antiqua"/>
        <b val="false"/>
        <i val="false"/>
        <strike val="false"/>
        <color rgb="FF000000"/>
        <sz val="14"/>
        <u val="none"/>
      </rPr>
      <t xml:space="preserve"> Dilution Sample transfer Volume (mL:</t>
    </r>
  </si>
  <si>
    <t xml:space="preserve">The amount  of </t>
  </si>
  <si>
    <t xml:space="preserve">dissolved as a percentage of the stated  label claim is </t>
  </si>
  <si>
    <t>Metronidazole</t>
  </si>
  <si>
    <t>NQCL-PRS-M2-1</t>
  </si>
  <si>
    <t>compb</t>
  </si>
  <si>
    <t>Methyl Paraben</t>
  </si>
  <si>
    <t>NQCL-WRS-M4-1</t>
  </si>
  <si>
    <t>compc</t>
  </si>
  <si>
    <t>2015-02-18 10:30:42</t>
  </si>
  <si>
    <t>2015-02-18 10:30:47</t>
  </si>
</sst>
</file>

<file path=xl/styles.xml><?xml version="1.0" encoding="utf-8"?>
<styleSheet xmlns="http://schemas.openxmlformats.org/spreadsheetml/2006/main" xml:space="preserve">
  <numFmts count="9">
    <numFmt numFmtId="164" formatCode="0.00000"/>
    <numFmt numFmtId="165" formatCode="0.0000"/>
    <numFmt numFmtId="166" formatCode="dd\-mmm\-yyyy"/>
    <numFmt numFmtId="167" formatCode="0.0%"/>
    <numFmt numFmtId="168" formatCode="0.00\ &quot;mg&quot;"/>
    <numFmt numFmtId="169" formatCode="dd\-mmm\-yy"/>
    <numFmt numFmtId="170" formatCode="0.0000\ &quot;mg&quot;"/>
    <numFmt numFmtId="171" formatCode="0.000"/>
    <numFmt numFmtId="172" formatCode="0.0\ &quot;mg&quot;"/>
  </numFmts>
  <fonts count="18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0"/>
      <color rgb="FF000000"/>
      <name val="Book Antiqua"/>
    </font>
    <font>
      <b val="1"/>
      <i val="0"/>
      <strike val="0"/>
      <u val="none"/>
      <sz val="10"/>
      <color rgb="FF000000"/>
      <name val="Arial"/>
    </font>
    <font>
      <b val="1"/>
      <i val="1"/>
      <strike val="0"/>
      <u val="none"/>
      <sz val="10"/>
      <color rgb="FF000000"/>
      <name val="Book Antiqua"/>
    </font>
    <font>
      <b val="1"/>
      <i val="0"/>
      <strike val="0"/>
      <u val="single"/>
      <sz val="10"/>
      <color rgb="FF000000"/>
      <name val="Book Antiqua"/>
    </font>
    <font>
      <b val="1"/>
      <i val="0"/>
      <strike val="0"/>
      <u val="none"/>
      <sz val="10"/>
      <color rgb="FF000000"/>
      <name val="Book Antiqua"/>
    </font>
    <font>
      <b val="1"/>
      <i val="0"/>
      <strike val="0"/>
      <u val="single"/>
      <sz val="14"/>
      <color rgb="FF000000"/>
      <name val="Book Antiqua"/>
    </font>
    <font>
      <b val="0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Book Antiqua"/>
    </font>
    <font>
      <b val="1"/>
      <i val="0"/>
      <strike val="0"/>
      <u val="none"/>
      <sz val="14"/>
      <color rgb="FF000000"/>
      <name val="Calibri"/>
    </font>
    <font>
      <b val="0"/>
      <i val="1"/>
      <strike val="0"/>
      <u val="none"/>
      <sz val="14"/>
      <color rgb="FF000000"/>
      <name val="Arial"/>
    </font>
    <font>
      <b val="0"/>
      <i val="1"/>
      <strike val="0"/>
      <u val="none"/>
      <sz val="14"/>
      <color rgb="FF000000"/>
      <name val="Book Antiqua"/>
    </font>
    <font>
      <b val="0"/>
      <i val="0"/>
      <strike val="0"/>
      <u val="none"/>
      <sz val="14"/>
      <color rgb="FF000000"/>
      <name val="Arial"/>
    </font>
    <font>
      <b val="1"/>
      <i val="1"/>
      <strike val="0"/>
      <u val="none"/>
      <sz val="14"/>
      <color rgb="FF000000"/>
      <name val="Book Antiqua"/>
    </font>
    <font>
      <b val="1"/>
      <i val="0"/>
      <strike val="0"/>
      <u val="none"/>
      <sz val="20"/>
      <color rgb="FF000000"/>
      <name val="Book Antiqua"/>
    </font>
    <font>
      <b val="0"/>
      <i val="0"/>
      <strike val="0"/>
      <u val="none"/>
      <sz val="20"/>
      <color rgb="FF000000"/>
      <name val="Book Antiqua"/>
    </font>
    <font>
      <b val="1"/>
      <i val="0"/>
      <strike val="0"/>
      <u val="single"/>
      <sz val="12"/>
      <color rgb="FF000000"/>
      <name val="Book Antiqua"/>
    </font>
    <font>
      <b val="1"/>
      <i val="0"/>
      <strike val="0"/>
      <u val="single"/>
      <sz val="16"/>
      <color rgb="FF000000"/>
      <name val="Book Antiqua"/>
    </font>
  </fonts>
  <fills count="6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  <fill>
      <patternFill patternType="solid">
        <fgColor rgb="FF92D050"/>
        <bgColor rgb="FFFFFFFF"/>
      </patternFill>
    </fill>
    <fill>
      <patternFill patternType="solid">
        <fgColor rgb="FFD8D8D8"/>
        <bgColor rgb="FFFFFFFF"/>
      </patternFill>
    </fill>
    <fill>
      <patternFill patternType="solid">
        <fgColor rgb="FFBFBFBF"/>
        <bgColor rgb="FFFFFFFF"/>
      </patternFill>
    </fill>
  </fills>
  <borders count="58">
    <border/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top style="medium">
        <color rgb="FF000000"/>
      </top>
    </border>
    <border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</border>
    <border>
      <left style="medium">
        <color rgb="FF000000"/>
      </left>
    </border>
    <border>
      <right style="medium">
        <color rgb="FF000000"/>
      </right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</border>
    <border>
      <right style="medium">
        <color rgb="FF000000"/>
      </right>
      <top style="thin">
        <color rgb="FF000000"/>
      </top>
    </border>
    <border>
      <left style="medium">
        <color rgb="FF000000"/>
      </left>
      <bottom style="thin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left style="thin">
        <color rgb="FF000000"/>
      </left>
      <bottom style="medium">
        <color rgb="FF000000"/>
      </bottom>
    </border>
    <border>
      <left style="thin">
        <color rgb="FF000000"/>
      </lef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right style="thin">
        <color rgb="FF000000"/>
      </right>
    </border>
    <border>
      <left style="medium">
        <color rgb="FF000000"/>
      </left>
      <bottom style="medium">
        <color rgb="FF000000"/>
      </bottom>
    </border>
    <border>
      <right style="thin">
        <color rgb="FF000000"/>
      </right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top style="thin">
        <color rgb="FF000000"/>
      </top>
    </border>
    <border>
      <left style="medium">
        <color rgb="FF000000"/>
      </left>
      <right style="thin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</border>
    <border>
      <left style="thin">
        <color rgb="FF000000"/>
      </left>
      <right style="medium">
        <color rgb="FF000000"/>
      </right>
      <bottom style="thin">
        <color rgb="FF000000"/>
      </bottom>
    </border>
    <border>
      <right style="medium">
        <color rgb="FF000000"/>
      </right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</border>
    <border>
      <left style="medium">
        <color rgb="FF000000"/>
      </left>
      <right style="thin">
        <color rgb="FF000000"/>
      </right>
    </border>
    <border>
      <left style="thin">
        <color rgb="FF000000"/>
      </left>
      <right style="thin">
        <color rgb="FF000000"/>
      </right>
      <top style="medium">
        <color rgb="FF000000"/>
      </top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left style="medium">
        <color rgb="FF000000"/>
      </left>
      <top style="medium">
        <color rgb="FF000000"/>
      </top>
      <bottom style="medium">
        <color rgb="FF000000"/>
      </bottom>
    </border>
  </borders>
  <cellStyleXfs count="1">
    <xf numFmtId="0" fontId="0" fillId="0" borderId="0"/>
  </cellStyleXfs>
  <cellXfs count="805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1" applyFont="1" applyNumberFormat="1" applyFill="0" applyBorder="1" applyAlignment="1">
      <alignment horizontal="center" vertical="bottom" textRotation="0" wrapText="false" shrinkToFit="false"/>
    </xf>
    <xf xfId="0" fontId="5" numFmtId="164" fillId="2" borderId="2" applyFont="1" applyNumberFormat="1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2" fillId="3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3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2" fillId="3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2" fillId="3" borderId="5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1" numFmtId="1" fillId="2" borderId="7" applyFont="1" applyNumberFormat="1" applyFill="0" applyBorder="1" applyAlignment="1">
      <alignment horizontal="center" vertical="bottom" textRotation="0" wrapText="false" shrinkToFit="false"/>
    </xf>
    <xf xfId="0" fontId="1" numFmtId="2" fillId="3" borderId="8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1" numFmtId="2" fillId="3" borderId="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0" fillId="2" borderId="8" applyFont="1" applyNumberFormat="1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right" vertical="bottom" textRotation="0" wrapText="false" shrinkToFit="false"/>
    </xf>
    <xf xfId="0" fontId="1" numFmtId="165" fillId="2" borderId="10" applyFont="1" applyNumberFormat="1" applyFill="0" applyBorder="1" applyAlignment="1">
      <alignment horizontal="center" vertical="bottom" textRotation="0" wrapText="false" shrinkToFit="false"/>
    </xf>
    <xf xfId="0" fontId="1" numFmtId="165" fillId="2" borderId="11" applyFont="1" applyNumberFormat="1" applyFill="0" applyBorder="1" applyAlignment="1">
      <alignment horizontal="center" vertical="bottom" textRotation="0" wrapText="false" shrinkToFit="false"/>
    </xf>
    <xf xfId="0" fontId="1" numFmtId="165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5" numFmtId="165" fillId="2" borderId="14" applyFont="1" applyNumberFormat="1" applyFill="0" applyBorder="1" applyAlignment="1">
      <alignment horizontal="center" vertical="bottom" textRotation="0" wrapText="false" shrinkToFit="false"/>
    </xf>
    <xf xfId="0" fontId="5" numFmtId="165" fillId="2" borderId="15" applyFont="1" applyNumberFormat="1" applyFill="0" applyBorder="1" applyAlignment="1">
      <alignment horizontal="center" vertical="bottom" textRotation="0" wrapText="false" shrinkToFit="false"/>
    </xf>
    <xf xfId="0" fontId="5" numFmtId="165" fillId="2" borderId="16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167" fillId="2" borderId="17" applyFont="1" applyNumberFormat="1" applyFill="0" applyBorder="1" applyAlignment="1">
      <alignment horizontal="center" vertical="bottom" textRotation="0" wrapText="false" shrinkToFit="false"/>
    </xf>
    <xf xfId="0" fontId="5" numFmtId="168" fillId="2" borderId="18" applyFont="1" applyNumberFormat="1" applyFill="0" applyBorder="1" applyAlignment="1">
      <alignment horizontal="center" vertical="center" textRotation="0" wrapText="false" shrinkToFit="false"/>
    </xf>
    <xf xfId="0" fontId="5" numFmtId="167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0" fillId="2" borderId="20" applyFont="1" applyNumberFormat="1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1">
      <alignment horizontal="center" vertical="bottom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169" fillId="2" borderId="0" applyFont="1" applyNumberFormat="1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2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true" shrinkToFit="false"/>
    </xf>
    <xf xfId="0" fontId="8" numFmtId="17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24" applyFont="1" applyNumberFormat="0" applyFill="0" applyBorder="1" applyAlignment="1">
      <alignment horizontal="right" vertical="bottom" textRotation="0" wrapText="false" shrinkToFit="false"/>
    </xf>
    <xf xfId="0" fontId="7" numFmtId="0" fillId="2" borderId="25" applyFont="1" applyNumberFormat="0" applyFill="0" applyBorder="1" applyAlignment="1">
      <alignment horizontal="right" vertical="bottom" textRotation="0" wrapText="false" shrinkToFit="false"/>
    </xf>
    <xf xfId="0" fontId="7" numFmtId="0" fillId="2" borderId="26" applyFont="1" applyNumberFormat="0" applyFill="0" applyBorder="1" applyAlignment="1">
      <alignment horizontal="center" vertical="bottom" textRotation="0" wrapText="false" shrinkToFit="false"/>
    </xf>
    <xf xfId="0" fontId="8" numFmtId="0" fillId="2" borderId="27" applyFont="1" applyNumberFormat="0" applyFill="0" applyBorder="1" applyAlignment="1">
      <alignment horizontal="center" vertical="bottom" textRotation="0" wrapText="false" shrinkToFit="false"/>
    </xf>
    <xf xfId="0" fontId="8" numFmtId="0" fillId="2" borderId="28" applyFont="1" applyNumberFormat="0" applyFill="0" applyBorder="1" applyAlignment="1">
      <alignment horizontal="center" vertical="bottom" textRotation="0" wrapText="false" shrinkToFit="false"/>
    </xf>
    <xf xfId="0" fontId="8" numFmtId="0" fillId="2" borderId="29" applyFont="1" applyNumberFormat="0" applyFill="0" applyBorder="1" applyAlignment="1">
      <alignment horizontal="center" vertical="bottom" textRotation="0" wrapText="false" shrinkToFit="false"/>
    </xf>
    <xf xfId="0" fontId="7" numFmtId="0" fillId="2" borderId="30" applyFont="1" applyNumberFormat="0" applyFill="0" applyBorder="1" applyAlignment="1">
      <alignment horizontal="center" vertical="bottom" textRotation="0" wrapText="false" shrinkToFit="false"/>
    </xf>
    <xf xfId="0" fontId="7" numFmtId="0" fillId="2" borderId="25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31" applyFont="1" applyNumberFormat="0" applyFill="0" applyBorder="1" applyAlignment="1">
      <alignment horizontal="center" vertical="bottom" textRotation="0" wrapText="false" shrinkToFit="false"/>
    </xf>
    <xf xfId="0" fontId="7" numFmtId="0" fillId="2" borderId="26" applyFont="1" applyNumberFormat="0" applyFill="0" applyBorder="1" applyAlignment="1">
      <alignment horizontal="right" vertical="bottom" textRotation="0" wrapText="false" shrinkToFit="false"/>
    </xf>
    <xf xfId="0" fontId="8" numFmtId="1" fillId="4" borderId="14" applyFont="1" applyNumberFormat="1" applyFill="1" applyBorder="1" applyAlignment="1">
      <alignment horizontal="center" vertical="bottom" textRotation="0" wrapText="false" shrinkToFit="false"/>
    </xf>
    <xf xfId="0" fontId="8" numFmtId="171" fillId="4" borderId="32" applyFont="1" applyNumberFormat="1" applyFill="1" applyBorder="1" applyAlignment="1">
      <alignment horizontal="center" vertical="bottom" textRotation="0" wrapText="false" shrinkToFit="false"/>
    </xf>
    <xf xfId="0" fontId="7" numFmtId="2" fillId="4" borderId="6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2" fillId="5" borderId="6" applyFont="1" applyNumberFormat="1" applyFill="1" applyBorder="1" applyAlignment="1">
      <alignment horizontal="center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right" vertical="bottom" textRotation="0" wrapText="false" shrinkToFit="false"/>
    </xf>
    <xf xfId="0" fontId="7" numFmtId="1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7" applyFont="1" applyNumberFormat="0" applyFill="0" applyBorder="1" applyAlignment="1">
      <alignment horizontal="right" vertical="bottom" textRotation="0" wrapText="false" shrinkToFit="false"/>
    </xf>
    <xf xfId="0" fontId="7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71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6" applyFont="1" applyNumberFormat="1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2" borderId="33" applyFont="1" applyNumberFormat="0" applyFill="0" applyBorder="1" applyAlignment="1">
      <alignment horizontal="center" vertical="bottom" textRotation="0" wrapText="false" shrinkToFit="false"/>
    </xf>
    <xf xfId="0" fontId="8" numFmtId="2" fillId="2" borderId="33" applyFont="1" applyNumberFormat="1" applyFill="0" applyBorder="1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71" fillId="4" borderId="36" applyFont="1" applyNumberFormat="1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10" fillId="4" borderId="6" applyFont="1" applyNumberFormat="1" applyFill="1" applyBorder="1" applyAlignment="1">
      <alignment horizontal="center" vertical="bottom" textRotation="0" wrapText="false" shrinkToFit="false"/>
    </xf>
    <xf xfId="0" fontId="7" numFmtId="10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5" borderId="7" applyFont="1" applyNumberFormat="0" applyFill="1" applyBorder="1" applyAlignment="1">
      <alignment horizontal="center" vertical="bottom" textRotation="0" wrapText="false" shrinkToFit="false"/>
    </xf>
    <xf xfId="0" fontId="8" numFmtId="0" fillId="2" borderId="9" applyFont="1" applyNumberFormat="0" applyFill="0" applyBorder="1" applyAlignment="1">
      <alignment horizontal="center" vertical="bottom" textRotation="0" wrapText="false" shrinkToFit="false"/>
    </xf>
    <xf xfId="0" fontId="8" numFmtId="0" fillId="2" borderId="11" applyFont="1" applyNumberFormat="0" applyFill="0" applyBorder="1" applyAlignment="1">
      <alignment horizontal="center" vertical="bottom" textRotation="0" wrapText="false" shrinkToFit="false"/>
    </xf>
    <xf xfId="0" fontId="8" numFmtId="0" fillId="2" borderId="27" applyFont="1" applyNumberFormat="0" applyFill="0" applyBorder="1" applyAlignment="1">
      <alignment horizontal="center" vertical="bottom" textRotation="0" wrapText="true" shrinkToFit="false"/>
    </xf>
    <xf xfId="0" fontId="7" numFmtId="2" fillId="2" borderId="37" applyFont="1" applyNumberFormat="1" applyFill="0" applyBorder="1" applyAlignment="1">
      <alignment horizontal="center" vertical="bottom" textRotation="0" wrapText="false" shrinkToFit="false"/>
    </xf>
    <xf xfId="0" fontId="7" numFmtId="10" fillId="2" borderId="29" applyFont="1" applyNumberFormat="1" applyFill="0" applyBorder="1" applyAlignment="1">
      <alignment horizontal="center" vertical="bottom" textRotation="0" wrapText="false" shrinkToFit="false"/>
    </xf>
    <xf xfId="0" fontId="7" numFmtId="2" fillId="2" borderId="38" applyFont="1" applyNumberFormat="1" applyFill="0" applyBorder="1" applyAlignment="1">
      <alignment horizontal="center" vertical="bottom" textRotation="0" wrapText="false" shrinkToFit="false"/>
    </xf>
    <xf xfId="0" fontId="7" numFmtId="2" fillId="2" borderId="39" applyFont="1" applyNumberFormat="1" applyFill="0" applyBorder="1" applyAlignment="1">
      <alignment horizontal="center" vertical="bottom" textRotation="0" wrapText="false" shrinkToFit="false"/>
    </xf>
    <xf xfId="0" fontId="7" numFmtId="2" fillId="2" borderId="26" applyFont="1" applyNumberFormat="1" applyFill="0" applyBorder="1" applyAlignment="1">
      <alignment horizontal="center" vertical="bottom" textRotation="0" wrapText="false" shrinkToFit="false"/>
    </xf>
    <xf xfId="0" fontId="8" numFmtId="171" fillId="2" borderId="0" applyFont="1" applyNumberFormat="1" applyFill="0" applyBorder="0" applyAlignment="1">
      <alignment horizontal="center" vertical="bottom" textRotation="0" wrapText="false" shrinkToFit="false"/>
    </xf>
    <xf xfId="0" fontId="7" numFmtId="171" fillId="2" borderId="40" applyFont="1" applyNumberFormat="1" applyFill="0" applyBorder="1" applyAlignment="1">
      <alignment horizontal="right" vertical="bottom" textRotation="0" wrapText="false" shrinkToFit="false"/>
    </xf>
    <xf xfId="0" fontId="7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41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7" numFmtId="0" fillId="2" borderId="43" applyFont="1" applyNumberFormat="0" applyFill="0" applyBorder="1" applyAlignment="1">
      <alignment horizontal="center" vertical="bottom" textRotation="0" wrapText="false" shrinkToFit="false"/>
    </xf>
    <xf xfId="0" fontId="7" numFmtId="0" fillId="2" borderId="44" applyFont="1" applyNumberFormat="0" applyFill="0" applyBorder="1" applyAlignment="1">
      <alignment horizontal="right" vertical="bottom" textRotation="0" wrapText="false" shrinkToFit="false"/>
    </xf>
    <xf xfId="0" fontId="7" numFmtId="0" fillId="2" borderId="45" applyFont="1" applyNumberFormat="0" applyFill="0" applyBorder="1" applyAlignment="1">
      <alignment horizontal="center" vertical="bottom" textRotation="0" wrapText="false" shrinkToFit="false"/>
    </xf>
    <xf xfId="0" fontId="8" numFmtId="1" fillId="4" borderId="46" applyFont="1" applyNumberFormat="1" applyFill="1" applyBorder="1" applyAlignment="1">
      <alignment horizontal="center" vertical="bottom" textRotation="0" wrapText="false" shrinkToFit="false"/>
    </xf>
    <xf xfId="0" fontId="8" numFmtId="0" fillId="2" borderId="37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2" fillId="2" borderId="24" applyFont="1" applyNumberFormat="1" applyFill="0" applyBorder="1" applyAlignment="1">
      <alignment horizontal="center" vertical="bottom" textRotation="0" wrapText="false" shrinkToFit="false"/>
    </xf>
    <xf xfId="0" fontId="7" numFmtId="2" fillId="2" borderId="25" applyFont="1" applyNumberFormat="1" applyFill="0" applyBorder="1" applyAlignment="1">
      <alignment horizontal="center" vertical="bottom" textRotation="0" wrapText="false" shrinkToFit="false"/>
    </xf>
    <xf xfId="0" fontId="7" numFmtId="10" fillId="2" borderId="33" applyFont="1" applyNumberFormat="1" applyFill="0" applyBorder="1" applyAlignment="1">
      <alignment horizontal="center" vertical="center" textRotation="0" wrapText="false" shrinkToFit="false"/>
    </xf>
    <xf xfId="0" fontId="7" numFmtId="10" fillId="2" borderId="34" applyFont="1" applyNumberFormat="1" applyFill="0" applyBorder="1" applyAlignment="1">
      <alignment horizontal="center" vertical="center" textRotation="0" wrapText="false" shrinkToFit="false"/>
    </xf>
    <xf xfId="0" fontId="7" numFmtId="10" fillId="2" borderId="35" applyFont="1" applyNumberFormat="1" applyFill="0" applyBorder="1" applyAlignment="1">
      <alignment horizontal="center" vertical="center" textRotation="0" wrapText="false" shrinkToFit="false"/>
    </xf>
    <xf xfId="0" fontId="7" numFmtId="10" fillId="2" borderId="47" applyFont="1" applyNumberFormat="1" applyFill="0" applyBorder="1" applyAlignment="1">
      <alignment horizontal="center" vertical="bottom" textRotation="0" wrapText="false" shrinkToFit="false"/>
    </xf>
    <xf xfId="0" fontId="7" numFmtId="10" fillId="2" borderId="48" applyFont="1" applyNumberFormat="1" applyFill="0" applyBorder="1" applyAlignment="1">
      <alignment horizontal="center" vertical="bottom" textRotation="0" wrapText="false" shrinkToFit="false"/>
    </xf>
    <xf xfId="0" fontId="7" numFmtId="0" fillId="2" borderId="19" applyFont="1" applyNumberFormat="0" applyFill="0" applyBorder="1" applyAlignment="0">
      <alignment horizontal="general" vertical="bottom" textRotation="0" wrapText="false" shrinkToFit="false"/>
    </xf>
    <xf xfId="0" fontId="7" numFmtId="171" fillId="2" borderId="37" applyFont="1" applyNumberFormat="1" applyFill="0" applyBorder="1" applyAlignment="1">
      <alignment horizontal="center" vertical="bottom" textRotation="0" wrapText="false" shrinkToFit="false"/>
    </xf>
    <xf xfId="0" fontId="7" numFmtId="171" fillId="2" borderId="38" applyFont="1" applyNumberFormat="1" applyFill="0" applyBorder="1" applyAlignment="1">
      <alignment horizontal="center" vertical="bottom" textRotation="0" wrapText="false" shrinkToFit="false"/>
    </xf>
    <xf xfId="0" fontId="7" numFmtId="171" fillId="2" borderId="39" applyFont="1" applyNumberFormat="1" applyFill="0" applyBorder="1" applyAlignment="1">
      <alignment horizontal="center" vertical="bottom" textRotation="0" wrapText="false" shrinkToFit="false"/>
    </xf>
    <xf xfId="0" fontId="7" numFmtId="171" fillId="2" borderId="29" applyFont="1" applyNumberFormat="1" applyFill="0" applyBorder="1" applyAlignment="1">
      <alignment horizontal="center" vertical="bottom" textRotation="0" wrapText="false" shrinkToFit="false"/>
    </xf>
    <xf xfId="0" fontId="7" numFmtId="171" fillId="2" borderId="47" applyFont="1" applyNumberFormat="1" applyFill="0" applyBorder="1" applyAlignment="1">
      <alignment horizontal="center" vertical="bottom" textRotation="0" wrapText="false" shrinkToFit="false"/>
    </xf>
    <xf xfId="0" fontId="7" numFmtId="171" fillId="2" borderId="48" applyFont="1" applyNumberFormat="1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0">
      <alignment horizontal="general" vertical="bottom" textRotation="0" wrapText="false" shrinkToFit="false"/>
    </xf>
    <xf xfId="0" fontId="8" numFmtId="0" fillId="2" borderId="23" applyFont="1" applyNumberFormat="0" applyFill="0" applyBorder="1" applyAlignment="0">
      <alignment horizontal="general" vertical="bottom" textRotation="0" wrapText="false" shrinkToFit="false"/>
    </xf>
    <xf xfId="0" fontId="7" numFmtId="0" fillId="2" borderId="22" applyFont="1" applyNumberFormat="0" applyFill="0" applyBorder="1" applyAlignment="0">
      <alignment horizontal="general" vertical="bottom" textRotation="0" wrapText="false" shrinkToFit="false"/>
    </xf>
    <xf xfId="0" fontId="7" numFmtId="0" fillId="2" borderId="23" applyFont="1" applyNumberFormat="0" applyFill="0" applyBorder="1" applyAlignment="0">
      <alignment horizontal="general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2" borderId="27" applyFont="1" applyNumberFormat="1" applyFill="0" applyBorder="1" applyAlignment="1">
      <alignment horizontal="center" vertical="center" textRotation="0" wrapText="false" shrinkToFit="false"/>
    </xf>
    <xf xfId="0" fontId="7" numFmtId="10" fillId="2" borderId="26" applyFont="1" applyNumberFormat="1" applyFill="0" applyBorder="1" applyAlignment="1">
      <alignment horizontal="center" vertical="center" textRotation="0" wrapText="false" shrinkToFit="false"/>
    </xf>
    <xf xfId="0" fontId="7" numFmtId="10" fillId="2" borderId="49" applyFont="1" applyNumberFormat="1" applyFill="0" applyBorder="1" applyAlignment="1">
      <alignment horizontal="center" vertical="center" textRotation="0" wrapText="false" shrinkToFit="false"/>
    </xf>
    <xf xfId="0" fontId="7" numFmtId="2" fillId="2" borderId="33" applyFont="1" applyNumberFormat="1" applyFill="0" applyBorder="1" applyAlignment="1">
      <alignment horizontal="center" vertical="bottom" textRotation="0" wrapText="false" shrinkToFit="false"/>
    </xf>
    <xf xfId="0" fontId="7" numFmtId="2" fillId="2" borderId="34" applyFont="1" applyNumberFormat="1" applyFill="0" applyBorder="1" applyAlignment="1">
      <alignment horizontal="center" vertical="bottom" textRotation="0" wrapText="false" shrinkToFit="false"/>
    </xf>
    <xf xfId="0" fontId="7" numFmtId="2" fillId="2" borderId="35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8" numFmtId="165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10" applyFont="1" applyNumberFormat="0" applyFill="0" applyBorder="1" applyAlignment="1">
      <alignment horizontal="right" vertical="bottom" textRotation="0" wrapText="false" shrinkToFit="false"/>
    </xf>
    <xf xfId="0" fontId="7" numFmtId="0" fillId="2" borderId="28" applyFont="1" applyNumberFormat="0" applyFill="0" applyBorder="1" applyAlignment="1">
      <alignment horizontal="right" vertical="bottom" textRotation="0" wrapText="false" shrinkToFit="false"/>
    </xf>
    <xf xfId="0" fontId="7" numFmtId="2" fillId="4" borderId="50" applyFont="1" applyNumberFormat="1" applyFill="1" applyBorder="1" applyAlignment="1">
      <alignment horizontal="center" vertical="bottom" textRotation="0" wrapText="false" shrinkToFit="false"/>
    </xf>
    <xf xfId="0" fontId="7" numFmtId="2" fillId="5" borderId="50" applyFont="1" applyNumberFormat="1" applyFill="1" applyBorder="1" applyAlignment="1">
      <alignment horizontal="center" vertical="bottom" textRotation="0" wrapText="false" shrinkToFit="false"/>
    </xf>
    <xf xfId="0" fontId="7" numFmtId="0" fillId="2" borderId="51" applyFont="1" applyNumberFormat="0" applyFill="0" applyBorder="1" applyAlignment="1">
      <alignment horizontal="right" vertical="bottom" textRotation="0" wrapText="false" shrinkToFit="false"/>
    </xf>
    <xf xfId="0" fontId="7" numFmtId="0" fillId="2" borderId="17" applyFont="1" applyNumberFormat="0" applyFill="0" applyBorder="1" applyAlignment="1">
      <alignment horizontal="right" vertical="bottom" textRotation="0" wrapText="false" shrinkToFit="false"/>
    </xf>
    <xf xfId="0" fontId="8" numFmtId="171" fillId="5" borderId="17" applyFont="1" applyNumberFormat="1" applyFill="1" applyBorder="1" applyAlignment="1">
      <alignment horizontal="center" vertical="bottom" textRotation="0" wrapText="false" shrinkToFit="false"/>
    </xf>
    <xf xfId="0" fontId="7" numFmtId="0" fillId="2" borderId="42" applyFont="1" applyNumberFormat="0" applyFill="0" applyBorder="1" applyAlignment="1">
      <alignment horizontal="right" vertical="bottom" textRotation="0" wrapText="false" shrinkToFit="false"/>
    </xf>
    <xf xfId="0" fontId="8" numFmtId="1" fillId="4" borderId="52" applyFont="1" applyNumberFormat="1" applyFill="1" applyBorder="1" applyAlignment="1">
      <alignment horizontal="center" vertical="bottom" textRotation="0" wrapText="false" shrinkToFit="false"/>
    </xf>
    <xf xfId="0" fontId="7" numFmtId="2" fillId="5" borderId="29" applyFont="1" applyNumberFormat="1" applyFill="1" applyBorder="1" applyAlignment="1">
      <alignment horizontal="center" vertical="bottom" textRotation="0" wrapText="false" shrinkToFit="false"/>
    </xf>
    <xf xfId="0" fontId="8" numFmtId="0" fillId="2" borderId="53" applyFont="1" applyNumberFormat="0" applyFill="0" applyBorder="1" applyAlignment="1">
      <alignment horizontal="center" vertical="bottom" textRotation="0" wrapText="false" shrinkToFit="false"/>
    </xf>
    <xf xfId="0" fontId="8" numFmtId="0" fillId="2" borderId="9" applyFont="1" applyNumberFormat="0" applyFill="0" applyBorder="1" applyAlignment="1">
      <alignment horizontal="center" vertical="bottom" textRotation="0" wrapText="false" shrinkToFit="false"/>
    </xf>
    <xf xfId="0" fontId="13" numFmtId="0" fillId="2" borderId="19" applyFont="1" applyNumberFormat="0" applyFill="0" applyBorder="1" applyAlignment="1">
      <alignment horizontal="left" vertical="center" textRotation="0" wrapText="true" shrinkToFit="false"/>
    </xf>
    <xf xfId="0" fontId="8" numFmtId="0" fillId="2" borderId="21" applyFont="1" applyNumberFormat="0" applyFill="0" applyBorder="1" applyAlignment="1">
      <alignment horizontal="center" vertical="bottom" textRotation="0" wrapText="false" shrinkToFit="false"/>
    </xf>
    <xf xfId="0" fontId="8" numFmtId="0" fillId="2" borderId="54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5" numFmtId="166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4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4" numFmtId="0" fillId="3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2" borderId="50" applyFont="1" applyNumberFormat="0" applyFill="0" applyBorder="1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bottom" textRotation="0" wrapText="false" shrinkToFit="false"/>
    </xf>
    <xf xfId="0" fontId="14" numFmtId="0" fillId="3" borderId="5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2" borderId="33" applyFont="1" applyNumberFormat="0" applyFill="0" applyBorder="1" applyAlignment="0">
      <alignment horizontal="general" vertical="bottom" textRotation="0" wrapText="false" shrinkToFit="false"/>
    </xf>
    <xf xfId="0" fontId="14" numFmtId="0" fillId="3" borderId="2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4" numFmtId="0" fillId="3" borderId="3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54" applyFont="1" applyNumberFormat="0" applyFill="0" applyBorder="1" applyAlignment="1">
      <alignment horizontal="right" vertical="bottom" textRotation="0" wrapText="false" shrinkToFit="false"/>
    </xf>
    <xf xfId="0" fontId="14" numFmtId="0" fillId="3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23" applyFont="1" applyNumberFormat="0" applyFill="0" applyBorder="1" applyAlignment="1">
      <alignment horizontal="right" vertical="bottom" textRotation="0" wrapText="false" shrinkToFit="false"/>
    </xf>
    <xf xfId="0" fontId="7" numFmtId="0" fillId="2" borderId="26" applyFont="1" applyNumberFormat="0" applyFill="0" applyBorder="1" applyAlignment="1">
      <alignment horizontal="center" vertical="bottom" textRotation="0" wrapText="false" shrinkToFit="false"/>
    </xf>
    <xf xfId="0" fontId="7" numFmtId="165" fillId="4" borderId="6" applyFont="1" applyNumberFormat="1" applyFill="1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165" fillId="4" borderId="7" applyFont="1" applyNumberFormat="1" applyFill="1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right" vertical="bottom" textRotation="0" wrapText="false" shrinkToFit="false"/>
    </xf>
    <xf xfId="0" fontId="14" numFmtId="165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5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2" borderId="55" applyFont="1" applyNumberFormat="0" applyFill="0" applyBorder="1" applyAlignment="1">
      <alignment horizontal="right" vertical="bottom" textRotation="0" wrapText="false" shrinkToFit="false"/>
    </xf>
    <xf xfId="0" fontId="7" numFmtId="0" fillId="2" borderId="35" applyFont="1" applyNumberFormat="0" applyFill="0" applyBorder="1" applyAlignment="1">
      <alignment horizontal="right" vertical="bottom" textRotation="0" wrapText="false" shrinkToFit="false"/>
    </xf>
    <xf xfId="0" fontId="7" numFmtId="2" fillId="4" borderId="35" applyFont="1" applyNumberFormat="1" applyFill="1" applyBorder="1" applyAlignment="1">
      <alignment horizontal="center" vertical="bottom" textRotation="0" wrapText="false" shrinkToFit="false"/>
    </xf>
    <xf xfId="0" fontId="8" numFmtId="171" fillId="5" borderId="33" applyFont="1" applyNumberFormat="1" applyFill="1" applyBorder="1" applyAlignment="1">
      <alignment horizontal="center" vertical="bottom" textRotation="0" wrapText="false" shrinkToFit="false"/>
    </xf>
    <xf xfId="0" fontId="7" numFmtId="0" fillId="5" borderId="35" applyFont="1" applyNumberFormat="0" applyFill="1" applyBorder="1" applyAlignment="1">
      <alignment horizontal="center" vertical="bottom" textRotation="0" wrapText="false" shrinkToFit="false"/>
    </xf>
    <xf xfId="0" fontId="14" numFmtId="17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4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4" numFmtId="0" fillId="3" borderId="4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26" applyFont="1" applyNumberFormat="0" applyFill="0" applyBorder="1" applyAlignment="1">
      <alignment horizontal="center" vertical="bottom" textRotation="0" wrapText="false" shrinkToFit="false"/>
    </xf>
    <xf xfId="0" fontId="15" numFmtId="2" fillId="2" borderId="49" applyFont="1" applyNumberFormat="1" applyFill="0" applyBorder="1" applyAlignment="1">
      <alignment horizontal="center" vertical="bottom" textRotation="0" wrapText="false" shrinkToFit="false"/>
    </xf>
    <xf xfId="0" fontId="14" numFmtId="10" fillId="5" borderId="4" applyFont="1" applyNumberFormat="1" applyFill="1" applyBorder="1" applyAlignment="1">
      <alignment horizontal="center" vertical="bottom" textRotation="0" wrapText="false" shrinkToFit="false"/>
    </xf>
    <xf xfId="0" fontId="14" numFmtId="167" fillId="4" borderId="5" applyFont="1" applyNumberFormat="1" applyFill="1" applyBorder="1" applyAlignment="1">
      <alignment horizontal="center" vertical="bottom" textRotation="0" wrapText="false" shrinkToFit="false"/>
    </xf>
    <xf xfId="0" fontId="14" numFmtId="0" fillId="5" borderId="8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167" fillId="2" borderId="0" applyFont="1" applyNumberFormat="1" applyFill="0" applyBorder="0" applyAlignment="1">
      <alignment horizontal="center" vertical="bottom" textRotation="0" wrapText="false" shrinkToFit="false"/>
    </xf>
    <xf xfId="0" fontId="1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4" numFmtId="171" fillId="3" borderId="3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171" fillId="4" borderId="35" applyFont="1" applyNumberFormat="1" applyFill="1" applyBorder="1" applyAlignment="1">
      <alignment horizontal="center" vertical="bottom" textRotation="0" wrapText="false" shrinkToFit="false"/>
    </xf>
    <xf xfId="0" fontId="14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65" fillId="4" borderId="50" applyFont="1" applyNumberFormat="1" applyFill="1" applyBorder="1" applyAlignment="1">
      <alignment horizontal="center" vertical="bottom" textRotation="0" wrapText="false" shrinkToFit="false"/>
    </xf>
    <xf xfId="0" fontId="7" numFmtId="165" fillId="5" borderId="50" applyFont="1" applyNumberFormat="1" applyFill="1" applyBorder="1" applyAlignment="1">
      <alignment horizontal="center" vertical="bottom" textRotation="0" wrapText="false" shrinkToFit="false"/>
    </xf>
    <xf xfId="0" fontId="14" numFmtId="10" fillId="5" borderId="50" applyFont="1" applyNumberFormat="1" applyFill="1" applyBorder="1" applyAlignment="1">
      <alignment horizontal="center" vertical="bottom" textRotation="0" wrapText="false" shrinkToFit="false"/>
    </xf>
    <xf xfId="0" fontId="14" numFmtId="10" fillId="4" borderId="50" applyFont="1" applyNumberFormat="1" applyFill="1" applyBorder="1" applyAlignment="1">
      <alignment horizontal="center" vertical="bottom" textRotation="0" wrapText="false" shrinkToFit="false"/>
    </xf>
    <xf xfId="0" fontId="14" numFmtId="0" fillId="5" borderId="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169" fillId="2" borderId="0" applyFont="1" applyNumberFormat="1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2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true" shrinkToFit="false"/>
    </xf>
    <xf xfId="0" fontId="8" numFmtId="17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24" applyFont="1" applyNumberFormat="0" applyFill="0" applyBorder="1" applyAlignment="1">
      <alignment horizontal="right" vertical="bottom" textRotation="0" wrapText="false" shrinkToFit="false"/>
    </xf>
    <xf xfId="0" fontId="7" numFmtId="0" fillId="2" borderId="25" applyFont="1" applyNumberFormat="0" applyFill="0" applyBorder="1" applyAlignment="1">
      <alignment horizontal="right" vertical="bottom" textRotation="0" wrapText="false" shrinkToFit="false"/>
    </xf>
    <xf xfId="0" fontId="7" numFmtId="0" fillId="2" borderId="26" applyFont="1" applyNumberFormat="0" applyFill="0" applyBorder="1" applyAlignment="1">
      <alignment horizontal="center" vertical="bottom" textRotation="0" wrapText="false" shrinkToFit="false"/>
    </xf>
    <xf xfId="0" fontId="8" numFmtId="0" fillId="2" borderId="27" applyFont="1" applyNumberFormat="0" applyFill="0" applyBorder="1" applyAlignment="1">
      <alignment horizontal="center" vertical="bottom" textRotation="0" wrapText="false" shrinkToFit="false"/>
    </xf>
    <xf xfId="0" fontId="8" numFmtId="0" fillId="2" borderId="28" applyFont="1" applyNumberFormat="0" applyFill="0" applyBorder="1" applyAlignment="1">
      <alignment horizontal="center" vertical="bottom" textRotation="0" wrapText="false" shrinkToFit="false"/>
    </xf>
    <xf xfId="0" fontId="8" numFmtId="0" fillId="2" borderId="29" applyFont="1" applyNumberFormat="0" applyFill="0" applyBorder="1" applyAlignment="1">
      <alignment horizontal="center" vertical="bottom" textRotation="0" wrapText="false" shrinkToFit="false"/>
    </xf>
    <xf xfId="0" fontId="7" numFmtId="0" fillId="2" borderId="30" applyFont="1" applyNumberFormat="0" applyFill="0" applyBorder="1" applyAlignment="1">
      <alignment horizontal="center" vertical="bottom" textRotation="0" wrapText="false" shrinkToFit="false"/>
    </xf>
    <xf xfId="0" fontId="7" numFmtId="0" fillId="2" borderId="25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31" applyFont="1" applyNumberFormat="0" applyFill="0" applyBorder="1" applyAlignment="1">
      <alignment horizontal="center" vertical="bottom" textRotation="0" wrapText="false" shrinkToFit="false"/>
    </xf>
    <xf xfId="0" fontId="7" numFmtId="0" fillId="2" borderId="26" applyFont="1" applyNumberFormat="0" applyFill="0" applyBorder="1" applyAlignment="1">
      <alignment horizontal="right" vertical="bottom" textRotation="0" wrapText="false" shrinkToFit="false"/>
    </xf>
    <xf xfId="0" fontId="8" numFmtId="1" fillId="4" borderId="14" applyFont="1" applyNumberFormat="1" applyFill="1" applyBorder="1" applyAlignment="1">
      <alignment horizontal="center" vertical="bottom" textRotation="0" wrapText="false" shrinkToFit="false"/>
    </xf>
    <xf xfId="0" fontId="8" numFmtId="171" fillId="4" borderId="32" applyFont="1" applyNumberFormat="1" applyFill="1" applyBorder="1" applyAlignment="1">
      <alignment horizontal="center" vertical="bottom" textRotation="0" wrapText="false" shrinkToFit="false"/>
    </xf>
    <xf xfId="0" fontId="7" numFmtId="2" fillId="4" borderId="6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2" fillId="5" borderId="6" applyFont="1" applyNumberFormat="1" applyFill="1" applyBorder="1" applyAlignment="1">
      <alignment horizontal="center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right" vertical="bottom" textRotation="0" wrapText="false" shrinkToFit="false"/>
    </xf>
    <xf xfId="0" fontId="7" numFmtId="1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7" applyFont="1" applyNumberFormat="0" applyFill="0" applyBorder="1" applyAlignment="1">
      <alignment horizontal="right" vertical="bottom" textRotation="0" wrapText="false" shrinkToFit="false"/>
    </xf>
    <xf xfId="0" fontId="7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71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6" applyFont="1" applyNumberFormat="1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2" borderId="33" applyFont="1" applyNumberFormat="0" applyFill="0" applyBorder="1" applyAlignment="1">
      <alignment horizontal="center" vertical="bottom" textRotation="0" wrapText="false" shrinkToFit="false"/>
    </xf>
    <xf xfId="0" fontId="8" numFmtId="2" fillId="2" borderId="33" applyFont="1" applyNumberFormat="1" applyFill="0" applyBorder="1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71" fillId="4" borderId="36" applyFont="1" applyNumberFormat="1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10" fillId="4" borderId="6" applyFont="1" applyNumberFormat="1" applyFill="1" applyBorder="1" applyAlignment="1">
      <alignment horizontal="center" vertical="bottom" textRotation="0" wrapText="false" shrinkToFit="false"/>
    </xf>
    <xf xfId="0" fontId="7" numFmtId="10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5" borderId="7" applyFont="1" applyNumberFormat="0" applyFill="1" applyBorder="1" applyAlignment="1">
      <alignment horizontal="center" vertical="bottom" textRotation="0" wrapText="false" shrinkToFit="false"/>
    </xf>
    <xf xfId="0" fontId="8" numFmtId="0" fillId="2" borderId="9" applyFont="1" applyNumberFormat="0" applyFill="0" applyBorder="1" applyAlignment="1">
      <alignment horizontal="center" vertical="bottom" textRotation="0" wrapText="false" shrinkToFit="false"/>
    </xf>
    <xf xfId="0" fontId="8" numFmtId="0" fillId="2" borderId="11" applyFont="1" applyNumberFormat="0" applyFill="0" applyBorder="1" applyAlignment="1">
      <alignment horizontal="center" vertical="bottom" textRotation="0" wrapText="false" shrinkToFit="false"/>
    </xf>
    <xf xfId="0" fontId="8" numFmtId="0" fillId="2" borderId="27" applyFont="1" applyNumberFormat="0" applyFill="0" applyBorder="1" applyAlignment="1">
      <alignment horizontal="center" vertical="bottom" textRotation="0" wrapText="true" shrinkToFit="false"/>
    </xf>
    <xf xfId="0" fontId="7" numFmtId="2" fillId="2" borderId="37" applyFont="1" applyNumberFormat="1" applyFill="0" applyBorder="1" applyAlignment="1">
      <alignment horizontal="center" vertical="bottom" textRotation="0" wrapText="false" shrinkToFit="false"/>
    </xf>
    <xf xfId="0" fontId="7" numFmtId="10" fillId="2" borderId="29" applyFont="1" applyNumberFormat="1" applyFill="0" applyBorder="1" applyAlignment="1">
      <alignment horizontal="center" vertical="bottom" textRotation="0" wrapText="false" shrinkToFit="false"/>
    </xf>
    <xf xfId="0" fontId="7" numFmtId="2" fillId="2" borderId="38" applyFont="1" applyNumberFormat="1" applyFill="0" applyBorder="1" applyAlignment="1">
      <alignment horizontal="center" vertical="bottom" textRotation="0" wrapText="false" shrinkToFit="false"/>
    </xf>
    <xf xfId="0" fontId="7" numFmtId="2" fillId="2" borderId="39" applyFont="1" applyNumberFormat="1" applyFill="0" applyBorder="1" applyAlignment="1">
      <alignment horizontal="center" vertical="bottom" textRotation="0" wrapText="false" shrinkToFit="false"/>
    </xf>
    <xf xfId="0" fontId="7" numFmtId="2" fillId="2" borderId="26" applyFont="1" applyNumberFormat="1" applyFill="0" applyBorder="1" applyAlignment="1">
      <alignment horizontal="center" vertical="bottom" textRotation="0" wrapText="false" shrinkToFit="false"/>
    </xf>
    <xf xfId="0" fontId="8" numFmtId="171" fillId="2" borderId="0" applyFont="1" applyNumberFormat="1" applyFill="0" applyBorder="0" applyAlignment="1">
      <alignment horizontal="center" vertical="bottom" textRotation="0" wrapText="false" shrinkToFit="false"/>
    </xf>
    <xf xfId="0" fontId="7" numFmtId="171" fillId="2" borderId="40" applyFont="1" applyNumberFormat="1" applyFill="0" applyBorder="1" applyAlignment="1">
      <alignment horizontal="right" vertical="bottom" textRotation="0" wrapText="false" shrinkToFit="false"/>
    </xf>
    <xf xfId="0" fontId="7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41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7" numFmtId="0" fillId="2" borderId="43" applyFont="1" applyNumberFormat="0" applyFill="0" applyBorder="1" applyAlignment="1">
      <alignment horizontal="center" vertical="bottom" textRotation="0" wrapText="false" shrinkToFit="false"/>
    </xf>
    <xf xfId="0" fontId="7" numFmtId="0" fillId="2" borderId="44" applyFont="1" applyNumberFormat="0" applyFill="0" applyBorder="1" applyAlignment="1">
      <alignment horizontal="right" vertical="bottom" textRotation="0" wrapText="false" shrinkToFit="false"/>
    </xf>
    <xf xfId="0" fontId="7" numFmtId="0" fillId="2" borderId="45" applyFont="1" applyNumberFormat="0" applyFill="0" applyBorder="1" applyAlignment="1">
      <alignment horizontal="center" vertical="bottom" textRotation="0" wrapText="false" shrinkToFit="false"/>
    </xf>
    <xf xfId="0" fontId="8" numFmtId="1" fillId="4" borderId="46" applyFont="1" applyNumberFormat="1" applyFill="1" applyBorder="1" applyAlignment="1">
      <alignment horizontal="center" vertical="bottom" textRotation="0" wrapText="false" shrinkToFit="false"/>
    </xf>
    <xf xfId="0" fontId="8" numFmtId="0" fillId="2" borderId="37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2" fillId="2" borderId="24" applyFont="1" applyNumberFormat="1" applyFill="0" applyBorder="1" applyAlignment="1">
      <alignment horizontal="center" vertical="bottom" textRotation="0" wrapText="false" shrinkToFit="false"/>
    </xf>
    <xf xfId="0" fontId="7" numFmtId="2" fillId="2" borderId="25" applyFont="1" applyNumberFormat="1" applyFill="0" applyBorder="1" applyAlignment="1">
      <alignment horizontal="center" vertical="bottom" textRotation="0" wrapText="false" shrinkToFit="false"/>
    </xf>
    <xf xfId="0" fontId="7" numFmtId="10" fillId="2" borderId="33" applyFont="1" applyNumberFormat="1" applyFill="0" applyBorder="1" applyAlignment="1">
      <alignment horizontal="center" vertical="center" textRotation="0" wrapText="false" shrinkToFit="false"/>
    </xf>
    <xf xfId="0" fontId="7" numFmtId="10" fillId="2" borderId="34" applyFont="1" applyNumberFormat="1" applyFill="0" applyBorder="1" applyAlignment="1">
      <alignment horizontal="center" vertical="center" textRotation="0" wrapText="false" shrinkToFit="false"/>
    </xf>
    <xf xfId="0" fontId="7" numFmtId="10" fillId="2" borderId="35" applyFont="1" applyNumberFormat="1" applyFill="0" applyBorder="1" applyAlignment="1">
      <alignment horizontal="center" vertical="center" textRotation="0" wrapText="false" shrinkToFit="false"/>
    </xf>
    <xf xfId="0" fontId="7" numFmtId="10" fillId="2" borderId="47" applyFont="1" applyNumberFormat="1" applyFill="0" applyBorder="1" applyAlignment="1">
      <alignment horizontal="center" vertical="bottom" textRotation="0" wrapText="false" shrinkToFit="false"/>
    </xf>
    <xf xfId="0" fontId="7" numFmtId="10" fillId="2" borderId="48" applyFont="1" applyNumberFormat="1" applyFill="0" applyBorder="1" applyAlignment="1">
      <alignment horizontal="center" vertical="bottom" textRotation="0" wrapText="false" shrinkToFit="false"/>
    </xf>
    <xf xfId="0" fontId="7" numFmtId="0" fillId="2" borderId="19" applyFont="1" applyNumberFormat="0" applyFill="0" applyBorder="1" applyAlignment="0">
      <alignment horizontal="general" vertical="bottom" textRotation="0" wrapText="false" shrinkToFit="false"/>
    </xf>
    <xf xfId="0" fontId="7" numFmtId="171" fillId="2" borderId="37" applyFont="1" applyNumberFormat="1" applyFill="0" applyBorder="1" applyAlignment="1">
      <alignment horizontal="center" vertical="bottom" textRotation="0" wrapText="false" shrinkToFit="false"/>
    </xf>
    <xf xfId="0" fontId="7" numFmtId="171" fillId="2" borderId="38" applyFont="1" applyNumberFormat="1" applyFill="0" applyBorder="1" applyAlignment="1">
      <alignment horizontal="center" vertical="bottom" textRotation="0" wrapText="false" shrinkToFit="false"/>
    </xf>
    <xf xfId="0" fontId="7" numFmtId="171" fillId="2" borderId="39" applyFont="1" applyNumberFormat="1" applyFill="0" applyBorder="1" applyAlignment="1">
      <alignment horizontal="center" vertical="bottom" textRotation="0" wrapText="false" shrinkToFit="false"/>
    </xf>
    <xf xfId="0" fontId="7" numFmtId="171" fillId="2" borderId="29" applyFont="1" applyNumberFormat="1" applyFill="0" applyBorder="1" applyAlignment="1">
      <alignment horizontal="center" vertical="bottom" textRotation="0" wrapText="false" shrinkToFit="false"/>
    </xf>
    <xf xfId="0" fontId="7" numFmtId="171" fillId="2" borderId="47" applyFont="1" applyNumberFormat="1" applyFill="0" applyBorder="1" applyAlignment="1">
      <alignment horizontal="center" vertical="bottom" textRotation="0" wrapText="false" shrinkToFit="false"/>
    </xf>
    <xf xfId="0" fontId="7" numFmtId="171" fillId="2" borderId="48" applyFont="1" applyNumberFormat="1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0">
      <alignment horizontal="general" vertical="bottom" textRotation="0" wrapText="false" shrinkToFit="false"/>
    </xf>
    <xf xfId="0" fontId="8" numFmtId="0" fillId="2" borderId="23" applyFont="1" applyNumberFormat="0" applyFill="0" applyBorder="1" applyAlignment="0">
      <alignment horizontal="general" vertical="bottom" textRotation="0" wrapText="false" shrinkToFit="false"/>
    </xf>
    <xf xfId="0" fontId="7" numFmtId="0" fillId="2" borderId="22" applyFont="1" applyNumberFormat="0" applyFill="0" applyBorder="1" applyAlignment="0">
      <alignment horizontal="general" vertical="bottom" textRotation="0" wrapText="false" shrinkToFit="false"/>
    </xf>
    <xf xfId="0" fontId="7" numFmtId="0" fillId="2" borderId="23" applyFont="1" applyNumberFormat="0" applyFill="0" applyBorder="1" applyAlignment="0">
      <alignment horizontal="general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2" borderId="27" applyFont="1" applyNumberFormat="1" applyFill="0" applyBorder="1" applyAlignment="1">
      <alignment horizontal="center" vertical="center" textRotation="0" wrapText="false" shrinkToFit="false"/>
    </xf>
    <xf xfId="0" fontId="7" numFmtId="10" fillId="2" borderId="26" applyFont="1" applyNumberFormat="1" applyFill="0" applyBorder="1" applyAlignment="1">
      <alignment horizontal="center" vertical="center" textRotation="0" wrapText="false" shrinkToFit="false"/>
    </xf>
    <xf xfId="0" fontId="7" numFmtId="10" fillId="2" borderId="49" applyFont="1" applyNumberFormat="1" applyFill="0" applyBorder="1" applyAlignment="1">
      <alignment horizontal="center" vertical="center" textRotation="0" wrapText="false" shrinkToFit="false"/>
    </xf>
    <xf xfId="0" fontId="7" numFmtId="2" fillId="2" borderId="33" applyFont="1" applyNumberFormat="1" applyFill="0" applyBorder="1" applyAlignment="1">
      <alignment horizontal="center" vertical="bottom" textRotation="0" wrapText="false" shrinkToFit="false"/>
    </xf>
    <xf xfId="0" fontId="7" numFmtId="2" fillId="2" borderId="34" applyFont="1" applyNumberFormat="1" applyFill="0" applyBorder="1" applyAlignment="1">
      <alignment horizontal="center" vertical="bottom" textRotation="0" wrapText="false" shrinkToFit="false"/>
    </xf>
    <xf xfId="0" fontId="7" numFmtId="2" fillId="2" borderId="35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8" numFmtId="165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10" applyFont="1" applyNumberFormat="0" applyFill="0" applyBorder="1" applyAlignment="1">
      <alignment horizontal="right" vertical="bottom" textRotation="0" wrapText="false" shrinkToFit="false"/>
    </xf>
    <xf xfId="0" fontId="7" numFmtId="0" fillId="2" borderId="28" applyFont="1" applyNumberFormat="0" applyFill="0" applyBorder="1" applyAlignment="1">
      <alignment horizontal="right" vertical="bottom" textRotation="0" wrapText="false" shrinkToFit="false"/>
    </xf>
    <xf xfId="0" fontId="7" numFmtId="2" fillId="4" borderId="50" applyFont="1" applyNumberFormat="1" applyFill="1" applyBorder="1" applyAlignment="1">
      <alignment horizontal="center" vertical="bottom" textRotation="0" wrapText="false" shrinkToFit="false"/>
    </xf>
    <xf xfId="0" fontId="7" numFmtId="2" fillId="5" borderId="50" applyFont="1" applyNumberFormat="1" applyFill="1" applyBorder="1" applyAlignment="1">
      <alignment horizontal="center" vertical="bottom" textRotation="0" wrapText="false" shrinkToFit="false"/>
    </xf>
    <xf xfId="0" fontId="7" numFmtId="0" fillId="2" borderId="51" applyFont="1" applyNumberFormat="0" applyFill="0" applyBorder="1" applyAlignment="1">
      <alignment horizontal="right" vertical="bottom" textRotation="0" wrapText="false" shrinkToFit="false"/>
    </xf>
    <xf xfId="0" fontId="7" numFmtId="0" fillId="2" borderId="17" applyFont="1" applyNumberFormat="0" applyFill="0" applyBorder="1" applyAlignment="1">
      <alignment horizontal="right" vertical="bottom" textRotation="0" wrapText="false" shrinkToFit="false"/>
    </xf>
    <xf xfId="0" fontId="8" numFmtId="171" fillId="5" borderId="17" applyFont="1" applyNumberFormat="1" applyFill="1" applyBorder="1" applyAlignment="1">
      <alignment horizontal="center" vertical="bottom" textRotation="0" wrapText="false" shrinkToFit="false"/>
    </xf>
    <xf xfId="0" fontId="7" numFmtId="0" fillId="2" borderId="42" applyFont="1" applyNumberFormat="0" applyFill="0" applyBorder="1" applyAlignment="1">
      <alignment horizontal="right" vertical="bottom" textRotation="0" wrapText="false" shrinkToFit="false"/>
    </xf>
    <xf xfId="0" fontId="8" numFmtId="1" fillId="4" borderId="52" applyFont="1" applyNumberFormat="1" applyFill="1" applyBorder="1" applyAlignment="1">
      <alignment horizontal="center" vertical="bottom" textRotation="0" wrapText="false" shrinkToFit="false"/>
    </xf>
    <xf xfId="0" fontId="7" numFmtId="2" fillId="5" borderId="29" applyFont="1" applyNumberFormat="1" applyFill="1" applyBorder="1" applyAlignment="1">
      <alignment horizontal="center" vertical="bottom" textRotation="0" wrapText="false" shrinkToFit="false"/>
    </xf>
    <xf xfId="0" fontId="8" numFmtId="0" fillId="2" borderId="53" applyFont="1" applyNumberFormat="0" applyFill="0" applyBorder="1" applyAlignment="1">
      <alignment horizontal="center" vertical="bottom" textRotation="0" wrapText="false" shrinkToFit="false"/>
    </xf>
    <xf xfId="0" fontId="8" numFmtId="0" fillId="2" borderId="9" applyFont="1" applyNumberFormat="0" applyFill="0" applyBorder="1" applyAlignment="1">
      <alignment horizontal="center" vertical="bottom" textRotation="0" wrapText="false" shrinkToFit="false"/>
    </xf>
    <xf xfId="0" fontId="13" numFmtId="0" fillId="2" borderId="19" applyFont="1" applyNumberFormat="0" applyFill="0" applyBorder="1" applyAlignment="1">
      <alignment horizontal="left" vertical="center" textRotation="0" wrapText="true" shrinkToFit="false"/>
    </xf>
    <xf xfId="0" fontId="8" numFmtId="0" fillId="2" borderId="21" applyFont="1" applyNumberFormat="0" applyFill="0" applyBorder="1" applyAlignment="1">
      <alignment horizontal="center" vertical="bottom" textRotation="0" wrapText="false" shrinkToFit="false"/>
    </xf>
    <xf xfId="0" fontId="8" numFmtId="0" fillId="2" borderId="54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5" numFmtId="166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4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4" numFmtId="0" fillId="3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2" borderId="50" applyFont="1" applyNumberFormat="0" applyFill="0" applyBorder="1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bottom" textRotation="0" wrapText="false" shrinkToFit="false"/>
    </xf>
    <xf xfId="0" fontId="14" numFmtId="0" fillId="3" borderId="5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2" borderId="33" applyFont="1" applyNumberFormat="0" applyFill="0" applyBorder="1" applyAlignment="0">
      <alignment horizontal="general" vertical="bottom" textRotation="0" wrapText="false" shrinkToFit="false"/>
    </xf>
    <xf xfId="0" fontId="14" numFmtId="0" fillId="3" borderId="2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4" numFmtId="0" fillId="3" borderId="3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54" applyFont="1" applyNumberFormat="0" applyFill="0" applyBorder="1" applyAlignment="1">
      <alignment horizontal="right" vertical="bottom" textRotation="0" wrapText="false" shrinkToFit="false"/>
    </xf>
    <xf xfId="0" fontId="14" numFmtId="0" fillId="3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23" applyFont="1" applyNumberFormat="0" applyFill="0" applyBorder="1" applyAlignment="1">
      <alignment horizontal="right" vertical="bottom" textRotation="0" wrapText="false" shrinkToFit="false"/>
    </xf>
    <xf xfId="0" fontId="7" numFmtId="0" fillId="2" borderId="26" applyFont="1" applyNumberFormat="0" applyFill="0" applyBorder="1" applyAlignment="1">
      <alignment horizontal="center" vertical="bottom" textRotation="0" wrapText="false" shrinkToFit="false"/>
    </xf>
    <xf xfId="0" fontId="7" numFmtId="165" fillId="4" borderId="6" applyFont="1" applyNumberFormat="1" applyFill="1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165" fillId="4" borderId="7" applyFont="1" applyNumberFormat="1" applyFill="1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right" vertical="bottom" textRotation="0" wrapText="false" shrinkToFit="false"/>
    </xf>
    <xf xfId="0" fontId="14" numFmtId="165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5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2" borderId="55" applyFont="1" applyNumberFormat="0" applyFill="0" applyBorder="1" applyAlignment="1">
      <alignment horizontal="right" vertical="bottom" textRotation="0" wrapText="false" shrinkToFit="false"/>
    </xf>
    <xf xfId="0" fontId="7" numFmtId="0" fillId="2" borderId="35" applyFont="1" applyNumberFormat="0" applyFill="0" applyBorder="1" applyAlignment="1">
      <alignment horizontal="right" vertical="bottom" textRotation="0" wrapText="false" shrinkToFit="false"/>
    </xf>
    <xf xfId="0" fontId="7" numFmtId="2" fillId="4" borderId="35" applyFont="1" applyNumberFormat="1" applyFill="1" applyBorder="1" applyAlignment="1">
      <alignment horizontal="center" vertical="bottom" textRotation="0" wrapText="false" shrinkToFit="false"/>
    </xf>
    <xf xfId="0" fontId="8" numFmtId="171" fillId="5" borderId="33" applyFont="1" applyNumberFormat="1" applyFill="1" applyBorder="1" applyAlignment="1">
      <alignment horizontal="center" vertical="bottom" textRotation="0" wrapText="false" shrinkToFit="false"/>
    </xf>
    <xf xfId="0" fontId="7" numFmtId="0" fillId="5" borderId="35" applyFont="1" applyNumberFormat="0" applyFill="1" applyBorder="1" applyAlignment="1">
      <alignment horizontal="center" vertical="bottom" textRotation="0" wrapText="false" shrinkToFit="false"/>
    </xf>
    <xf xfId="0" fontId="14" numFmtId="17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4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4" numFmtId="0" fillId="3" borderId="4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26" applyFont="1" applyNumberFormat="0" applyFill="0" applyBorder="1" applyAlignment="1">
      <alignment horizontal="center" vertical="bottom" textRotation="0" wrapText="false" shrinkToFit="false"/>
    </xf>
    <xf xfId="0" fontId="15" numFmtId="2" fillId="2" borderId="49" applyFont="1" applyNumberFormat="1" applyFill="0" applyBorder="1" applyAlignment="1">
      <alignment horizontal="center" vertical="bottom" textRotation="0" wrapText="false" shrinkToFit="false"/>
    </xf>
    <xf xfId="0" fontId="14" numFmtId="10" fillId="5" borderId="4" applyFont="1" applyNumberFormat="1" applyFill="1" applyBorder="1" applyAlignment="1">
      <alignment horizontal="center" vertical="bottom" textRotation="0" wrapText="false" shrinkToFit="false"/>
    </xf>
    <xf xfId="0" fontId="14" numFmtId="167" fillId="4" borderId="5" applyFont="1" applyNumberFormat="1" applyFill="1" applyBorder="1" applyAlignment="1">
      <alignment horizontal="center" vertical="bottom" textRotation="0" wrapText="false" shrinkToFit="false"/>
    </xf>
    <xf xfId="0" fontId="14" numFmtId="0" fillId="5" borderId="8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167" fillId="2" borderId="0" applyFont="1" applyNumberFormat="1" applyFill="0" applyBorder="0" applyAlignment="1">
      <alignment horizontal="center" vertical="bottom" textRotation="0" wrapText="false" shrinkToFit="false"/>
    </xf>
    <xf xfId="0" fontId="1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4" numFmtId="171" fillId="3" borderId="3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171" fillId="4" borderId="35" applyFont="1" applyNumberFormat="1" applyFill="1" applyBorder="1" applyAlignment="1">
      <alignment horizontal="center" vertical="bottom" textRotation="0" wrapText="false" shrinkToFit="false"/>
    </xf>
    <xf xfId="0" fontId="14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65" fillId="4" borderId="50" applyFont="1" applyNumberFormat="1" applyFill="1" applyBorder="1" applyAlignment="1">
      <alignment horizontal="center" vertical="bottom" textRotation="0" wrapText="false" shrinkToFit="false"/>
    </xf>
    <xf xfId="0" fontId="7" numFmtId="165" fillId="5" borderId="50" applyFont="1" applyNumberFormat="1" applyFill="1" applyBorder="1" applyAlignment="1">
      <alignment horizontal="center" vertical="bottom" textRotation="0" wrapText="false" shrinkToFit="false"/>
    </xf>
    <xf xfId="0" fontId="14" numFmtId="1" fillId="3" borderId="3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4" numFmtId="1" fillId="3" borderId="3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4" numFmtId="10" fillId="5" borderId="50" applyFont="1" applyNumberFormat="1" applyFill="1" applyBorder="1" applyAlignment="1">
      <alignment horizontal="center" vertical="bottom" textRotation="0" wrapText="false" shrinkToFit="false"/>
    </xf>
    <xf xfId="0" fontId="14" numFmtId="10" fillId="4" borderId="50" applyFont="1" applyNumberFormat="1" applyFill="1" applyBorder="1" applyAlignment="1">
      <alignment horizontal="center" vertical="bottom" textRotation="0" wrapText="false" shrinkToFit="false"/>
    </xf>
    <xf xfId="0" fontId="14" numFmtId="0" fillId="5" borderId="7" applyFont="1" applyNumberFormat="0" applyFill="1" applyBorder="1" applyAlignment="1">
      <alignment horizontal="center" vertical="bottom" textRotation="0" wrapText="false" shrinkToFit="false"/>
    </xf>
    <xf xfId="0" fontId="6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0" fillId="2" borderId="0" applyFont="1" applyNumberFormat="0" applyFill="0" applyBorder="0" applyAlignment="1">
      <alignment horizontal="left" vertical="bottom" textRotation="0" wrapText="false" shrinkToFit="false"/>
    </xf>
    <xf xfId="0" fontId="7" numFmtId="169" fillId="2" borderId="0" applyFont="1" applyNumberFormat="1" applyFill="0" applyBorder="0" applyAlignment="1">
      <alignment horizontal="left" vertical="bottom" textRotation="0" wrapText="false" shrinkToFit="false"/>
    </xf>
    <xf xfId="0" fontId="6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9" numFmtId="0" fillId="2" borderId="0" applyFont="1" applyNumberFormat="0" applyFill="0" applyBorder="0" applyAlignment="1">
      <alignment horizontal="general" vertical="center" textRotation="0" wrapText="true" shrinkToFit="false"/>
    </xf>
    <xf xfId="0" fontId="10" numFmtId="0" fillId="2" borderId="0" applyFont="1" applyNumberFormat="0" applyFill="0" applyBorder="0" applyAlignment="0">
      <alignment horizontal="general" vertical="bottom" textRotation="0" wrapText="false" shrinkToFit="false"/>
    </xf>
    <xf xfId="0" fontId="11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2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general" vertical="center" textRotation="0" wrapText="true" shrinkToFit="false"/>
    </xf>
    <xf xfId="0" fontId="12" numFmtId="0" fillId="2" borderId="0" applyFont="1" applyNumberFormat="0" applyFill="0" applyBorder="0" applyAlignment="0">
      <alignment horizontal="general" vertical="bottom" textRotation="0" wrapText="false" shrinkToFit="false"/>
    </xf>
    <xf xfId="0" fontId="13" numFmtId="0" fillId="2" borderId="0" applyFont="1" applyNumberFormat="0" applyFill="0" applyBorder="0" applyAlignment="1">
      <alignment horizontal="left" vertical="center" textRotation="0" wrapText="true" shrinkToFit="false"/>
    </xf>
    <xf xfId="0" fontId="8" numFmtId="170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24" applyFont="1" applyNumberFormat="0" applyFill="0" applyBorder="1" applyAlignment="1">
      <alignment horizontal="right" vertical="bottom" textRotation="0" wrapText="false" shrinkToFit="false"/>
    </xf>
    <xf xfId="0" fontId="7" numFmtId="0" fillId="2" borderId="25" applyFont="1" applyNumberFormat="0" applyFill="0" applyBorder="1" applyAlignment="1">
      <alignment horizontal="right" vertical="bottom" textRotation="0" wrapText="false" shrinkToFit="false"/>
    </xf>
    <xf xfId="0" fontId="7" numFmtId="0" fillId="2" borderId="26" applyFont="1" applyNumberFormat="0" applyFill="0" applyBorder="1" applyAlignment="1">
      <alignment horizontal="center" vertical="bottom" textRotation="0" wrapText="false" shrinkToFit="false"/>
    </xf>
    <xf xfId="0" fontId="8" numFmtId="0" fillId="2" borderId="27" applyFont="1" applyNumberFormat="0" applyFill="0" applyBorder="1" applyAlignment="1">
      <alignment horizontal="center" vertical="bottom" textRotation="0" wrapText="false" shrinkToFit="false"/>
    </xf>
    <xf xfId="0" fontId="8" numFmtId="0" fillId="2" borderId="28" applyFont="1" applyNumberFormat="0" applyFill="0" applyBorder="1" applyAlignment="1">
      <alignment horizontal="center" vertical="bottom" textRotation="0" wrapText="false" shrinkToFit="false"/>
    </xf>
    <xf xfId="0" fontId="8" numFmtId="0" fillId="2" borderId="29" applyFont="1" applyNumberFormat="0" applyFill="0" applyBorder="1" applyAlignment="1">
      <alignment horizontal="center" vertical="bottom" textRotation="0" wrapText="false" shrinkToFit="false"/>
    </xf>
    <xf xfId="0" fontId="7" numFmtId="0" fillId="2" borderId="30" applyFont="1" applyNumberFormat="0" applyFill="0" applyBorder="1" applyAlignment="1">
      <alignment horizontal="center" vertical="bottom" textRotation="0" wrapText="false" shrinkToFit="false"/>
    </xf>
    <xf xfId="0" fontId="7" numFmtId="0" fillId="2" borderId="25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7" numFmtId="0" fillId="2" borderId="4" applyFont="1" applyNumberFormat="0" applyFill="0" applyBorder="1" applyAlignment="1">
      <alignment horizontal="center" vertical="bottom" textRotation="0" wrapText="false" shrinkToFit="false"/>
    </xf>
    <xf xfId="0" fontId="7" numFmtId="0" fillId="2" borderId="31" applyFont="1" applyNumberFormat="0" applyFill="0" applyBorder="1" applyAlignment="1">
      <alignment horizontal="center" vertical="bottom" textRotation="0" wrapText="false" shrinkToFit="false"/>
    </xf>
    <xf xfId="0" fontId="7" numFmtId="0" fillId="2" borderId="26" applyFont="1" applyNumberFormat="0" applyFill="0" applyBorder="1" applyAlignment="1">
      <alignment horizontal="right" vertical="bottom" textRotation="0" wrapText="false" shrinkToFit="false"/>
    </xf>
    <xf xfId="0" fontId="8" numFmtId="1" fillId="4" borderId="14" applyFont="1" applyNumberFormat="1" applyFill="1" applyBorder="1" applyAlignment="1">
      <alignment horizontal="center" vertical="bottom" textRotation="0" wrapText="false" shrinkToFit="false"/>
    </xf>
    <xf xfId="0" fontId="8" numFmtId="171" fillId="4" borderId="32" applyFont="1" applyNumberFormat="1" applyFill="1" applyBorder="1" applyAlignment="1">
      <alignment horizontal="center" vertical="bottom" textRotation="0" wrapText="false" shrinkToFit="false"/>
    </xf>
    <xf xfId="0" fontId="7" numFmtId="2" fillId="4" borderId="6" applyFont="1" applyNumberFormat="1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2" fillId="5" borderId="6" applyFont="1" applyNumberFormat="1" applyFill="1" applyBorder="1" applyAlignment="1">
      <alignment horizontal="center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6" applyFont="1" applyNumberFormat="0" applyFill="0" applyBorder="1" applyAlignment="1">
      <alignment horizontal="right" vertical="bottom" textRotation="0" wrapText="false" shrinkToFit="false"/>
    </xf>
    <xf xfId="0" fontId="7" numFmtId="1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7" applyFont="1" applyNumberFormat="0" applyFill="0" applyBorder="1" applyAlignment="1">
      <alignment horizontal="right" vertical="bottom" textRotation="0" wrapText="false" shrinkToFit="false"/>
    </xf>
    <xf xfId="0" fontId="7" numFmtId="0" fillId="2" borderId="3" applyFont="1" applyNumberFormat="0" applyFill="0" applyBorder="1" applyAlignment="1">
      <alignment horizontal="right" vertical="bottom" textRotation="0" wrapText="false" shrinkToFit="false"/>
    </xf>
    <xf xfId="0" fontId="7" numFmtId="171" fillId="2" borderId="0" applyFont="1" applyNumberFormat="1" applyFill="0" applyBorder="0" applyAlignment="1">
      <alignment horizontal="center" vertical="bottom" textRotation="0" wrapText="false" shrinkToFit="false"/>
    </xf>
    <xf xfId="0" fontId="7" numFmtId="10" fillId="4" borderId="6" applyFont="1" applyNumberFormat="1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left" vertical="bottom" textRotation="0" wrapText="false" shrinkToFit="false"/>
    </xf>
    <xf xfId="0" fontId="8" numFmtId="0" fillId="2" borderId="33" applyFont="1" applyNumberFormat="0" applyFill="0" applyBorder="1" applyAlignment="1">
      <alignment horizontal="center" vertical="bottom" textRotation="0" wrapText="false" shrinkToFit="false"/>
    </xf>
    <xf xfId="0" fontId="8" numFmtId="2" fillId="2" borderId="33" applyFont="1" applyNumberFormat="1" applyFill="0" applyBorder="1" applyAlignment="1">
      <alignment horizontal="center" vertical="bottom" textRotation="0" wrapText="false" shrinkToFit="false"/>
    </xf>
    <xf xfId="0" fontId="7" numFmtId="0" fillId="2" borderId="33" applyFont="1" applyNumberFormat="0" applyFill="0" applyBorder="1" applyAlignment="1">
      <alignment horizontal="center" vertical="bottom" textRotation="0" wrapText="false" shrinkToFit="false"/>
    </xf>
    <xf xfId="0" fontId="7" numFmtId="0" fillId="2" borderId="34" applyFont="1" applyNumberFormat="0" applyFill="0" applyBorder="1" applyAlignment="1">
      <alignment horizontal="center" vertical="bottom" textRotation="0" wrapText="false" shrinkToFit="false"/>
    </xf>
    <xf xfId="0" fontId="7" numFmtId="0" fillId="2" borderId="35" applyFont="1" applyNumberFormat="0" applyFill="0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171" fillId="4" borderId="36" applyFont="1" applyNumberFormat="1" applyFill="1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true" shrinkToFit="false"/>
    </xf>
    <xf xfId="0" fontId="8" numFmtId="10" fillId="4" borderId="6" applyFont="1" applyNumberFormat="1" applyFill="1" applyBorder="1" applyAlignment="1">
      <alignment horizontal="center" vertical="bottom" textRotation="0" wrapText="false" shrinkToFit="false"/>
    </xf>
    <xf xfId="0" fontId="7" numFmtId="10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5" borderId="7" applyFont="1" applyNumberFormat="0" applyFill="1" applyBorder="1" applyAlignment="1">
      <alignment horizontal="center" vertical="bottom" textRotation="0" wrapText="false" shrinkToFit="false"/>
    </xf>
    <xf xfId="0" fontId="8" numFmtId="0" fillId="2" borderId="9" applyFont="1" applyNumberFormat="0" applyFill="0" applyBorder="1" applyAlignment="1">
      <alignment horizontal="center" vertical="bottom" textRotation="0" wrapText="false" shrinkToFit="false"/>
    </xf>
    <xf xfId="0" fontId="8" numFmtId="0" fillId="2" borderId="11" applyFont="1" applyNumberFormat="0" applyFill="0" applyBorder="1" applyAlignment="1">
      <alignment horizontal="center" vertical="bottom" textRotation="0" wrapText="false" shrinkToFit="false"/>
    </xf>
    <xf xfId="0" fontId="8" numFmtId="0" fillId="2" borderId="27" applyFont="1" applyNumberFormat="0" applyFill="0" applyBorder="1" applyAlignment="1">
      <alignment horizontal="center" vertical="bottom" textRotation="0" wrapText="true" shrinkToFit="false"/>
    </xf>
    <xf xfId="0" fontId="7" numFmtId="2" fillId="2" borderId="37" applyFont="1" applyNumberFormat="1" applyFill="0" applyBorder="1" applyAlignment="1">
      <alignment horizontal="center" vertical="bottom" textRotation="0" wrapText="false" shrinkToFit="false"/>
    </xf>
    <xf xfId="0" fontId="7" numFmtId="10" fillId="2" borderId="29" applyFont="1" applyNumberFormat="1" applyFill="0" applyBorder="1" applyAlignment="1">
      <alignment horizontal="center" vertical="bottom" textRotation="0" wrapText="false" shrinkToFit="false"/>
    </xf>
    <xf xfId="0" fontId="7" numFmtId="2" fillId="2" borderId="38" applyFont="1" applyNumberFormat="1" applyFill="0" applyBorder="1" applyAlignment="1">
      <alignment horizontal="center" vertical="bottom" textRotation="0" wrapText="false" shrinkToFit="false"/>
    </xf>
    <xf xfId="0" fontId="7" numFmtId="2" fillId="2" borderId="39" applyFont="1" applyNumberFormat="1" applyFill="0" applyBorder="1" applyAlignment="1">
      <alignment horizontal="center" vertical="bottom" textRotation="0" wrapText="false" shrinkToFit="false"/>
    </xf>
    <xf xfId="0" fontId="7" numFmtId="2" fillId="2" borderId="26" applyFont="1" applyNumberFormat="1" applyFill="0" applyBorder="1" applyAlignment="1">
      <alignment horizontal="center" vertical="bottom" textRotation="0" wrapText="false" shrinkToFit="false"/>
    </xf>
    <xf xfId="0" fontId="8" numFmtId="171" fillId="2" borderId="0" applyFont="1" applyNumberFormat="1" applyFill="0" applyBorder="0" applyAlignment="1">
      <alignment horizontal="center" vertical="bottom" textRotation="0" wrapText="false" shrinkToFit="false"/>
    </xf>
    <xf xfId="0" fontId="7" numFmtId="171" fillId="2" borderId="40" applyFont="1" applyNumberFormat="1" applyFill="0" applyBorder="1" applyAlignment="1">
      <alignment horizontal="right" vertical="bottom" textRotation="0" wrapText="false" shrinkToFit="false"/>
    </xf>
    <xf xfId="0" fontId="7" numFmtId="0" fillId="2" borderId="25" applyFont="1" applyNumberFormat="0" applyFill="0" applyBorder="1" applyAlignment="0">
      <alignment horizontal="general" vertical="bottom" textRotation="0" wrapText="false" shrinkToFit="false"/>
    </xf>
    <xf xfId="0" fontId="7" numFmtId="0" fillId="2" borderId="41" applyFont="1" applyNumberFormat="0" applyFill="0" applyBorder="1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42" applyFont="1" applyNumberFormat="0" applyFill="0" applyBorder="1" applyAlignment="0">
      <alignment horizontal="general" vertical="bottom" textRotation="0" wrapText="false" shrinkToFit="false"/>
    </xf>
    <xf xfId="0" fontId="7" numFmtId="0" fillId="2" borderId="43" applyFont="1" applyNumberFormat="0" applyFill="0" applyBorder="1" applyAlignment="1">
      <alignment horizontal="center" vertical="bottom" textRotation="0" wrapText="false" shrinkToFit="false"/>
    </xf>
    <xf xfId="0" fontId="7" numFmtId="0" fillId="2" borderId="44" applyFont="1" applyNumberFormat="0" applyFill="0" applyBorder="1" applyAlignment="1">
      <alignment horizontal="right" vertical="bottom" textRotation="0" wrapText="false" shrinkToFit="false"/>
    </xf>
    <xf xfId="0" fontId="7" numFmtId="0" fillId="2" borderId="45" applyFont="1" applyNumberFormat="0" applyFill="0" applyBorder="1" applyAlignment="1">
      <alignment horizontal="center" vertical="bottom" textRotation="0" wrapText="false" shrinkToFit="false"/>
    </xf>
    <xf xfId="0" fontId="8" numFmtId="1" fillId="4" borderId="46" applyFont="1" applyNumberFormat="1" applyFill="1" applyBorder="1" applyAlignment="1">
      <alignment horizontal="center" vertical="bottom" textRotation="0" wrapText="false" shrinkToFit="false"/>
    </xf>
    <xf xfId="0" fontId="8" numFmtId="0" fillId="2" borderId="37" applyFont="1" applyNumberFormat="0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1">
      <alignment horizontal="center" vertical="bottom" textRotation="0" wrapText="false" shrinkToFit="false"/>
    </xf>
    <xf xfId="0" fontId="7" numFmtId="2" fillId="2" borderId="24" applyFont="1" applyNumberFormat="1" applyFill="0" applyBorder="1" applyAlignment="1">
      <alignment horizontal="center" vertical="bottom" textRotation="0" wrapText="false" shrinkToFit="false"/>
    </xf>
    <xf xfId="0" fontId="7" numFmtId="2" fillId="2" borderId="25" applyFont="1" applyNumberFormat="1" applyFill="0" applyBorder="1" applyAlignment="1">
      <alignment horizontal="center" vertical="bottom" textRotation="0" wrapText="false" shrinkToFit="false"/>
    </xf>
    <xf xfId="0" fontId="7" numFmtId="10" fillId="2" borderId="33" applyFont="1" applyNumberFormat="1" applyFill="0" applyBorder="1" applyAlignment="1">
      <alignment horizontal="center" vertical="center" textRotation="0" wrapText="false" shrinkToFit="false"/>
    </xf>
    <xf xfId="0" fontId="7" numFmtId="10" fillId="2" borderId="34" applyFont="1" applyNumberFormat="1" applyFill="0" applyBorder="1" applyAlignment="1">
      <alignment horizontal="center" vertical="center" textRotation="0" wrapText="false" shrinkToFit="false"/>
    </xf>
    <xf xfId="0" fontId="7" numFmtId="10" fillId="2" borderId="35" applyFont="1" applyNumberFormat="1" applyFill="0" applyBorder="1" applyAlignment="1">
      <alignment horizontal="center" vertical="center" textRotation="0" wrapText="false" shrinkToFit="false"/>
    </xf>
    <xf xfId="0" fontId="7" numFmtId="10" fillId="2" borderId="47" applyFont="1" applyNumberFormat="1" applyFill="0" applyBorder="1" applyAlignment="1">
      <alignment horizontal="center" vertical="bottom" textRotation="0" wrapText="false" shrinkToFit="false"/>
    </xf>
    <xf xfId="0" fontId="7" numFmtId="10" fillId="2" borderId="48" applyFont="1" applyNumberFormat="1" applyFill="0" applyBorder="1" applyAlignment="1">
      <alignment horizontal="center" vertical="bottom" textRotation="0" wrapText="false" shrinkToFit="false"/>
    </xf>
    <xf xfId="0" fontId="7" numFmtId="0" fillId="2" borderId="19" applyFont="1" applyNumberFormat="0" applyFill="0" applyBorder="1" applyAlignment="0">
      <alignment horizontal="general" vertical="bottom" textRotation="0" wrapText="false" shrinkToFit="false"/>
    </xf>
    <xf xfId="0" fontId="7" numFmtId="171" fillId="2" borderId="37" applyFont="1" applyNumberFormat="1" applyFill="0" applyBorder="1" applyAlignment="1">
      <alignment horizontal="center" vertical="bottom" textRotation="0" wrapText="false" shrinkToFit="false"/>
    </xf>
    <xf xfId="0" fontId="7" numFmtId="171" fillId="2" borderId="38" applyFont="1" applyNumberFormat="1" applyFill="0" applyBorder="1" applyAlignment="1">
      <alignment horizontal="center" vertical="bottom" textRotation="0" wrapText="false" shrinkToFit="false"/>
    </xf>
    <xf xfId="0" fontId="7" numFmtId="171" fillId="2" borderId="39" applyFont="1" applyNumberFormat="1" applyFill="0" applyBorder="1" applyAlignment="1">
      <alignment horizontal="center" vertical="bottom" textRotation="0" wrapText="false" shrinkToFit="false"/>
    </xf>
    <xf xfId="0" fontId="7" numFmtId="171" fillId="2" borderId="29" applyFont="1" applyNumberFormat="1" applyFill="0" applyBorder="1" applyAlignment="1">
      <alignment horizontal="center" vertical="bottom" textRotation="0" wrapText="false" shrinkToFit="false"/>
    </xf>
    <xf xfId="0" fontId="7" numFmtId="171" fillId="2" borderId="47" applyFont="1" applyNumberFormat="1" applyFill="0" applyBorder="1" applyAlignment="1">
      <alignment horizontal="center" vertical="bottom" textRotation="0" wrapText="false" shrinkToFit="false"/>
    </xf>
    <xf xfId="0" fontId="7" numFmtId="171" fillId="2" borderId="48" applyFont="1" applyNumberFormat="1" applyFill="0" applyBorder="1" applyAlignment="1">
      <alignment horizontal="center" vertical="bottom" textRotation="0" wrapText="false" shrinkToFit="false"/>
    </xf>
    <xf xfId="0" fontId="7" numFmtId="0" fillId="2" borderId="22" applyFont="1" applyNumberFormat="0" applyFill="0" applyBorder="1" applyAlignment="0">
      <alignment horizontal="general" vertical="bottom" textRotation="0" wrapText="false" shrinkToFit="false"/>
    </xf>
    <xf xfId="0" fontId="8" numFmtId="0" fillId="2" borderId="23" applyFont="1" applyNumberFormat="0" applyFill="0" applyBorder="1" applyAlignment="0">
      <alignment horizontal="general" vertical="bottom" textRotation="0" wrapText="false" shrinkToFit="false"/>
    </xf>
    <xf xfId="0" fontId="7" numFmtId="0" fillId="2" borderId="22" applyFont="1" applyNumberFormat="0" applyFill="0" applyBorder="1" applyAlignment="0">
      <alignment horizontal="general" vertical="bottom" textRotation="0" wrapText="false" shrinkToFit="false"/>
    </xf>
    <xf xfId="0" fontId="7" numFmtId="0" fillId="2" borderId="23" applyFont="1" applyNumberFormat="0" applyFill="0" applyBorder="1" applyAlignment="0">
      <alignment horizontal="general" vertical="bottom" textRotation="0" wrapText="false" shrinkToFit="false"/>
    </xf>
    <xf xfId="0" fontId="7" numFmtId="0" fillId="2" borderId="21" applyFont="1" applyNumberFormat="0" applyFill="0" applyBorder="1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10" fillId="2" borderId="27" applyFont="1" applyNumberFormat="1" applyFill="0" applyBorder="1" applyAlignment="1">
      <alignment horizontal="center" vertical="center" textRotation="0" wrapText="false" shrinkToFit="false"/>
    </xf>
    <xf xfId="0" fontId="7" numFmtId="10" fillId="2" borderId="26" applyFont="1" applyNumberFormat="1" applyFill="0" applyBorder="1" applyAlignment="1">
      <alignment horizontal="center" vertical="center" textRotation="0" wrapText="false" shrinkToFit="false"/>
    </xf>
    <xf xfId="0" fontId="7" numFmtId="10" fillId="2" borderId="49" applyFont="1" applyNumberFormat="1" applyFill="0" applyBorder="1" applyAlignment="1">
      <alignment horizontal="center" vertical="center" textRotation="0" wrapText="false" shrinkToFit="false"/>
    </xf>
    <xf xfId="0" fontId="7" numFmtId="2" fillId="2" borderId="33" applyFont="1" applyNumberFormat="1" applyFill="0" applyBorder="1" applyAlignment="1">
      <alignment horizontal="center" vertical="bottom" textRotation="0" wrapText="false" shrinkToFit="false"/>
    </xf>
    <xf xfId="0" fontId="7" numFmtId="2" fillId="2" borderId="34" applyFont="1" applyNumberFormat="1" applyFill="0" applyBorder="1" applyAlignment="1">
      <alignment horizontal="center" vertical="bottom" textRotation="0" wrapText="false" shrinkToFit="false"/>
    </xf>
    <xf xfId="0" fontId="7" numFmtId="2" fillId="2" borderId="35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7" numFmtId="0" fillId="3" borderId="0" applyFont="1" applyNumberFormat="0" applyFill="1" applyBorder="0" applyAlignment="0" applyProtection="true">
      <alignment horizontal="general" vertical="bottom" textRotation="0" wrapText="false" shrinkToFit="false"/>
      <protection locked="false"/>
    </xf>
    <xf xfId="0" fontId="8" numFmtId="165" fillId="2" borderId="0" applyFont="1" applyNumberFormat="1" applyFill="0" applyBorder="0" applyAlignment="1">
      <alignment horizontal="center" vertical="bottom" textRotation="0" wrapText="fals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0" fillId="2" borderId="10" applyFont="1" applyNumberFormat="0" applyFill="0" applyBorder="1" applyAlignment="1">
      <alignment horizontal="right" vertical="bottom" textRotation="0" wrapText="false" shrinkToFit="false"/>
    </xf>
    <xf xfId="0" fontId="7" numFmtId="0" fillId="2" borderId="28" applyFont="1" applyNumberFormat="0" applyFill="0" applyBorder="1" applyAlignment="1">
      <alignment horizontal="right" vertical="bottom" textRotation="0" wrapText="false" shrinkToFit="false"/>
    </xf>
    <xf xfId="0" fontId="7" numFmtId="2" fillId="4" borderId="50" applyFont="1" applyNumberFormat="1" applyFill="1" applyBorder="1" applyAlignment="1">
      <alignment horizontal="center" vertical="bottom" textRotation="0" wrapText="false" shrinkToFit="false"/>
    </xf>
    <xf xfId="0" fontId="7" numFmtId="2" fillId="5" borderId="50" applyFont="1" applyNumberFormat="1" applyFill="1" applyBorder="1" applyAlignment="1">
      <alignment horizontal="center" vertical="bottom" textRotation="0" wrapText="false" shrinkToFit="false"/>
    </xf>
    <xf xfId="0" fontId="7" numFmtId="0" fillId="2" borderId="51" applyFont="1" applyNumberFormat="0" applyFill="0" applyBorder="1" applyAlignment="1">
      <alignment horizontal="right" vertical="bottom" textRotation="0" wrapText="false" shrinkToFit="false"/>
    </xf>
    <xf xfId="0" fontId="7" numFmtId="0" fillId="2" borderId="17" applyFont="1" applyNumberFormat="0" applyFill="0" applyBorder="1" applyAlignment="1">
      <alignment horizontal="right" vertical="bottom" textRotation="0" wrapText="false" shrinkToFit="false"/>
    </xf>
    <xf xfId="0" fontId="8" numFmtId="171" fillId="5" borderId="17" applyFont="1" applyNumberFormat="1" applyFill="1" applyBorder="1" applyAlignment="1">
      <alignment horizontal="center" vertical="bottom" textRotation="0" wrapText="false" shrinkToFit="false"/>
    </xf>
    <xf xfId="0" fontId="7" numFmtId="0" fillId="2" borderId="42" applyFont="1" applyNumberFormat="0" applyFill="0" applyBorder="1" applyAlignment="1">
      <alignment horizontal="right" vertical="bottom" textRotation="0" wrapText="false" shrinkToFit="false"/>
    </xf>
    <xf xfId="0" fontId="8" numFmtId="1" fillId="4" borderId="52" applyFont="1" applyNumberFormat="1" applyFill="1" applyBorder="1" applyAlignment="1">
      <alignment horizontal="center" vertical="bottom" textRotation="0" wrapText="false" shrinkToFit="false"/>
    </xf>
    <xf xfId="0" fontId="7" numFmtId="2" fillId="5" borderId="29" applyFont="1" applyNumberFormat="1" applyFill="1" applyBorder="1" applyAlignment="1">
      <alignment horizontal="center" vertical="bottom" textRotation="0" wrapText="false" shrinkToFit="false"/>
    </xf>
    <xf xfId="0" fontId="8" numFmtId="0" fillId="2" borderId="53" applyFont="1" applyNumberFormat="0" applyFill="0" applyBorder="1" applyAlignment="1">
      <alignment horizontal="center" vertical="bottom" textRotation="0" wrapText="false" shrinkToFit="false"/>
    </xf>
    <xf xfId="0" fontId="8" numFmtId="0" fillId="2" borderId="9" applyFont="1" applyNumberFormat="0" applyFill="0" applyBorder="1" applyAlignment="1">
      <alignment horizontal="center" vertical="bottom" textRotation="0" wrapText="false" shrinkToFit="false"/>
    </xf>
    <xf xfId="0" fontId="13" numFmtId="0" fillId="2" borderId="19" applyFont="1" applyNumberFormat="0" applyFill="0" applyBorder="1" applyAlignment="1">
      <alignment horizontal="left" vertical="center" textRotation="0" wrapText="true" shrinkToFit="false"/>
    </xf>
    <xf xfId="0" fontId="8" numFmtId="0" fillId="2" borderId="21" applyFont="1" applyNumberFormat="0" applyFill="0" applyBorder="1" applyAlignment="1">
      <alignment horizontal="center" vertical="bottom" textRotation="0" wrapText="false" shrinkToFit="false"/>
    </xf>
    <xf xfId="0" fontId="8" numFmtId="0" fillId="2" borderId="54" applyFont="1" applyNumberFormat="0" applyFill="0" applyBorder="1" applyAlignment="1">
      <alignment horizontal="center" vertical="bottom" textRotation="0" wrapText="false" shrinkToFit="false"/>
    </xf>
    <xf xfId="0" fontId="14" numFmtId="0" fillId="2" borderId="0" applyFont="1" applyNumberFormat="0" applyFill="0" applyBorder="0" applyAlignment="1" applyProtection="true">
      <alignment horizontal="left" vertical="bottom" textRotation="0" wrapText="false" shrinkToFit="false"/>
      <protection locked="false"/>
    </xf>
    <xf xfId="0" fontId="15" numFmtId="0" fillId="2" borderId="0" applyFont="1" applyNumberFormat="0" applyFill="0" applyBorder="0" applyAlignment="0">
      <alignment horizontal="general" vertical="bottom" textRotation="0" wrapText="false" shrinkToFit="false"/>
    </xf>
    <xf xfId="0" fontId="1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15" numFmtId="166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5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4" numFmtId="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2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4" numFmtId="0" fillId="3" borderId="26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8" numFmtId="0" fillId="2" borderId="50" applyFont="1" applyNumberFormat="0" applyFill="0" applyBorder="1" applyAlignment="1">
      <alignment horizontal="center" vertical="bottom" textRotation="0" wrapText="false" shrinkToFit="false"/>
    </xf>
    <xf xfId="0" fontId="8" numFmtId="0" fillId="2" borderId="1" applyFont="1" applyNumberFormat="0" applyFill="0" applyBorder="1" applyAlignment="1">
      <alignment horizontal="center" vertical="bottom" textRotation="0" wrapText="false" shrinkToFit="false"/>
    </xf>
    <xf xfId="0" fontId="14" numFmtId="0" fillId="3" borderId="5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2" numFmtId="0" fillId="2" borderId="33" applyFont="1" applyNumberFormat="0" applyFill="0" applyBorder="1" applyAlignment="0">
      <alignment horizontal="general" vertical="bottom" textRotation="0" wrapText="false" shrinkToFit="false"/>
    </xf>
    <xf xfId="0" fontId="14" numFmtId="0" fillId="3" borderId="25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4" numFmtId="0" fillId="3" borderId="31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35" applyFont="1" applyNumberFormat="0" applyFill="0" applyBorder="1" applyAlignment="0">
      <alignment horizontal="general" vertical="bottom" textRotation="0" wrapText="false" shrinkToFit="false"/>
    </xf>
    <xf xfId="0" fontId="7" numFmtId="0" fillId="2" borderId="54" applyFont="1" applyNumberFormat="0" applyFill="0" applyBorder="1" applyAlignment="1">
      <alignment horizontal="right" vertical="bottom" textRotation="0" wrapText="false" shrinkToFit="false"/>
    </xf>
    <xf xfId="0" fontId="14" numFmtId="0" fillId="3" borderId="17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23" applyFont="1" applyNumberFormat="0" applyFill="0" applyBorder="1" applyAlignment="1">
      <alignment horizontal="right" vertical="bottom" textRotation="0" wrapText="false" shrinkToFit="false"/>
    </xf>
    <xf xfId="0" fontId="7" numFmtId="0" fillId="2" borderId="26" applyFont="1" applyNumberFormat="0" applyFill="0" applyBorder="1" applyAlignment="1">
      <alignment horizontal="center" vertical="bottom" textRotation="0" wrapText="false" shrinkToFit="false"/>
    </xf>
    <xf xfId="0" fontId="7" numFmtId="165" fillId="4" borderId="6" applyFont="1" applyNumberFormat="1" applyFill="1" applyBorder="1" applyAlignment="1">
      <alignment horizontal="center" vertical="bottom" textRotation="0" wrapText="false" shrinkToFit="false"/>
    </xf>
    <xf xfId="0" fontId="7" numFmtId="165" fillId="2" borderId="0" applyFont="1" applyNumberFormat="1" applyFill="0" applyBorder="0" applyAlignment="1">
      <alignment horizontal="center" vertical="bottom" textRotation="0" wrapText="false" shrinkToFit="false"/>
    </xf>
    <xf xfId="0" fontId="7" numFmtId="165" fillId="4" borderId="7" applyFont="1" applyNumberFormat="1" applyFill="1" applyBorder="1" applyAlignment="1">
      <alignment horizontal="center" vertical="bottom" textRotation="0" wrapText="false" shrinkToFit="false"/>
    </xf>
    <xf xfId="0" fontId="7" numFmtId="0" fillId="2" borderId="56" applyFont="1" applyNumberFormat="0" applyFill="0" applyBorder="1" applyAlignment="1">
      <alignment horizontal="right" vertical="bottom" textRotation="0" wrapText="false" shrinkToFit="false"/>
    </xf>
    <xf xfId="0" fontId="14" numFmtId="165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7" numFmtId="165" fillId="2" borderId="0" applyFont="1" applyNumberFormat="1" applyFill="0" applyBorder="0" applyAlignment="0">
      <alignment horizontal="general" vertical="bottom" textRotation="0" wrapText="false" shrinkToFit="false"/>
    </xf>
    <xf xfId="0" fontId="7" numFmtId="0" fillId="2" borderId="55" applyFont="1" applyNumberFormat="0" applyFill="0" applyBorder="1" applyAlignment="1">
      <alignment horizontal="right" vertical="bottom" textRotation="0" wrapText="false" shrinkToFit="false"/>
    </xf>
    <xf xfId="0" fontId="7" numFmtId="0" fillId="2" borderId="35" applyFont="1" applyNumberFormat="0" applyFill="0" applyBorder="1" applyAlignment="1">
      <alignment horizontal="right" vertical="bottom" textRotation="0" wrapText="false" shrinkToFit="false"/>
    </xf>
    <xf xfId="0" fontId="7" numFmtId="2" fillId="4" borderId="35" applyFont="1" applyNumberFormat="1" applyFill="1" applyBorder="1" applyAlignment="1">
      <alignment horizontal="center" vertical="bottom" textRotation="0" wrapText="false" shrinkToFit="false"/>
    </xf>
    <xf xfId="0" fontId="8" numFmtId="171" fillId="5" borderId="33" applyFont="1" applyNumberFormat="1" applyFill="1" applyBorder="1" applyAlignment="1">
      <alignment horizontal="center" vertical="bottom" textRotation="0" wrapText="false" shrinkToFit="false"/>
    </xf>
    <xf xfId="0" fontId="7" numFmtId="0" fillId="5" borderId="35" applyFont="1" applyNumberFormat="0" applyFill="1" applyBorder="1" applyAlignment="1">
      <alignment horizontal="center" vertical="bottom" textRotation="0" wrapText="false" shrinkToFit="false"/>
    </xf>
    <xf xfId="0" fontId="14" numFmtId="172" fillId="3" borderId="0" applyFont="1" applyNumberFormat="1" applyFill="1" applyBorder="0" applyAlignment="1" applyProtection="true">
      <alignment horizontal="center" vertical="bottom" textRotation="0" wrapText="false" shrinkToFit="false"/>
      <protection locked="false"/>
    </xf>
    <xf xfId="0" fontId="14" numFmtId="0" fillId="3" borderId="24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4" numFmtId="1" fillId="3" borderId="2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4" numFmtId="0" fillId="3" borderId="4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15" numFmtId="0" fillId="2" borderId="26" applyFont="1" applyNumberFormat="0" applyFill="0" applyBorder="1" applyAlignment="1">
      <alignment horizontal="center" vertical="bottom" textRotation="0" wrapText="false" shrinkToFit="false"/>
    </xf>
    <xf xfId="0" fontId="15" numFmtId="2" fillId="2" borderId="49" applyFont="1" applyNumberFormat="1" applyFill="0" applyBorder="1" applyAlignment="1">
      <alignment horizontal="center" vertical="bottom" textRotation="0" wrapText="false" shrinkToFit="false"/>
    </xf>
    <xf xfId="0" fontId="14" numFmtId="10" fillId="5" borderId="4" applyFont="1" applyNumberFormat="1" applyFill="1" applyBorder="1" applyAlignment="1">
      <alignment horizontal="center" vertical="bottom" textRotation="0" wrapText="false" shrinkToFit="false"/>
    </xf>
    <xf xfId="0" fontId="14" numFmtId="167" fillId="4" borderId="5" applyFont="1" applyNumberFormat="1" applyFill="1" applyBorder="1" applyAlignment="1">
      <alignment horizontal="center" vertical="bottom" textRotation="0" wrapText="false" shrinkToFit="false"/>
    </xf>
    <xf xfId="0" fontId="14" numFmtId="0" fillId="5" borderId="8" applyFont="1" applyNumberFormat="0" applyFill="1" applyBorder="1" applyAlignment="1">
      <alignment horizontal="center" vertical="bottom" textRotation="0" wrapText="false" shrinkToFit="false"/>
    </xf>
    <xf xfId="0" fontId="7" numFmtId="0" fillId="2" borderId="0" applyFont="1" applyNumberFormat="0" applyFill="0" applyBorder="0" applyAlignment="1">
      <alignment horizontal="right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14" numFmtId="167" fillId="2" borderId="0" applyFont="1" applyNumberFormat="1" applyFill="0" applyBorder="0" applyAlignment="1">
      <alignment horizontal="center" vertical="bottom" textRotation="0" wrapText="false" shrinkToFit="false"/>
    </xf>
    <xf xfId="0" fontId="14" numFmtId="0" fillId="3" borderId="0" applyFont="1" applyNumberFormat="0" applyFill="1" applyBorder="0" applyAlignment="1" applyProtection="true">
      <alignment horizontal="center" vertical="bottom" textRotation="0" wrapText="false" shrinkToFit="false"/>
      <protection locked="false"/>
    </xf>
    <xf xfId="0" fontId="14" numFmtId="171" fillId="3" borderId="31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8" numFmtId="171" fillId="4" borderId="35" applyFont="1" applyNumberFormat="1" applyFill="1" applyBorder="1" applyAlignment="1">
      <alignment horizontal="center" vertical="bottom" textRotation="0" wrapText="false" shrinkToFit="false"/>
    </xf>
    <xf xfId="0" fontId="14" numFmtId="0" fillId="3" borderId="12" applyFont="1" applyNumberFormat="0" applyFill="1" applyBorder="1" applyAlignment="1" applyProtection="true">
      <alignment horizontal="center" vertical="bottom" textRotation="0" wrapText="false" shrinkToFit="false"/>
      <protection locked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7" numFmtId="165" fillId="4" borderId="50" applyFont="1" applyNumberFormat="1" applyFill="1" applyBorder="1" applyAlignment="1">
      <alignment horizontal="center" vertical="bottom" textRotation="0" wrapText="false" shrinkToFit="false"/>
    </xf>
    <xf xfId="0" fontId="7" numFmtId="165" fillId="5" borderId="50" applyFont="1" applyNumberFormat="1" applyFill="1" applyBorder="1" applyAlignment="1">
      <alignment horizontal="center" vertical="bottom" textRotation="0" wrapText="false" shrinkToFit="false"/>
    </xf>
    <xf xfId="0" fontId="14" numFmtId="1" fillId="3" borderId="38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4" numFmtId="1" fillId="3" borderId="39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4" numFmtId="10" fillId="5" borderId="50" applyFont="1" applyNumberFormat="1" applyFill="1" applyBorder="1" applyAlignment="1">
      <alignment horizontal="center" vertical="bottom" textRotation="0" wrapText="false" shrinkToFit="false"/>
    </xf>
    <xf xfId="0" fontId="14" numFmtId="10" fillId="4" borderId="50" applyFont="1" applyNumberFormat="1" applyFill="1" applyBorder="1" applyAlignment="1">
      <alignment horizontal="center" vertical="bottom" textRotation="0" wrapText="false" shrinkToFit="false"/>
    </xf>
    <xf xfId="0" fontId="14" numFmtId="0" fillId="5" borderId="7" applyFont="1" applyNumberFormat="0" applyFill="1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70" fillId="2" borderId="33" applyFont="1" applyNumberFormat="1" applyFill="0" applyBorder="1" applyAlignment="1">
      <alignment horizontal="center" vertical="center" textRotation="0" wrapText="false" shrinkToFit="false"/>
    </xf>
    <xf xfId="0" fontId="5" numFmtId="170" fillId="2" borderId="35" applyFont="1" applyNumberFormat="1" applyFill="0" applyBorder="1" applyAlignment="1">
      <alignment horizontal="center" vertical="center" textRotation="0" wrapText="false" shrinkToFit="false"/>
    </xf>
    <xf xfId="0" fontId="5" numFmtId="0" fillId="2" borderId="21" applyFont="1" applyNumberFormat="0" applyFill="0" applyBorder="1" applyAlignment="1">
      <alignment horizontal="center" vertical="bottom" textRotation="0" wrapText="false" shrinkToFit="false"/>
    </xf>
    <xf xfId="0" fontId="13" numFmtId="0" fillId="2" borderId="24" applyFont="1" applyNumberFormat="0" applyFill="0" applyBorder="1" applyAlignment="1">
      <alignment horizontal="left" vertical="center" textRotation="0" wrapText="true" shrinkToFit="false"/>
    </xf>
    <xf xfId="0" fontId="13" numFmtId="0" fillId="2" borderId="27" applyFont="1" applyNumberFormat="0" applyFill="0" applyBorder="1" applyAlignment="1">
      <alignment horizontal="left" vertical="center" textRotation="0" wrapText="true" shrinkToFit="false"/>
    </xf>
    <xf xfId="0" fontId="13" numFmtId="0" fillId="2" borderId="42" applyFont="1" applyNumberFormat="0" applyFill="0" applyBorder="1" applyAlignment="1">
      <alignment horizontal="left" vertical="center" textRotation="0" wrapText="true" shrinkToFit="false"/>
    </xf>
    <xf xfId="0" fontId="13" numFmtId="0" fillId="2" borderId="49" applyFont="1" applyNumberFormat="0" applyFill="0" applyBorder="1" applyAlignment="1">
      <alignment horizontal="left" vertical="center" textRotation="0" wrapText="true" shrinkToFit="false"/>
    </xf>
    <xf xfId="0" fontId="8" numFmtId="0" fillId="2" borderId="0" applyFont="1" applyNumberFormat="0" applyFill="0" applyBorder="0" applyAlignment="1">
      <alignment horizontal="center" vertical="bottom" textRotation="0" wrapText="false" shrinkToFit="false"/>
    </xf>
    <xf xfId="0" fontId="8" numFmtId="0" fillId="2" borderId="21" applyFont="1" applyNumberFormat="0" applyFill="0" applyBorder="1" applyAlignment="1">
      <alignment horizontal="center" vertical="bottom" textRotation="0" wrapText="false" shrinkToFit="false"/>
    </xf>
    <xf xfId="0" fontId="13" numFmtId="0" fillId="2" borderId="57" applyFont="1" applyNumberFormat="0" applyFill="0" applyBorder="1" applyAlignment="1">
      <alignment horizontal="justify" vertical="center" textRotation="0" wrapText="true" shrinkToFit="false"/>
    </xf>
    <xf xfId="0" fontId="13" numFmtId="0" fillId="2" borderId="20" applyFont="1" applyNumberFormat="0" applyFill="0" applyBorder="1" applyAlignment="1">
      <alignment horizontal="justify" vertical="center" textRotation="0" wrapText="true" shrinkToFit="false"/>
    </xf>
    <xf xfId="0" fontId="13" numFmtId="0" fillId="2" borderId="2" applyFont="1" applyNumberFormat="0" applyFill="0" applyBorder="1" applyAlignment="1">
      <alignment horizontal="justify" vertical="center" textRotation="0" wrapText="true" shrinkToFit="false"/>
    </xf>
    <xf xfId="0" fontId="13" numFmtId="0" fillId="2" borderId="57" applyFont="1" applyNumberFormat="0" applyFill="0" applyBorder="1" applyAlignment="1">
      <alignment horizontal="left" vertical="center" textRotation="0" wrapText="true" shrinkToFit="false"/>
    </xf>
    <xf xfId="0" fontId="13" numFmtId="0" fillId="2" borderId="20" applyFont="1" applyNumberFormat="0" applyFill="0" applyBorder="1" applyAlignment="1">
      <alignment horizontal="left" vertical="center" textRotation="0" wrapText="true" shrinkToFit="false"/>
    </xf>
    <xf xfId="0" fontId="13" numFmtId="0" fillId="2" borderId="2" applyFont="1" applyNumberFormat="0" applyFill="0" applyBorder="1" applyAlignment="1">
      <alignment horizontal="left" vertical="center" textRotation="0" wrapText="true" shrinkToFit="false"/>
    </xf>
    <xf xfId="0" fontId="8" numFmtId="0" fillId="2" borderId="9" applyFont="1" applyNumberFormat="0" applyFill="0" applyBorder="1" applyAlignment="1">
      <alignment horizontal="center" vertical="bottom" textRotation="0" wrapText="false" shrinkToFit="false"/>
    </xf>
    <xf xfId="0" fontId="8" numFmtId="0" fillId="2" borderId="18" applyFont="1" applyNumberFormat="0" applyFill="0" applyBorder="1" applyAlignment="1">
      <alignment horizontal="center" vertical="bottom" textRotation="0" wrapText="false" shrinkToFit="false"/>
    </xf>
    <xf xfId="0" fontId="9" numFmtId="10" fillId="2" borderId="34" applyFont="1" applyNumberFormat="1" applyFill="0" applyBorder="1" applyAlignment="1">
      <alignment horizontal="center" vertical="center" textRotation="0" wrapText="false" shrinkToFit="false"/>
    </xf>
    <xf xfId="0" fontId="13" numFmtId="0" fillId="2" borderId="21" applyFont="1" applyNumberFormat="0" applyFill="0" applyBorder="1" applyAlignment="1">
      <alignment horizontal="left" vertical="center" textRotation="0" wrapText="true" shrinkToFit="false"/>
    </xf>
    <xf xfId="0" fontId="13" numFmtId="0" fillId="2" borderId="19" applyFont="1" applyNumberFormat="0" applyFill="0" applyBorder="1" applyAlignment="1">
      <alignment horizontal="left" vertical="center" textRotation="0" wrapText="true" shrinkToFit="false"/>
    </xf>
    <xf xfId="0" fontId="8" numFmtId="0" fillId="2" borderId="21" applyFont="1" applyNumberFormat="0" applyFill="0" applyBorder="1" applyAlignment="1">
      <alignment horizontal="center" vertical="center" textRotation="0" wrapText="false" shrinkToFit="false"/>
    </xf>
    <xf xfId="0" fontId="8" numFmtId="0" fillId="2" borderId="0" applyFont="1" applyNumberFormat="0" applyFill="0" applyBorder="0" applyAlignment="1">
      <alignment horizontal="center" vertical="center" textRotation="0" wrapText="false" shrinkToFit="false"/>
    </xf>
    <xf xfId="0" fontId="8" numFmtId="0" fillId="2" borderId="42" applyFont="1" applyNumberFormat="0" applyFill="0" applyBorder="1" applyAlignment="1">
      <alignment horizontal="center" vertical="center" textRotation="0" wrapText="false" shrinkToFit="false"/>
    </xf>
    <xf xfId="0" fontId="14" numFmtId="2" fillId="3" borderId="33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4" numFmtId="2" fillId="3" borderId="34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4" numFmtId="2" fillId="3" borderId="35" applyFont="1" applyNumberFormat="1" applyFill="1" applyBorder="1" applyAlignment="1" applyProtection="true">
      <alignment horizontal="center" vertical="center" textRotation="0" wrapText="false" shrinkToFit="false"/>
      <protection locked="false"/>
    </xf>
    <xf xfId="0" fontId="13" numFmtId="0" fillId="2" borderId="24" applyFont="1" applyNumberFormat="0" applyFill="0" applyBorder="1" applyAlignment="1">
      <alignment horizontal="center" vertical="center" textRotation="0" wrapText="true" shrinkToFit="false"/>
    </xf>
    <xf xfId="0" fontId="13" numFmtId="0" fillId="2" borderId="27" applyFont="1" applyNumberFormat="0" applyFill="0" applyBorder="1" applyAlignment="1">
      <alignment horizontal="center" vertical="center" textRotation="0" wrapText="true" shrinkToFit="false"/>
    </xf>
    <xf xfId="0" fontId="13" numFmtId="0" fillId="2" borderId="42" applyFont="1" applyNumberFormat="0" applyFill="0" applyBorder="1" applyAlignment="1">
      <alignment horizontal="center" vertical="center" textRotation="0" wrapText="true" shrinkToFit="false"/>
    </xf>
    <xf xfId="0" fontId="13" numFmtId="0" fillId="2" borderId="49" applyFont="1" applyNumberFormat="0" applyFill="0" applyBorder="1" applyAlignment="1">
      <alignment horizontal="center" vertical="center" textRotation="0" wrapText="true" shrinkToFit="false"/>
    </xf>
    <xf xfId="0" fontId="14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8" numFmtId="0" fillId="2" borderId="19" applyFont="1" applyNumberFormat="0" applyFill="0" applyBorder="1" applyAlignment="1">
      <alignment horizontal="center" vertical="center" textRotation="0" wrapText="false" shrinkToFit="false"/>
    </xf>
    <xf xfId="0" fontId="15" numFmtId="0" fillId="3" borderId="0" applyFont="1" applyNumberFormat="0" applyFill="1" applyBorder="0" applyAlignment="1" applyProtection="true">
      <alignment horizontal="left" vertical="bottom" textRotation="0" wrapText="false" shrinkToFit="false"/>
      <protection locked="false"/>
    </xf>
    <xf xfId="0" fontId="8" numFmtId="0" fillId="2" borderId="54" applyFont="1" applyNumberFormat="0" applyFill="0" applyBorder="1" applyAlignment="1">
      <alignment horizontal="center" vertical="bottom" textRotation="0" wrapText="false" shrinkToFit="false"/>
    </xf>
    <xf xfId="0" fontId="14" numFmtId="0" fillId="3" borderId="0" applyFont="1" applyNumberFormat="0" applyFill="1" applyBorder="0" applyAlignment="1" applyProtection="true">
      <alignment horizontal="left" vertical="bottom" textRotation="0" wrapText="true" shrinkToFit="false"/>
      <protection locked="false"/>
    </xf>
    <xf xfId="0" fontId="13" numFmtId="0" fillId="2" borderId="57" applyFont="1" applyNumberFormat="0" applyFill="0" applyBorder="1" applyAlignment="1">
      <alignment horizontal="center" vertical="bottom" textRotation="0" wrapText="false" shrinkToFit="false"/>
    </xf>
    <xf xfId="0" fontId="13" numFmtId="0" fillId="2" borderId="20" applyFont="1" applyNumberFormat="0" applyFill="0" applyBorder="1" applyAlignment="1">
      <alignment horizontal="center" vertical="bottom" textRotation="0" wrapText="false" shrinkToFit="false"/>
    </xf>
    <xf xfId="0" fontId="13" numFmtId="0" fillId="2" borderId="2" applyFont="1" applyNumberFormat="0" applyFill="0" applyBorder="1" applyAlignment="1">
      <alignment horizontal="center" vertical="bottom" textRotation="0" wrapText="false" shrinkToFit="false"/>
    </xf>
    <xf xfId="0" fontId="17" numFmtId="0" fillId="2" borderId="21" applyFont="1" applyNumberFormat="0" applyFill="0" applyBorder="1" applyAlignment="1">
      <alignment horizontal="center" vertical="center" textRotation="0" wrapText="false" shrinkToFit="false"/>
    </xf>
    <xf xfId="0" fontId="15" numFmtId="0" fillId="3" borderId="0" applyFont="1" applyNumberFormat="0" applyFill="1" applyBorder="0" applyAlignment="1" applyProtection="true">
      <alignment horizontal="left" vertical="bottom" textRotation="0" wrapText="true" shrinkToFit="false"/>
      <protection locked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1" applyFont="1" applyNumberFormat="1" applyFill="0" applyBorder="1" applyAlignment="1">
      <alignment horizontal="center" vertical="bottom" textRotation="0" wrapText="false" shrinkToFit="false"/>
    </xf>
    <xf xfId="0" fontId="5" numFmtId="164" fillId="2" borderId="2" applyFont="1" applyNumberFormat="1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2" fillId="3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3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2" fillId="3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2" fillId="3" borderId="5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1" numFmtId="1" fillId="2" borderId="7" applyFont="1" applyNumberFormat="1" applyFill="0" applyBorder="1" applyAlignment="1">
      <alignment horizontal="center" vertical="bottom" textRotation="0" wrapText="false" shrinkToFit="false"/>
    </xf>
    <xf xfId="0" fontId="1" numFmtId="2" fillId="3" borderId="8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1" numFmtId="2" fillId="3" borderId="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0" fillId="2" borderId="8" applyFont="1" applyNumberFormat="1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right" vertical="bottom" textRotation="0" wrapText="false" shrinkToFit="false"/>
    </xf>
    <xf xfId="0" fontId="1" numFmtId="165" fillId="2" borderId="10" applyFont="1" applyNumberFormat="1" applyFill="0" applyBorder="1" applyAlignment="1">
      <alignment horizontal="center" vertical="bottom" textRotation="0" wrapText="false" shrinkToFit="false"/>
    </xf>
    <xf xfId="0" fontId="1" numFmtId="165" fillId="2" borderId="11" applyFont="1" applyNumberFormat="1" applyFill="0" applyBorder="1" applyAlignment="1">
      <alignment horizontal="center" vertical="bottom" textRotation="0" wrapText="false" shrinkToFit="false"/>
    </xf>
    <xf xfId="0" fontId="1" numFmtId="165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5" numFmtId="165" fillId="2" borderId="14" applyFont="1" applyNumberFormat="1" applyFill="0" applyBorder="1" applyAlignment="1">
      <alignment horizontal="center" vertical="bottom" textRotation="0" wrapText="false" shrinkToFit="false"/>
    </xf>
    <xf xfId="0" fontId="5" numFmtId="165" fillId="2" borderId="15" applyFont="1" applyNumberFormat="1" applyFill="0" applyBorder="1" applyAlignment="1">
      <alignment horizontal="center" vertical="bottom" textRotation="0" wrapText="false" shrinkToFit="false"/>
    </xf>
    <xf xfId="0" fontId="5" numFmtId="165" fillId="2" borderId="16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167" fillId="2" borderId="17" applyFont="1" applyNumberFormat="1" applyFill="0" applyBorder="1" applyAlignment="1">
      <alignment horizontal="center" vertical="bottom" textRotation="0" wrapText="false" shrinkToFit="false"/>
    </xf>
    <xf xfId="0" fontId="5" numFmtId="168" fillId="2" borderId="18" applyFont="1" applyNumberFormat="1" applyFill="0" applyBorder="1" applyAlignment="1">
      <alignment horizontal="center" vertical="center" textRotation="0" wrapText="false" shrinkToFit="false"/>
    </xf>
    <xf xfId="0" fontId="5" numFmtId="167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0" fillId="2" borderId="20" applyFont="1" applyNumberFormat="1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1">
      <alignment horizontal="center" vertical="bottom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70" fillId="2" borderId="33" applyFont="1" applyNumberFormat="1" applyFill="0" applyBorder="1" applyAlignment="1">
      <alignment horizontal="center" vertical="center" textRotation="0" wrapText="false" shrinkToFit="false"/>
    </xf>
    <xf xfId="0" fontId="5" numFmtId="170" fillId="2" borderId="35" applyFont="1" applyNumberFormat="1" applyFill="0" applyBorder="1" applyAlignment="1">
      <alignment horizontal="center" vertical="center" textRotation="0" wrapText="false" shrinkToFit="false"/>
    </xf>
    <xf xfId="0" fontId="5" numFmtId="0" fillId="2" borderId="21" applyFont="1" applyNumberFormat="0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1" numFmtId="165" fillId="2" borderId="0" applyFont="1" applyNumberFormat="1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2" numFmtId="165" fillId="2" borderId="0" applyFont="1" applyNumberFormat="1" applyFill="0" applyBorder="0" applyAlignment="1">
      <alignment horizontal="center" vertical="bottom" textRotation="0" wrapText="false" shrinkToFit="false"/>
    </xf>
    <xf xfId="0" fontId="2" numFmtId="164" fillId="2" borderId="0" applyFont="1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1">
      <alignment horizontal="center" vertical="bottom" textRotation="0" wrapText="false" shrinkToFit="false"/>
    </xf>
    <xf xfId="0" fontId="0" numFmtId="2" fillId="2" borderId="0" applyFont="0" applyNumberFormat="1" applyFill="0" applyBorder="0" applyAlignment="0">
      <alignment horizontal="general" vertical="bottom" textRotation="0" wrapText="false" shrinkToFit="false"/>
    </xf>
    <xf xfId="0" fontId="1" numFmtId="10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true" shrinkToFit="false"/>
    </xf>
    <xf xfId="0" fontId="2" numFmtId="10" fillId="2" borderId="0" applyFont="1" applyNumberFormat="1" applyFill="0" applyBorder="0" applyAlignment="1">
      <alignment horizontal="center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0" fillId="2" borderId="0" applyFont="0" applyNumberFormat="1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10" fillId="2" borderId="0" applyFont="1" applyNumberFormat="1" applyFill="0" applyBorder="0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6" fillId="2" borderId="0" applyFont="1" applyNumberFormat="1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5" numFmtId="164" fillId="2" borderId="1" applyFont="1" applyNumberFormat="1" applyFill="0" applyBorder="1" applyAlignment="1">
      <alignment horizontal="center" vertical="bottom" textRotation="0" wrapText="false" shrinkToFit="false"/>
    </xf>
    <xf xfId="0" fontId="5" numFmtId="164" fillId="2" borderId="2" applyFont="1" applyNumberFormat="1" applyFill="0" applyBorder="1" applyAlignment="1">
      <alignment horizontal="center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false" shrinkToFit="false"/>
    </xf>
    <xf xfId="0" fontId="5" numFmtId="0" fillId="2" borderId="2" applyFont="1" applyNumberFormat="0" applyFill="0" applyBorder="1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1" numFmtId="2" fillId="3" borderId="4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3" borderId="3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3" applyFont="1" applyNumberFormat="1" applyFill="0" applyBorder="1" applyAlignment="1">
      <alignment horizontal="center" vertical="bottom" textRotation="0" wrapText="false" shrinkToFit="false"/>
    </xf>
    <xf xfId="0" fontId="1" numFmtId="10" fillId="2" borderId="5" applyFont="1" applyNumberFormat="1" applyFill="0" applyBorder="1" applyAlignment="1">
      <alignment horizontal="center" vertical="bottom" textRotation="0" wrapText="false" shrinkToFit="false"/>
    </xf>
    <xf xfId="0" fontId="1" numFmtId="0" fillId="2" borderId="6" applyFont="1" applyNumberFormat="0" applyFill="0" applyBorder="1" applyAlignment="1">
      <alignment horizontal="center" vertical="bottom" textRotation="0" wrapText="false" shrinkToFit="false"/>
    </xf>
    <xf xfId="0" fontId="1" numFmtId="2" fillId="3" borderId="5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3" borderId="6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6" applyFont="1" applyNumberFormat="1" applyFill="0" applyBorder="1" applyAlignment="1">
      <alignment horizontal="center" vertical="bottom" textRotation="0" wrapText="false" shrinkToFit="false"/>
    </xf>
    <xf xfId="0" fontId="1" numFmtId="2" fillId="3" borderId="5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1" numFmtId="1" fillId="2" borderId="7" applyFont="1" applyNumberFormat="1" applyFill="0" applyBorder="1" applyAlignment="1">
      <alignment horizontal="center" vertical="bottom" textRotation="0" wrapText="false" shrinkToFit="false"/>
    </xf>
    <xf xfId="0" fontId="1" numFmtId="2" fillId="3" borderId="8" applyFont="1" applyNumberFormat="1" applyFill="1" applyBorder="1" applyAlignment="1" applyProtection="true">
      <alignment horizontal="center" vertical="bottom" textRotation="0" wrapText="true" shrinkToFit="false"/>
      <protection locked="false"/>
    </xf>
    <xf xfId="0" fontId="1" numFmtId="2" fillId="3" borderId="7" applyFont="1" applyNumberFormat="1" applyFill="1" applyBorder="1" applyAlignment="1" applyProtection="true">
      <alignment horizontal="center" vertical="bottom" textRotation="0" wrapText="false" shrinkToFit="false"/>
      <protection locked="false"/>
    </xf>
    <xf xfId="0" fontId="1" numFmtId="2" fillId="2" borderId="7" applyFont="1" applyNumberFormat="1" applyFill="0" applyBorder="1" applyAlignment="1">
      <alignment horizontal="center" vertical="bottom" textRotation="0" wrapText="false" shrinkToFit="false"/>
    </xf>
    <xf xfId="0" fontId="1" numFmtId="10" fillId="2" borderId="8" applyFont="1" applyNumberFormat="1" applyFill="0" applyBorder="1" applyAlignment="1">
      <alignment horizontal="center" vertical="bottom" textRotation="0" wrapText="false" shrinkToFit="false"/>
    </xf>
    <xf xfId="0" fontId="1" numFmtId="0" fillId="2" borderId="9" applyFont="1" applyNumberFormat="0" applyFill="0" applyBorder="1" applyAlignment="1">
      <alignment horizontal="right" vertical="bottom" textRotation="0" wrapText="false" shrinkToFit="false"/>
    </xf>
    <xf xfId="0" fontId="1" numFmtId="165" fillId="2" borderId="10" applyFont="1" applyNumberFormat="1" applyFill="0" applyBorder="1" applyAlignment="1">
      <alignment horizontal="center" vertical="bottom" textRotation="0" wrapText="false" shrinkToFit="false"/>
    </xf>
    <xf xfId="0" fontId="1" numFmtId="165" fillId="2" borderId="11" applyFont="1" applyNumberFormat="1" applyFill="0" applyBorder="1" applyAlignment="1">
      <alignment horizontal="center" vertical="bottom" textRotation="0" wrapText="false" shrinkToFit="false"/>
    </xf>
    <xf xfId="0" fontId="1" numFmtId="165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13" applyFont="1" applyNumberFormat="0" applyFill="0" applyBorder="1" applyAlignment="1">
      <alignment horizontal="right" vertical="bottom" textRotation="0" wrapText="false" shrinkToFit="false"/>
    </xf>
    <xf xfId="0" fontId="5" numFmtId="165" fillId="2" borderId="14" applyFont="1" applyNumberFormat="1" applyFill="0" applyBorder="1" applyAlignment="1">
      <alignment horizontal="center" vertical="bottom" textRotation="0" wrapText="false" shrinkToFit="false"/>
    </xf>
    <xf xfId="0" fontId="5" numFmtId="165" fillId="2" borderId="15" applyFont="1" applyNumberFormat="1" applyFill="0" applyBorder="1" applyAlignment="1">
      <alignment horizontal="center" vertical="bottom" textRotation="0" wrapText="false" shrinkToFit="false"/>
    </xf>
    <xf xfId="0" fontId="5" numFmtId="165" fillId="2" borderId="16" applyFont="1" applyNumberFormat="1" applyFill="0" applyBorder="1" applyAlignment="1">
      <alignment horizontal="center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1" applyFont="1" applyNumberFormat="0" applyFill="0" applyBorder="1" applyAlignment="1">
      <alignment horizontal="center" vertical="center" textRotation="0" wrapText="false" shrinkToFit="false"/>
    </xf>
    <xf xfId="0" fontId="5" numFmtId="0" fillId="2" borderId="1" applyFont="1" applyNumberFormat="0" applyFill="0" applyBorder="1" applyAlignment="1">
      <alignment horizontal="center" vertical="bottom" textRotation="0" wrapText="true" shrinkToFit="false"/>
    </xf>
    <xf xfId="0" fontId="5" numFmtId="167" fillId="2" borderId="17" applyFont="1" applyNumberFormat="1" applyFill="0" applyBorder="1" applyAlignment="1">
      <alignment horizontal="center" vertical="bottom" textRotation="0" wrapText="false" shrinkToFit="false"/>
    </xf>
    <xf xfId="0" fontId="5" numFmtId="168" fillId="2" borderId="18" applyFont="1" applyNumberFormat="1" applyFill="0" applyBorder="1" applyAlignment="1">
      <alignment horizontal="center" vertical="center" textRotation="0" wrapText="false" shrinkToFit="false"/>
    </xf>
    <xf xfId="0" fontId="5" numFmtId="167" fillId="2" borderId="7" applyFont="1" applyNumberFormat="1" applyFill="0" applyBorder="1" applyAlignment="1">
      <alignment horizontal="center" vertical="bottom" textRotation="0" wrapText="false" shrinkToFit="false"/>
    </xf>
    <xf xfId="0" fontId="1" numFmtId="0" fillId="2" borderId="19" applyFont="1" applyNumberFormat="0" applyFill="0" applyBorder="1" applyAlignment="0">
      <alignment horizontal="general" vertical="bottom" textRotation="0" wrapText="false" shrinkToFit="false"/>
    </xf>
    <xf xfId="0" fontId="1" numFmtId="10" fillId="2" borderId="20" applyFont="1" applyNumberFormat="1" applyFill="0" applyBorder="1" applyAlignment="0">
      <alignment horizontal="general" vertical="bottom" textRotation="0" wrapText="false" shrinkToFit="false"/>
    </xf>
    <xf xfId="0" fontId="5" numFmtId="0" fillId="2" borderId="21" applyFont="1" applyNumberFormat="0" applyFill="0" applyBorder="1" applyAlignment="1">
      <alignment horizontal="center" vertical="bottom" textRotation="0" wrapText="false" shrinkToFit="false"/>
    </xf>
    <xf xfId="0" fontId="1" numFmtId="0" fillId="2" borderId="21" applyFont="1" applyNumberFormat="0" applyFill="0" applyBorder="1" applyAlignment="1">
      <alignment horizontal="center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1" numFmtId="0" fillId="2" borderId="22" applyFont="1" applyNumberFormat="0" applyFill="0" applyBorder="1" applyAlignment="0">
      <alignment horizontal="general" vertical="bottom" textRotation="0" wrapText="false" shrinkToFit="false"/>
    </xf>
    <xf xfId="0" fontId="5" numFmtId="0" fillId="2" borderId="23" applyFont="1" applyNumberFormat="0" applyFill="0" applyBorder="1" applyAlignment="0">
      <alignment horizontal="general" vertical="bottom" textRotation="0" wrapText="false" shrinkToFit="false"/>
    </xf>
    <xf xfId="0" fontId="1" numFmtId="0" fillId="2" borderId="23" applyFont="1" applyNumberFormat="0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true" shrinkToFit="false"/>
    </xf>
    <xf xfId="0" fontId="3" numFmtId="0" fillId="2" borderId="0" applyFont="1" applyNumberFormat="0" applyFill="0" applyBorder="0" applyAlignment="1">
      <alignment horizontal="center" vertical="bottom" textRotation="0" wrapText="true" shrinkToFit="false"/>
    </xf>
    <xf xfId="0" fontId="16" numFmtId="0" fillId="2" borderId="0" applyFont="1" applyNumberFormat="0" applyFill="0" applyBorder="0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5" numFmtId="170" fillId="2" borderId="33" applyFont="1" applyNumberFormat="1" applyFill="0" applyBorder="1" applyAlignment="1">
      <alignment horizontal="center" vertical="center" textRotation="0" wrapText="false" shrinkToFit="false"/>
    </xf>
    <xf xfId="0" fontId="5" numFmtId="170" fillId="2" borderId="35" applyFont="1" applyNumberFormat="1" applyFill="0" applyBorder="1" applyAlignment="1">
      <alignment horizontal="center" vertical="center" textRotation="0" wrapText="false" shrinkToFit="false"/>
    </xf>
    <xf xfId="0" fontId="5" numFmtId="0" fillId="2" borderId="2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7">
    <dxf>
      <font>
        <sz val="10"/>
        <color rgb="FFFF0000"/>
        <name val="Calibri"/>
      </font>
      <numFmt numFmtId="164" formatCode="General"/>
      <alignment horizontal="general" vertical="bottom" textRotation="0"/>
      <border/>
    </dxf>
    <dxf>
      <font>
        <sz val="10"/>
        <color rgb="FF9C0006"/>
        <name val="Calibri"/>
      </font>
      <numFmt numFmtId="164" formatCode="General"/>
      <fill>
        <patternFill patternType="solid">
          <fgColor rgb="FF000000"/>
          <bgColor rgb="FFFFC7CE"/>
        </patternFill>
      </fill>
      <alignment horizontal="general" vertical="bottom" textRotation="0"/>
      <border/>
    </dxf>
    <dxf>
      <font>
        <b val="1"/>
        <i val="1"/>
        <strike val="1"/>
        <sz val="10"/>
        <color rgb="FF000000"/>
        <name val="Calibri"/>
      </font>
      <numFmt numFmtId="164" formatCode="General"/>
      <fill>
        <patternFill patternType="none"/>
      </fill>
      <alignment horizontal="general" vertical="bottom" textRotation="0"/>
      <border/>
    </dxf>
    <dxf>
      <font>
        <b val="1"/>
        <i val="1"/>
        <strike val="1"/>
        <sz val="10"/>
        <color rgb="FF000000"/>
        <name val="Calibri"/>
      </font>
      <numFmt numFmtId="164" formatCode="General"/>
      <fill>
        <patternFill patternType="solid">
          <fgColor rgb="FF000000"/>
          <bgColor rgb="FFFFFFFF"/>
        </patternFill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92D050"/>
        </patternFill>
      </fill>
      <alignment horizontal="general" vertical="bottom" textRotation="0"/>
      <border/>
    </dxf>
    <dxf>
      <font>
        <sz val="10"/>
        <color rgb="FF000000"/>
        <name val="Calibri"/>
      </font>
      <numFmt numFmtId="164" formatCode="General"/>
      <fill>
        <patternFill patternType="solid">
          <fgColor rgb="FF000000"/>
          <bgColor rgb="FFFF0000"/>
        </patternFill>
      </fill>
      <alignment horizontal="general" vertical="bottom" textRotation="0"/>
      <border/>
    </dxf>
    <dxf>
      <font>
        <sz val="10"/>
        <color rgb="FFFF0000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1"/>
  <sheetViews>
    <sheetView tabSelected="0" workbookViewId="0" showGridLines="true" showRowColHeaders="1">
      <selection activeCell="A1" sqref="A1"/>
    </sheetView>
  </sheetViews>
  <sheetFormatPr defaultRowHeight="14.4" outlineLevelRow="0" outlineLevelCol="0"/>
  <sheetData/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2"/>
  <sheetViews>
    <sheetView tabSelected="0" workbookViewId="0" showGridLines="true" showRowColHeaders="1">
      <selection activeCell="E40" sqref="E40"/>
    </sheetView>
  </sheetViews>
  <sheetFormatPr defaultRowHeight="14.4" defaultColWidth="9.140625" outlineLevelRow="0" outlineLevelCol="0"/>
  <cols>
    <col min="1" max="1" width="13.140625" customWidth="true" style="22"/>
    <col min="2" max="2" width="17.85546875" customWidth="true" style="2"/>
    <col min="3" max="3" width="18.85546875" customWidth="true" style="22"/>
    <col min="4" max="4" width="19.7109375" customWidth="true" style="23"/>
    <col min="5" max="5" width="18.42578125" customWidth="true" style="22"/>
    <col min="6" max="6" width="6.42578125" customWidth="true" style="1"/>
    <col min="7" max="7" width="17.140625" customWidth="true" style="1"/>
    <col min="8" max="8" width="13.140625" customWidth="true" style="1"/>
    <col min="9" max="9" width="11" customWidth="true" style="1"/>
    <col min="10" max="10" width="15" customWidth="true" style="1"/>
    <col min="11" max="11" width="7.5703125" customWidth="true" style="1"/>
    <col min="12" max="12" width="13.140625" customWidth="true" style="1"/>
    <col min="13" max="13" width="11" customWidth="true" style="1"/>
    <col min="14" max="14" width="12.28515625" customWidth="true" style="1"/>
    <col min="15" max="15" width="6.5703125" customWidth="true" style="1"/>
    <col min="16" max="16" width="9.140625" style="1"/>
  </cols>
  <sheetData>
    <row r="1" spans="1:16">
      <c r="A1" s="17"/>
      <c r="B1" s="18"/>
      <c r="C1" s="17"/>
      <c r="D1" s="19"/>
      <c r="E1" s="20"/>
      <c r="F1" s="18"/>
      <c r="G1" s="20"/>
      <c r="H1" s="2"/>
      <c r="I1" s="3"/>
      <c r="J1" s="2"/>
      <c r="K1" s="11"/>
      <c r="L1" s="2"/>
      <c r="M1" s="3"/>
      <c r="N1" s="2"/>
      <c r="O1" s="3"/>
    </row>
    <row r="2" spans="1:16">
      <c r="A2" s="17"/>
      <c r="B2" s="18"/>
      <c r="C2" s="17"/>
      <c r="D2" s="19"/>
      <c r="E2" s="21"/>
      <c r="F2" s="18"/>
      <c r="G2" s="21"/>
      <c r="H2" s="4"/>
      <c r="I2" s="3"/>
      <c r="J2" s="4"/>
      <c r="K2" s="11"/>
      <c r="L2" s="4"/>
      <c r="M2" s="11"/>
      <c r="N2" s="4"/>
      <c r="O2" s="11"/>
    </row>
    <row r="3" spans="1:16">
      <c r="A3" s="17"/>
      <c r="B3" s="18"/>
      <c r="C3" s="17"/>
      <c r="D3" s="19"/>
      <c r="E3" s="21"/>
      <c r="F3" s="18"/>
      <c r="G3" s="21"/>
      <c r="H3" s="4"/>
      <c r="I3" s="3"/>
      <c r="J3" s="4"/>
      <c r="K3" s="11"/>
      <c r="L3" s="4"/>
      <c r="M3" s="11"/>
      <c r="N3" s="4"/>
      <c r="O3" s="11"/>
    </row>
    <row r="4" spans="1:16">
      <c r="A4" s="17"/>
      <c r="B4" s="18"/>
      <c r="C4" s="17"/>
      <c r="D4" s="19"/>
      <c r="E4" s="21"/>
      <c r="F4" s="18"/>
      <c r="G4" s="21"/>
      <c r="H4" s="4"/>
      <c r="I4" s="3"/>
      <c r="J4" s="4"/>
      <c r="K4" s="11"/>
      <c r="L4" s="4"/>
      <c r="M4" s="11"/>
      <c r="N4" s="4"/>
      <c r="O4" s="11"/>
    </row>
    <row r="5" spans="1:16">
      <c r="A5" s="17"/>
      <c r="B5" s="18"/>
      <c r="C5" s="17"/>
      <c r="D5" s="19"/>
      <c r="E5" s="21"/>
      <c r="F5" s="18"/>
      <c r="G5" s="21"/>
      <c r="H5" s="4"/>
      <c r="I5" s="3"/>
      <c r="J5" s="4"/>
      <c r="K5" s="11"/>
      <c r="L5" s="4"/>
      <c r="M5" s="11"/>
      <c r="N5" s="4"/>
      <c r="O5" s="11"/>
    </row>
    <row r="6" spans="1:16">
      <c r="A6" s="17"/>
      <c r="B6" s="18"/>
      <c r="C6" s="17"/>
      <c r="D6" s="19"/>
      <c r="E6" s="21"/>
      <c r="F6" s="18"/>
      <c r="G6" s="21"/>
      <c r="H6" s="4"/>
      <c r="I6" s="3"/>
      <c r="J6" s="4"/>
      <c r="K6" s="11"/>
      <c r="L6" s="4"/>
      <c r="M6" s="11"/>
      <c r="N6" s="4"/>
      <c r="O6" s="11"/>
    </row>
    <row r="7" spans="1:16">
      <c r="A7" s="17"/>
      <c r="B7" s="18"/>
      <c r="C7" s="17"/>
      <c r="D7" s="19"/>
      <c r="E7" s="21"/>
      <c r="F7" s="18"/>
      <c r="G7" s="21"/>
      <c r="H7" s="4"/>
      <c r="I7" s="3"/>
      <c r="J7" s="4"/>
      <c r="K7" s="11"/>
      <c r="L7" s="4"/>
      <c r="M7" s="11"/>
      <c r="N7" s="4"/>
      <c r="O7" s="11"/>
    </row>
    <row r="8" spans="1:16" customHeight="1" ht="19.5">
      <c r="A8" s="612" t="s">
        <v>0</v>
      </c>
      <c r="B8" s="612"/>
      <c r="C8" s="612"/>
      <c r="D8" s="612"/>
      <c r="E8" s="612"/>
      <c r="F8" s="612"/>
      <c r="G8" s="612"/>
      <c r="H8" s="4"/>
      <c r="I8" s="3"/>
      <c r="J8" s="4"/>
      <c r="K8" s="11"/>
      <c r="L8" s="4"/>
      <c r="M8" s="11"/>
      <c r="N8" s="4"/>
      <c r="O8" s="11"/>
    </row>
    <row r="9" spans="1:16" customHeight="1" ht="19.5">
      <c r="B9" s="22"/>
      <c r="D9" s="22"/>
      <c r="F9" s="22"/>
      <c r="G9" s="22"/>
      <c r="H9" s="4"/>
      <c r="I9" s="3"/>
      <c r="J9" s="4"/>
      <c r="K9" s="11"/>
      <c r="L9" s="4"/>
      <c r="M9" s="11"/>
      <c r="N9" s="4"/>
      <c r="O9" s="11"/>
    </row>
    <row r="10" spans="1:16" customHeight="1" ht="16.5">
      <c r="A10" s="613" t="s">
        <v>1</v>
      </c>
      <c r="B10" s="613"/>
      <c r="C10" s="613"/>
      <c r="D10" s="613"/>
      <c r="E10" s="613"/>
      <c r="F10" s="613"/>
      <c r="G10" s="613"/>
      <c r="H10" s="4"/>
      <c r="I10" s="3"/>
      <c r="J10" s="4"/>
      <c r="K10" s="11"/>
      <c r="L10" s="4"/>
      <c r="M10" s="11"/>
      <c r="N10" s="4"/>
      <c r="O10" s="11"/>
    </row>
    <row r="11" spans="1:16" customHeight="1" ht="15">
      <c r="A11" s="610" t="s">
        <v>2</v>
      </c>
      <c r="B11" s="610"/>
      <c r="C11" s="23" t="s">
        <v>3</v>
      </c>
      <c r="E11" s="4"/>
      <c r="F11" s="3"/>
      <c r="G11" s="4"/>
      <c r="H11" s="4"/>
      <c r="I11" s="3"/>
      <c r="J11" s="4"/>
      <c r="K11" s="11"/>
      <c r="L11" s="4"/>
      <c r="M11" s="11"/>
      <c r="N11" s="4"/>
      <c r="O11" s="11"/>
    </row>
    <row r="12" spans="1:16" customHeight="1" ht="15">
      <c r="A12" s="610" t="s">
        <v>4</v>
      </c>
      <c r="B12" s="610"/>
      <c r="C12" s="23" t="s">
        <v>5</v>
      </c>
      <c r="E12" s="4"/>
      <c r="F12" s="3"/>
      <c r="G12" s="4"/>
      <c r="H12" s="4"/>
      <c r="I12" s="3"/>
      <c r="J12" s="4"/>
      <c r="K12" s="11"/>
      <c r="L12" s="4"/>
      <c r="M12" s="11"/>
      <c r="N12" s="4"/>
      <c r="O12" s="11"/>
    </row>
    <row r="13" spans="1:16" customHeight="1" ht="15">
      <c r="A13" s="610" t="s">
        <v>6</v>
      </c>
      <c r="B13" s="610"/>
      <c r="C13" s="23" t="s">
        <v>7</v>
      </c>
      <c r="E13" s="4"/>
      <c r="F13" s="3"/>
      <c r="G13" s="4"/>
      <c r="H13" s="4"/>
      <c r="I13" s="3"/>
      <c r="J13" s="4"/>
      <c r="K13" s="11"/>
      <c r="L13" s="4"/>
      <c r="M13" s="11"/>
      <c r="N13" s="4"/>
      <c r="O13" s="11"/>
    </row>
    <row r="14" spans="1:16" customHeight="1" ht="15">
      <c r="A14" s="610" t="s">
        <v>8</v>
      </c>
      <c r="B14" s="610"/>
      <c r="C14" s="611" t="s">
        <v>9</v>
      </c>
      <c r="D14" s="611"/>
      <c r="E14" s="611"/>
      <c r="F14" s="611"/>
      <c r="G14" s="611"/>
      <c r="H14" s="4"/>
      <c r="I14" s="3"/>
      <c r="J14" s="4"/>
      <c r="K14" s="11"/>
      <c r="L14" s="4"/>
      <c r="M14" s="11"/>
      <c r="N14" s="4"/>
      <c r="O14" s="11"/>
    </row>
    <row r="15" spans="1:16" customHeight="1" ht="15">
      <c r="A15" s="610" t="s">
        <v>10</v>
      </c>
      <c r="B15" s="610"/>
      <c r="C15" s="24" t="s">
        <v>11</v>
      </c>
      <c r="E15" s="4"/>
      <c r="F15" s="3"/>
      <c r="G15" s="4"/>
      <c r="H15" s="4"/>
      <c r="I15" s="3"/>
      <c r="J15" s="4"/>
      <c r="K15" s="11"/>
      <c r="L15" s="4"/>
      <c r="M15" s="11"/>
      <c r="N15" s="4"/>
      <c r="O15" s="11"/>
    </row>
    <row r="16" spans="1:16" customHeight="1" ht="15">
      <c r="A16" s="610" t="s">
        <v>12</v>
      </c>
      <c r="B16" s="610"/>
      <c r="C16" s="24" t="s">
        <v>13</v>
      </c>
      <c r="E16" s="4"/>
      <c r="F16" s="3"/>
      <c r="G16" s="4"/>
      <c r="H16" s="4"/>
      <c r="I16" s="3"/>
      <c r="J16" s="4"/>
      <c r="K16" s="11"/>
      <c r="L16" s="4"/>
      <c r="M16" s="11"/>
      <c r="N16" s="4"/>
      <c r="O16" s="11"/>
    </row>
    <row r="17" spans="1:16">
      <c r="B17" s="23"/>
      <c r="E17" s="4"/>
      <c r="F17" s="3"/>
      <c r="G17" s="4"/>
      <c r="H17" s="4"/>
      <c r="I17" s="3"/>
      <c r="J17" s="4"/>
      <c r="K17" s="11"/>
      <c r="L17" s="4"/>
      <c r="M17" s="11"/>
      <c r="N17" s="4"/>
      <c r="O17" s="11"/>
    </row>
    <row r="18" spans="1:16" customHeight="1" ht="15">
      <c r="A18" s="614" t="s">
        <v>14</v>
      </c>
      <c r="B18" s="614"/>
      <c r="C18" s="25" t="s">
        <v>15</v>
      </c>
      <c r="E18" s="4"/>
      <c r="F18" s="3"/>
      <c r="G18" s="4"/>
      <c r="H18" s="4"/>
      <c r="I18" s="3"/>
      <c r="J18" s="4"/>
      <c r="K18" s="11"/>
      <c r="L18" s="4"/>
      <c r="M18" s="11"/>
      <c r="N18" s="4"/>
      <c r="O18" s="11"/>
    </row>
    <row r="19" spans="1:16" customHeight="1" ht="15.75">
      <c r="A19" s="26"/>
      <c r="B19" s="23"/>
      <c r="E19" s="4"/>
      <c r="F19" s="3"/>
      <c r="G19" s="4"/>
      <c r="H19" s="4"/>
      <c r="I19" s="3"/>
      <c r="J19" s="4"/>
      <c r="K19" s="11"/>
      <c r="L19" s="4"/>
      <c r="M19" s="11"/>
      <c r="N19" s="4"/>
      <c r="O19" s="11"/>
    </row>
    <row r="20" spans="1:16" customHeight="1" ht="15.75">
      <c r="A20" s="27" t="s">
        <v>16</v>
      </c>
      <c r="B20" s="28" t="s">
        <v>17</v>
      </c>
      <c r="C20" s="29" t="s">
        <v>18</v>
      </c>
      <c r="D20" s="27" t="s">
        <v>19</v>
      </c>
      <c r="E20" s="30" t="s">
        <v>20</v>
      </c>
      <c r="G20" s="4"/>
      <c r="H20" s="12"/>
      <c r="I20" s="3"/>
      <c r="J20" s="4"/>
      <c r="K20" s="11"/>
      <c r="L20" s="12"/>
      <c r="M20" s="11"/>
      <c r="N20" s="12"/>
      <c r="O20" s="11"/>
    </row>
    <row r="21" spans="1:16">
      <c r="A21" s="31">
        <v>1</v>
      </c>
      <c r="B21" s="32">
        <v>250</v>
      </c>
      <c r="C21" s="33">
        <v>10</v>
      </c>
      <c r="D21" s="34">
        <f>B21-C21</f>
        <v>240</v>
      </c>
      <c r="E21" s="35">
        <f>(D21-$D$43)/$D$43</f>
        <v>0.0033444816053512</v>
      </c>
      <c r="G21" s="4"/>
      <c r="H21" s="12"/>
      <c r="I21" s="3"/>
      <c r="J21" s="4"/>
      <c r="K21" s="11"/>
      <c r="L21" s="12"/>
      <c r="M21" s="11"/>
      <c r="N21" s="12"/>
      <c r="O21" s="11"/>
    </row>
    <row r="22" spans="1:16">
      <c r="A22" s="36">
        <v>2</v>
      </c>
      <c r="B22" s="37">
        <v>260</v>
      </c>
      <c r="C22" s="38">
        <v>10</v>
      </c>
      <c r="D22" s="39">
        <f>B22-C22</f>
        <v>250</v>
      </c>
      <c r="E22" s="35">
        <f>(D22-$D$43)/$D$43</f>
        <v>0.045150501672241</v>
      </c>
      <c r="G22" s="4"/>
      <c r="H22" s="12"/>
      <c r="I22" s="3"/>
      <c r="J22" s="4"/>
      <c r="K22" s="11"/>
      <c r="L22" s="12"/>
      <c r="M22" s="11"/>
      <c r="N22" s="12"/>
      <c r="O22" s="11"/>
    </row>
    <row r="23" spans="1:16">
      <c r="A23" s="36">
        <v>3</v>
      </c>
      <c r="B23" s="37">
        <v>230</v>
      </c>
      <c r="C23" s="38">
        <v>12</v>
      </c>
      <c r="D23" s="39">
        <f>B23-C23</f>
        <v>218</v>
      </c>
      <c r="E23" s="35">
        <f>(D23-$D$43)/$D$43</f>
        <v>-0.088628762541806</v>
      </c>
      <c r="G23" s="4"/>
      <c r="H23" s="12"/>
      <c r="I23" s="3"/>
      <c r="J23" s="4"/>
      <c r="K23" s="11"/>
      <c r="L23" s="12"/>
      <c r="M23" s="11"/>
      <c r="N23" s="12"/>
      <c r="O23" s="11"/>
    </row>
    <row r="24" spans="1:16">
      <c r="A24" s="36">
        <v>4</v>
      </c>
      <c r="B24" s="37">
        <v>250</v>
      </c>
      <c r="C24" s="38">
        <v>12</v>
      </c>
      <c r="D24" s="39">
        <f>B24-C24</f>
        <v>238</v>
      </c>
      <c r="E24" s="35">
        <f>(D24-$D$43)/$D$43</f>
        <v>-0.0050167224080267</v>
      </c>
      <c r="G24" s="4"/>
      <c r="H24" s="12"/>
      <c r="I24" s="3"/>
      <c r="J24" s="4"/>
      <c r="K24" s="11"/>
      <c r="L24" s="12"/>
      <c r="M24" s="11"/>
      <c r="N24" s="12"/>
      <c r="O24" s="11"/>
    </row>
    <row r="25" spans="1:16">
      <c r="A25" s="36">
        <v>5</v>
      </c>
      <c r="B25" s="37">
        <v>260</v>
      </c>
      <c r="C25" s="38">
        <v>10</v>
      </c>
      <c r="D25" s="39">
        <f>B25-C25</f>
        <v>250</v>
      </c>
      <c r="E25" s="35">
        <f>(D25-$D$43)/$D$43</f>
        <v>0.045150501672241</v>
      </c>
      <c r="G25" s="4"/>
      <c r="H25" s="12"/>
      <c r="I25" s="3"/>
      <c r="J25" s="4"/>
      <c r="K25" s="11"/>
      <c r="L25" s="12"/>
      <c r="M25" s="11"/>
      <c r="N25" s="12"/>
      <c r="O25" s="11"/>
    </row>
    <row r="26" spans="1:16">
      <c r="A26" s="36">
        <v>6</v>
      </c>
      <c r="B26" s="37"/>
      <c r="C26" s="38"/>
      <c r="D26" s="39" t="str">
        <f>B26-C26</f>
        <v>0</v>
      </c>
      <c r="E26" s="35" t="str">
        <f>(D26-$D$43)/$D$43</f>
        <v>0</v>
      </c>
      <c r="G26" s="4"/>
      <c r="H26" s="12"/>
      <c r="I26" s="3"/>
      <c r="J26" s="4"/>
      <c r="K26" s="11"/>
      <c r="L26" s="12"/>
      <c r="M26" s="11"/>
      <c r="N26" s="12"/>
      <c r="O26" s="11"/>
    </row>
    <row r="27" spans="1:16">
      <c r="A27" s="36">
        <v>7</v>
      </c>
      <c r="B27" s="37"/>
      <c r="C27" s="38"/>
      <c r="D27" s="39" t="str">
        <f>B27-C27</f>
        <v>0</v>
      </c>
      <c r="E27" s="35" t="str">
        <f>(D27-$D$43)/$D$43</f>
        <v>0</v>
      </c>
      <c r="G27" s="4"/>
      <c r="H27" s="12"/>
      <c r="I27" s="3"/>
      <c r="J27" s="4"/>
      <c r="K27" s="11"/>
      <c r="L27" s="12"/>
      <c r="M27" s="11"/>
      <c r="N27" s="12"/>
      <c r="O27" s="11"/>
    </row>
    <row r="28" spans="1:16">
      <c r="A28" s="36">
        <v>8</v>
      </c>
      <c r="B28" s="37"/>
      <c r="C28" s="38"/>
      <c r="D28" s="39" t="str">
        <f>B28-C28</f>
        <v>0</v>
      </c>
      <c r="E28" s="35" t="str">
        <f>(D28-$D$43)/$D$43</f>
        <v>0</v>
      </c>
      <c r="G28" s="4"/>
      <c r="H28" s="12"/>
      <c r="I28" s="3"/>
      <c r="J28" s="4"/>
      <c r="K28" s="11"/>
      <c r="L28" s="12"/>
      <c r="M28" s="11"/>
      <c r="N28" s="12"/>
      <c r="O28" s="11"/>
    </row>
    <row r="29" spans="1:16">
      <c r="A29" s="36">
        <v>9</v>
      </c>
      <c r="B29" s="37"/>
      <c r="C29" s="38"/>
      <c r="D29" s="39" t="str">
        <f>B29-C29</f>
        <v>0</v>
      </c>
      <c r="E29" s="35" t="str">
        <f>(D29-$D$43)/$D$43</f>
        <v>0</v>
      </c>
      <c r="G29" s="4"/>
      <c r="H29" s="12"/>
      <c r="I29" s="3"/>
      <c r="J29" s="4"/>
      <c r="K29" s="11"/>
      <c r="L29" s="12"/>
      <c r="M29" s="11"/>
      <c r="N29" s="12"/>
      <c r="O29" s="11"/>
    </row>
    <row r="30" spans="1:16">
      <c r="A30" s="36">
        <v>10</v>
      </c>
      <c r="B30" s="40"/>
      <c r="C30" s="38"/>
      <c r="D30" s="39" t="str">
        <f>B30-C30</f>
        <v>0</v>
      </c>
      <c r="E30" s="35" t="str">
        <f>(D30-$D$43)/$D$43</f>
        <v>0</v>
      </c>
      <c r="G30" s="4"/>
      <c r="H30" s="12"/>
      <c r="I30" s="3"/>
      <c r="J30" s="4"/>
      <c r="K30" s="11"/>
      <c r="L30" s="12"/>
      <c r="M30" s="11"/>
      <c r="N30" s="12"/>
      <c r="O30" s="11"/>
    </row>
    <row r="31" spans="1:16">
      <c r="A31" s="36">
        <v>11</v>
      </c>
      <c r="B31" s="40"/>
      <c r="C31" s="38"/>
      <c r="D31" s="39" t="str">
        <f>B31-C31</f>
        <v>0</v>
      </c>
      <c r="E31" s="35" t="str">
        <f>(D31-$D$43)/$D$43</f>
        <v>0</v>
      </c>
      <c r="G31" s="5"/>
      <c r="H31" s="5"/>
      <c r="I31" s="5"/>
      <c r="J31" s="5"/>
      <c r="K31" s="11"/>
      <c r="L31" s="5"/>
      <c r="M31" s="6"/>
      <c r="N31" s="5"/>
      <c r="O31" s="6"/>
    </row>
    <row r="32" spans="1:16">
      <c r="A32" s="36">
        <v>12</v>
      </c>
      <c r="B32" s="40"/>
      <c r="C32" s="38"/>
      <c r="D32" s="39" t="str">
        <f>B32-C32</f>
        <v>0</v>
      </c>
      <c r="E32" s="35" t="str">
        <f>(D32-$D$43)/$D$43</f>
        <v>0</v>
      </c>
      <c r="G32" s="5"/>
      <c r="H32" s="5"/>
      <c r="I32" s="5"/>
      <c r="J32" s="5"/>
      <c r="K32" s="11"/>
      <c r="L32" s="5"/>
      <c r="M32" s="5"/>
      <c r="N32" s="5"/>
      <c r="O32" s="5"/>
    </row>
    <row r="33" spans="1:16">
      <c r="A33" s="36">
        <v>13</v>
      </c>
      <c r="B33" s="40"/>
      <c r="C33" s="38"/>
      <c r="D33" s="39" t="str">
        <f>B33-C33</f>
        <v>0</v>
      </c>
      <c r="E33" s="35" t="str">
        <f>(D33-$D$43)/$D$43</f>
        <v>0</v>
      </c>
      <c r="G33" s="7"/>
      <c r="H33" s="7"/>
      <c r="I33" s="7"/>
      <c r="J33" s="7"/>
      <c r="K33" s="13"/>
      <c r="L33" s="7"/>
      <c r="M33" s="7"/>
      <c r="N33" s="8"/>
      <c r="O33" s="7"/>
    </row>
    <row r="34" spans="1:16">
      <c r="A34" s="36">
        <v>14</v>
      </c>
      <c r="B34" s="40"/>
      <c r="C34" s="38"/>
      <c r="D34" s="39" t="str">
        <f>B34-C34</f>
        <v>0</v>
      </c>
      <c r="E34" s="35" t="str">
        <f>(D34-$D$43)/$D$43</f>
        <v>0</v>
      </c>
      <c r="G34" s="9"/>
      <c r="H34" s="14"/>
      <c r="I34" s="14"/>
      <c r="J34" s="9"/>
      <c r="K34" s="15"/>
      <c r="L34" s="10"/>
      <c r="M34" s="14"/>
      <c r="N34" s="10"/>
      <c r="O34" s="14"/>
    </row>
    <row r="35" spans="1:16">
      <c r="A35" s="36">
        <v>15</v>
      </c>
      <c r="B35" s="40"/>
      <c r="C35" s="38"/>
      <c r="D35" s="39" t="str">
        <f>B35-C35</f>
        <v>0</v>
      </c>
      <c r="E35" s="35" t="str">
        <f>(D35-$D$43)/$D$43</f>
        <v>0</v>
      </c>
      <c r="G35" s="9"/>
      <c r="J35" s="9"/>
      <c r="K35" s="15"/>
      <c r="L35" s="10"/>
      <c r="N35" s="10"/>
    </row>
    <row r="36" spans="1:16">
      <c r="A36" s="36">
        <v>16</v>
      </c>
      <c r="B36" s="40"/>
      <c r="C36" s="38"/>
      <c r="D36" s="39" t="str">
        <f>B36-C36</f>
        <v>0</v>
      </c>
      <c r="E36" s="35" t="str">
        <f>(D36-$D$43)/$D$43</f>
        <v>0</v>
      </c>
      <c r="G36" s="16"/>
      <c r="H36" s="16"/>
    </row>
    <row r="37" spans="1:16">
      <c r="A37" s="36">
        <v>17</v>
      </c>
      <c r="B37" s="40"/>
      <c r="C37" s="38"/>
      <c r="D37" s="39" t="str">
        <f>B37-C37</f>
        <v>0</v>
      </c>
      <c r="E37" s="35" t="str">
        <f>(D37-$D$43)/$D$43</f>
        <v>0</v>
      </c>
    </row>
    <row r="38" spans="1:16">
      <c r="A38" s="36">
        <v>18</v>
      </c>
      <c r="B38" s="40"/>
      <c r="C38" s="38"/>
      <c r="D38" s="39" t="str">
        <f>B38-C38</f>
        <v>0</v>
      </c>
      <c r="E38" s="35" t="str">
        <f>(D38-$D$43)/$D$43</f>
        <v>0</v>
      </c>
    </row>
    <row r="39" spans="1:16">
      <c r="A39" s="36">
        <v>19</v>
      </c>
      <c r="B39" s="40"/>
      <c r="C39" s="38"/>
      <c r="D39" s="39" t="str">
        <f>B39-C39</f>
        <v>0</v>
      </c>
      <c r="E39" s="35" t="str">
        <f>(D39-$D$43)/$D$43</f>
        <v>0</v>
      </c>
    </row>
    <row r="40" spans="1:16" customHeight="1" ht="14.25">
      <c r="A40" s="41">
        <v>20</v>
      </c>
      <c r="B40" s="42"/>
      <c r="C40" s="43"/>
      <c r="D40" s="44" t="str">
        <f>B40-C40</f>
        <v>0</v>
      </c>
      <c r="E40" s="45" t="str">
        <f>(D40-$D$43)/$D$43</f>
        <v>0</v>
      </c>
    </row>
    <row r="41" spans="1:16" customHeight="1" ht="14.25">
      <c r="B41" s="23"/>
      <c r="D41" s="11"/>
      <c r="G41" s="4"/>
    </row>
    <row r="42" spans="1:16">
      <c r="A42" s="46" t="s">
        <v>21</v>
      </c>
      <c r="B42" s="47">
        <f>SUM(B21:B40)</f>
        <v>1250</v>
      </c>
      <c r="C42" s="48">
        <f>SUM(C21:C40)</f>
        <v>54</v>
      </c>
      <c r="D42" s="49">
        <f>SUM(D21:D40)</f>
        <v>1196</v>
      </c>
    </row>
    <row r="43" spans="1:16" customHeight="1" ht="15.75">
      <c r="A43" s="50" t="s">
        <v>22</v>
      </c>
      <c r="B43" s="51">
        <f>AVERAGE(B21:B40)</f>
        <v>250</v>
      </c>
      <c r="C43" s="52">
        <f>AVERAGE(C21:C40)</f>
        <v>10.8</v>
      </c>
      <c r="D43" s="53">
        <f>AVERAGE(D21:D40)</f>
        <v>239.2</v>
      </c>
    </row>
    <row r="44" spans="1:16">
      <c r="A44" s="17"/>
      <c r="B44" s="54"/>
      <c r="C44" s="54"/>
    </row>
    <row r="45" spans="1:16" customHeight="1" ht="14.25">
      <c r="A45" s="17"/>
      <c r="B45" s="17"/>
      <c r="C45" s="17"/>
    </row>
    <row r="46" spans="1:16" customHeight="1" ht="30.75">
      <c r="B46" s="55" t="s">
        <v>22</v>
      </c>
      <c r="C46" s="56" t="s">
        <v>23</v>
      </c>
    </row>
    <row r="47" spans="1:16" customHeight="1" ht="15.75">
      <c r="B47" s="615">
        <f>D43</f>
        <v>239.2</v>
      </c>
      <c r="C47" s="57">
        <f>-(IF(D43&gt;300, 7.5%, 10%))</f>
        <v>-0.1</v>
      </c>
      <c r="D47" s="58">
        <f>IF(D43&lt;300, D43*0.9, D43*0.925)</f>
        <v>215.28</v>
      </c>
    </row>
    <row r="48" spans="1:16" customHeight="1" ht="15.75">
      <c r="B48" s="616"/>
      <c r="C48" s="59">
        <f>+(IF(D43&gt;300, 7.5%, 10%))</f>
        <v>0.1</v>
      </c>
      <c r="D48" s="58">
        <f>IF(D43&lt;300, D43*1.1, D43*1.075)</f>
        <v>263.12</v>
      </c>
    </row>
    <row r="49" spans="1:16" customHeight="1" ht="14.25">
      <c r="A49" s="60"/>
      <c r="D49" s="61"/>
    </row>
    <row r="50" spans="1:16" customHeight="1" ht="15">
      <c r="B50" s="617" t="s">
        <v>24</v>
      </c>
      <c r="C50" s="617"/>
      <c r="E50" s="62" t="s">
        <v>25</v>
      </c>
      <c r="F50" s="63"/>
      <c r="G50" s="62" t="s">
        <v>26</v>
      </c>
    </row>
    <row r="51" spans="1:16" customHeight="1" ht="15">
      <c r="A51" s="64" t="s">
        <v>27</v>
      </c>
      <c r="B51" s="65"/>
      <c r="C51" s="65"/>
      <c r="E51" s="65"/>
      <c r="F51" s="17"/>
      <c r="G51" s="66"/>
    </row>
    <row r="52" spans="1:16" customHeight="1" ht="15">
      <c r="A52" s="64" t="s">
        <v>28</v>
      </c>
      <c r="B52" s="67"/>
      <c r="C52" s="67"/>
      <c r="E52" s="67"/>
      <c r="F52" s="17"/>
      <c r="G52" s="6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0" priority="1" operator="notBetween">
      <formula>IF(+$D$43&lt;300, -10.5%, -7.5%)</formula>
      <formula>IF(+$D$43&lt;300, 10.5%, 7.5%)</formula>
    </cfRule>
  </conditionalFormatting>
  <conditionalFormatting sqref="E22">
    <cfRule type="cellIs" dxfId="0" priority="2" operator="notBetween">
      <formula>IF(+$D$43&lt;300, -10.5%, -7.5%)</formula>
      <formula>IF(+$D$43&lt;300, 10.5%, 7.5%)</formula>
    </cfRule>
  </conditionalFormatting>
  <conditionalFormatting sqref="E23">
    <cfRule type="cellIs" dxfId="0" priority="3" operator="notBetween">
      <formula>IF(+$D$43&lt;300, -10.5%, -7.5%)</formula>
      <formula>IF(+$D$43&lt;300, 10.5%, 7.5%)</formula>
    </cfRule>
  </conditionalFormatting>
  <conditionalFormatting sqref="E24">
    <cfRule type="cellIs" dxfId="0" priority="4" operator="notBetween">
      <formula>IF(+$D$43&lt;300, -10.5%, -7.5%)</formula>
      <formula>IF(+$D$43&lt;300, 10.5%, 7.5%)</formula>
    </cfRule>
  </conditionalFormatting>
  <conditionalFormatting sqref="E25">
    <cfRule type="cellIs" dxfId="0" priority="5" operator="notBetween">
      <formula>IF(+$D$43&lt;300, -10.5%, -7.5%)</formula>
      <formula>IF(+$D$43&lt;300, 10.5%, 7.5%)</formula>
    </cfRule>
  </conditionalFormatting>
  <conditionalFormatting sqref="E26">
    <cfRule type="cellIs" dxfId="0" priority="6" operator="notBetween">
      <formula>IF(+$D$43&lt;300, -10.5%, -7.5%)</formula>
      <formula>IF(+$D$43&lt;300, 10.5%, 7.5%)</formula>
    </cfRule>
  </conditionalFormatting>
  <conditionalFormatting sqref="E27">
    <cfRule type="cellIs" dxfId="0" priority="7" operator="notBetween">
      <formula>IF(+$D$43&lt;300, -10.5%, -7.5%)</formula>
      <formula>IF(+$D$43&lt;300, 10.5%, 7.5%)</formula>
    </cfRule>
  </conditionalFormatting>
  <conditionalFormatting sqref="E28">
    <cfRule type="cellIs" dxfId="0" priority="8" operator="notBetween">
      <formula>IF(+$D$43&lt;300, -10.5%, -7.5%)</formula>
      <formula>IF(+$D$43&lt;300, 10.5%, 7.5%)</formula>
    </cfRule>
  </conditionalFormatting>
  <conditionalFormatting sqref="E29">
    <cfRule type="cellIs" dxfId="0" priority="9" operator="notBetween">
      <formula>IF(+$D$43&lt;300, -10.5%, -7.5%)</formula>
      <formula>IF(+$D$43&lt;300, 10.5%, 7.5%)</formula>
    </cfRule>
  </conditionalFormatting>
  <conditionalFormatting sqref="E30">
    <cfRule type="cellIs" dxfId="0" priority="10" operator="notBetween">
      <formula>IF(+$D$43&lt;300, -10.5%, -7.5%)</formula>
      <formula>IF(+$D$43&lt;300, 10.5%, 7.5%)</formula>
    </cfRule>
  </conditionalFormatting>
  <conditionalFormatting sqref="E31">
    <cfRule type="cellIs" dxfId="0" priority="11" operator="notBetween">
      <formula>IF(+$D$43&lt;300, -10.5%, -7.5%)</formula>
      <formula>IF(+$D$43&lt;300, 10.5%, 7.5%)</formula>
    </cfRule>
  </conditionalFormatting>
  <conditionalFormatting sqref="E32">
    <cfRule type="cellIs" dxfId="0" priority="12" operator="notBetween">
      <formula>IF(+$D$43&lt;300, -10.5%, -7.5%)</formula>
      <formula>IF(+$D$43&lt;300, 10.5%, 7.5%)</formula>
    </cfRule>
  </conditionalFormatting>
  <conditionalFormatting sqref="E33">
    <cfRule type="cellIs" dxfId="0" priority="13" operator="notBetween">
      <formula>IF(+$D$43&lt;300, -10.5%, -7.5%)</formula>
      <formula>IF(+$D$43&lt;300, 10.5%, 7.5%)</formula>
    </cfRule>
  </conditionalFormatting>
  <conditionalFormatting sqref="E34">
    <cfRule type="cellIs" dxfId="0" priority="14" operator="notBetween">
      <formula>IF(+$D$43&lt;300, -10.5%, -7.5%)</formula>
      <formula>IF(+$D$43&lt;300, 10.5%, 7.5%)</formula>
    </cfRule>
  </conditionalFormatting>
  <conditionalFormatting sqref="E35">
    <cfRule type="cellIs" dxfId="0" priority="15" operator="notBetween">
      <formula>IF(+$D$43&lt;300, -10.5%, -7.5%)</formula>
      <formula>IF(+$D$43&lt;300, 10.5%, 7.5%)</formula>
    </cfRule>
  </conditionalFormatting>
  <conditionalFormatting sqref="E36">
    <cfRule type="cellIs" dxfId="0" priority="16" operator="notBetween">
      <formula>IF(+$D$43&lt;300, -10.5%, -7.5%)</formula>
      <formula>IF(+$D$43&lt;300, 10.5%, 7.5%)</formula>
    </cfRule>
  </conditionalFormatting>
  <conditionalFormatting sqref="E37">
    <cfRule type="cellIs" dxfId="0" priority="17" operator="notBetween">
      <formula>IF(+$D$43&lt;300, -10.5%, -7.5%)</formula>
      <formula>IF(+$D$43&lt;300, 10.5%, 7.5%)</formula>
    </cfRule>
  </conditionalFormatting>
  <conditionalFormatting sqref="E38">
    <cfRule type="cellIs" dxfId="0" priority="18" operator="notBetween">
      <formula>IF(+$D$43&lt;300, -10.5%, -7.5%)</formula>
      <formula>IF(+$D$43&lt;300, 10.5%, 7.5%)</formula>
    </cfRule>
  </conditionalFormatting>
  <conditionalFormatting sqref="E39">
    <cfRule type="cellIs" dxfId="0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33"/>
  <sheetViews>
    <sheetView tabSelected="0" workbookViewId="0" zoomScale="64" zoomScaleNormal="64" showGridLines="true" showRowColHeaders="1">
      <selection activeCell="I92" sqref="I92"/>
    </sheetView>
  </sheetViews>
  <sheetFormatPr defaultRowHeight="14.4" defaultColWidth="9.140625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30" customWidth="true" style="2"/>
    <col min="9" max="9" width="30.28515625" hidden="true" customWidth="true" style="2"/>
    <col min="10" max="10" width="30.42578125" customWidth="true" style="2"/>
    <col min="11" max="11" width="21.28515625" customWidth="true" style="2"/>
    <col min="12" max="12" width="9.140625" style="2"/>
  </cols>
  <sheetData>
    <row r="15" spans="1:14" customHeight="1" ht="19.5">
      <c r="A15" s="121"/>
    </row>
    <row r="16" spans="1:14" customHeight="1" ht="19.5">
      <c r="A16" s="650" t="s">
        <v>0</v>
      </c>
      <c r="B16" s="651"/>
      <c r="C16" s="651"/>
      <c r="D16" s="651"/>
      <c r="E16" s="651"/>
      <c r="F16" s="651"/>
      <c r="G16" s="651"/>
      <c r="H16" s="652"/>
    </row>
    <row r="17" spans="1:14" customHeight="1" ht="20.25">
      <c r="A17" s="653" t="s">
        <v>29</v>
      </c>
      <c r="B17" s="653"/>
      <c r="C17" s="653"/>
      <c r="D17" s="653"/>
      <c r="E17" s="653"/>
      <c r="F17" s="653"/>
      <c r="G17" s="653"/>
      <c r="H17" s="653"/>
    </row>
    <row r="18" spans="1:14" customHeight="1" ht="26.25">
      <c r="A18" s="71" t="s">
        <v>2</v>
      </c>
      <c r="B18" s="649" t="s">
        <v>3</v>
      </c>
      <c r="C18" s="649"/>
      <c r="D18" s="195"/>
      <c r="E18" s="195"/>
      <c r="F18" s="196"/>
      <c r="G18" s="196"/>
      <c r="H18" s="196"/>
    </row>
    <row r="19" spans="1:14" customHeight="1" ht="26.25">
      <c r="A19" s="71" t="s">
        <v>4</v>
      </c>
      <c r="B19" s="197" t="s">
        <v>5</v>
      </c>
      <c r="C19" s="196"/>
      <c r="D19" s="196"/>
      <c r="E19" s="196"/>
      <c r="F19" s="196"/>
      <c r="G19" s="196"/>
      <c r="H19" s="196"/>
    </row>
    <row r="20" spans="1:14" customHeight="1" ht="26.25">
      <c r="A20" s="71" t="s">
        <v>6</v>
      </c>
      <c r="B20" s="654" t="s">
        <v>7</v>
      </c>
      <c r="C20" s="654"/>
      <c r="D20" s="196"/>
      <c r="E20" s="196"/>
      <c r="F20" s="196"/>
      <c r="G20" s="196"/>
      <c r="H20" s="196"/>
    </row>
    <row r="21" spans="1:14" customHeight="1" ht="26.25">
      <c r="A21" s="71" t="s">
        <v>8</v>
      </c>
      <c r="B21" s="654" t="s">
        <v>9</v>
      </c>
      <c r="C21" s="654"/>
      <c r="D21" s="654"/>
      <c r="E21" s="654"/>
      <c r="F21" s="654"/>
      <c r="G21" s="654"/>
      <c r="H21" s="654"/>
      <c r="I21" s="177"/>
    </row>
    <row r="22" spans="1:14" customHeight="1" ht="26.25">
      <c r="A22" s="71" t="s">
        <v>10</v>
      </c>
      <c r="B22" s="198" t="s">
        <v>11</v>
      </c>
      <c r="C22" s="196"/>
      <c r="D22" s="196"/>
      <c r="E22" s="196"/>
      <c r="F22" s="196"/>
      <c r="G22" s="196"/>
      <c r="H22" s="196"/>
    </row>
    <row r="23" spans="1:14" customHeight="1" ht="26.25">
      <c r="A23" s="71" t="s">
        <v>12</v>
      </c>
      <c r="B23" s="198"/>
      <c r="C23" s="196"/>
      <c r="D23" s="196"/>
      <c r="E23" s="196"/>
      <c r="F23" s="196"/>
      <c r="G23" s="196"/>
      <c r="H23" s="196"/>
    </row>
    <row r="24" spans="1:14" customHeight="1" ht="18.75">
      <c r="A24" s="71"/>
      <c r="B24" s="74"/>
    </row>
    <row r="25" spans="1:14" customHeight="1" ht="18.75">
      <c r="A25" s="75" t="s">
        <v>14</v>
      </c>
      <c r="B25" s="74"/>
    </row>
    <row r="26" spans="1:14" customHeight="1" ht="26.25">
      <c r="A26" s="76" t="s">
        <v>30</v>
      </c>
      <c r="B26" s="649" t="s">
        <v>31</v>
      </c>
      <c r="C26" s="649"/>
    </row>
    <row r="27" spans="1:14" customHeight="1" ht="26.25">
      <c r="A27" s="78" t="s">
        <v>32</v>
      </c>
      <c r="B27" s="647" t="s">
        <v>33</v>
      </c>
      <c r="C27" s="647"/>
    </row>
    <row r="28" spans="1:14" customHeight="1" ht="27">
      <c r="A28" s="78" t="s">
        <v>34</v>
      </c>
      <c r="B28" s="199">
        <v>0.996</v>
      </c>
    </row>
    <row r="29" spans="1:14" customHeight="1" ht="27" s="12" customFormat="1">
      <c r="A29" s="78" t="s">
        <v>35</v>
      </c>
      <c r="B29" s="200">
        <v>0</v>
      </c>
      <c r="C29" s="624" t="s">
        <v>36</v>
      </c>
      <c r="D29" s="625"/>
      <c r="E29" s="625"/>
      <c r="F29" s="625"/>
      <c r="G29" s="626"/>
      <c r="I29" s="80"/>
      <c r="J29" s="80"/>
      <c r="K29" s="80"/>
      <c r="L29" s="80"/>
    </row>
    <row r="30" spans="1:14" customHeight="1" ht="19.5" s="12" customFormat="1">
      <c r="A30" s="78" t="s">
        <v>37</v>
      </c>
      <c r="B30" s="77">
        <f>B28-B29</f>
        <v>0.996</v>
      </c>
      <c r="C30" s="81"/>
      <c r="D30" s="81"/>
      <c r="E30" s="81"/>
      <c r="F30" s="81"/>
      <c r="G30" s="82"/>
      <c r="I30" s="80"/>
      <c r="J30" s="80"/>
      <c r="K30" s="80"/>
      <c r="L30" s="80"/>
    </row>
    <row r="31" spans="1:14" customHeight="1" ht="27" s="12" customFormat="1">
      <c r="A31" s="78" t="s">
        <v>38</v>
      </c>
      <c r="B31" s="201">
        <v>1</v>
      </c>
      <c r="C31" s="627" t="s">
        <v>39</v>
      </c>
      <c r="D31" s="628"/>
      <c r="E31" s="628"/>
      <c r="F31" s="628"/>
      <c r="G31" s="628"/>
      <c r="H31" s="629"/>
      <c r="I31" s="80"/>
      <c r="J31" s="80"/>
      <c r="K31" s="80"/>
      <c r="L31" s="80"/>
    </row>
    <row r="32" spans="1:14" customHeight="1" ht="27" s="12" customFormat="1">
      <c r="A32" s="78" t="s">
        <v>40</v>
      </c>
      <c r="B32" s="201">
        <v>1</v>
      </c>
      <c r="C32" s="627" t="s">
        <v>41</v>
      </c>
      <c r="D32" s="628"/>
      <c r="E32" s="628"/>
      <c r="F32" s="628"/>
      <c r="G32" s="628"/>
      <c r="H32" s="629"/>
      <c r="I32" s="80"/>
      <c r="J32" s="80"/>
      <c r="K32" s="80"/>
      <c r="L32" s="84"/>
      <c r="M32" s="84"/>
      <c r="N32" s="85"/>
    </row>
    <row r="33" spans="1:14" customHeight="1" ht="17.25" s="12" customFormat="1">
      <c r="A33" s="78"/>
      <c r="B33" s="83"/>
      <c r="C33" s="86"/>
      <c r="D33" s="86"/>
      <c r="E33" s="86"/>
      <c r="F33" s="86"/>
      <c r="G33" s="86"/>
      <c r="H33" s="86"/>
      <c r="I33" s="80"/>
      <c r="J33" s="80"/>
      <c r="K33" s="80"/>
      <c r="L33" s="84"/>
      <c r="M33" s="84"/>
      <c r="N33" s="85"/>
    </row>
    <row r="34" spans="1:14" customHeight="1" ht="18.75" s="12" customFormat="1">
      <c r="A34" s="78" t="s">
        <v>42</v>
      </c>
      <c r="B34" s="87">
        <f>B31/B32</f>
        <v>1</v>
      </c>
      <c r="C34" s="70" t="s">
        <v>43</v>
      </c>
      <c r="D34" s="70"/>
      <c r="E34" s="70"/>
      <c r="F34" s="70"/>
      <c r="G34" s="70"/>
      <c r="I34" s="80"/>
      <c r="J34" s="80"/>
      <c r="K34" s="80"/>
      <c r="L34" s="84"/>
      <c r="M34" s="84"/>
      <c r="N34" s="85"/>
    </row>
    <row r="35" spans="1:14" customHeight="1" ht="19.5" s="12" customFormat="1">
      <c r="A35" s="78"/>
      <c r="B35" s="77"/>
      <c r="G35" s="70"/>
      <c r="I35" s="80"/>
      <c r="J35" s="80"/>
      <c r="K35" s="80"/>
      <c r="L35" s="84"/>
      <c r="M35" s="84"/>
      <c r="N35" s="85"/>
    </row>
    <row r="36" spans="1:14" customHeight="1" ht="27" s="12" customFormat="1">
      <c r="A36" s="88" t="s">
        <v>44</v>
      </c>
      <c r="B36" s="202">
        <v>25</v>
      </c>
      <c r="C36" s="70"/>
      <c r="D36" s="630" t="s">
        <v>45</v>
      </c>
      <c r="E36" s="648"/>
      <c r="F36" s="630" t="s">
        <v>46</v>
      </c>
      <c r="G36" s="631"/>
      <c r="J36" s="80"/>
      <c r="K36" s="80"/>
      <c r="L36" s="84"/>
      <c r="M36" s="84"/>
      <c r="N36" s="85"/>
    </row>
    <row r="37" spans="1:14" customHeight="1" ht="27" s="12" customFormat="1">
      <c r="A37" s="89" t="s">
        <v>47</v>
      </c>
      <c r="B37" s="203">
        <v>1</v>
      </c>
      <c r="C37" s="91" t="s">
        <v>48</v>
      </c>
      <c r="D37" s="92" t="s">
        <v>49</v>
      </c>
      <c r="E37" s="145" t="s">
        <v>50</v>
      </c>
      <c r="F37" s="92" t="s">
        <v>49</v>
      </c>
      <c r="G37" s="204" t="s">
        <v>50</v>
      </c>
      <c r="I37" s="205" t="s">
        <v>51</v>
      </c>
      <c r="J37" s="80"/>
      <c r="K37" s="80"/>
      <c r="L37" s="84"/>
      <c r="M37" s="84"/>
      <c r="N37" s="85"/>
    </row>
    <row r="38" spans="1:14" customHeight="1" ht="26.25" s="12" customFormat="1">
      <c r="A38" s="89" t="s">
        <v>52</v>
      </c>
      <c r="B38" s="203">
        <v>1</v>
      </c>
      <c r="C38" s="94">
        <v>1</v>
      </c>
      <c r="D38" s="206">
        <v>4565985</v>
      </c>
      <c r="E38" s="155">
        <f>IF(ISBLANK(D38),"-",$D$48/$D$45*D38)</f>
        <v>458432228.91566</v>
      </c>
      <c r="F38" s="206">
        <v>4589654</v>
      </c>
      <c r="G38" s="158">
        <f>IF(ISBLANK(F38),"-",$D$48/$F$45*F38)</f>
        <v>442376289.15663</v>
      </c>
      <c r="I38" s="207"/>
      <c r="J38" s="80"/>
      <c r="K38" s="80"/>
      <c r="L38" s="84"/>
      <c r="M38" s="84"/>
      <c r="N38" s="85"/>
    </row>
    <row r="39" spans="1:14" customHeight="1" ht="26.25" s="12" customFormat="1">
      <c r="A39" s="89" t="s">
        <v>53</v>
      </c>
      <c r="B39" s="203">
        <v>1</v>
      </c>
      <c r="C39" s="90">
        <v>2</v>
      </c>
      <c r="D39" s="208">
        <v>4569858</v>
      </c>
      <c r="E39" s="156">
        <f>IF(ISBLANK(D39),"-",$D$48/$D$45*D39)</f>
        <v>458821084.33735</v>
      </c>
      <c r="F39" s="208">
        <v>4586524</v>
      </c>
      <c r="G39" s="159">
        <f>IF(ISBLANK(F39),"-",$D$48/$F$45*F39)</f>
        <v>442074602.40964</v>
      </c>
      <c r="I39" s="632">
        <f>ABS((F43/D43*D42)-F42)/D42</f>
        <v>0.043348008271163</v>
      </c>
      <c r="J39" s="80"/>
      <c r="K39" s="80"/>
      <c r="L39" s="84"/>
      <c r="M39" s="84"/>
      <c r="N39" s="85"/>
    </row>
    <row r="40" spans="1:14" customHeight="1" ht="26.25">
      <c r="A40" s="89" t="s">
        <v>54</v>
      </c>
      <c r="B40" s="203">
        <v>1</v>
      </c>
      <c r="C40" s="90">
        <v>3</v>
      </c>
      <c r="D40" s="208">
        <v>4586532</v>
      </c>
      <c r="E40" s="156">
        <f>IF(ISBLANK(D40),"-",$D$48/$D$45*D40)</f>
        <v>460495180.72289</v>
      </c>
      <c r="F40" s="208">
        <v>4523125</v>
      </c>
      <c r="G40" s="159">
        <f>IF(ISBLANK(F40),"-",$D$48/$F$45*F40)</f>
        <v>435963855.42169</v>
      </c>
      <c r="I40" s="632"/>
      <c r="L40" s="84"/>
      <c r="M40" s="84"/>
      <c r="N40" s="96"/>
    </row>
    <row r="41" spans="1:14" customHeight="1" ht="27">
      <c r="A41" s="89" t="s">
        <v>55</v>
      </c>
      <c r="B41" s="203">
        <v>1</v>
      </c>
      <c r="C41" s="97">
        <v>4</v>
      </c>
      <c r="D41" s="209"/>
      <c r="E41" s="157" t="str">
        <f>IF(ISBLANK(D41),"-",$D$48/$D$45*D41)</f>
        <v>0</v>
      </c>
      <c r="F41" s="209"/>
      <c r="G41" s="160" t="str">
        <f>IF(ISBLANK(F41),"-",$D$48/$F$45*F41)</f>
        <v>0</v>
      </c>
      <c r="I41" s="210"/>
      <c r="L41" s="84"/>
      <c r="M41" s="84"/>
      <c r="N41" s="96"/>
    </row>
    <row r="42" spans="1:14" customHeight="1" ht="27">
      <c r="A42" s="89" t="s">
        <v>56</v>
      </c>
      <c r="B42" s="203">
        <v>1</v>
      </c>
      <c r="C42" s="99" t="s">
        <v>57</v>
      </c>
      <c r="D42" s="100">
        <f>AVERAGE(D38:D41)</f>
        <v>4574125</v>
      </c>
      <c r="E42" s="122">
        <f>AVERAGE(E38:E41)</f>
        <v>459249497.99197</v>
      </c>
      <c r="F42" s="100">
        <f>AVERAGE(F38:F41)</f>
        <v>4566434.3333333</v>
      </c>
      <c r="G42" s="101">
        <f>AVERAGE(G38:G41)</f>
        <v>440138248.99598</v>
      </c>
      <c r="H42" s="174"/>
    </row>
    <row r="43" spans="1:14" customHeight="1" ht="26.25">
      <c r="A43" s="89" t="s">
        <v>58</v>
      </c>
      <c r="B43" s="203">
        <v>1</v>
      </c>
      <c r="C43" s="211" t="s">
        <v>59</v>
      </c>
      <c r="D43" s="212">
        <v>24</v>
      </c>
      <c r="E43" s="96"/>
      <c r="F43" s="212">
        <v>25</v>
      </c>
      <c r="H43" s="174"/>
    </row>
    <row r="44" spans="1:14" customHeight="1" ht="26.25">
      <c r="A44" s="89" t="s">
        <v>60</v>
      </c>
      <c r="B44" s="203">
        <v>1</v>
      </c>
      <c r="C44" s="213" t="s">
        <v>61</v>
      </c>
      <c r="D44" s="102">
        <f>D43*$B$34</f>
        <v>24</v>
      </c>
      <c r="E44" s="103"/>
      <c r="F44" s="102">
        <f>F43*$B$34</f>
        <v>25</v>
      </c>
      <c r="H44" s="174"/>
    </row>
    <row r="45" spans="1:14" customHeight="1" ht="19.5">
      <c r="A45" s="89" t="s">
        <v>62</v>
      </c>
      <c r="B45" s="214">
        <f>(B44/B43)*(B42/B41)*(B40/B39)*(B38/B37)*B36</f>
        <v>25</v>
      </c>
      <c r="C45" s="213" t="s">
        <v>63</v>
      </c>
      <c r="D45" s="104">
        <f>D44*$B$30/100</f>
        <v>0.23904</v>
      </c>
      <c r="E45" s="105"/>
      <c r="F45" s="104">
        <f>F44*$B$30/100</f>
        <v>0.249</v>
      </c>
      <c r="H45" s="174"/>
    </row>
    <row r="46" spans="1:14" customHeight="1" ht="19.5">
      <c r="A46" s="618" t="s">
        <v>64</v>
      </c>
      <c r="B46" s="619"/>
      <c r="C46" s="213" t="s">
        <v>65</v>
      </c>
      <c r="D46" s="215">
        <f>D45/$B$45</f>
        <v>0.0095616</v>
      </c>
      <c r="E46" s="216"/>
      <c r="F46" s="217">
        <f>F45/$B$45</f>
        <v>0.00996</v>
      </c>
      <c r="H46" s="174"/>
    </row>
    <row r="47" spans="1:14" customHeight="1" ht="27">
      <c r="A47" s="620"/>
      <c r="B47" s="621"/>
      <c r="C47" s="218" t="s">
        <v>66</v>
      </c>
      <c r="D47" s="219">
        <v>0.96</v>
      </c>
      <c r="E47" s="220"/>
      <c r="F47" s="216"/>
      <c r="H47" s="174"/>
    </row>
    <row r="48" spans="1:14" customHeight="1" ht="18.75">
      <c r="C48" s="221" t="s">
        <v>67</v>
      </c>
      <c r="D48" s="104">
        <f>D47*$B$45</f>
        <v>24</v>
      </c>
      <c r="F48" s="107"/>
      <c r="H48" s="174"/>
    </row>
    <row r="49" spans="1:14" customHeight="1" ht="19.5">
      <c r="C49" s="222" t="s">
        <v>68</v>
      </c>
      <c r="D49" s="223">
        <f>D48/B34</f>
        <v>24</v>
      </c>
      <c r="F49" s="107"/>
      <c r="H49" s="174"/>
    </row>
    <row r="50" spans="1:14" customHeight="1" ht="18.75">
      <c r="C50" s="88" t="s">
        <v>69</v>
      </c>
      <c r="D50" s="224">
        <f>AVERAGE(E38:E41,G38:G41)</f>
        <v>449693873.49398</v>
      </c>
      <c r="F50" s="110"/>
      <c r="H50" s="174"/>
    </row>
    <row r="51" spans="1:14" customHeight="1" ht="18.75">
      <c r="C51" s="89" t="s">
        <v>70</v>
      </c>
      <c r="D51" s="111">
        <f>STDEV(E38:E41,G38:G41)/D50</f>
        <v>0.023876883651196</v>
      </c>
      <c r="F51" s="110"/>
      <c r="H51" s="174"/>
    </row>
    <row r="52" spans="1:14" customHeight="1" ht="19.5">
      <c r="C52" s="187" t="s">
        <v>71</v>
      </c>
      <c r="D52" s="225">
        <f>COUNT(E38:E41,G38:G41)</f>
        <v>6</v>
      </c>
      <c r="F52" s="110"/>
    </row>
    <row r="54" spans="1:14" customHeight="1" ht="18.75">
      <c r="A54" s="69" t="s">
        <v>14</v>
      </c>
      <c r="B54" s="112" t="s">
        <v>72</v>
      </c>
    </row>
    <row r="55" spans="1:14" customHeight="1" ht="18.75">
      <c r="A55" s="70" t="s">
        <v>73</v>
      </c>
      <c r="B55" s="73">
        <v>125</v>
      </c>
      <c r="C55" s="2" t="s">
        <v>74</v>
      </c>
    </row>
    <row r="56" spans="1:14" customHeight="1" ht="26.25">
      <c r="A56" s="72" t="s">
        <v>75</v>
      </c>
      <c r="B56" s="226">
        <v>125</v>
      </c>
      <c r="C56" s="70" t="str">
        <f>B20</f>
        <v>PANTOPRAZOLE </v>
      </c>
      <c r="H56" s="79"/>
    </row>
    <row r="57" spans="1:14" customHeight="1" ht="18.75">
      <c r="A57" s="73" t="s">
        <v>76</v>
      </c>
      <c r="B57" s="178">
        <f>Uniformity!B43</f>
        <v>250</v>
      </c>
      <c r="H57" s="79"/>
    </row>
    <row r="58" spans="1:14" customHeight="1" ht="19.5">
      <c r="H58" s="79"/>
    </row>
    <row r="59" spans="1:14" customHeight="1" ht="27" s="12" customFormat="1">
      <c r="A59" s="88" t="s">
        <v>77</v>
      </c>
      <c r="B59" s="202">
        <v>50</v>
      </c>
      <c r="C59" s="70"/>
      <c r="D59" s="114" t="s">
        <v>78</v>
      </c>
      <c r="E59" s="113" t="s">
        <v>48</v>
      </c>
      <c r="F59" s="113" t="s">
        <v>49</v>
      </c>
      <c r="G59" s="113" t="s">
        <v>79</v>
      </c>
      <c r="H59" s="91" t="s">
        <v>80</v>
      </c>
      <c r="L59" s="80"/>
    </row>
    <row r="60" spans="1:14" customHeight="1" ht="26.25" s="12" customFormat="1">
      <c r="A60" s="89" t="s">
        <v>81</v>
      </c>
      <c r="B60" s="203">
        <v>1</v>
      </c>
      <c r="C60" s="635" t="s">
        <v>82</v>
      </c>
      <c r="D60" s="638">
        <v>92</v>
      </c>
      <c r="E60" s="115">
        <v>1</v>
      </c>
      <c r="F60" s="227">
        <v>4586524</v>
      </c>
      <c r="G60" s="147">
        <f>IF(ISBLANK(F60),"-",(F60/$D$50*$D$47*$B$68)*($B$57/$D$60))</f>
        <v>1.3303322462933</v>
      </c>
      <c r="H60" s="149">
        <f>IF(ISBLANK(F60),"-",G60/$B$56)</f>
        <v>0.010642657970346</v>
      </c>
      <c r="L60" s="80"/>
    </row>
    <row r="61" spans="1:14" customHeight="1" ht="26.25" s="12" customFormat="1">
      <c r="A61" s="89" t="s">
        <v>83</v>
      </c>
      <c r="B61" s="203">
        <v>1</v>
      </c>
      <c r="C61" s="636"/>
      <c r="D61" s="639"/>
      <c r="E61" s="116">
        <v>2</v>
      </c>
      <c r="F61" s="208">
        <v>4521365</v>
      </c>
      <c r="G61" s="148">
        <f>IF(ISBLANK(F61),"-",(F61/$D$50*$D$47*$B$68)*($B$57/$D$60))</f>
        <v>1.3114327226374</v>
      </c>
      <c r="H61" s="150">
        <f>IF(ISBLANK(F61),"-",G61/$B$56)</f>
        <v>0.010491461781099</v>
      </c>
      <c r="L61" s="80"/>
    </row>
    <row r="62" spans="1:14" customHeight="1" ht="26.25" s="12" customFormat="1">
      <c r="A62" s="89" t="s">
        <v>84</v>
      </c>
      <c r="B62" s="203">
        <v>1</v>
      </c>
      <c r="C62" s="636"/>
      <c r="D62" s="639"/>
      <c r="E62" s="116">
        <v>3</v>
      </c>
      <c r="F62" s="228">
        <v>4214458</v>
      </c>
      <c r="G62" s="148">
        <f>IF(ISBLANK(F62),"-",(F62/$D$50*$D$47*$B$68)*($B$57/$D$60))</f>
        <v>1.2224136138934</v>
      </c>
      <c r="H62" s="150">
        <f>IF(ISBLANK(F62),"-",G62/$B$56)</f>
        <v>0.0097793089111469</v>
      </c>
      <c r="L62" s="80"/>
    </row>
    <row r="63" spans="1:14" customHeight="1" ht="27">
      <c r="A63" s="89" t="s">
        <v>85</v>
      </c>
      <c r="B63" s="203">
        <v>1</v>
      </c>
      <c r="C63" s="646"/>
      <c r="D63" s="640"/>
      <c r="E63" s="117">
        <v>4</v>
      </c>
      <c r="F63" s="229"/>
      <c r="G63" s="148" t="str">
        <f>IF(ISBLANK(F63),"-",(F63/$D$50*$D$47*$B$68)*($B$57/$D$60))</f>
        <v>0</v>
      </c>
      <c r="H63" s="150" t="str">
        <f>IF(ISBLANK(F63),"-",G63/$B$56)</f>
        <v>0</v>
      </c>
    </row>
    <row r="64" spans="1:14" customHeight="1" ht="26.25">
      <c r="A64" s="89" t="s">
        <v>86</v>
      </c>
      <c r="B64" s="203">
        <v>1</v>
      </c>
      <c r="C64" s="635" t="s">
        <v>87</v>
      </c>
      <c r="D64" s="638">
        <v>93</v>
      </c>
      <c r="E64" s="115">
        <v>1</v>
      </c>
      <c r="F64" s="227">
        <v>4145215</v>
      </c>
      <c r="G64" s="170">
        <f>IF(ISBLANK(F64),"-",(F64/$D$50*$D$47*$B$68)*($B$57/$D$64))</f>
        <v>1.1894012419097</v>
      </c>
      <c r="H64" s="167">
        <f>IF(ISBLANK(F64),"-",G64/$B$56)</f>
        <v>0.0095152099352773</v>
      </c>
    </row>
    <row r="65" spans="1:14" customHeight="1" ht="26.25">
      <c r="A65" s="89" t="s">
        <v>88</v>
      </c>
      <c r="B65" s="203">
        <v>1</v>
      </c>
      <c r="C65" s="636"/>
      <c r="D65" s="639"/>
      <c r="E65" s="116">
        <v>2</v>
      </c>
      <c r="F65" s="208">
        <v>4585215</v>
      </c>
      <c r="G65" s="171">
        <f>IF(ISBLANK(F65),"-",(F65/$D$50*$D$47*$B$68)*($B$57/$D$64))</f>
        <v>1.315652002471</v>
      </c>
      <c r="H65" s="168">
        <f>IF(ISBLANK(F65),"-",G65/$B$56)</f>
        <v>0.010525216019768</v>
      </c>
    </row>
    <row r="66" spans="1:14" customHeight="1" ht="26.25">
      <c r="A66" s="89" t="s">
        <v>89</v>
      </c>
      <c r="B66" s="203">
        <v>1</v>
      </c>
      <c r="C66" s="636"/>
      <c r="D66" s="639"/>
      <c r="E66" s="116">
        <v>3</v>
      </c>
      <c r="F66" s="208">
        <v>4521365</v>
      </c>
      <c r="G66" s="171">
        <f>IF(ISBLANK(F66),"-",(F66/$D$50*$D$47*$B$68)*($B$57/$D$64))</f>
        <v>1.2973312955123</v>
      </c>
      <c r="H66" s="168">
        <f>IF(ISBLANK(F66),"-",G66/$B$56)</f>
        <v>0.010378650364098</v>
      </c>
    </row>
    <row r="67" spans="1:14" customHeight="1" ht="27">
      <c r="A67" s="89" t="s">
        <v>90</v>
      </c>
      <c r="B67" s="203">
        <v>1</v>
      </c>
      <c r="C67" s="646"/>
      <c r="D67" s="640"/>
      <c r="E67" s="117">
        <v>4</v>
      </c>
      <c r="F67" s="229"/>
      <c r="G67" s="172" t="str">
        <f>IF(ISBLANK(F67),"-",(F67/$D$50*$D$47*$B$68)*($B$57/$D$64))</f>
        <v>0</v>
      </c>
      <c r="H67" s="169" t="str">
        <f>IF(ISBLANK(F67),"-",G67/$B$56)</f>
        <v>0</v>
      </c>
    </row>
    <row r="68" spans="1:14" customHeight="1" ht="26.25">
      <c r="A68" s="89" t="s">
        <v>91</v>
      </c>
      <c r="B68" s="230">
        <f>(B67/B66)*(B65/B64)*(B63/B62)*(B61/B60)*B59</f>
        <v>50</v>
      </c>
      <c r="C68" s="635" t="s">
        <v>92</v>
      </c>
      <c r="D68" s="638">
        <v>94</v>
      </c>
      <c r="E68" s="115">
        <v>1</v>
      </c>
      <c r="F68" s="227">
        <v>4584521</v>
      </c>
      <c r="G68" s="170">
        <f>IF(ISBLANK(F68),"-",(F68/$D$50*$D$47*$B$68)*($B$57/$D$68))</f>
        <v>1.3014586911152</v>
      </c>
      <c r="H68" s="150">
        <f>IF(ISBLANK(F68),"-",G68/$B$56)</f>
        <v>0.010411669528922</v>
      </c>
    </row>
    <row r="69" spans="1:14" customHeight="1" ht="27">
      <c r="A69" s="187" t="s">
        <v>93</v>
      </c>
      <c r="B69" s="231">
        <f>(D47*B68)/B56*B57</f>
        <v>96</v>
      </c>
      <c r="C69" s="636"/>
      <c r="D69" s="639"/>
      <c r="E69" s="116">
        <v>2</v>
      </c>
      <c r="F69" s="208">
        <v>4512365</v>
      </c>
      <c r="G69" s="171">
        <f>IF(ISBLANK(F69),"-",(F69/$D$50*$D$47*$B$68)*($B$57/$D$68))</f>
        <v>1.2809749691918</v>
      </c>
      <c r="H69" s="150">
        <f>IF(ISBLANK(F69),"-",G69/$B$56)</f>
        <v>0.010247799753534</v>
      </c>
    </row>
    <row r="70" spans="1:14" customHeight="1" ht="26.25">
      <c r="A70" s="641" t="s">
        <v>64</v>
      </c>
      <c r="B70" s="642"/>
      <c r="C70" s="636"/>
      <c r="D70" s="639"/>
      <c r="E70" s="116">
        <v>3</v>
      </c>
      <c r="F70" s="208">
        <v>4512366</v>
      </c>
      <c r="G70" s="171">
        <f>IF(ISBLANK(F70),"-",(F70/$D$50*$D$47*$B$68)*($B$57/$D$68))</f>
        <v>1.2809752530728</v>
      </c>
      <c r="H70" s="150">
        <f>IF(ISBLANK(F70),"-",G70/$B$56)</f>
        <v>0.010247802024583</v>
      </c>
    </row>
    <row r="71" spans="1:14" customHeight="1" ht="27">
      <c r="A71" s="643"/>
      <c r="B71" s="644"/>
      <c r="C71" s="637"/>
      <c r="D71" s="640"/>
      <c r="E71" s="117">
        <v>4</v>
      </c>
      <c r="F71" s="229"/>
      <c r="G71" s="172" t="str">
        <f>IF(ISBLANK(F71),"-",(F71/$D$50*$D$47*$B$68)*($B$57/$D$68))</f>
        <v>0</v>
      </c>
      <c r="H71" s="151" t="str">
        <f>IF(ISBLANK(F71),"-",G71/$B$56)</f>
        <v>0</v>
      </c>
    </row>
    <row r="72" spans="1:14" customHeight="1" ht="26.25">
      <c r="A72" s="118"/>
      <c r="B72" s="118"/>
      <c r="C72" s="118"/>
      <c r="D72" s="118"/>
      <c r="E72" s="118"/>
      <c r="F72" s="119"/>
      <c r="G72" s="109" t="s">
        <v>57</v>
      </c>
      <c r="H72" s="232">
        <f>AVERAGE(H60:H71)</f>
        <v>0.010248864032086</v>
      </c>
    </row>
    <row r="73" spans="1:14" customHeight="1" ht="26.25">
      <c r="C73" s="118"/>
      <c r="D73" s="118"/>
      <c r="E73" s="118"/>
      <c r="F73" s="119"/>
      <c r="G73" s="106" t="s">
        <v>70</v>
      </c>
      <c r="H73" s="233">
        <f>STDEV(H60:H71)/H72</f>
        <v>0.03605506152251</v>
      </c>
    </row>
    <row r="74" spans="1:14" customHeight="1" ht="27">
      <c r="A74" s="118"/>
      <c r="B74" s="118"/>
      <c r="C74" s="119"/>
      <c r="D74" s="119"/>
      <c r="E74" s="120"/>
      <c r="F74" s="119"/>
      <c r="G74" s="108" t="s">
        <v>71</v>
      </c>
      <c r="H74" s="234">
        <f>COUNT(H60:H71)</f>
        <v>9</v>
      </c>
    </row>
    <row r="76" spans="1:14" customHeight="1" ht="26.25">
      <c r="A76" s="76" t="s">
        <v>94</v>
      </c>
      <c r="B76" s="235" t="s">
        <v>95</v>
      </c>
      <c r="C76" s="622" t="str">
        <f>B20</f>
        <v>PANTOPRAZOLE </v>
      </c>
      <c r="D76" s="622"/>
      <c r="E76" s="236" t="s">
        <v>96</v>
      </c>
      <c r="F76" s="236"/>
      <c r="G76" s="237">
        <f>H72</f>
        <v>0.010248864032086</v>
      </c>
      <c r="H76" s="179"/>
    </row>
    <row r="77" spans="1:14" customHeight="1" ht="18.75">
      <c r="A77" s="75" t="s">
        <v>97</v>
      </c>
      <c r="B77" s="75" t="s">
        <v>98</v>
      </c>
    </row>
    <row r="78" spans="1:14" customHeight="1" ht="18.75">
      <c r="A78" s="75"/>
      <c r="B78" s="75"/>
    </row>
    <row r="79" spans="1:14" customHeight="1" ht="26.25">
      <c r="A79" s="76" t="s">
        <v>30</v>
      </c>
      <c r="B79" s="645"/>
      <c r="C79" s="645"/>
    </row>
    <row r="80" spans="1:14" customHeight="1" ht="26.25">
      <c r="A80" s="78" t="s">
        <v>32</v>
      </c>
      <c r="B80" s="645"/>
      <c r="C80" s="645"/>
    </row>
    <row r="81" spans="1:14" customHeight="1" ht="27">
      <c r="A81" s="78" t="s">
        <v>34</v>
      </c>
      <c r="B81" s="238">
        <f>B28</f>
        <v>0.996</v>
      </c>
    </row>
    <row r="82" spans="1:14" customHeight="1" ht="27" s="12" customFormat="1">
      <c r="A82" s="78" t="s">
        <v>35</v>
      </c>
      <c r="B82" s="200">
        <v>0</v>
      </c>
      <c r="C82" s="624" t="s">
        <v>36</v>
      </c>
      <c r="D82" s="625"/>
      <c r="E82" s="625"/>
      <c r="F82" s="625"/>
      <c r="G82" s="626"/>
      <c r="I82" s="80"/>
      <c r="J82" s="80"/>
      <c r="K82" s="80"/>
      <c r="L82" s="80"/>
    </row>
    <row r="83" spans="1:14" customHeight="1" ht="19.5" s="12" customFormat="1">
      <c r="A83" s="78" t="s">
        <v>37</v>
      </c>
      <c r="B83" s="77">
        <f>B81-B82</f>
        <v>0.996</v>
      </c>
      <c r="C83" s="81"/>
      <c r="D83" s="81"/>
      <c r="E83" s="81"/>
      <c r="F83" s="81"/>
      <c r="G83" s="82"/>
      <c r="I83" s="80"/>
      <c r="J83" s="80"/>
      <c r="K83" s="80"/>
      <c r="L83" s="80"/>
    </row>
    <row r="84" spans="1:14" customHeight="1" ht="27" s="12" customFormat="1">
      <c r="A84" s="78" t="s">
        <v>38</v>
      </c>
      <c r="B84" s="201"/>
      <c r="C84" s="627" t="s">
        <v>99</v>
      </c>
      <c r="D84" s="628"/>
      <c r="E84" s="628"/>
      <c r="F84" s="628"/>
      <c r="G84" s="628"/>
      <c r="H84" s="629"/>
      <c r="I84" s="80"/>
      <c r="J84" s="80"/>
      <c r="K84" s="80"/>
      <c r="L84" s="80"/>
    </row>
    <row r="85" spans="1:14" customHeight="1" ht="27" s="12" customFormat="1">
      <c r="A85" s="78" t="s">
        <v>40</v>
      </c>
      <c r="B85" s="201"/>
      <c r="C85" s="627" t="s">
        <v>100</v>
      </c>
      <c r="D85" s="628"/>
      <c r="E85" s="628"/>
      <c r="F85" s="628"/>
      <c r="G85" s="628"/>
      <c r="H85" s="629"/>
      <c r="I85" s="80"/>
      <c r="J85" s="80"/>
      <c r="K85" s="80"/>
      <c r="L85" s="80"/>
    </row>
    <row r="86" spans="1:14" customHeight="1" ht="18.75" s="12" customFormat="1">
      <c r="A86" s="78"/>
      <c r="B86" s="83">
        <v>25</v>
      </c>
      <c r="C86" s="86"/>
      <c r="D86" s="86"/>
      <c r="E86" s="86"/>
      <c r="F86" s="86"/>
      <c r="G86" s="86"/>
      <c r="H86" s="86"/>
      <c r="I86" s="80"/>
      <c r="J86" s="80"/>
      <c r="K86" s="80"/>
      <c r="L86" s="80"/>
    </row>
    <row r="87" spans="1:14" customHeight="1" ht="18.75" s="12" customFormat="1">
      <c r="A87" s="78" t="s">
        <v>42</v>
      </c>
      <c r="B87" s="87">
        <v>1</v>
      </c>
      <c r="C87" s="70" t="s">
        <v>43</v>
      </c>
      <c r="D87" s="70"/>
      <c r="E87" s="70"/>
      <c r="F87" s="70"/>
      <c r="G87" s="70"/>
      <c r="I87" s="80"/>
      <c r="J87" s="80"/>
      <c r="K87" s="80"/>
      <c r="L87" s="80"/>
    </row>
    <row r="88" spans="1:14" customHeight="1" ht="19.5">
      <c r="A88" s="75"/>
      <c r="B88" s="75">
        <v>1</v>
      </c>
      <c r="D88" s="2">
        <v>4585632</v>
      </c>
      <c r="F88" s="2">
        <v>4585623</v>
      </c>
    </row>
    <row r="89" spans="1:14" customHeight="1" ht="27">
      <c r="A89" s="88" t="s">
        <v>44</v>
      </c>
      <c r="B89" s="202">
        <v>1</v>
      </c>
      <c r="D89" s="191">
        <v>4585412</v>
      </c>
      <c r="E89" s="194"/>
      <c r="F89" s="630">
        <v>4586523</v>
      </c>
      <c r="G89" s="631"/>
    </row>
    <row r="90" spans="1:14" customHeight="1" ht="27">
      <c r="A90" s="89" t="s">
        <v>47</v>
      </c>
      <c r="B90" s="203">
        <v>1</v>
      </c>
      <c r="C90" s="193" t="s">
        <v>48</v>
      </c>
      <c r="D90" s="92">
        <v>4523544</v>
      </c>
      <c r="E90" s="145" t="s">
        <v>50</v>
      </c>
      <c r="F90" s="92">
        <v>4585235</v>
      </c>
      <c r="G90" s="93" t="s">
        <v>50</v>
      </c>
      <c r="I90" s="205" t="s">
        <v>51</v>
      </c>
    </row>
    <row r="91" spans="1:14" customHeight="1" ht="26.25">
      <c r="A91" s="89" t="s">
        <v>52</v>
      </c>
      <c r="B91" s="203">
        <v>1</v>
      </c>
      <c r="C91" s="143">
        <v>1</v>
      </c>
      <c r="D91" s="566">
        <v>4585632</v>
      </c>
      <c r="E91" s="155">
        <f>IF(ISBLANK(D91),"-",$D$101/$D$98*D91)</f>
        <v>266437974.1187</v>
      </c>
      <c r="F91" s="566">
        <v>4585623</v>
      </c>
      <c r="G91" s="158">
        <f>IF(ISBLANK(F91),"-",$D$101/$F$98*F91)</f>
        <v>255779953.14592</v>
      </c>
      <c r="I91" s="207"/>
    </row>
    <row r="92" spans="1:14" customHeight="1" ht="26.25">
      <c r="A92" s="89" t="s">
        <v>53</v>
      </c>
      <c r="B92" s="203">
        <v>1</v>
      </c>
      <c r="C92" s="119">
        <v>2</v>
      </c>
      <c r="D92" s="568">
        <v>4585412</v>
      </c>
      <c r="E92" s="156">
        <f>IF(ISBLANK(D92),"-",$D$101/$D$98*D92)</f>
        <v>266425191.50677</v>
      </c>
      <c r="F92" s="568">
        <v>4586523</v>
      </c>
      <c r="G92" s="159">
        <f>IF(ISBLANK(F92),"-",$D$101/$F$98*F92)</f>
        <v>255830153.94913</v>
      </c>
      <c r="I92" s="632">
        <f>ABS((F96/D96*D95)-F95)/D95</f>
        <v>0.0370814246718</v>
      </c>
    </row>
    <row r="93" spans="1:14" customHeight="1" ht="26.25">
      <c r="A93" s="89" t="s">
        <v>54</v>
      </c>
      <c r="B93" s="203">
        <v>1</v>
      </c>
      <c r="C93" s="119">
        <v>3</v>
      </c>
      <c r="D93" s="568">
        <v>4523544</v>
      </c>
      <c r="E93" s="156">
        <f>IF(ISBLANK(D93),"-",$D$101/$D$98*D93)</f>
        <v>262830488.62115</v>
      </c>
      <c r="F93" s="568">
        <v>4585235</v>
      </c>
      <c r="G93" s="159">
        <f>IF(ISBLANK(F93),"-",$D$101/$F$98*F93)</f>
        <v>255758311.02187</v>
      </c>
      <c r="I93" s="632"/>
    </row>
    <row r="94" spans="1:14" customHeight="1" ht="27">
      <c r="A94" s="89" t="s">
        <v>55</v>
      </c>
      <c r="B94" s="203">
        <v>1</v>
      </c>
      <c r="C94" s="146">
        <v>4</v>
      </c>
      <c r="D94" s="209"/>
      <c r="E94" s="157" t="str">
        <f>IF(ISBLANK(D94),"-",$D$101/$D$98*D94)</f>
        <v>0</v>
      </c>
      <c r="F94" s="239"/>
      <c r="G94" s="160" t="str">
        <f>IF(ISBLANK(F94),"-",$D$101/$F$98*F94)</f>
        <v>0</v>
      </c>
      <c r="I94" s="210"/>
    </row>
    <row r="95" spans="1:14" customHeight="1" ht="27">
      <c r="A95" s="89" t="s">
        <v>56</v>
      </c>
      <c r="B95" s="203">
        <v>1</v>
      </c>
      <c r="C95" s="139" t="s">
        <v>57</v>
      </c>
      <c r="D95" s="188">
        <f>AVERAGE(D91:D94)</f>
        <v>4564862.6666667</v>
      </c>
      <c r="E95" s="122">
        <f>AVERAGE(E91:E94)</f>
        <v>265231218.08221</v>
      </c>
      <c r="F95" s="144">
        <f>AVERAGE(F91:F94)</f>
        <v>4585793.6666667</v>
      </c>
      <c r="G95" s="240">
        <f>AVERAGE(G91:G94)</f>
        <v>255789472.70564</v>
      </c>
    </row>
    <row r="96" spans="1:14" customHeight="1" ht="26.25">
      <c r="A96" s="89" t="s">
        <v>58</v>
      </c>
      <c r="B96" s="199">
        <v>1</v>
      </c>
      <c r="C96" s="180" t="s">
        <v>101</v>
      </c>
      <c r="D96" s="241">
        <v>24</v>
      </c>
      <c r="E96" s="96"/>
      <c r="F96" s="212">
        <v>25</v>
      </c>
    </row>
    <row r="97" spans="1:14" customHeight="1" ht="26.25">
      <c r="A97" s="89" t="s">
        <v>60</v>
      </c>
      <c r="B97" s="199">
        <v>1</v>
      </c>
      <c r="C97" s="181" t="s">
        <v>102</v>
      </c>
      <c r="D97" s="182">
        <f>D96*$B$87</f>
        <v>24</v>
      </c>
      <c r="E97" s="103"/>
      <c r="F97" s="102">
        <f>F96*$B$87</f>
        <v>25</v>
      </c>
    </row>
    <row r="98" spans="1:14" customHeight="1" ht="19.5">
      <c r="A98" s="89" t="s">
        <v>62</v>
      </c>
      <c r="B98" s="242">
        <f>(B97/B96)*(B95/B94)*(B93/B92)*(B91/B90)*B89</f>
        <v>1</v>
      </c>
      <c r="C98" s="181" t="s">
        <v>103</v>
      </c>
      <c r="D98" s="183">
        <f>D97*$B$83/100</f>
        <v>0.23904</v>
      </c>
      <c r="E98" s="105"/>
      <c r="F98" s="104">
        <f>F97*$B$83/100</f>
        <v>0.249</v>
      </c>
    </row>
    <row r="99" spans="1:14" customHeight="1" ht="19.5">
      <c r="A99" s="618" t="s">
        <v>64</v>
      </c>
      <c r="B99" s="633"/>
      <c r="C99" s="181" t="s">
        <v>104</v>
      </c>
      <c r="D99" s="243">
        <f>D98/$B$98</f>
        <v>0.23904</v>
      </c>
      <c r="E99" s="105"/>
      <c r="F99" s="217">
        <f>F98/$B$98</f>
        <v>0.249</v>
      </c>
      <c r="G99" s="173"/>
      <c r="H99" s="174"/>
    </row>
    <row r="100" spans="1:14" customHeight="1" ht="19.5">
      <c r="A100" s="620"/>
      <c r="B100" s="634"/>
      <c r="C100" s="181" t="s">
        <v>66</v>
      </c>
      <c r="D100" s="244">
        <f>$B$56/$B$116</f>
        <v>13.888888888889</v>
      </c>
      <c r="F100" s="107"/>
      <c r="G100" s="175"/>
      <c r="H100" s="174"/>
    </row>
    <row r="101" spans="1:14" customHeight="1" ht="18.75">
      <c r="C101" s="181" t="s">
        <v>67</v>
      </c>
      <c r="D101" s="182">
        <f>D100*$B$98</f>
        <v>13.888888888889</v>
      </c>
      <c r="F101" s="107"/>
      <c r="G101" s="173"/>
      <c r="H101" s="174"/>
    </row>
    <row r="102" spans="1:14" customHeight="1" ht="19.5">
      <c r="C102" s="184" t="s">
        <v>68</v>
      </c>
      <c r="D102" s="189">
        <f>D101/B34</f>
        <v>13.888888888889</v>
      </c>
      <c r="F102" s="110"/>
      <c r="G102" s="173"/>
      <c r="H102" s="174"/>
      <c r="J102" s="123"/>
    </row>
    <row r="103" spans="1:14" customHeight="1" ht="18.75">
      <c r="C103" s="185" t="s">
        <v>105</v>
      </c>
      <c r="D103" s="186">
        <f>AVERAGE(E91:E94,G91:G94)</f>
        <v>260510345.39392</v>
      </c>
      <c r="F103" s="110"/>
      <c r="G103" s="176"/>
      <c r="H103" s="174"/>
      <c r="J103" s="125"/>
    </row>
    <row r="104" spans="1:14" customHeight="1" ht="18.75">
      <c r="C104" s="106" t="s">
        <v>70</v>
      </c>
      <c r="D104" s="124">
        <f>STDEV(E91:E94,G91:G94)/D103</f>
        <v>0.020483116711721</v>
      </c>
      <c r="F104" s="110"/>
      <c r="G104" s="173"/>
      <c r="H104" s="174"/>
      <c r="J104" s="125"/>
    </row>
    <row r="105" spans="1:14" customHeight="1" ht="19.5">
      <c r="C105" s="108" t="s">
        <v>71</v>
      </c>
      <c r="D105" s="126">
        <v>4254515</v>
      </c>
      <c r="F105" s="110"/>
      <c r="G105" s="173"/>
      <c r="H105" s="174"/>
      <c r="J105" s="125"/>
    </row>
    <row r="106" spans="1:14" customHeight="1" ht="19.5">
      <c r="A106" s="69"/>
      <c r="B106" s="69"/>
      <c r="C106" s="69"/>
      <c r="D106" s="69"/>
      <c r="E106" s="69"/>
    </row>
    <row r="107" spans="1:14" customHeight="1" ht="26.25">
      <c r="A107" s="88" t="s">
        <v>106</v>
      </c>
      <c r="B107" s="202">
        <v>90</v>
      </c>
      <c r="C107" s="127" t="s">
        <v>16</v>
      </c>
      <c r="D107" s="128"/>
      <c r="E107" s="190" t="s">
        <v>107</v>
      </c>
      <c r="F107" s="129" t="s">
        <v>108</v>
      </c>
    </row>
    <row r="108" spans="1:14" customHeight="1" ht="26.25">
      <c r="A108" s="89" t="s">
        <v>109</v>
      </c>
      <c r="B108" s="203">
        <v>10</v>
      </c>
      <c r="C108" s="95">
        <v>1</v>
      </c>
      <c r="D108" s="605">
        <v>4582511</v>
      </c>
      <c r="E108" s="130">
        <f>IF(ISBLANK(D108),"-",D108/$D$103*$D$100*$B$116)</f>
        <v>2.1988143086365</v>
      </c>
      <c r="F108" s="131">
        <f>IF(ISBLANK(D108), "-", E108/$B$56)</f>
        <v>0.017590514469092</v>
      </c>
    </row>
    <row r="109" spans="1:14" customHeight="1" ht="26.25">
      <c r="A109" s="89" t="s">
        <v>83</v>
      </c>
      <c r="B109" s="203">
        <v>1</v>
      </c>
      <c r="C109" s="95">
        <v>2</v>
      </c>
      <c r="D109" s="605">
        <v>4523568</v>
      </c>
      <c r="E109" s="132">
        <f>IF(ISBLANK(D109),"-",D109/$D$103*$D$100*$B$116)</f>
        <v>2.1705318425838</v>
      </c>
      <c r="F109" s="152">
        <f>IF(ISBLANK(D109), "-", E109/$B$56)</f>
        <v>0.01736425474067</v>
      </c>
    </row>
    <row r="110" spans="1:14" customHeight="1" ht="26.25">
      <c r="A110" s="89" t="s">
        <v>84</v>
      </c>
      <c r="B110" s="203">
        <v>1</v>
      </c>
      <c r="C110" s="95">
        <v>3</v>
      </c>
      <c r="D110" s="605">
        <v>4523568</v>
      </c>
      <c r="E110" s="132">
        <f>IF(ISBLANK(D110),"-",D110/$D$103*$D$100*$B$116)</f>
        <v>2.1705318425838</v>
      </c>
      <c r="F110" s="152">
        <f>IF(ISBLANK(D110), "-", E110/$B$56)</f>
        <v>0.01736425474067</v>
      </c>
    </row>
    <row r="111" spans="1:14" customHeight="1" ht="26.25">
      <c r="A111" s="89" t="s">
        <v>85</v>
      </c>
      <c r="B111" s="203">
        <v>1</v>
      </c>
      <c r="C111" s="95">
        <v>4</v>
      </c>
      <c r="D111" s="605">
        <v>4523568</v>
      </c>
      <c r="E111" s="132">
        <f>IF(ISBLANK(D111),"-",D111/$D$103*$D$100*$B$116)</f>
        <v>2.1705318425838</v>
      </c>
      <c r="F111" s="152">
        <f>IF(ISBLANK(D111), "-", E111/$B$56)</f>
        <v>0.01736425474067</v>
      </c>
    </row>
    <row r="112" spans="1:14" customHeight="1" ht="26.25">
      <c r="A112" s="89" t="s">
        <v>86</v>
      </c>
      <c r="B112" s="203">
        <v>1</v>
      </c>
      <c r="C112" s="95">
        <v>5</v>
      </c>
      <c r="D112" s="605">
        <v>4523652</v>
      </c>
      <c r="E112" s="132">
        <f>IF(ISBLANK(D112),"-",D112/$D$103*$D$100*$B$116)</f>
        <v>2.1705721480848</v>
      </c>
      <c r="F112" s="152">
        <f>IF(ISBLANK(D112), "-", E112/$B$56)</f>
        <v>0.017364577184678</v>
      </c>
    </row>
    <row r="113" spans="1:14" customHeight="1" ht="26.25">
      <c r="A113" s="89" t="s">
        <v>88</v>
      </c>
      <c r="B113" s="203">
        <v>1</v>
      </c>
      <c r="C113" s="98">
        <v>6</v>
      </c>
      <c r="D113" s="606">
        <v>4523569</v>
      </c>
      <c r="E113" s="133">
        <f>IF(ISBLANK(D113),"-",D113/$D$103*$D$100*$B$116)</f>
        <v>2.1705323224112</v>
      </c>
      <c r="F113" s="153">
        <f>IF(ISBLANK(D113), "-", E113/$B$56)</f>
        <v>0.017364258579289</v>
      </c>
    </row>
    <row r="114" spans="1:14" customHeight="1" ht="26.25">
      <c r="A114" s="89" t="s">
        <v>89</v>
      </c>
      <c r="B114" s="203">
        <v>1</v>
      </c>
      <c r="C114" s="95"/>
      <c r="D114" s="119"/>
      <c r="E114" s="121"/>
      <c r="F114" s="134"/>
    </row>
    <row r="115" spans="1:14" customHeight="1" ht="26.25">
      <c r="A115" s="89" t="s">
        <v>90</v>
      </c>
      <c r="B115" s="203">
        <v>1</v>
      </c>
      <c r="C115" s="95"/>
      <c r="D115" s="135"/>
      <c r="E115" s="136" t="s">
        <v>57</v>
      </c>
      <c r="F115" s="245">
        <f>AVERAGE(F108:F113)</f>
        <v>0.017402019075845</v>
      </c>
    </row>
    <row r="116" spans="1:14" customHeight="1" ht="27">
      <c r="A116" s="89" t="s">
        <v>91</v>
      </c>
      <c r="B116" s="214">
        <f>(B115/B114)*(B113/B112)*(B111/B110)*(B109/B108)*B107</f>
        <v>9</v>
      </c>
      <c r="C116" s="137"/>
      <c r="D116" s="138"/>
      <c r="E116" s="139" t="s">
        <v>70</v>
      </c>
      <c r="F116" s="246">
        <f>STDEV(F108:F113)/F115</f>
        <v>0.0053064874604957</v>
      </c>
      <c r="I116" s="121"/>
    </row>
    <row r="117" spans="1:14" customHeight="1" ht="27">
      <c r="A117" s="618" t="s">
        <v>64</v>
      </c>
      <c r="B117" s="619"/>
      <c r="C117" s="140"/>
      <c r="D117" s="141"/>
      <c r="E117" s="142" t="s">
        <v>71</v>
      </c>
      <c r="F117" s="247">
        <f>COUNT(F108:F113)</f>
        <v>6</v>
      </c>
      <c r="I117" s="121"/>
      <c r="J117" s="125"/>
    </row>
    <row r="118" spans="1:14" customHeight="1" ht="19.5">
      <c r="A118" s="620"/>
      <c r="B118" s="621"/>
      <c r="C118" s="121"/>
      <c r="D118" s="121"/>
      <c r="E118" s="121"/>
      <c r="F118" s="119"/>
      <c r="G118" s="121"/>
      <c r="H118" s="121"/>
      <c r="I118" s="121"/>
    </row>
    <row r="119" spans="1:14" customHeight="1" ht="18.75">
      <c r="A119" s="86"/>
      <c r="B119" s="86"/>
      <c r="C119" s="121"/>
      <c r="D119" s="121"/>
      <c r="E119" s="121"/>
      <c r="F119" s="119"/>
      <c r="G119" s="121"/>
      <c r="H119" s="121"/>
      <c r="I119" s="121"/>
    </row>
    <row r="120" spans="1:14" customHeight="1" ht="26.25">
      <c r="A120" s="76" t="s">
        <v>94</v>
      </c>
      <c r="B120" s="235" t="s">
        <v>110</v>
      </c>
      <c r="C120" s="622" t="str">
        <f>B20</f>
        <v>PANTOPRAZOLE </v>
      </c>
      <c r="D120" s="622"/>
      <c r="E120" s="236" t="s">
        <v>111</v>
      </c>
      <c r="F120" s="236"/>
      <c r="G120" s="237">
        <f>F115</f>
        <v>0.017402019075845</v>
      </c>
      <c r="H120" s="121"/>
      <c r="I120" s="121"/>
    </row>
    <row r="121" spans="1:14" customHeight="1" ht="19.5">
      <c r="A121" s="192"/>
      <c r="B121" s="192"/>
      <c r="C121" s="154"/>
      <c r="D121" s="154"/>
      <c r="E121" s="154"/>
      <c r="F121" s="154"/>
      <c r="G121" s="154"/>
      <c r="H121" s="154"/>
    </row>
    <row r="122" spans="1:14" customHeight="1" ht="18.75">
      <c r="B122" s="623" t="s">
        <v>24</v>
      </c>
      <c r="C122" s="623"/>
      <c r="E122" s="193" t="s">
        <v>25</v>
      </c>
      <c r="F122" s="165"/>
      <c r="G122" s="623" t="s">
        <v>26</v>
      </c>
      <c r="H122" s="623"/>
    </row>
    <row r="123" spans="1:14" customHeight="1" ht="18.75">
      <c r="A123" s="166" t="s">
        <v>27</v>
      </c>
      <c r="B123" s="161"/>
      <c r="C123" s="161"/>
      <c r="E123" s="161"/>
      <c r="F123" s="121"/>
      <c r="G123" s="163"/>
      <c r="H123" s="163"/>
    </row>
    <row r="124" spans="1:14" customHeight="1" ht="18.75">
      <c r="A124" s="166" t="s">
        <v>28</v>
      </c>
      <c r="B124" s="162"/>
      <c r="C124" s="162"/>
      <c r="E124" s="162"/>
      <c r="F124" s="121"/>
      <c r="G124" s="164"/>
      <c r="H124" s="164"/>
    </row>
    <row r="125" spans="1:14" customHeight="1" ht="18.75">
      <c r="A125" s="118"/>
      <c r="B125" s="118"/>
      <c r="C125" s="119"/>
      <c r="D125" s="119"/>
      <c r="E125" s="119"/>
      <c r="F125" s="120"/>
      <c r="G125" s="119"/>
      <c r="H125" s="119"/>
      <c r="I125" s="121"/>
    </row>
    <row r="126" spans="1:14" customHeight="1" ht="18.75">
      <c r="A126" s="118"/>
      <c r="B126" s="118"/>
      <c r="C126" s="119"/>
      <c r="D126" s="119"/>
      <c r="E126" s="119"/>
      <c r="F126" s="120"/>
      <c r="G126" s="119"/>
      <c r="H126" s="119"/>
      <c r="I126" s="121"/>
    </row>
    <row r="127" spans="1:14" customHeight="1" ht="18.75">
      <c r="A127" s="118"/>
      <c r="B127" s="118"/>
      <c r="C127" s="119"/>
      <c r="D127" s="119"/>
      <c r="E127" s="119"/>
      <c r="F127" s="120"/>
      <c r="G127" s="119"/>
      <c r="H127" s="119"/>
      <c r="I127" s="121"/>
    </row>
    <row r="128" spans="1:14" customHeight="1" ht="18.75">
      <c r="A128" s="118"/>
      <c r="B128" s="118"/>
      <c r="C128" s="119"/>
      <c r="D128" s="119"/>
      <c r="E128" s="119"/>
      <c r="F128" s="120"/>
      <c r="G128" s="119"/>
      <c r="H128" s="119"/>
      <c r="I128" s="121"/>
    </row>
    <row r="129" spans="1:14" customHeight="1" ht="18.75">
      <c r="A129" s="118"/>
      <c r="B129" s="118"/>
      <c r="C129" s="119"/>
      <c r="D129" s="119"/>
      <c r="E129" s="119"/>
      <c r="F129" s="120"/>
      <c r="G129" s="119"/>
      <c r="H129" s="119"/>
      <c r="I129" s="121"/>
    </row>
    <row r="130" spans="1:14" customHeight="1" ht="18.75">
      <c r="A130" s="118"/>
      <c r="B130" s="118"/>
      <c r="C130" s="119"/>
      <c r="D130" s="119"/>
      <c r="E130" s="119"/>
      <c r="F130" s="120"/>
      <c r="G130" s="119"/>
      <c r="H130" s="119"/>
      <c r="I130" s="121"/>
    </row>
    <row r="131" spans="1:14" customHeight="1" ht="18.75">
      <c r="A131" s="118"/>
      <c r="B131" s="118"/>
      <c r="C131" s="119"/>
      <c r="D131" s="119"/>
      <c r="E131" s="119"/>
      <c r="F131" s="120"/>
      <c r="G131" s="119"/>
      <c r="H131" s="119"/>
      <c r="I131" s="121"/>
    </row>
    <row r="132" spans="1:14" customHeight="1" ht="18.75">
      <c r="A132" s="118"/>
      <c r="B132" s="118"/>
      <c r="C132" s="119"/>
      <c r="D132" s="119"/>
      <c r="E132" s="119"/>
      <c r="F132" s="120"/>
      <c r="G132" s="119"/>
      <c r="H132" s="119"/>
      <c r="I132" s="121"/>
    </row>
    <row r="133" spans="1:14" customHeight="1" ht="18.75">
      <c r="A133" s="118"/>
      <c r="B133" s="118"/>
      <c r="C133" s="119"/>
      <c r="D133" s="119"/>
      <c r="E133" s="119"/>
      <c r="F133" s="120"/>
      <c r="G133" s="119"/>
      <c r="H133" s="119"/>
      <c r="I133" s="1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6:C26"/>
    <mergeCell ref="A16:H16"/>
    <mergeCell ref="A17:H17"/>
    <mergeCell ref="B18:C18"/>
    <mergeCell ref="B20:C20"/>
    <mergeCell ref="B21:H21"/>
    <mergeCell ref="B27:C27"/>
    <mergeCell ref="C29:G29"/>
    <mergeCell ref="C31:H31"/>
    <mergeCell ref="C32:H32"/>
    <mergeCell ref="D36:E36"/>
    <mergeCell ref="F36:G36"/>
    <mergeCell ref="I39:I40"/>
    <mergeCell ref="A46:B47"/>
    <mergeCell ref="C60:C63"/>
    <mergeCell ref="D60:D63"/>
    <mergeCell ref="C64:C67"/>
    <mergeCell ref="D64:D67"/>
    <mergeCell ref="I92:I93"/>
    <mergeCell ref="A99:B100"/>
    <mergeCell ref="C68:C71"/>
    <mergeCell ref="D68:D71"/>
    <mergeCell ref="A70:B71"/>
    <mergeCell ref="C76:D76"/>
    <mergeCell ref="B79:C79"/>
    <mergeCell ref="B80:C80"/>
    <mergeCell ref="A117:B118"/>
    <mergeCell ref="C120:D120"/>
    <mergeCell ref="B122:C122"/>
    <mergeCell ref="G122:H122"/>
    <mergeCell ref="C82:G82"/>
    <mergeCell ref="C84:H84"/>
    <mergeCell ref="C85:H85"/>
    <mergeCell ref="F89:G89"/>
  </mergeCells>
  <conditionalFormatting sqref="E51">
    <cfRule type="cellIs" dxfId="1" priority="1" operator="greaterThan">
      <formula>0.02</formula>
    </cfRule>
  </conditionalFormatting>
  <conditionalFormatting sqref="D51">
    <cfRule type="cellIs" dxfId="2" priority="2" operator="greaterThan">
      <formula>0.02</formula>
    </cfRule>
  </conditionalFormatting>
  <conditionalFormatting sqref="H73">
    <cfRule type="cellIs" dxfId="3" priority="3" operator="greaterThan">
      <formula>0.02</formula>
    </cfRule>
  </conditionalFormatting>
  <conditionalFormatting sqref="D104">
    <cfRule type="cellIs" dxfId="3" priority="4" operator="greaterThan">
      <formula>0.02</formula>
    </cfRule>
  </conditionalFormatting>
  <conditionalFormatting sqref="I39">
    <cfRule type="cellIs" dxfId="4" priority="5" operator="lessThanOrEqual">
      <formula>0.02</formula>
    </cfRule>
  </conditionalFormatting>
  <conditionalFormatting sqref="I39">
    <cfRule type="cellIs" dxfId="5" priority="6" operator="greaterThan">
      <formula>0.02</formula>
    </cfRule>
  </conditionalFormatting>
  <conditionalFormatting sqref="I92">
    <cfRule type="cellIs" dxfId="4" priority="7" operator="lessThanOrEqual">
      <formula>0.02</formula>
    </cfRule>
  </conditionalFormatting>
  <conditionalFormatting sqref="I92">
    <cfRule type="cellIs" dxfId="5" priority="8" operator="greaterThan">
      <formula>0.02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33"/>
  <sheetViews>
    <sheetView tabSelected="0" workbookViewId="0" zoomScale="64" zoomScaleNormal="64" showGridLines="true" showRowColHeaders="1">
      <selection activeCell="I92" sqref="I92"/>
    </sheetView>
  </sheetViews>
  <sheetFormatPr defaultRowHeight="14.4" defaultColWidth="9.140625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30" customWidth="true" style="2"/>
    <col min="9" max="9" width="30.28515625" hidden="true" customWidth="true" style="2"/>
    <col min="10" max="10" width="30.42578125" customWidth="true" style="2"/>
    <col min="11" max="11" width="21.28515625" customWidth="true" style="2"/>
    <col min="12" max="12" width="9.140625" style="2"/>
  </cols>
  <sheetData>
    <row r="15" spans="1:14" customHeight="1" ht="19.5">
      <c r="A15" s="300"/>
    </row>
    <row r="16" spans="1:14" customHeight="1" ht="19.5">
      <c r="A16" s="650" t="s">
        <v>0</v>
      </c>
      <c r="B16" s="651"/>
      <c r="C16" s="651"/>
      <c r="D16" s="651"/>
      <c r="E16" s="651"/>
      <c r="F16" s="651"/>
      <c r="G16" s="651"/>
      <c r="H16" s="652"/>
    </row>
    <row r="17" spans="1:14" customHeight="1" ht="20.25">
      <c r="A17" s="653" t="s">
        <v>29</v>
      </c>
      <c r="B17" s="653"/>
      <c r="C17" s="653"/>
      <c r="D17" s="653"/>
      <c r="E17" s="653"/>
      <c r="F17" s="653"/>
      <c r="G17" s="653"/>
      <c r="H17" s="653"/>
    </row>
    <row r="18" spans="1:14" customHeight="1" ht="26.25">
      <c r="A18" s="250" t="s">
        <v>2</v>
      </c>
      <c r="B18" s="649" t="s">
        <v>3</v>
      </c>
      <c r="C18" s="649"/>
      <c r="D18" s="374"/>
      <c r="E18" s="374"/>
      <c r="F18" s="375"/>
      <c r="G18" s="375"/>
      <c r="H18" s="375"/>
    </row>
    <row r="19" spans="1:14" customHeight="1" ht="26.25">
      <c r="A19" s="250" t="s">
        <v>4</v>
      </c>
      <c r="B19" s="376" t="s">
        <v>5</v>
      </c>
      <c r="C19" s="375"/>
      <c r="D19" s="375"/>
      <c r="E19" s="375"/>
      <c r="F19" s="375"/>
      <c r="G19" s="375"/>
      <c r="H19" s="375"/>
    </row>
    <row r="20" spans="1:14" customHeight="1" ht="26.25">
      <c r="A20" s="250" t="s">
        <v>6</v>
      </c>
      <c r="B20" s="654" t="s">
        <v>7</v>
      </c>
      <c r="C20" s="654"/>
      <c r="D20" s="375"/>
      <c r="E20" s="375"/>
      <c r="F20" s="375"/>
      <c r="G20" s="375"/>
      <c r="H20" s="375"/>
    </row>
    <row r="21" spans="1:14" customHeight="1" ht="26.25">
      <c r="A21" s="250" t="s">
        <v>8</v>
      </c>
      <c r="B21" s="654" t="s">
        <v>9</v>
      </c>
      <c r="C21" s="654"/>
      <c r="D21" s="654"/>
      <c r="E21" s="654"/>
      <c r="F21" s="654"/>
      <c r="G21" s="654"/>
      <c r="H21" s="654"/>
      <c r="I21" s="356"/>
    </row>
    <row r="22" spans="1:14" customHeight="1" ht="26.25">
      <c r="A22" s="250" t="s">
        <v>10</v>
      </c>
      <c r="B22" s="377" t="s">
        <v>11</v>
      </c>
      <c r="C22" s="375"/>
      <c r="D22" s="375"/>
      <c r="E22" s="375"/>
      <c r="F22" s="375"/>
      <c r="G22" s="375"/>
      <c r="H22" s="375"/>
    </row>
    <row r="23" spans="1:14" customHeight="1" ht="26.25">
      <c r="A23" s="250" t="s">
        <v>12</v>
      </c>
      <c r="B23" s="377"/>
      <c r="C23" s="375"/>
      <c r="D23" s="375"/>
      <c r="E23" s="375"/>
      <c r="F23" s="375"/>
      <c r="G23" s="375"/>
      <c r="H23" s="375"/>
    </row>
    <row r="24" spans="1:14" customHeight="1" ht="18.75">
      <c r="A24" s="250"/>
      <c r="B24" s="253"/>
    </row>
    <row r="25" spans="1:14" customHeight="1" ht="18.75">
      <c r="A25" s="254" t="s">
        <v>14</v>
      </c>
      <c r="B25" s="253"/>
    </row>
    <row r="26" spans="1:14" customHeight="1" ht="26.25">
      <c r="A26" s="255" t="s">
        <v>30</v>
      </c>
      <c r="B26" s="649" t="s">
        <v>112</v>
      </c>
      <c r="C26" s="649"/>
    </row>
    <row r="27" spans="1:14" customHeight="1" ht="26.25">
      <c r="A27" s="257" t="s">
        <v>32</v>
      </c>
      <c r="B27" s="647" t="s">
        <v>113</v>
      </c>
      <c r="C27" s="647"/>
    </row>
    <row r="28" spans="1:14" customHeight="1" ht="27">
      <c r="A28" s="257" t="s">
        <v>34</v>
      </c>
      <c r="B28" s="378">
        <v>1</v>
      </c>
    </row>
    <row r="29" spans="1:14" customHeight="1" ht="27" s="12" customFormat="1">
      <c r="A29" s="257" t="s">
        <v>35</v>
      </c>
      <c r="B29" s="379">
        <v>0</v>
      </c>
      <c r="C29" s="624" t="s">
        <v>36</v>
      </c>
      <c r="D29" s="625"/>
      <c r="E29" s="625"/>
      <c r="F29" s="625"/>
      <c r="G29" s="626"/>
      <c r="I29" s="259"/>
      <c r="J29" s="259"/>
      <c r="K29" s="259"/>
      <c r="L29" s="259"/>
    </row>
    <row r="30" spans="1:14" customHeight="1" ht="19.5" s="12" customFormat="1">
      <c r="A30" s="257" t="s">
        <v>37</v>
      </c>
      <c r="B30" s="256">
        <f>B28-B29</f>
        <v>1</v>
      </c>
      <c r="C30" s="260"/>
      <c r="D30" s="260"/>
      <c r="E30" s="260"/>
      <c r="F30" s="260"/>
      <c r="G30" s="261"/>
      <c r="I30" s="259"/>
      <c r="J30" s="259"/>
      <c r="K30" s="259"/>
      <c r="L30" s="259"/>
    </row>
    <row r="31" spans="1:14" customHeight="1" ht="27" s="12" customFormat="1">
      <c r="A31" s="257" t="s">
        <v>38</v>
      </c>
      <c r="B31" s="380">
        <v>1</v>
      </c>
      <c r="C31" s="627" t="s">
        <v>39</v>
      </c>
      <c r="D31" s="628"/>
      <c r="E31" s="628"/>
      <c r="F31" s="628"/>
      <c r="G31" s="628"/>
      <c r="H31" s="629"/>
      <c r="I31" s="259"/>
      <c r="J31" s="259"/>
      <c r="K31" s="259"/>
      <c r="L31" s="259"/>
    </row>
    <row r="32" spans="1:14" customHeight="1" ht="27" s="12" customFormat="1">
      <c r="A32" s="257" t="s">
        <v>40</v>
      </c>
      <c r="B32" s="380">
        <v>1</v>
      </c>
      <c r="C32" s="627" t="s">
        <v>41</v>
      </c>
      <c r="D32" s="628"/>
      <c r="E32" s="628"/>
      <c r="F32" s="628"/>
      <c r="G32" s="628"/>
      <c r="H32" s="629"/>
      <c r="I32" s="259"/>
      <c r="J32" s="259"/>
      <c r="K32" s="259"/>
      <c r="L32" s="263"/>
      <c r="M32" s="263"/>
      <c r="N32" s="264"/>
    </row>
    <row r="33" spans="1:14" customHeight="1" ht="17.25" s="12" customFormat="1">
      <c r="A33" s="257"/>
      <c r="B33" s="262"/>
      <c r="C33" s="265"/>
      <c r="D33" s="265"/>
      <c r="E33" s="265"/>
      <c r="F33" s="265"/>
      <c r="G33" s="265"/>
      <c r="H33" s="265"/>
      <c r="I33" s="259"/>
      <c r="J33" s="259"/>
      <c r="K33" s="259"/>
      <c r="L33" s="263"/>
      <c r="M33" s="263"/>
      <c r="N33" s="264"/>
    </row>
    <row r="34" spans="1:14" customHeight="1" ht="18.75" s="12" customFormat="1">
      <c r="A34" s="257" t="s">
        <v>42</v>
      </c>
      <c r="B34" s="266">
        <f>B31/B32</f>
        <v>1</v>
      </c>
      <c r="C34" s="249" t="s">
        <v>43</v>
      </c>
      <c r="D34" s="249"/>
      <c r="E34" s="249"/>
      <c r="F34" s="249"/>
      <c r="G34" s="249"/>
      <c r="I34" s="259"/>
      <c r="J34" s="259"/>
      <c r="K34" s="259"/>
      <c r="L34" s="263"/>
      <c r="M34" s="263"/>
      <c r="N34" s="264"/>
    </row>
    <row r="35" spans="1:14" customHeight="1" ht="19.5" s="12" customFormat="1">
      <c r="A35" s="257"/>
      <c r="B35" s="256"/>
      <c r="G35" s="249"/>
      <c r="I35" s="259"/>
      <c r="J35" s="259"/>
      <c r="K35" s="259"/>
      <c r="L35" s="263"/>
      <c r="M35" s="263"/>
      <c r="N35" s="264"/>
    </row>
    <row r="36" spans="1:14" customHeight="1" ht="27" s="12" customFormat="1">
      <c r="A36" s="267" t="s">
        <v>44</v>
      </c>
      <c r="B36" s="381">
        <v>25</v>
      </c>
      <c r="C36" s="249"/>
      <c r="D36" s="630" t="s">
        <v>45</v>
      </c>
      <c r="E36" s="648"/>
      <c r="F36" s="630" t="s">
        <v>46</v>
      </c>
      <c r="G36" s="631"/>
      <c r="J36" s="259"/>
      <c r="K36" s="259"/>
      <c r="L36" s="263"/>
      <c r="M36" s="263"/>
      <c r="N36" s="264"/>
    </row>
    <row r="37" spans="1:14" customHeight="1" ht="27" s="12" customFormat="1">
      <c r="A37" s="268" t="s">
        <v>47</v>
      </c>
      <c r="B37" s="382">
        <v>1</v>
      </c>
      <c r="C37" s="270" t="s">
        <v>48</v>
      </c>
      <c r="D37" s="271" t="s">
        <v>49</v>
      </c>
      <c r="E37" s="324" t="s">
        <v>50</v>
      </c>
      <c r="F37" s="271" t="s">
        <v>49</v>
      </c>
      <c r="G37" s="383" t="s">
        <v>50</v>
      </c>
      <c r="I37" s="384" t="s">
        <v>51</v>
      </c>
      <c r="J37" s="259"/>
      <c r="K37" s="259"/>
      <c r="L37" s="263"/>
      <c r="M37" s="263"/>
      <c r="N37" s="264"/>
    </row>
    <row r="38" spans="1:14" customHeight="1" ht="26.25" s="12" customFormat="1">
      <c r="A38" s="268" t="s">
        <v>52</v>
      </c>
      <c r="B38" s="382">
        <v>1</v>
      </c>
      <c r="C38" s="273">
        <v>1</v>
      </c>
      <c r="D38" s="385">
        <v>4565985</v>
      </c>
      <c r="E38" s="334">
        <f>IF(ISBLANK(D38),"-",$D$48/$D$45*D38)</f>
        <v>458976617.1875</v>
      </c>
      <c r="F38" s="385">
        <v>4589654</v>
      </c>
      <c r="G38" s="337">
        <f>IF(ISBLANK(F38),"-",$D$48/$F$45*F38)</f>
        <v>442901611</v>
      </c>
      <c r="I38" s="386"/>
      <c r="J38" s="259"/>
      <c r="K38" s="259"/>
      <c r="L38" s="263"/>
      <c r="M38" s="263"/>
      <c r="N38" s="264"/>
    </row>
    <row r="39" spans="1:14" customHeight="1" ht="26.25" s="12" customFormat="1">
      <c r="A39" s="268" t="s">
        <v>53</v>
      </c>
      <c r="B39" s="382">
        <v>1</v>
      </c>
      <c r="C39" s="269">
        <v>2</v>
      </c>
      <c r="D39" s="387">
        <v>4569858</v>
      </c>
      <c r="E39" s="335">
        <f>IF(ISBLANK(D39),"-",$D$48/$D$45*D39)</f>
        <v>459365934.375</v>
      </c>
      <c r="F39" s="387">
        <v>4586524</v>
      </c>
      <c r="G39" s="338">
        <f>IF(ISBLANK(F39),"-",$D$48/$F$45*F39)</f>
        <v>442599566</v>
      </c>
      <c r="I39" s="632">
        <f>ABS((F43/D43*D42)-F42)/D42</f>
        <v>0.043348008271163</v>
      </c>
      <c r="J39" s="259"/>
      <c r="K39" s="259"/>
      <c r="L39" s="263"/>
      <c r="M39" s="263"/>
      <c r="N39" s="264"/>
    </row>
    <row r="40" spans="1:14" customHeight="1" ht="26.25">
      <c r="A40" s="268" t="s">
        <v>54</v>
      </c>
      <c r="B40" s="382">
        <v>1</v>
      </c>
      <c r="C40" s="269">
        <v>3</v>
      </c>
      <c r="D40" s="387">
        <v>4586532</v>
      </c>
      <c r="E40" s="335">
        <f>IF(ISBLANK(D40),"-",$D$48/$D$45*D40)</f>
        <v>461042018.75</v>
      </c>
      <c r="F40" s="387">
        <v>4523125</v>
      </c>
      <c r="G40" s="338">
        <f>IF(ISBLANK(F40),"-",$D$48/$F$45*F40)</f>
        <v>436481562.5</v>
      </c>
      <c r="I40" s="632"/>
      <c r="L40" s="263"/>
      <c r="M40" s="263"/>
      <c r="N40" s="275"/>
    </row>
    <row r="41" spans="1:14" customHeight="1" ht="27">
      <c r="A41" s="268" t="s">
        <v>55</v>
      </c>
      <c r="B41" s="382">
        <v>1</v>
      </c>
      <c r="C41" s="276">
        <v>4</v>
      </c>
      <c r="D41" s="388"/>
      <c r="E41" s="336" t="str">
        <f>IF(ISBLANK(D41),"-",$D$48/$D$45*D41)</f>
        <v>0</v>
      </c>
      <c r="F41" s="388"/>
      <c r="G41" s="339" t="str">
        <f>IF(ISBLANK(F41),"-",$D$48/$F$45*F41)</f>
        <v>0</v>
      </c>
      <c r="I41" s="389"/>
      <c r="L41" s="263"/>
      <c r="M41" s="263"/>
      <c r="N41" s="275"/>
    </row>
    <row r="42" spans="1:14" customHeight="1" ht="27">
      <c r="A42" s="268" t="s">
        <v>56</v>
      </c>
      <c r="B42" s="382">
        <v>1</v>
      </c>
      <c r="C42" s="278" t="s">
        <v>57</v>
      </c>
      <c r="D42" s="279">
        <f>AVERAGE(D38:D41)</f>
        <v>4574125</v>
      </c>
      <c r="E42" s="301">
        <f>AVERAGE(E38:E41)</f>
        <v>459794856.77083</v>
      </c>
      <c r="F42" s="279">
        <f>AVERAGE(F38:F41)</f>
        <v>4566434.3333333</v>
      </c>
      <c r="G42" s="280">
        <f>AVERAGE(G38:G41)</f>
        <v>440660913.16667</v>
      </c>
      <c r="H42" s="353"/>
    </row>
    <row r="43" spans="1:14" customHeight="1" ht="26.25">
      <c r="A43" s="268" t="s">
        <v>58</v>
      </c>
      <c r="B43" s="382">
        <v>1</v>
      </c>
      <c r="C43" s="390" t="s">
        <v>59</v>
      </c>
      <c r="D43" s="391">
        <v>24</v>
      </c>
      <c r="E43" s="275"/>
      <c r="F43" s="391">
        <v>25</v>
      </c>
      <c r="H43" s="353"/>
    </row>
    <row r="44" spans="1:14" customHeight="1" ht="26.25">
      <c r="A44" s="268" t="s">
        <v>60</v>
      </c>
      <c r="B44" s="382">
        <v>1</v>
      </c>
      <c r="C44" s="392" t="s">
        <v>61</v>
      </c>
      <c r="D44" s="281">
        <f>D43*$B$34</f>
        <v>24</v>
      </c>
      <c r="E44" s="282"/>
      <c r="F44" s="281">
        <f>F43*$B$34</f>
        <v>25</v>
      </c>
      <c r="H44" s="353"/>
    </row>
    <row r="45" spans="1:14" customHeight="1" ht="19.5">
      <c r="A45" s="268" t="s">
        <v>62</v>
      </c>
      <c r="B45" s="393">
        <f>(B44/B43)*(B42/B41)*(B40/B39)*(B38/B37)*B36</f>
        <v>25</v>
      </c>
      <c r="C45" s="392" t="s">
        <v>63</v>
      </c>
      <c r="D45" s="283">
        <f>D44*$B$30/100</f>
        <v>0.24</v>
      </c>
      <c r="E45" s="284"/>
      <c r="F45" s="283">
        <f>F44*$B$30/100</f>
        <v>0.25</v>
      </c>
      <c r="H45" s="353"/>
    </row>
    <row r="46" spans="1:14" customHeight="1" ht="19.5">
      <c r="A46" s="618" t="s">
        <v>64</v>
      </c>
      <c r="B46" s="619"/>
      <c r="C46" s="392" t="s">
        <v>65</v>
      </c>
      <c r="D46" s="394">
        <f>D45/$B$45</f>
        <v>0.0096</v>
      </c>
      <c r="E46" s="395"/>
      <c r="F46" s="396">
        <f>F45/$B$45</f>
        <v>0.01</v>
      </c>
      <c r="H46" s="353"/>
    </row>
    <row r="47" spans="1:14" customHeight="1" ht="27">
      <c r="A47" s="620"/>
      <c r="B47" s="621"/>
      <c r="C47" s="397" t="s">
        <v>66</v>
      </c>
      <c r="D47" s="398">
        <v>0.965</v>
      </c>
      <c r="E47" s="399"/>
      <c r="F47" s="395"/>
      <c r="H47" s="353"/>
    </row>
    <row r="48" spans="1:14" customHeight="1" ht="18.75">
      <c r="C48" s="400" t="s">
        <v>67</v>
      </c>
      <c r="D48" s="283">
        <f>D47*$B$45</f>
        <v>24.125</v>
      </c>
      <c r="F48" s="286"/>
      <c r="H48" s="353"/>
    </row>
    <row r="49" spans="1:14" customHeight="1" ht="19.5">
      <c r="C49" s="401" t="s">
        <v>68</v>
      </c>
      <c r="D49" s="402">
        <f>D48/B34</f>
        <v>24.125</v>
      </c>
      <c r="F49" s="286"/>
      <c r="H49" s="353"/>
    </row>
    <row r="50" spans="1:14" customHeight="1" ht="18.75">
      <c r="C50" s="267" t="s">
        <v>69</v>
      </c>
      <c r="D50" s="403">
        <f>AVERAGE(E38:E41,G38:G41)</f>
        <v>450227884.96875</v>
      </c>
      <c r="F50" s="289"/>
      <c r="H50" s="353"/>
    </row>
    <row r="51" spans="1:14" customHeight="1" ht="18.75">
      <c r="C51" s="268" t="s">
        <v>70</v>
      </c>
      <c r="D51" s="290">
        <f>STDEV(E38:E41,G38:G41)/D50</f>
        <v>0.023876883651196</v>
      </c>
      <c r="F51" s="289"/>
      <c r="H51" s="353"/>
    </row>
    <row r="52" spans="1:14" customHeight="1" ht="19.5">
      <c r="C52" s="366" t="s">
        <v>71</v>
      </c>
      <c r="D52" s="404">
        <f>COUNT(E38:E41,G38:G41)</f>
        <v>6</v>
      </c>
      <c r="F52" s="289"/>
    </row>
    <row r="54" spans="1:14" customHeight="1" ht="18.75">
      <c r="A54" s="248" t="s">
        <v>14</v>
      </c>
      <c r="B54" s="291" t="s">
        <v>72</v>
      </c>
    </row>
    <row r="55" spans="1:14" customHeight="1" ht="18.75">
      <c r="A55" s="249" t="s">
        <v>73</v>
      </c>
      <c r="B55" s="252">
        <v>150</v>
      </c>
      <c r="C55" s="2" t="s">
        <v>114</v>
      </c>
    </row>
    <row r="56" spans="1:14" customHeight="1" ht="26.25">
      <c r="A56" s="251" t="s">
        <v>75</v>
      </c>
      <c r="B56" s="405">
        <v>150</v>
      </c>
      <c r="C56" s="249" t="str">
        <f>B20</f>
        <v>PANTOPRAZOLE </v>
      </c>
      <c r="H56" s="258"/>
    </row>
    <row r="57" spans="1:14" customHeight="1" ht="18.75">
      <c r="A57" s="252" t="s">
        <v>76</v>
      </c>
      <c r="B57" s="357">
        <v>125</v>
      </c>
      <c r="H57" s="258"/>
    </row>
    <row r="58" spans="1:14" customHeight="1" ht="19.5">
      <c r="H58" s="258"/>
    </row>
    <row r="59" spans="1:14" customHeight="1" ht="27" s="12" customFormat="1">
      <c r="A59" s="267" t="s">
        <v>77</v>
      </c>
      <c r="B59" s="381">
        <v>50</v>
      </c>
      <c r="C59" s="249"/>
      <c r="D59" s="293" t="s">
        <v>78</v>
      </c>
      <c r="E59" s="292" t="s">
        <v>48</v>
      </c>
      <c r="F59" s="292" t="s">
        <v>49</v>
      </c>
      <c r="G59" s="292" t="s">
        <v>79</v>
      </c>
      <c r="H59" s="270" t="s">
        <v>80</v>
      </c>
      <c r="L59" s="259"/>
    </row>
    <row r="60" spans="1:14" customHeight="1" ht="26.25" s="12" customFormat="1">
      <c r="A60" s="268" t="s">
        <v>81</v>
      </c>
      <c r="B60" s="382">
        <v>1</v>
      </c>
      <c r="C60" s="635" t="s">
        <v>82</v>
      </c>
      <c r="D60" s="638">
        <v>92</v>
      </c>
      <c r="E60" s="294">
        <v>1</v>
      </c>
      <c r="F60" s="406">
        <v>4586524</v>
      </c>
      <c r="G60" s="326">
        <f>IF(ISBLANK(F60),"-",(F60/$D$50*$D$47*$B$68)*($B$57/$D$60))</f>
        <v>0.66783747303879</v>
      </c>
      <c r="H60" s="328">
        <f>IF(ISBLANK(F60),"-",G60/$B$56)</f>
        <v>0.0044522498202586</v>
      </c>
      <c r="L60" s="259"/>
    </row>
    <row r="61" spans="1:14" customHeight="1" ht="26.25" s="12" customFormat="1">
      <c r="A61" s="268" t="s">
        <v>83</v>
      </c>
      <c r="B61" s="382">
        <v>1</v>
      </c>
      <c r="C61" s="636"/>
      <c r="D61" s="639"/>
      <c r="E61" s="295">
        <v>2</v>
      </c>
      <c r="F61" s="387">
        <v>4521365</v>
      </c>
      <c r="G61" s="327">
        <f>IF(ISBLANK(F61),"-",(F61/$D$50*$D$47*$B$68)*($B$57/$D$60))</f>
        <v>0.65834976036014</v>
      </c>
      <c r="H61" s="329">
        <f>IF(ISBLANK(F61),"-",G61/$B$56)</f>
        <v>0.004388998402401</v>
      </c>
      <c r="L61" s="259"/>
    </row>
    <row r="62" spans="1:14" customHeight="1" ht="26.25" s="12" customFormat="1">
      <c r="A62" s="268" t="s">
        <v>84</v>
      </c>
      <c r="B62" s="382">
        <v>1</v>
      </c>
      <c r="C62" s="636"/>
      <c r="D62" s="639"/>
      <c r="E62" s="295">
        <v>3</v>
      </c>
      <c r="F62" s="407">
        <v>4214458</v>
      </c>
      <c r="G62" s="327">
        <f>IF(ISBLANK(F62),"-",(F62/$D$50*$D$47*$B$68)*($B$57/$D$60))</f>
        <v>0.61366145275771</v>
      </c>
      <c r="H62" s="329">
        <f>IF(ISBLANK(F62),"-",G62/$B$56)</f>
        <v>0.0040910763517181</v>
      </c>
      <c r="L62" s="259"/>
    </row>
    <row r="63" spans="1:14" customHeight="1" ht="27">
      <c r="A63" s="268" t="s">
        <v>85</v>
      </c>
      <c r="B63" s="382">
        <v>1</v>
      </c>
      <c r="C63" s="646"/>
      <c r="D63" s="640"/>
      <c r="E63" s="296">
        <v>4</v>
      </c>
      <c r="F63" s="408"/>
      <c r="G63" s="327" t="str">
        <f>IF(ISBLANK(F63),"-",(F63/$D$50*$D$47*$B$68)*($B$57/$D$60))</f>
        <v>0</v>
      </c>
      <c r="H63" s="329" t="str">
        <f>IF(ISBLANK(F63),"-",G63/$B$56)</f>
        <v>0</v>
      </c>
    </row>
    <row r="64" spans="1:14" customHeight="1" ht="26.25">
      <c r="A64" s="268" t="s">
        <v>86</v>
      </c>
      <c r="B64" s="382">
        <v>1</v>
      </c>
      <c r="C64" s="635" t="s">
        <v>87</v>
      </c>
      <c r="D64" s="638">
        <v>93</v>
      </c>
      <c r="E64" s="294">
        <v>1</v>
      </c>
      <c r="F64" s="406">
        <v>4145215</v>
      </c>
      <c r="G64" s="349">
        <f>IF(ISBLANK(F64),"-",(F64/$D$50*$D$47*$B$68)*($B$57/$D$64))</f>
        <v>0.59708897686228</v>
      </c>
      <c r="H64" s="346">
        <f>IF(ISBLANK(F64),"-",G64/$B$56)</f>
        <v>0.0039805931790819</v>
      </c>
    </row>
    <row r="65" spans="1:14" customHeight="1" ht="26.25">
      <c r="A65" s="268" t="s">
        <v>88</v>
      </c>
      <c r="B65" s="382">
        <v>1</v>
      </c>
      <c r="C65" s="636"/>
      <c r="D65" s="639"/>
      <c r="E65" s="295">
        <v>2</v>
      </c>
      <c r="F65" s="387">
        <v>4585215</v>
      </c>
      <c r="G65" s="350">
        <f>IF(ISBLANK(F65),"-",(F65/$D$50*$D$47*$B$68)*($B$57/$D$64))</f>
        <v>0.66046787272641</v>
      </c>
      <c r="H65" s="347">
        <f>IF(ISBLANK(F65),"-",G65/$B$56)</f>
        <v>0.0044031191515094</v>
      </c>
    </row>
    <row r="66" spans="1:14" customHeight="1" ht="26.25">
      <c r="A66" s="268" t="s">
        <v>89</v>
      </c>
      <c r="B66" s="382">
        <v>1</v>
      </c>
      <c r="C66" s="636"/>
      <c r="D66" s="639"/>
      <c r="E66" s="295">
        <v>3</v>
      </c>
      <c r="F66" s="387">
        <v>4521365</v>
      </c>
      <c r="G66" s="350">
        <f>IF(ISBLANK(F66),"-",(F66/$D$50*$D$47*$B$68)*($B$57/$D$64))</f>
        <v>0.65127073067885</v>
      </c>
      <c r="H66" s="347">
        <f>IF(ISBLANK(F66),"-",G66/$B$56)</f>
        <v>0.0043418048711923</v>
      </c>
    </row>
    <row r="67" spans="1:14" customHeight="1" ht="27">
      <c r="A67" s="268" t="s">
        <v>90</v>
      </c>
      <c r="B67" s="382">
        <v>1</v>
      </c>
      <c r="C67" s="646"/>
      <c r="D67" s="640"/>
      <c r="E67" s="296">
        <v>4</v>
      </c>
      <c r="F67" s="408"/>
      <c r="G67" s="351" t="str">
        <f>IF(ISBLANK(F67),"-",(F67/$D$50*$D$47*$B$68)*($B$57/$D$64))</f>
        <v>0</v>
      </c>
      <c r="H67" s="348" t="str">
        <f>IF(ISBLANK(F67),"-",G67/$B$56)</f>
        <v>0</v>
      </c>
    </row>
    <row r="68" spans="1:14" customHeight="1" ht="26.25">
      <c r="A68" s="268" t="s">
        <v>91</v>
      </c>
      <c r="B68" s="409">
        <f>(B67/B66)*(B65/B64)*(B63/B62)*(B61/B60)*B59</f>
        <v>50</v>
      </c>
      <c r="C68" s="635" t="s">
        <v>92</v>
      </c>
      <c r="D68" s="638">
        <v>94</v>
      </c>
      <c r="E68" s="294">
        <v>1</v>
      </c>
      <c r="F68" s="406">
        <v>4584521</v>
      </c>
      <c r="G68" s="349">
        <f>IF(ISBLANK(F68),"-",(F68/$D$50*$D$47*$B$68)*($B$57/$D$68))</f>
        <v>0.6533427164233</v>
      </c>
      <c r="H68" s="329">
        <f>IF(ISBLANK(F68),"-",G68/$B$56)</f>
        <v>0.0043556181094887</v>
      </c>
    </row>
    <row r="69" spans="1:14" customHeight="1" ht="27">
      <c r="A69" s="366" t="s">
        <v>93</v>
      </c>
      <c r="B69" s="410">
        <f>(D47*B68)/B56*B57</f>
        <v>40.208333333333</v>
      </c>
      <c r="C69" s="636"/>
      <c r="D69" s="639"/>
      <c r="E69" s="295">
        <v>2</v>
      </c>
      <c r="F69" s="387">
        <v>4512365</v>
      </c>
      <c r="G69" s="350">
        <f>IF(ISBLANK(F69),"-",(F69/$D$50*$D$47*$B$68)*($B$57/$D$68))</f>
        <v>0.64305972348985</v>
      </c>
      <c r="H69" s="329">
        <f>IF(ISBLANK(F69),"-",G69/$B$56)</f>
        <v>0.0042870648232657</v>
      </c>
    </row>
    <row r="70" spans="1:14" customHeight="1" ht="26.25">
      <c r="A70" s="641" t="s">
        <v>64</v>
      </c>
      <c r="B70" s="642"/>
      <c r="C70" s="636"/>
      <c r="D70" s="639"/>
      <c r="E70" s="295">
        <v>3</v>
      </c>
      <c r="F70" s="387">
        <v>4512366</v>
      </c>
      <c r="G70" s="350">
        <f>IF(ISBLANK(F70),"-",(F70/$D$50*$D$47*$B$68)*($B$57/$D$68))</f>
        <v>0.64305986600043</v>
      </c>
      <c r="H70" s="329">
        <f>IF(ISBLANK(F70),"-",G70/$B$56)</f>
        <v>0.0042870657733362</v>
      </c>
    </row>
    <row r="71" spans="1:14" customHeight="1" ht="27">
      <c r="A71" s="643"/>
      <c r="B71" s="644"/>
      <c r="C71" s="637"/>
      <c r="D71" s="640"/>
      <c r="E71" s="296">
        <v>4</v>
      </c>
      <c r="F71" s="408"/>
      <c r="G71" s="351" t="str">
        <f>IF(ISBLANK(F71),"-",(F71/$D$50*$D$47*$B$68)*($B$57/$D$68))</f>
        <v>0</v>
      </c>
      <c r="H71" s="330" t="str">
        <f>IF(ISBLANK(F71),"-",G71/$B$56)</f>
        <v>0</v>
      </c>
    </row>
    <row r="72" spans="1:14" customHeight="1" ht="26.25">
      <c r="A72" s="297"/>
      <c r="B72" s="297"/>
      <c r="C72" s="297"/>
      <c r="D72" s="297"/>
      <c r="E72" s="297"/>
      <c r="F72" s="298"/>
      <c r="G72" s="288" t="s">
        <v>57</v>
      </c>
      <c r="H72" s="411">
        <f>AVERAGE(H60:H71)</f>
        <v>0.0042875100535835</v>
      </c>
    </row>
    <row r="73" spans="1:14" customHeight="1" ht="26.25">
      <c r="C73" s="297"/>
      <c r="D73" s="297"/>
      <c r="E73" s="297"/>
      <c r="F73" s="298"/>
      <c r="G73" s="285" t="s">
        <v>70</v>
      </c>
      <c r="H73" s="412">
        <f>STDEV(H60:H71)/H72</f>
        <v>0.03605506152251</v>
      </c>
    </row>
    <row r="74" spans="1:14" customHeight="1" ht="27">
      <c r="A74" s="297"/>
      <c r="B74" s="297"/>
      <c r="C74" s="298"/>
      <c r="D74" s="298"/>
      <c r="E74" s="299"/>
      <c r="F74" s="298"/>
      <c r="G74" s="287" t="s">
        <v>71</v>
      </c>
      <c r="H74" s="413">
        <f>COUNT(H60:H71)</f>
        <v>9</v>
      </c>
    </row>
    <row r="76" spans="1:14" customHeight="1" ht="26.25">
      <c r="A76" s="255" t="s">
        <v>94</v>
      </c>
      <c r="B76" s="414" t="s">
        <v>95</v>
      </c>
      <c r="C76" s="622" t="str">
        <f>B20</f>
        <v>PANTOPRAZOLE </v>
      </c>
      <c r="D76" s="622"/>
      <c r="E76" s="415" t="s">
        <v>96</v>
      </c>
      <c r="F76" s="415"/>
      <c r="G76" s="416">
        <f>H72</f>
        <v>0.0042875100535835</v>
      </c>
      <c r="H76" s="358"/>
    </row>
    <row r="77" spans="1:14" customHeight="1" ht="18.75">
      <c r="A77" s="254" t="s">
        <v>97</v>
      </c>
      <c r="B77" s="254" t="s">
        <v>98</v>
      </c>
    </row>
    <row r="78" spans="1:14" customHeight="1" ht="18.75">
      <c r="A78" s="254"/>
      <c r="B78" s="254"/>
    </row>
    <row r="79" spans="1:14" customHeight="1" ht="26.25">
      <c r="A79" s="255" t="s">
        <v>30</v>
      </c>
      <c r="B79" s="645" t="str">
        <f>B26</f>
        <v>Metronidazole</v>
      </c>
      <c r="C79" s="645"/>
    </row>
    <row r="80" spans="1:14" customHeight="1" ht="26.25">
      <c r="A80" s="257" t="s">
        <v>32</v>
      </c>
      <c r="B80" s="645" t="str">
        <f>B27</f>
        <v>NQCL-PRS-M2-1</v>
      </c>
      <c r="C80" s="645"/>
    </row>
    <row r="81" spans="1:14" customHeight="1" ht="27">
      <c r="A81" s="257" t="s">
        <v>34</v>
      </c>
      <c r="B81" s="417">
        <f>B28</f>
        <v>1</v>
      </c>
    </row>
    <row r="82" spans="1:14" customHeight="1" ht="27" s="12" customFormat="1">
      <c r="A82" s="257" t="s">
        <v>35</v>
      </c>
      <c r="B82" s="379">
        <f>B29</f>
        <v>0</v>
      </c>
      <c r="C82" s="624" t="s">
        <v>36</v>
      </c>
      <c r="D82" s="625"/>
      <c r="E82" s="625"/>
      <c r="F82" s="625"/>
      <c r="G82" s="626"/>
      <c r="I82" s="259"/>
      <c r="J82" s="259"/>
      <c r="K82" s="259"/>
      <c r="L82" s="259"/>
    </row>
    <row r="83" spans="1:14" customHeight="1" ht="19.5" s="12" customFormat="1">
      <c r="A83" s="257" t="s">
        <v>37</v>
      </c>
      <c r="B83" s="256">
        <f>B30</f>
        <v>1</v>
      </c>
      <c r="C83" s="260"/>
      <c r="D83" s="260"/>
      <c r="E83" s="260"/>
      <c r="F83" s="260"/>
      <c r="G83" s="261"/>
      <c r="I83" s="259"/>
      <c r="J83" s="259"/>
      <c r="K83" s="259"/>
      <c r="L83" s="259"/>
    </row>
    <row r="84" spans="1:14" customHeight="1" ht="27" s="12" customFormat="1">
      <c r="A84" s="257" t="s">
        <v>38</v>
      </c>
      <c r="B84" s="380">
        <f>B31</f>
        <v>1</v>
      </c>
      <c r="C84" s="627" t="s">
        <v>99</v>
      </c>
      <c r="D84" s="628"/>
      <c r="E84" s="628"/>
      <c r="F84" s="628"/>
      <c r="G84" s="628"/>
      <c r="H84" s="629"/>
      <c r="I84" s="259"/>
      <c r="J84" s="259"/>
      <c r="K84" s="259"/>
      <c r="L84" s="259"/>
    </row>
    <row r="85" spans="1:14" customHeight="1" ht="27" s="12" customFormat="1">
      <c r="A85" s="257" t="s">
        <v>40</v>
      </c>
      <c r="B85" s="380">
        <f>B32</f>
        <v>1</v>
      </c>
      <c r="C85" s="627" t="s">
        <v>100</v>
      </c>
      <c r="D85" s="628"/>
      <c r="E85" s="628"/>
      <c r="F85" s="628"/>
      <c r="G85" s="628"/>
      <c r="H85" s="629"/>
      <c r="I85" s="259"/>
      <c r="J85" s="259"/>
      <c r="K85" s="259"/>
      <c r="L85" s="259"/>
    </row>
    <row r="86" spans="1:14" customHeight="1" ht="18.75" s="12" customFormat="1">
      <c r="A86" s="257"/>
      <c r="B86" s="262"/>
      <c r="C86" s="265"/>
      <c r="D86" s="265"/>
      <c r="E86" s="265"/>
      <c r="F86" s="265"/>
      <c r="G86" s="265"/>
      <c r="H86" s="265"/>
      <c r="I86" s="259"/>
      <c r="J86" s="259"/>
      <c r="K86" s="259"/>
      <c r="L86" s="259"/>
    </row>
    <row r="87" spans="1:14" customHeight="1" ht="18.75" s="12" customFormat="1">
      <c r="A87" s="257" t="s">
        <v>42</v>
      </c>
      <c r="B87" s="266">
        <f>B84/B85</f>
        <v>1</v>
      </c>
      <c r="C87" s="249" t="s">
        <v>43</v>
      </c>
      <c r="D87" s="249"/>
      <c r="E87" s="249"/>
      <c r="F87" s="249"/>
      <c r="G87" s="249"/>
      <c r="I87" s="259"/>
      <c r="J87" s="259"/>
      <c r="K87" s="259"/>
      <c r="L87" s="259"/>
    </row>
    <row r="88" spans="1:14" customHeight="1" ht="19.5">
      <c r="A88" s="254"/>
      <c r="B88" s="254"/>
    </row>
    <row r="89" spans="1:14" customHeight="1" ht="27">
      <c r="A89" s="267" t="s">
        <v>44</v>
      </c>
      <c r="B89" s="381">
        <v>25</v>
      </c>
      <c r="D89" s="370" t="s">
        <v>45</v>
      </c>
      <c r="E89" s="373"/>
      <c r="F89" s="630" t="s">
        <v>46</v>
      </c>
      <c r="G89" s="631"/>
    </row>
    <row r="90" spans="1:14" customHeight="1" ht="27">
      <c r="A90" s="268" t="s">
        <v>47</v>
      </c>
      <c r="B90" s="382">
        <v>1</v>
      </c>
      <c r="C90" s="372" t="s">
        <v>48</v>
      </c>
      <c r="D90" s="271" t="s">
        <v>49</v>
      </c>
      <c r="E90" s="324" t="s">
        <v>50</v>
      </c>
      <c r="F90" s="271" t="s">
        <v>49</v>
      </c>
      <c r="G90" s="272" t="s">
        <v>50</v>
      </c>
      <c r="I90" s="384" t="s">
        <v>51</v>
      </c>
    </row>
    <row r="91" spans="1:14" customHeight="1" ht="26.25">
      <c r="A91" s="268" t="s">
        <v>52</v>
      </c>
      <c r="B91" s="382">
        <v>1</v>
      </c>
      <c r="C91" s="322">
        <v>1</v>
      </c>
      <c r="D91" s="385">
        <v>4585632</v>
      </c>
      <c r="E91" s="334">
        <f>IF(ISBLANK(D91),"-",$D$101/$D$98*D91)</f>
        <v>796116666.66667</v>
      </c>
      <c r="F91" s="385">
        <v>4585623</v>
      </c>
      <c r="G91" s="337">
        <f>IF(ISBLANK(F91),"-",$D$101/$F$98*F91)</f>
        <v>764270500</v>
      </c>
      <c r="I91" s="386"/>
    </row>
    <row r="92" spans="1:14" customHeight="1" ht="26.25">
      <c r="A92" s="268" t="s">
        <v>53</v>
      </c>
      <c r="B92" s="382">
        <v>1</v>
      </c>
      <c r="C92" s="298">
        <v>2</v>
      </c>
      <c r="D92" s="387">
        <v>4585412</v>
      </c>
      <c r="E92" s="335">
        <f>IF(ISBLANK(D92),"-",$D$101/$D$98*D92)</f>
        <v>796078472.22222</v>
      </c>
      <c r="F92" s="387">
        <v>4586523</v>
      </c>
      <c r="G92" s="338">
        <f>IF(ISBLANK(F92),"-",$D$101/$F$98*F92)</f>
        <v>764420500</v>
      </c>
      <c r="I92" s="632">
        <f>ABS((F96/D96*D95)-F95)/D95</f>
        <v>0.0370814246718</v>
      </c>
    </row>
    <row r="93" spans="1:14" customHeight="1" ht="26.25">
      <c r="A93" s="268" t="s">
        <v>54</v>
      </c>
      <c r="B93" s="382">
        <v>1</v>
      </c>
      <c r="C93" s="298">
        <v>3</v>
      </c>
      <c r="D93" s="387">
        <v>4523544</v>
      </c>
      <c r="E93" s="335">
        <f>IF(ISBLANK(D93),"-",$D$101/$D$98*D93)</f>
        <v>785337500</v>
      </c>
      <c r="F93" s="387">
        <v>4585235</v>
      </c>
      <c r="G93" s="338">
        <f>IF(ISBLANK(F93),"-",$D$101/$F$98*F93)</f>
        <v>764205833.33333</v>
      </c>
      <c r="I93" s="632"/>
    </row>
    <row r="94" spans="1:14" customHeight="1" ht="27">
      <c r="A94" s="268" t="s">
        <v>55</v>
      </c>
      <c r="B94" s="382">
        <v>1</v>
      </c>
      <c r="C94" s="325">
        <v>4</v>
      </c>
      <c r="D94" s="388"/>
      <c r="E94" s="336" t="str">
        <f>IF(ISBLANK(D94),"-",$D$101/$D$98*D94)</f>
        <v>0</v>
      </c>
      <c r="F94" s="418"/>
      <c r="G94" s="339" t="str">
        <f>IF(ISBLANK(F94),"-",$D$101/$F$98*F94)</f>
        <v>0</v>
      </c>
      <c r="I94" s="389"/>
    </row>
    <row r="95" spans="1:14" customHeight="1" ht="27">
      <c r="A95" s="268" t="s">
        <v>56</v>
      </c>
      <c r="B95" s="382">
        <v>1</v>
      </c>
      <c r="C95" s="318" t="s">
        <v>57</v>
      </c>
      <c r="D95" s="367">
        <f>AVERAGE(D91:D94)</f>
        <v>4564862.6666667</v>
      </c>
      <c r="E95" s="301">
        <f>AVERAGE(E91:E94)</f>
        <v>792510879.62963</v>
      </c>
      <c r="F95" s="323">
        <f>AVERAGE(F91:F94)</f>
        <v>4585793.6666667</v>
      </c>
      <c r="G95" s="419">
        <f>AVERAGE(G91:G94)</f>
        <v>764298944.44444</v>
      </c>
    </row>
    <row r="96" spans="1:14" customHeight="1" ht="26.25">
      <c r="A96" s="268" t="s">
        <v>58</v>
      </c>
      <c r="B96" s="378">
        <v>1</v>
      </c>
      <c r="C96" s="359" t="s">
        <v>101</v>
      </c>
      <c r="D96" s="420">
        <v>24</v>
      </c>
      <c r="E96" s="275"/>
      <c r="F96" s="391">
        <v>25</v>
      </c>
    </row>
    <row r="97" spans="1:14" customHeight="1" ht="26.25">
      <c r="A97" s="268" t="s">
        <v>60</v>
      </c>
      <c r="B97" s="378">
        <v>1</v>
      </c>
      <c r="C97" s="360" t="s">
        <v>102</v>
      </c>
      <c r="D97" s="361">
        <f>D96*$B$87</f>
        <v>24</v>
      </c>
      <c r="E97" s="282"/>
      <c r="F97" s="281">
        <f>F96*$B$87</f>
        <v>25</v>
      </c>
    </row>
    <row r="98" spans="1:14" customHeight="1" ht="19.5">
      <c r="A98" s="268" t="s">
        <v>62</v>
      </c>
      <c r="B98" s="421">
        <f>(B97/B96)*(B95/B94)*(B93/B92)*(B91/B90)*B89</f>
        <v>25</v>
      </c>
      <c r="C98" s="360" t="s">
        <v>103</v>
      </c>
      <c r="D98" s="362">
        <f>D97*$B$83/100</f>
        <v>0.24</v>
      </c>
      <c r="E98" s="284"/>
      <c r="F98" s="283">
        <f>F97*$B$83/100</f>
        <v>0.25</v>
      </c>
    </row>
    <row r="99" spans="1:14" customHeight="1" ht="19.5">
      <c r="A99" s="618" t="s">
        <v>64</v>
      </c>
      <c r="B99" s="633"/>
      <c r="C99" s="360" t="s">
        <v>104</v>
      </c>
      <c r="D99" s="422">
        <f>D98/$B$98</f>
        <v>0.0096</v>
      </c>
      <c r="E99" s="284"/>
      <c r="F99" s="396">
        <f>F98/$B$98</f>
        <v>0.01</v>
      </c>
      <c r="G99" s="352"/>
      <c r="H99" s="353"/>
    </row>
    <row r="100" spans="1:14" customHeight="1" ht="19.5">
      <c r="A100" s="620"/>
      <c r="B100" s="634"/>
      <c r="C100" s="360" t="s">
        <v>66</v>
      </c>
      <c r="D100" s="423">
        <f>$B$56/$B$116</f>
        <v>1.6666666666667</v>
      </c>
      <c r="F100" s="286"/>
      <c r="G100" s="354"/>
      <c r="H100" s="353"/>
    </row>
    <row r="101" spans="1:14" customHeight="1" ht="18.75">
      <c r="C101" s="360" t="s">
        <v>67</v>
      </c>
      <c r="D101" s="361">
        <f>D100*$B$98</f>
        <v>41.666666666667</v>
      </c>
      <c r="F101" s="286"/>
      <c r="G101" s="352"/>
      <c r="H101" s="353"/>
    </row>
    <row r="102" spans="1:14" customHeight="1" ht="19.5">
      <c r="C102" s="363" t="s">
        <v>68</v>
      </c>
      <c r="D102" s="368">
        <f>D101/B34</f>
        <v>41.666666666667</v>
      </c>
      <c r="F102" s="289"/>
      <c r="G102" s="352"/>
      <c r="H102" s="353"/>
      <c r="J102" s="302"/>
    </row>
    <row r="103" spans="1:14" customHeight="1" ht="18.75">
      <c r="C103" s="364" t="s">
        <v>105</v>
      </c>
      <c r="D103" s="365">
        <f>AVERAGE(E91:E94,G91:G94)</f>
        <v>778404912.03704</v>
      </c>
      <c r="F103" s="289"/>
      <c r="G103" s="355"/>
      <c r="H103" s="353"/>
      <c r="J103" s="304"/>
    </row>
    <row r="104" spans="1:14" customHeight="1" ht="18.75">
      <c r="C104" s="285" t="s">
        <v>70</v>
      </c>
      <c r="D104" s="303">
        <f>STDEV(E91:E94,G91:G94)/D103</f>
        <v>0.020483116711722</v>
      </c>
      <c r="F104" s="289"/>
      <c r="G104" s="352"/>
      <c r="H104" s="353"/>
      <c r="J104" s="304"/>
    </row>
    <row r="105" spans="1:14" customHeight="1" ht="19.5">
      <c r="C105" s="287" t="s">
        <v>71</v>
      </c>
      <c r="D105" s="305">
        <f>COUNT(E91:E94,G91:G94)</f>
        <v>6</v>
      </c>
      <c r="F105" s="289"/>
      <c r="G105" s="352"/>
      <c r="H105" s="353"/>
      <c r="J105" s="304"/>
    </row>
    <row r="106" spans="1:14" customHeight="1" ht="19.5">
      <c r="A106" s="248"/>
      <c r="B106" s="248"/>
      <c r="C106" s="248"/>
      <c r="D106" s="248"/>
      <c r="E106" s="248"/>
    </row>
    <row r="107" spans="1:14" customHeight="1" ht="26.25">
      <c r="A107" s="267" t="s">
        <v>106</v>
      </c>
      <c r="B107" s="381">
        <v>900</v>
      </c>
      <c r="C107" s="306" t="s">
        <v>16</v>
      </c>
      <c r="D107" s="307" t="s">
        <v>49</v>
      </c>
      <c r="E107" s="369" t="s">
        <v>107</v>
      </c>
      <c r="F107" s="308" t="s">
        <v>108</v>
      </c>
    </row>
    <row r="108" spans="1:14" customHeight="1" ht="26.25">
      <c r="A108" s="268" t="s">
        <v>109</v>
      </c>
      <c r="B108" s="382">
        <v>10</v>
      </c>
      <c r="C108" s="274">
        <v>1</v>
      </c>
      <c r="D108" s="424">
        <v>4582511</v>
      </c>
      <c r="E108" s="309">
        <f>IF(ISBLANK(D108),"-",D108/$D$103*$D$100*$B$116)</f>
        <v>0.88305795527572</v>
      </c>
      <c r="F108" s="310">
        <f>IF(ISBLANK(D108), "-", E108/$B$56)</f>
        <v>0.0058870530351714</v>
      </c>
    </row>
    <row r="109" spans="1:14" customHeight="1" ht="26.25">
      <c r="A109" s="268" t="s">
        <v>83</v>
      </c>
      <c r="B109" s="382">
        <v>1</v>
      </c>
      <c r="C109" s="274">
        <v>2</v>
      </c>
      <c r="D109" s="424">
        <v>4523568</v>
      </c>
      <c r="E109" s="311">
        <f>IF(ISBLANK(D109),"-",D109/$D$103*$D$100*$B$116)</f>
        <v>0.8716995351742</v>
      </c>
      <c r="F109" s="331">
        <f>IF(ISBLANK(D109), "-", E109/$B$56)</f>
        <v>0.0058113302344947</v>
      </c>
    </row>
    <row r="110" spans="1:14" customHeight="1" ht="26.25">
      <c r="A110" s="268" t="s">
        <v>84</v>
      </c>
      <c r="B110" s="382">
        <v>1</v>
      </c>
      <c r="C110" s="274">
        <v>3</v>
      </c>
      <c r="D110" s="424">
        <v>4523568</v>
      </c>
      <c r="E110" s="311">
        <f>IF(ISBLANK(D110),"-",D110/$D$103*$D$100*$B$116)</f>
        <v>0.8716995351742</v>
      </c>
      <c r="F110" s="331">
        <f>IF(ISBLANK(D110), "-", E110/$B$56)</f>
        <v>0.0058113302344947</v>
      </c>
    </row>
    <row r="111" spans="1:14" customHeight="1" ht="26.25">
      <c r="A111" s="268" t="s">
        <v>85</v>
      </c>
      <c r="B111" s="382">
        <v>1</v>
      </c>
      <c r="C111" s="274">
        <v>4</v>
      </c>
      <c r="D111" s="424">
        <v>4523568</v>
      </c>
      <c r="E111" s="311">
        <f>IF(ISBLANK(D111),"-",D111/$D$103*$D$100*$B$116)</f>
        <v>0.8716995351742</v>
      </c>
      <c r="F111" s="331">
        <f>IF(ISBLANK(D111), "-", E111/$B$56)</f>
        <v>0.0058113302344947</v>
      </c>
    </row>
    <row r="112" spans="1:14" customHeight="1" ht="26.25">
      <c r="A112" s="268" t="s">
        <v>86</v>
      </c>
      <c r="B112" s="382">
        <v>1</v>
      </c>
      <c r="C112" s="274">
        <v>5</v>
      </c>
      <c r="D112" s="424">
        <v>4523652</v>
      </c>
      <c r="E112" s="311">
        <f>IF(ISBLANK(D112),"-",D112/$D$103*$D$100*$B$116)</f>
        <v>0.87171572212241</v>
      </c>
      <c r="F112" s="331">
        <f>IF(ISBLANK(D112), "-", E112/$B$56)</f>
        <v>0.0058114381474828</v>
      </c>
    </row>
    <row r="113" spans="1:14" customHeight="1" ht="26.25">
      <c r="A113" s="268" t="s">
        <v>88</v>
      </c>
      <c r="B113" s="382">
        <v>1</v>
      </c>
      <c r="C113" s="277">
        <v>6</v>
      </c>
      <c r="D113" s="425">
        <v>4523569</v>
      </c>
      <c r="E113" s="312">
        <f>IF(ISBLANK(D113),"-",D113/$D$103*$D$100*$B$116)</f>
        <v>0.87169972787597</v>
      </c>
      <c r="F113" s="332">
        <f>IF(ISBLANK(D113), "-", E113/$B$56)</f>
        <v>0.0058113315191731</v>
      </c>
    </row>
    <row r="114" spans="1:14" customHeight="1" ht="26.25">
      <c r="A114" s="268" t="s">
        <v>89</v>
      </c>
      <c r="B114" s="382">
        <v>1</v>
      </c>
      <c r="C114" s="274"/>
      <c r="D114" s="298"/>
      <c r="E114" s="300"/>
      <c r="F114" s="313"/>
    </row>
    <row r="115" spans="1:14" customHeight="1" ht="26.25">
      <c r="A115" s="268" t="s">
        <v>90</v>
      </c>
      <c r="B115" s="382">
        <v>1</v>
      </c>
      <c r="C115" s="274"/>
      <c r="D115" s="314"/>
      <c r="E115" s="315" t="s">
        <v>57</v>
      </c>
      <c r="F115" s="426">
        <f>AVERAGE(F108:F113)</f>
        <v>0.0058239689008852</v>
      </c>
    </row>
    <row r="116" spans="1:14" customHeight="1" ht="27">
      <c r="A116" s="268" t="s">
        <v>91</v>
      </c>
      <c r="B116" s="393">
        <f>(B115/B114)*(B113/B112)*(B111/B110)*(B109/B108)*B107</f>
        <v>90</v>
      </c>
      <c r="C116" s="316"/>
      <c r="D116" s="317"/>
      <c r="E116" s="318" t="s">
        <v>70</v>
      </c>
      <c r="F116" s="427">
        <f>STDEV(F108:F113)/F115</f>
        <v>0.0053064874604957</v>
      </c>
      <c r="I116" s="300"/>
    </row>
    <row r="117" spans="1:14" customHeight="1" ht="27">
      <c r="A117" s="618" t="s">
        <v>64</v>
      </c>
      <c r="B117" s="619"/>
      <c r="C117" s="319"/>
      <c r="D117" s="320"/>
      <c r="E117" s="321" t="s">
        <v>71</v>
      </c>
      <c r="F117" s="428">
        <f>COUNT(F108:F113)</f>
        <v>6</v>
      </c>
      <c r="I117" s="300"/>
      <c r="J117" s="304"/>
    </row>
    <row r="118" spans="1:14" customHeight="1" ht="19.5">
      <c r="A118" s="620"/>
      <c r="B118" s="621"/>
      <c r="C118" s="300"/>
      <c r="D118" s="300"/>
      <c r="E118" s="300"/>
      <c r="F118" s="298"/>
      <c r="G118" s="300"/>
      <c r="H118" s="300"/>
      <c r="I118" s="300"/>
    </row>
    <row r="119" spans="1:14" customHeight="1" ht="18.75">
      <c r="A119" s="265"/>
      <c r="B119" s="265"/>
      <c r="C119" s="300"/>
      <c r="D119" s="300"/>
      <c r="E119" s="300"/>
      <c r="F119" s="298"/>
      <c r="G119" s="300"/>
      <c r="H119" s="300"/>
      <c r="I119" s="300"/>
    </row>
    <row r="120" spans="1:14" customHeight="1" ht="26.25">
      <c r="A120" s="255" t="s">
        <v>94</v>
      </c>
      <c r="B120" s="414" t="s">
        <v>110</v>
      </c>
      <c r="C120" s="622" t="str">
        <f>B20</f>
        <v>PANTOPRAZOLE </v>
      </c>
      <c r="D120" s="622"/>
      <c r="E120" s="415" t="s">
        <v>111</v>
      </c>
      <c r="F120" s="415"/>
      <c r="G120" s="416">
        <f>F115</f>
        <v>0.0058239689008852</v>
      </c>
      <c r="H120" s="300"/>
      <c r="I120" s="300"/>
    </row>
    <row r="121" spans="1:14" customHeight="1" ht="19.5">
      <c r="A121" s="371"/>
      <c r="B121" s="371"/>
      <c r="C121" s="333"/>
      <c r="D121" s="333"/>
      <c r="E121" s="333"/>
      <c r="F121" s="333"/>
      <c r="G121" s="333"/>
      <c r="H121" s="333"/>
    </row>
    <row r="122" spans="1:14" customHeight="1" ht="18.75">
      <c r="B122" s="623" t="s">
        <v>24</v>
      </c>
      <c r="C122" s="623"/>
      <c r="E122" s="372" t="s">
        <v>25</v>
      </c>
      <c r="F122" s="344"/>
      <c r="G122" s="623" t="s">
        <v>26</v>
      </c>
      <c r="H122" s="623"/>
    </row>
    <row r="123" spans="1:14" customHeight="1" ht="18.75">
      <c r="A123" s="345" t="s">
        <v>27</v>
      </c>
      <c r="B123" s="340"/>
      <c r="C123" s="340"/>
      <c r="E123" s="340"/>
      <c r="F123" s="300"/>
      <c r="G123" s="342"/>
      <c r="H123" s="342"/>
    </row>
    <row r="124" spans="1:14" customHeight="1" ht="18.75">
      <c r="A124" s="345" t="s">
        <v>28</v>
      </c>
      <c r="B124" s="341"/>
      <c r="C124" s="341"/>
      <c r="E124" s="341"/>
      <c r="F124" s="300"/>
      <c r="G124" s="343"/>
      <c r="H124" s="343"/>
    </row>
    <row r="125" spans="1:14" customHeight="1" ht="18.75">
      <c r="A125" s="297"/>
      <c r="B125" s="297"/>
      <c r="C125" s="298"/>
      <c r="D125" s="298"/>
      <c r="E125" s="298"/>
      <c r="F125" s="299"/>
      <c r="G125" s="298"/>
      <c r="H125" s="298"/>
      <c r="I125" s="300"/>
    </row>
    <row r="126" spans="1:14" customHeight="1" ht="18.75">
      <c r="A126" s="297"/>
      <c r="B126" s="297"/>
      <c r="C126" s="298"/>
      <c r="D126" s="298"/>
      <c r="E126" s="298"/>
      <c r="F126" s="299"/>
      <c r="G126" s="298"/>
      <c r="H126" s="298"/>
      <c r="I126" s="300"/>
    </row>
    <row r="127" spans="1:14" customHeight="1" ht="18.75">
      <c r="A127" s="297"/>
      <c r="B127" s="297"/>
      <c r="C127" s="298"/>
      <c r="D127" s="298"/>
      <c r="E127" s="298"/>
      <c r="F127" s="299"/>
      <c r="G127" s="298"/>
      <c r="H127" s="298"/>
      <c r="I127" s="300"/>
    </row>
    <row r="128" spans="1:14" customHeight="1" ht="18.75">
      <c r="A128" s="297"/>
      <c r="B128" s="297"/>
      <c r="C128" s="298"/>
      <c r="D128" s="298"/>
      <c r="E128" s="298"/>
      <c r="F128" s="299"/>
      <c r="G128" s="298"/>
      <c r="H128" s="298"/>
      <c r="I128" s="300"/>
    </row>
    <row r="129" spans="1:14" customHeight="1" ht="18.75">
      <c r="A129" s="297"/>
      <c r="B129" s="297"/>
      <c r="C129" s="298"/>
      <c r="D129" s="298"/>
      <c r="E129" s="298"/>
      <c r="F129" s="299"/>
      <c r="G129" s="298"/>
      <c r="H129" s="298"/>
      <c r="I129" s="300"/>
    </row>
    <row r="130" spans="1:14" customHeight="1" ht="18.75">
      <c r="A130" s="297"/>
      <c r="B130" s="297"/>
      <c r="C130" s="298"/>
      <c r="D130" s="298"/>
      <c r="E130" s="298"/>
      <c r="F130" s="299"/>
      <c r="G130" s="298"/>
      <c r="H130" s="298"/>
      <c r="I130" s="300"/>
    </row>
    <row r="131" spans="1:14" customHeight="1" ht="18.75">
      <c r="A131" s="297"/>
      <c r="B131" s="297"/>
      <c r="C131" s="298"/>
      <c r="D131" s="298"/>
      <c r="E131" s="298"/>
      <c r="F131" s="299"/>
      <c r="G131" s="298"/>
      <c r="H131" s="298"/>
      <c r="I131" s="300"/>
    </row>
    <row r="132" spans="1:14" customHeight="1" ht="18.75">
      <c r="A132" s="297"/>
      <c r="B132" s="297"/>
      <c r="C132" s="298"/>
      <c r="D132" s="298"/>
      <c r="E132" s="298"/>
      <c r="F132" s="299"/>
      <c r="G132" s="298"/>
      <c r="H132" s="298"/>
      <c r="I132" s="300"/>
    </row>
    <row r="133" spans="1:14" customHeight="1" ht="18.75">
      <c r="A133" s="297"/>
      <c r="B133" s="297"/>
      <c r="C133" s="298"/>
      <c r="D133" s="298"/>
      <c r="E133" s="298"/>
      <c r="F133" s="299"/>
      <c r="G133" s="298"/>
      <c r="H133" s="298"/>
      <c r="I133" s="30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" priority="1" operator="greaterThan">
      <formula>0.02</formula>
    </cfRule>
  </conditionalFormatting>
  <conditionalFormatting sqref="D51">
    <cfRule type="cellIs" dxfId="2" priority="2" operator="greaterThan">
      <formula>0.02</formula>
    </cfRule>
  </conditionalFormatting>
  <conditionalFormatting sqref="H73">
    <cfRule type="cellIs" dxfId="3" priority="3" operator="greaterThan">
      <formula>0.02</formula>
    </cfRule>
  </conditionalFormatting>
  <conditionalFormatting sqref="D104">
    <cfRule type="cellIs" dxfId="3" priority="4" operator="greaterThan">
      <formula>0.02</formula>
    </cfRule>
  </conditionalFormatting>
  <conditionalFormatting sqref="I39">
    <cfRule type="cellIs" dxfId="4" priority="5" operator="lessThanOrEqual">
      <formula>0.02</formula>
    </cfRule>
  </conditionalFormatting>
  <conditionalFormatting sqref="I39">
    <cfRule type="cellIs" dxfId="5" priority="6" operator="greaterThan">
      <formula>0.02</formula>
    </cfRule>
  </conditionalFormatting>
  <conditionalFormatting sqref="I92">
    <cfRule type="cellIs" dxfId="4" priority="7" operator="lessThanOrEqual">
      <formula>0.02</formula>
    </cfRule>
  </conditionalFormatting>
  <conditionalFormatting sqref="I92">
    <cfRule type="cellIs" dxfId="5" priority="8" operator="greaterThan">
      <formula>0.02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N133"/>
  <sheetViews>
    <sheetView tabSelected="0" workbookViewId="0" zoomScale="64" zoomScaleNormal="64" showGridLines="true" showRowColHeaders="1">
      <selection activeCell="I92" sqref="I92"/>
    </sheetView>
  </sheetViews>
  <sheetFormatPr defaultRowHeight="14.4" defaultColWidth="9.140625" outlineLevelRow="0" outlineLevelCol="0"/>
  <cols>
    <col min="1" max="1" width="55.42578125" customWidth="true" style="2"/>
    <col min="2" max="2" width="33.7109375" customWidth="true" style="2"/>
    <col min="3" max="3" width="42.28515625" customWidth="true" style="2"/>
    <col min="4" max="4" width="30.5703125" customWidth="true" style="2"/>
    <col min="5" max="5" width="39.85546875" customWidth="true" style="2"/>
    <col min="6" max="6" width="30.7109375" customWidth="true" style="2"/>
    <col min="7" max="7" width="39.85546875" customWidth="true" style="2"/>
    <col min="8" max="8" width="30" customWidth="true" style="2"/>
    <col min="9" max="9" width="30.28515625" hidden="true" customWidth="true" style="2"/>
    <col min="10" max="10" width="30.42578125" customWidth="true" style="2"/>
    <col min="11" max="11" width="21.28515625" customWidth="true" style="2"/>
    <col min="12" max="12" width="9.140625" style="2"/>
  </cols>
  <sheetData>
    <row r="15" spans="1:14" customHeight="1" ht="19.5">
      <c r="A15" s="481"/>
    </row>
    <row r="16" spans="1:14" customHeight="1" ht="19.5">
      <c r="A16" s="650" t="s">
        <v>0</v>
      </c>
      <c r="B16" s="651"/>
      <c r="C16" s="651"/>
      <c r="D16" s="651"/>
      <c r="E16" s="651"/>
      <c r="F16" s="651"/>
      <c r="G16" s="651"/>
      <c r="H16" s="652"/>
    </row>
    <row r="17" spans="1:14" customHeight="1" ht="20.25">
      <c r="A17" s="653" t="s">
        <v>29</v>
      </c>
      <c r="B17" s="653"/>
      <c r="C17" s="653"/>
      <c r="D17" s="653"/>
      <c r="E17" s="653"/>
      <c r="F17" s="653"/>
      <c r="G17" s="653"/>
      <c r="H17" s="653"/>
    </row>
    <row r="18" spans="1:14" customHeight="1" ht="26.25">
      <c r="A18" s="431" t="s">
        <v>2</v>
      </c>
      <c r="B18" s="649" t="s">
        <v>3</v>
      </c>
      <c r="C18" s="649"/>
      <c r="D18" s="555"/>
      <c r="E18" s="555"/>
      <c r="F18" s="556"/>
      <c r="G18" s="556"/>
      <c r="H18" s="556"/>
    </row>
    <row r="19" spans="1:14" customHeight="1" ht="26.25">
      <c r="A19" s="431" t="s">
        <v>4</v>
      </c>
      <c r="B19" s="557" t="s">
        <v>5</v>
      </c>
      <c r="C19" s="556"/>
      <c r="D19" s="556"/>
      <c r="E19" s="556"/>
      <c r="F19" s="556"/>
      <c r="G19" s="556"/>
      <c r="H19" s="556"/>
    </row>
    <row r="20" spans="1:14" customHeight="1" ht="26.25">
      <c r="A20" s="431" t="s">
        <v>6</v>
      </c>
      <c r="B20" s="654" t="s">
        <v>7</v>
      </c>
      <c r="C20" s="654"/>
      <c r="D20" s="556"/>
      <c r="E20" s="556"/>
      <c r="F20" s="556"/>
      <c r="G20" s="556"/>
      <c r="H20" s="556"/>
    </row>
    <row r="21" spans="1:14" customHeight="1" ht="26.25">
      <c r="A21" s="431" t="s">
        <v>8</v>
      </c>
      <c r="B21" s="654" t="s">
        <v>9</v>
      </c>
      <c r="C21" s="654"/>
      <c r="D21" s="654"/>
      <c r="E21" s="654"/>
      <c r="F21" s="654"/>
      <c r="G21" s="654"/>
      <c r="H21" s="654"/>
      <c r="I21" s="537"/>
    </row>
    <row r="22" spans="1:14" customHeight="1" ht="26.25">
      <c r="A22" s="431" t="s">
        <v>10</v>
      </c>
      <c r="B22" s="558" t="s">
        <v>11</v>
      </c>
      <c r="C22" s="556"/>
      <c r="D22" s="556"/>
      <c r="E22" s="556"/>
      <c r="F22" s="556"/>
      <c r="G22" s="556"/>
      <c r="H22" s="556"/>
    </row>
    <row r="23" spans="1:14" customHeight="1" ht="26.25">
      <c r="A23" s="431" t="s">
        <v>12</v>
      </c>
      <c r="B23" s="558"/>
      <c r="C23" s="556"/>
      <c r="D23" s="556"/>
      <c r="E23" s="556"/>
      <c r="F23" s="556"/>
      <c r="G23" s="556"/>
      <c r="H23" s="556"/>
    </row>
    <row r="24" spans="1:14" customHeight="1" ht="18.75">
      <c r="A24" s="431"/>
      <c r="B24" s="434"/>
    </row>
    <row r="25" spans="1:14" customHeight="1" ht="18.75">
      <c r="A25" s="435" t="s">
        <v>14</v>
      </c>
      <c r="B25" s="434"/>
    </row>
    <row r="26" spans="1:14" customHeight="1" ht="26.25">
      <c r="A26" s="436" t="s">
        <v>30</v>
      </c>
      <c r="B26" s="649" t="s">
        <v>115</v>
      </c>
      <c r="C26" s="649"/>
    </row>
    <row r="27" spans="1:14" customHeight="1" ht="26.25">
      <c r="A27" s="438" t="s">
        <v>32</v>
      </c>
      <c r="B27" s="647" t="s">
        <v>116</v>
      </c>
      <c r="C27" s="647"/>
    </row>
    <row r="28" spans="1:14" customHeight="1" ht="27">
      <c r="A28" s="438" t="s">
        <v>34</v>
      </c>
      <c r="B28" s="559">
        <v>99.61</v>
      </c>
    </row>
    <row r="29" spans="1:14" customHeight="1" ht="27" s="12" customFormat="1">
      <c r="A29" s="438" t="s">
        <v>35</v>
      </c>
      <c r="B29" s="560">
        <v>0</v>
      </c>
      <c r="C29" s="624" t="s">
        <v>36</v>
      </c>
      <c r="D29" s="625"/>
      <c r="E29" s="625"/>
      <c r="F29" s="625"/>
      <c r="G29" s="626"/>
      <c r="I29" s="440"/>
      <c r="J29" s="440"/>
      <c r="K29" s="440"/>
      <c r="L29" s="440"/>
    </row>
    <row r="30" spans="1:14" customHeight="1" ht="19.5" s="12" customFormat="1">
      <c r="A30" s="438" t="s">
        <v>37</v>
      </c>
      <c r="B30" s="437">
        <f>B28-B29</f>
        <v>99.61</v>
      </c>
      <c r="C30" s="441"/>
      <c r="D30" s="441"/>
      <c r="E30" s="441"/>
      <c r="F30" s="441"/>
      <c r="G30" s="442"/>
      <c r="I30" s="440"/>
      <c r="J30" s="440"/>
      <c r="K30" s="440"/>
      <c r="L30" s="440"/>
    </row>
    <row r="31" spans="1:14" customHeight="1" ht="27" s="12" customFormat="1">
      <c r="A31" s="438" t="s">
        <v>38</v>
      </c>
      <c r="B31" s="561">
        <v>1</v>
      </c>
      <c r="C31" s="627" t="s">
        <v>39</v>
      </c>
      <c r="D31" s="628"/>
      <c r="E31" s="628"/>
      <c r="F31" s="628"/>
      <c r="G31" s="628"/>
      <c r="H31" s="629"/>
      <c r="I31" s="440"/>
      <c r="J31" s="440"/>
      <c r="K31" s="440"/>
      <c r="L31" s="440"/>
    </row>
    <row r="32" spans="1:14" customHeight="1" ht="27" s="12" customFormat="1">
      <c r="A32" s="438" t="s">
        <v>40</v>
      </c>
      <c r="B32" s="561">
        <v>1</v>
      </c>
      <c r="C32" s="627" t="s">
        <v>41</v>
      </c>
      <c r="D32" s="628"/>
      <c r="E32" s="628"/>
      <c r="F32" s="628"/>
      <c r="G32" s="628"/>
      <c r="H32" s="629"/>
      <c r="I32" s="440"/>
      <c r="J32" s="440"/>
      <c r="K32" s="440"/>
      <c r="L32" s="444"/>
      <c r="M32" s="444"/>
      <c r="N32" s="445"/>
    </row>
    <row r="33" spans="1:14" customHeight="1" ht="17.25" s="12" customFormat="1">
      <c r="A33" s="438"/>
      <c r="B33" s="443"/>
      <c r="C33" s="446"/>
      <c r="D33" s="446"/>
      <c r="E33" s="446"/>
      <c r="F33" s="446"/>
      <c r="G33" s="446"/>
      <c r="H33" s="446"/>
      <c r="I33" s="440"/>
      <c r="J33" s="440"/>
      <c r="K33" s="440"/>
      <c r="L33" s="444"/>
      <c r="M33" s="444"/>
      <c r="N33" s="445"/>
    </row>
    <row r="34" spans="1:14" customHeight="1" ht="18.75" s="12" customFormat="1">
      <c r="A34" s="438" t="s">
        <v>42</v>
      </c>
      <c r="B34" s="447">
        <f>B31/B32</f>
        <v>1</v>
      </c>
      <c r="C34" s="430" t="s">
        <v>43</v>
      </c>
      <c r="D34" s="430"/>
      <c r="E34" s="430"/>
      <c r="F34" s="430"/>
      <c r="G34" s="430"/>
      <c r="I34" s="440"/>
      <c r="J34" s="440"/>
      <c r="K34" s="440"/>
      <c r="L34" s="444"/>
      <c r="M34" s="444"/>
      <c r="N34" s="445"/>
    </row>
    <row r="35" spans="1:14" customHeight="1" ht="19.5" s="12" customFormat="1">
      <c r="A35" s="438"/>
      <c r="B35" s="437"/>
      <c r="G35" s="430"/>
      <c r="I35" s="440"/>
      <c r="J35" s="440"/>
      <c r="K35" s="440"/>
      <c r="L35" s="444"/>
      <c r="M35" s="444"/>
      <c r="N35" s="445"/>
    </row>
    <row r="36" spans="1:14" customHeight="1" ht="27" s="12" customFormat="1">
      <c r="A36" s="448" t="s">
        <v>44</v>
      </c>
      <c r="B36" s="562">
        <v>50</v>
      </c>
      <c r="C36" s="430"/>
      <c r="D36" s="630" t="s">
        <v>45</v>
      </c>
      <c r="E36" s="648"/>
      <c r="F36" s="630" t="s">
        <v>46</v>
      </c>
      <c r="G36" s="631"/>
      <c r="J36" s="440"/>
      <c r="K36" s="440"/>
      <c r="L36" s="444"/>
      <c r="M36" s="444"/>
      <c r="N36" s="445"/>
    </row>
    <row r="37" spans="1:14" customHeight="1" ht="27" s="12" customFormat="1">
      <c r="A37" s="449" t="s">
        <v>47</v>
      </c>
      <c r="B37" s="563">
        <v>1</v>
      </c>
      <c r="C37" s="451" t="s">
        <v>48</v>
      </c>
      <c r="D37" s="452" t="s">
        <v>49</v>
      </c>
      <c r="E37" s="505" t="s">
        <v>50</v>
      </c>
      <c r="F37" s="452" t="s">
        <v>49</v>
      </c>
      <c r="G37" s="564" t="s">
        <v>50</v>
      </c>
      <c r="I37" s="565" t="s">
        <v>51</v>
      </c>
      <c r="J37" s="440"/>
      <c r="K37" s="440"/>
      <c r="L37" s="444"/>
      <c r="M37" s="444"/>
      <c r="N37" s="445"/>
    </row>
    <row r="38" spans="1:14" customHeight="1" ht="26.25" s="12" customFormat="1">
      <c r="A38" s="449" t="s">
        <v>52</v>
      </c>
      <c r="B38" s="563">
        <v>1</v>
      </c>
      <c r="C38" s="454">
        <v>1</v>
      </c>
      <c r="D38" s="566">
        <v>4565985</v>
      </c>
      <c r="E38" s="515">
        <f>IF(ISBLANK(D38),"-",$D$48/$D$45*D38)</f>
        <v>9167724.1240839</v>
      </c>
      <c r="F38" s="566">
        <v>4589654</v>
      </c>
      <c r="G38" s="518">
        <f>IF(ISBLANK(F38),"-",$D$48/$F$45*F38)</f>
        <v>8846637.5665094</v>
      </c>
      <c r="I38" s="567"/>
      <c r="J38" s="440"/>
      <c r="K38" s="440"/>
      <c r="L38" s="444"/>
      <c r="M38" s="444"/>
      <c r="N38" s="445"/>
    </row>
    <row r="39" spans="1:14" customHeight="1" ht="26.25" s="12" customFormat="1">
      <c r="A39" s="449" t="s">
        <v>53</v>
      </c>
      <c r="B39" s="563">
        <v>1</v>
      </c>
      <c r="C39" s="450">
        <v>2</v>
      </c>
      <c r="D39" s="568">
        <v>4569858</v>
      </c>
      <c r="E39" s="516">
        <f>IF(ISBLANK(D39),"-",$D$48/$D$45*D39)</f>
        <v>9175500.4517619</v>
      </c>
      <c r="F39" s="568">
        <v>4586524</v>
      </c>
      <c r="G39" s="519">
        <f>IF(ISBLANK(F39),"-",$D$48/$F$45*F39)</f>
        <v>8840604.4373055</v>
      </c>
      <c r="I39" s="632">
        <f>ABS((F43/D43*D42)-F42)/D42</f>
        <v>0.043348008271163</v>
      </c>
      <c r="J39" s="440"/>
      <c r="K39" s="440"/>
      <c r="L39" s="444"/>
      <c r="M39" s="444"/>
      <c r="N39" s="445"/>
    </row>
    <row r="40" spans="1:14" customHeight="1" ht="26.25">
      <c r="A40" s="449" t="s">
        <v>54</v>
      </c>
      <c r="B40" s="563">
        <v>1</v>
      </c>
      <c r="C40" s="450">
        <v>3</v>
      </c>
      <c r="D40" s="568">
        <v>4586532</v>
      </c>
      <c r="E40" s="516">
        <f>IF(ISBLANK(D40),"-",$D$48/$D$45*D40)</f>
        <v>9208979.0181709</v>
      </c>
      <c r="F40" s="568">
        <v>4523125</v>
      </c>
      <c r="G40" s="519">
        <f>IF(ISBLANK(F40),"-",$D$48/$F$45*F40)</f>
        <v>8718401.7668909</v>
      </c>
      <c r="I40" s="632"/>
      <c r="L40" s="444"/>
      <c r="M40" s="444"/>
      <c r="N40" s="456"/>
    </row>
    <row r="41" spans="1:14" customHeight="1" ht="27">
      <c r="A41" s="449" t="s">
        <v>55</v>
      </c>
      <c r="B41" s="563">
        <v>1</v>
      </c>
      <c r="C41" s="457">
        <v>4</v>
      </c>
      <c r="D41" s="569"/>
      <c r="E41" s="517" t="str">
        <f>IF(ISBLANK(D41),"-",$D$48/$D$45*D41)</f>
        <v>0</v>
      </c>
      <c r="F41" s="569"/>
      <c r="G41" s="520" t="str">
        <f>IF(ISBLANK(F41),"-",$D$48/$F$45*F41)</f>
        <v>0</v>
      </c>
      <c r="I41" s="570"/>
      <c r="L41" s="444"/>
      <c r="M41" s="444"/>
      <c r="N41" s="456"/>
    </row>
    <row r="42" spans="1:14" customHeight="1" ht="27">
      <c r="A42" s="449" t="s">
        <v>56</v>
      </c>
      <c r="B42" s="563">
        <v>1</v>
      </c>
      <c r="C42" s="459" t="s">
        <v>57</v>
      </c>
      <c r="D42" s="460">
        <f>AVERAGE(D38:D41)</f>
        <v>4574125</v>
      </c>
      <c r="E42" s="482">
        <f>AVERAGE(E38:E41)</f>
        <v>9184067.8646722</v>
      </c>
      <c r="F42" s="460">
        <f>AVERAGE(F38:F41)</f>
        <v>4566434.3333333</v>
      </c>
      <c r="G42" s="461">
        <f>AVERAGE(G38:G41)</f>
        <v>8801881.2569019</v>
      </c>
      <c r="H42" s="534"/>
    </row>
    <row r="43" spans="1:14" customHeight="1" ht="26.25">
      <c r="A43" s="449" t="s">
        <v>58</v>
      </c>
      <c r="B43" s="563">
        <v>1</v>
      </c>
      <c r="C43" s="571" t="s">
        <v>59</v>
      </c>
      <c r="D43" s="572">
        <v>24</v>
      </c>
      <c r="E43" s="456"/>
      <c r="F43" s="572">
        <v>25</v>
      </c>
      <c r="H43" s="534"/>
    </row>
    <row r="44" spans="1:14" customHeight="1" ht="26.25">
      <c r="A44" s="449" t="s">
        <v>60</v>
      </c>
      <c r="B44" s="563">
        <v>1</v>
      </c>
      <c r="C44" s="573" t="s">
        <v>61</v>
      </c>
      <c r="D44" s="462">
        <f>D43*$B$34</f>
        <v>24</v>
      </c>
      <c r="E44" s="463"/>
      <c r="F44" s="462">
        <f>F43*$B$34</f>
        <v>25</v>
      </c>
      <c r="H44" s="534"/>
    </row>
    <row r="45" spans="1:14" customHeight="1" ht="19.5">
      <c r="A45" s="449" t="s">
        <v>62</v>
      </c>
      <c r="B45" s="574">
        <f>(B44/B43)*(B42/B41)*(B40/B39)*(B38/B37)*B36</f>
        <v>50</v>
      </c>
      <c r="C45" s="573" t="s">
        <v>63</v>
      </c>
      <c r="D45" s="464">
        <f>D44*$B$30/100</f>
        <v>23.9064</v>
      </c>
      <c r="E45" s="465"/>
      <c r="F45" s="464">
        <f>F44*$B$30/100</f>
        <v>24.9025</v>
      </c>
      <c r="H45" s="534"/>
    </row>
    <row r="46" spans="1:14" customHeight="1" ht="19.5">
      <c r="A46" s="618" t="s">
        <v>64</v>
      </c>
      <c r="B46" s="619"/>
      <c r="C46" s="573" t="s">
        <v>65</v>
      </c>
      <c r="D46" s="575">
        <f>D45/$B$45</f>
        <v>0.478128</v>
      </c>
      <c r="E46" s="576"/>
      <c r="F46" s="577">
        <f>F45/$B$45</f>
        <v>0.49805</v>
      </c>
      <c r="H46" s="534"/>
    </row>
    <row r="47" spans="1:14" customHeight="1" ht="27">
      <c r="A47" s="620"/>
      <c r="B47" s="621"/>
      <c r="C47" s="578" t="s">
        <v>66</v>
      </c>
      <c r="D47" s="579">
        <v>0.96</v>
      </c>
      <c r="E47" s="580"/>
      <c r="F47" s="576"/>
      <c r="H47" s="534"/>
    </row>
    <row r="48" spans="1:14" customHeight="1" ht="18.75">
      <c r="C48" s="581" t="s">
        <v>67</v>
      </c>
      <c r="D48" s="464">
        <f>D47*$B$45</f>
        <v>48</v>
      </c>
      <c r="F48" s="467"/>
      <c r="H48" s="534"/>
    </row>
    <row r="49" spans="1:14" customHeight="1" ht="19.5">
      <c r="C49" s="582" t="s">
        <v>68</v>
      </c>
      <c r="D49" s="583">
        <f>D48/B34</f>
        <v>48</v>
      </c>
      <c r="F49" s="467"/>
      <c r="H49" s="534"/>
    </row>
    <row r="50" spans="1:14" customHeight="1" ht="18.75">
      <c r="C50" s="448" t="s">
        <v>69</v>
      </c>
      <c r="D50" s="584">
        <f>AVERAGE(E38:E41,G38:G41)</f>
        <v>8992974.5607871</v>
      </c>
      <c r="F50" s="470"/>
      <c r="H50" s="534"/>
    </row>
    <row r="51" spans="1:14" customHeight="1" ht="18.75">
      <c r="C51" s="449" t="s">
        <v>70</v>
      </c>
      <c r="D51" s="471">
        <f>STDEV(E38:E41,G38:G41)/D50</f>
        <v>0.023876883651196</v>
      </c>
      <c r="F51" s="470"/>
      <c r="H51" s="534"/>
    </row>
    <row r="52" spans="1:14" customHeight="1" ht="19.5">
      <c r="C52" s="547" t="s">
        <v>71</v>
      </c>
      <c r="D52" s="585">
        <f>COUNT(E38:E41,G38:G41)</f>
        <v>6</v>
      </c>
      <c r="F52" s="470"/>
    </row>
    <row r="54" spans="1:14" customHeight="1" ht="18.75">
      <c r="A54" s="429" t="s">
        <v>14</v>
      </c>
      <c r="B54" s="472" t="s">
        <v>72</v>
      </c>
    </row>
    <row r="55" spans="1:14" customHeight="1" ht="18.75">
      <c r="A55" s="430" t="s">
        <v>73</v>
      </c>
      <c r="B55" s="433">
        <v>175</v>
      </c>
      <c r="C55" s="2" t="s">
        <v>117</v>
      </c>
    </row>
    <row r="56" spans="1:14" customHeight="1" ht="26.25">
      <c r="A56" s="432" t="s">
        <v>75</v>
      </c>
      <c r="B56" s="586">
        <v>175</v>
      </c>
      <c r="C56" s="430" t="str">
        <f>B20</f>
        <v>PANTOPRAZOLE </v>
      </c>
      <c r="H56" s="439"/>
    </row>
    <row r="57" spans="1:14" customHeight="1" ht="18.75">
      <c r="A57" s="433" t="s">
        <v>76</v>
      </c>
      <c r="B57" s="538">
        <v>125</v>
      </c>
      <c r="H57" s="439"/>
    </row>
    <row r="58" spans="1:14" customHeight="1" ht="19.5">
      <c r="H58" s="439"/>
    </row>
    <row r="59" spans="1:14" customHeight="1" ht="27" s="12" customFormat="1">
      <c r="A59" s="448" t="s">
        <v>77</v>
      </c>
      <c r="B59" s="562">
        <v>50</v>
      </c>
      <c r="C59" s="430"/>
      <c r="D59" s="474" t="s">
        <v>78</v>
      </c>
      <c r="E59" s="473" t="s">
        <v>48</v>
      </c>
      <c r="F59" s="473" t="s">
        <v>49</v>
      </c>
      <c r="G59" s="473" t="s">
        <v>79</v>
      </c>
      <c r="H59" s="451" t="s">
        <v>80</v>
      </c>
      <c r="L59" s="440"/>
    </row>
    <row r="60" spans="1:14" customHeight="1" ht="26.25" s="12" customFormat="1">
      <c r="A60" s="449" t="s">
        <v>81</v>
      </c>
      <c r="B60" s="563">
        <v>1</v>
      </c>
      <c r="C60" s="635" t="s">
        <v>82</v>
      </c>
      <c r="D60" s="638">
        <v>92</v>
      </c>
      <c r="E60" s="475">
        <v>1</v>
      </c>
      <c r="F60" s="587">
        <v>4586524</v>
      </c>
      <c r="G60" s="507">
        <f>IF(ISBLANK(F60),"-",(F60/$D$50*$D$47*$B$68)*($B$57/$D$60))</f>
        <v>33.261645344697</v>
      </c>
      <c r="H60" s="509">
        <f>IF(ISBLANK(F60),"-",G60/$B$56)</f>
        <v>0.19006654482684</v>
      </c>
      <c r="L60" s="440"/>
    </row>
    <row r="61" spans="1:14" customHeight="1" ht="26.25" s="12" customFormat="1">
      <c r="A61" s="449" t="s">
        <v>83</v>
      </c>
      <c r="B61" s="563">
        <v>1</v>
      </c>
      <c r="C61" s="636"/>
      <c r="D61" s="639"/>
      <c r="E61" s="476">
        <v>2</v>
      </c>
      <c r="F61" s="568">
        <v>4521365</v>
      </c>
      <c r="G61" s="508">
        <f>IF(ISBLANK(F61),"-",(F61/$D$50*$D$47*$B$68)*($B$57/$D$60))</f>
        <v>32.789109814737</v>
      </c>
      <c r="H61" s="510">
        <f>IF(ISBLANK(F61),"-",G61/$B$56)</f>
        <v>0.1873663417985</v>
      </c>
      <c r="L61" s="440"/>
    </row>
    <row r="62" spans="1:14" customHeight="1" ht="26.25" s="12" customFormat="1">
      <c r="A62" s="449" t="s">
        <v>84</v>
      </c>
      <c r="B62" s="563">
        <v>1</v>
      </c>
      <c r="C62" s="636"/>
      <c r="D62" s="639"/>
      <c r="E62" s="476">
        <v>3</v>
      </c>
      <c r="F62" s="588">
        <v>4214458</v>
      </c>
      <c r="G62" s="508">
        <f>IF(ISBLANK(F62),"-",(F62/$D$50*$D$47*$B$68)*($B$57/$D$60))</f>
        <v>30.563408654598</v>
      </c>
      <c r="H62" s="510">
        <f>IF(ISBLANK(F62),"-",G62/$B$56)</f>
        <v>0.17464804945485</v>
      </c>
      <c r="L62" s="440"/>
    </row>
    <row r="63" spans="1:14" customHeight="1" ht="27">
      <c r="A63" s="449" t="s">
        <v>85</v>
      </c>
      <c r="B63" s="563">
        <v>1</v>
      </c>
      <c r="C63" s="646"/>
      <c r="D63" s="640"/>
      <c r="E63" s="477">
        <v>4</v>
      </c>
      <c r="F63" s="589"/>
      <c r="G63" s="508" t="str">
        <f>IF(ISBLANK(F63),"-",(F63/$D$50*$D$47*$B$68)*($B$57/$D$60))</f>
        <v>0</v>
      </c>
      <c r="H63" s="510" t="str">
        <f>IF(ISBLANK(F63),"-",G63/$B$56)</f>
        <v>0</v>
      </c>
    </row>
    <row r="64" spans="1:14" customHeight="1" ht="26.25">
      <c r="A64" s="449" t="s">
        <v>86</v>
      </c>
      <c r="B64" s="563">
        <v>1</v>
      </c>
      <c r="C64" s="635" t="s">
        <v>87</v>
      </c>
      <c r="D64" s="638">
        <v>93</v>
      </c>
      <c r="E64" s="475">
        <v>1</v>
      </c>
      <c r="F64" s="587">
        <v>4145215</v>
      </c>
      <c r="G64" s="530">
        <f>IF(ISBLANK(F64),"-",(F64/$D$50*$D$47*$B$68)*($B$57/$D$64))</f>
        <v>29.738016492626</v>
      </c>
      <c r="H64" s="527">
        <f>IF(ISBLANK(F64),"-",G64/$B$56)</f>
        <v>0.16993152281501</v>
      </c>
    </row>
    <row r="65" spans="1:14" customHeight="1" ht="26.25">
      <c r="A65" s="449" t="s">
        <v>88</v>
      </c>
      <c r="B65" s="563">
        <v>1</v>
      </c>
      <c r="C65" s="636"/>
      <c r="D65" s="639"/>
      <c r="E65" s="476">
        <v>2</v>
      </c>
      <c r="F65" s="568">
        <v>4585215</v>
      </c>
      <c r="G65" s="531">
        <f>IF(ISBLANK(F65),"-",(F65/$D$50*$D$47*$B$68)*($B$57/$D$64))</f>
        <v>32.894602401139</v>
      </c>
      <c r="H65" s="528">
        <f>IF(ISBLANK(F65),"-",G65/$B$56)</f>
        <v>0.18796915657794</v>
      </c>
    </row>
    <row r="66" spans="1:14" customHeight="1" ht="26.25">
      <c r="A66" s="449" t="s">
        <v>89</v>
      </c>
      <c r="B66" s="563">
        <v>1</v>
      </c>
      <c r="C66" s="636"/>
      <c r="D66" s="639"/>
      <c r="E66" s="476">
        <v>3</v>
      </c>
      <c r="F66" s="568">
        <v>4521365</v>
      </c>
      <c r="G66" s="531">
        <f>IF(ISBLANK(F66),"-",(F66/$D$50*$D$47*$B$68)*($B$57/$D$64))</f>
        <v>32.43653874146</v>
      </c>
      <c r="H66" s="528">
        <f>IF(ISBLANK(F66),"-",G66/$B$56)</f>
        <v>0.1853516499512</v>
      </c>
    </row>
    <row r="67" spans="1:14" customHeight="1" ht="27">
      <c r="A67" s="449" t="s">
        <v>90</v>
      </c>
      <c r="B67" s="563">
        <v>1</v>
      </c>
      <c r="C67" s="646"/>
      <c r="D67" s="640"/>
      <c r="E67" s="477">
        <v>4</v>
      </c>
      <c r="F67" s="589"/>
      <c r="G67" s="532" t="str">
        <f>IF(ISBLANK(F67),"-",(F67/$D$50*$D$47*$B$68)*($B$57/$D$64))</f>
        <v>0</v>
      </c>
      <c r="H67" s="529" t="str">
        <f>IF(ISBLANK(F67),"-",G67/$B$56)</f>
        <v>0</v>
      </c>
    </row>
    <row r="68" spans="1:14" customHeight="1" ht="26.25">
      <c r="A68" s="449" t="s">
        <v>91</v>
      </c>
      <c r="B68" s="590">
        <f>(B67/B66)*(B65/B64)*(B63/B62)*(B61/B60)*B59</f>
        <v>50</v>
      </c>
      <c r="C68" s="635" t="s">
        <v>92</v>
      </c>
      <c r="D68" s="638">
        <v>94</v>
      </c>
      <c r="E68" s="475">
        <v>1</v>
      </c>
      <c r="F68" s="587">
        <v>4584521</v>
      </c>
      <c r="G68" s="530">
        <f>IF(ISBLANK(F68),"-",(F68/$D$50*$D$47*$B$68)*($B$57/$D$68))</f>
        <v>32.539733991462</v>
      </c>
      <c r="H68" s="510">
        <f>IF(ISBLANK(F68),"-",G68/$B$56)</f>
        <v>0.18594133709407</v>
      </c>
    </row>
    <row r="69" spans="1:14" customHeight="1" ht="27">
      <c r="A69" s="547" t="s">
        <v>93</v>
      </c>
      <c r="B69" s="591">
        <f>(D47*B68)/B56*B57</f>
        <v>34.285714285714</v>
      </c>
      <c r="C69" s="636"/>
      <c r="D69" s="639"/>
      <c r="E69" s="476">
        <v>2</v>
      </c>
      <c r="F69" s="568">
        <v>4512365</v>
      </c>
      <c r="G69" s="531">
        <f>IF(ISBLANK(F69),"-",(F69/$D$50*$D$47*$B$68)*($B$57/$D$68))</f>
        <v>32.027589528412</v>
      </c>
      <c r="H69" s="510">
        <f>IF(ISBLANK(F69),"-",G69/$B$56)</f>
        <v>0.18301479730521</v>
      </c>
    </row>
    <row r="70" spans="1:14" customHeight="1" ht="26.25">
      <c r="A70" s="641" t="s">
        <v>64</v>
      </c>
      <c r="B70" s="642"/>
      <c r="C70" s="636"/>
      <c r="D70" s="639"/>
      <c r="E70" s="476">
        <v>3</v>
      </c>
      <c r="F70" s="568">
        <v>4512366</v>
      </c>
      <c r="G70" s="531">
        <f>IF(ISBLANK(F70),"-",(F70/$D$50*$D$47*$B$68)*($B$57/$D$68))</f>
        <v>32.027596626151</v>
      </c>
      <c r="H70" s="510">
        <f>IF(ISBLANK(F70),"-",G70/$B$56)</f>
        <v>0.18301483786372</v>
      </c>
    </row>
    <row r="71" spans="1:14" customHeight="1" ht="27">
      <c r="A71" s="643"/>
      <c r="B71" s="644"/>
      <c r="C71" s="637"/>
      <c r="D71" s="640"/>
      <c r="E71" s="477">
        <v>4</v>
      </c>
      <c r="F71" s="589"/>
      <c r="G71" s="532" t="str">
        <f>IF(ISBLANK(F71),"-",(F71/$D$50*$D$47*$B$68)*($B$57/$D$68))</f>
        <v>0</v>
      </c>
      <c r="H71" s="511" t="str">
        <f>IF(ISBLANK(F71),"-",G71/$B$56)</f>
        <v>0</v>
      </c>
    </row>
    <row r="72" spans="1:14" customHeight="1" ht="26.25">
      <c r="A72" s="478"/>
      <c r="B72" s="478"/>
      <c r="C72" s="478"/>
      <c r="D72" s="478"/>
      <c r="E72" s="478"/>
      <c r="F72" s="479"/>
      <c r="G72" s="469" t="s">
        <v>57</v>
      </c>
      <c r="H72" s="592">
        <f>AVERAGE(H60:H71)</f>
        <v>0.18303380418748</v>
      </c>
    </row>
    <row r="73" spans="1:14" customHeight="1" ht="26.25">
      <c r="C73" s="478"/>
      <c r="D73" s="478"/>
      <c r="E73" s="478"/>
      <c r="F73" s="479"/>
      <c r="G73" s="466" t="s">
        <v>70</v>
      </c>
      <c r="H73" s="593">
        <f>STDEV(H60:H71)/H72</f>
        <v>0.03605506152251</v>
      </c>
    </row>
    <row r="74" spans="1:14" customHeight="1" ht="27">
      <c r="A74" s="478"/>
      <c r="B74" s="478"/>
      <c r="C74" s="479"/>
      <c r="D74" s="479"/>
      <c r="E74" s="480"/>
      <c r="F74" s="479"/>
      <c r="G74" s="468" t="s">
        <v>71</v>
      </c>
      <c r="H74" s="594">
        <f>COUNT(H60:H71)</f>
        <v>9</v>
      </c>
    </row>
    <row r="76" spans="1:14" customHeight="1" ht="26.25">
      <c r="A76" s="436" t="s">
        <v>94</v>
      </c>
      <c r="B76" s="595" t="s">
        <v>95</v>
      </c>
      <c r="C76" s="622" t="str">
        <f>B20</f>
        <v>PANTOPRAZOLE </v>
      </c>
      <c r="D76" s="622"/>
      <c r="E76" s="596" t="s">
        <v>96</v>
      </c>
      <c r="F76" s="596"/>
      <c r="G76" s="597">
        <f>H72</f>
        <v>0.18303380418748</v>
      </c>
      <c r="H76" s="539"/>
    </row>
    <row r="77" spans="1:14" customHeight="1" ht="18.75">
      <c r="A77" s="435" t="s">
        <v>97</v>
      </c>
      <c r="B77" s="435" t="s">
        <v>98</v>
      </c>
    </row>
    <row r="78" spans="1:14" customHeight="1" ht="18.75">
      <c r="A78" s="435"/>
      <c r="B78" s="435"/>
    </row>
    <row r="79" spans="1:14" customHeight="1" ht="26.25">
      <c r="A79" s="436" t="s">
        <v>30</v>
      </c>
      <c r="B79" s="645"/>
      <c r="C79" s="645"/>
    </row>
    <row r="80" spans="1:14" customHeight="1" ht="26.25">
      <c r="A80" s="438" t="s">
        <v>32</v>
      </c>
      <c r="B80" s="645"/>
      <c r="C80" s="645"/>
    </row>
    <row r="81" spans="1:14" customHeight="1" ht="27">
      <c r="A81" s="438" t="s">
        <v>34</v>
      </c>
      <c r="B81" s="598">
        <f>B28</f>
        <v>99.61</v>
      </c>
    </row>
    <row r="82" spans="1:14" customHeight="1" ht="27" s="12" customFormat="1">
      <c r="A82" s="438" t="s">
        <v>35</v>
      </c>
      <c r="B82" s="560">
        <v>0</v>
      </c>
      <c r="C82" s="624" t="s">
        <v>36</v>
      </c>
      <c r="D82" s="625"/>
      <c r="E82" s="625"/>
      <c r="F82" s="625"/>
      <c r="G82" s="626"/>
      <c r="I82" s="440"/>
      <c r="J82" s="440"/>
      <c r="K82" s="440"/>
      <c r="L82" s="440"/>
    </row>
    <row r="83" spans="1:14" customHeight="1" ht="19.5" s="12" customFormat="1">
      <c r="A83" s="438" t="s">
        <v>37</v>
      </c>
      <c r="B83" s="437">
        <f>B81-B82</f>
        <v>99.61</v>
      </c>
      <c r="C83" s="441"/>
      <c r="D83" s="441"/>
      <c r="E83" s="441"/>
      <c r="F83" s="441"/>
      <c r="G83" s="442"/>
      <c r="I83" s="440"/>
      <c r="J83" s="440"/>
      <c r="K83" s="440"/>
      <c r="L83" s="440"/>
    </row>
    <row r="84" spans="1:14" customHeight="1" ht="27" s="12" customFormat="1">
      <c r="A84" s="438" t="s">
        <v>38</v>
      </c>
      <c r="B84" s="561">
        <v>1</v>
      </c>
      <c r="C84" s="627" t="s">
        <v>99</v>
      </c>
      <c r="D84" s="628"/>
      <c r="E84" s="628"/>
      <c r="F84" s="628"/>
      <c r="G84" s="628"/>
      <c r="H84" s="629"/>
      <c r="I84" s="440"/>
      <c r="J84" s="440"/>
      <c r="K84" s="440"/>
      <c r="L84" s="440"/>
    </row>
    <row r="85" spans="1:14" customHeight="1" ht="27" s="12" customFormat="1">
      <c r="A85" s="438" t="s">
        <v>40</v>
      </c>
      <c r="B85" s="561">
        <v>1</v>
      </c>
      <c r="C85" s="627" t="s">
        <v>100</v>
      </c>
      <c r="D85" s="628"/>
      <c r="E85" s="628"/>
      <c r="F85" s="628"/>
      <c r="G85" s="628"/>
      <c r="H85" s="629"/>
      <c r="I85" s="440"/>
      <c r="J85" s="440"/>
      <c r="K85" s="440"/>
      <c r="L85" s="440"/>
    </row>
    <row r="86" spans="1:14" customHeight="1" ht="18.75" s="12" customFormat="1">
      <c r="A86" s="438"/>
      <c r="B86" s="443"/>
      <c r="C86" s="446"/>
      <c r="D86" s="446"/>
      <c r="E86" s="446"/>
      <c r="F86" s="446"/>
      <c r="G86" s="446"/>
      <c r="H86" s="446"/>
      <c r="I86" s="440"/>
      <c r="J86" s="440"/>
      <c r="K86" s="440"/>
      <c r="L86" s="440"/>
    </row>
    <row r="87" spans="1:14" customHeight="1" ht="18.75" s="12" customFormat="1">
      <c r="A87" s="438" t="s">
        <v>42</v>
      </c>
      <c r="B87" s="447">
        <f>B84/B85</f>
        <v>1</v>
      </c>
      <c r="C87" s="430" t="s">
        <v>43</v>
      </c>
      <c r="D87" s="430"/>
      <c r="E87" s="430"/>
      <c r="F87" s="430"/>
      <c r="G87" s="430"/>
      <c r="I87" s="440"/>
      <c r="J87" s="440"/>
      <c r="K87" s="440"/>
      <c r="L87" s="440"/>
    </row>
    <row r="88" spans="1:14" customHeight="1" ht="19.5">
      <c r="A88" s="435"/>
      <c r="B88" s="435"/>
    </row>
    <row r="89" spans="1:14" customHeight="1" ht="27">
      <c r="A89" s="448" t="s">
        <v>44</v>
      </c>
      <c r="B89" s="562">
        <v>25</v>
      </c>
      <c r="D89" s="551" t="s">
        <v>45</v>
      </c>
      <c r="E89" s="554"/>
      <c r="F89" s="630" t="s">
        <v>46</v>
      </c>
      <c r="G89" s="631"/>
    </row>
    <row r="90" spans="1:14" customHeight="1" ht="27">
      <c r="A90" s="449" t="s">
        <v>47</v>
      </c>
      <c r="B90" s="563">
        <v>1</v>
      </c>
      <c r="C90" s="553" t="s">
        <v>48</v>
      </c>
      <c r="D90" s="452" t="s">
        <v>49</v>
      </c>
      <c r="E90" s="505" t="s">
        <v>50</v>
      </c>
      <c r="F90" s="452" t="s">
        <v>49</v>
      </c>
      <c r="G90" s="453" t="s">
        <v>50</v>
      </c>
      <c r="I90" s="565" t="s">
        <v>51</v>
      </c>
    </row>
    <row r="91" spans="1:14" customHeight="1" ht="26.25">
      <c r="A91" s="449" t="s">
        <v>52</v>
      </c>
      <c r="B91" s="563">
        <v>1</v>
      </c>
      <c r="C91" s="503">
        <v>1</v>
      </c>
      <c r="D91" s="566">
        <v>4585632</v>
      </c>
      <c r="E91" s="515">
        <f>IF(ISBLANK(D91),"-",$D$101/$D$98*D91)</f>
        <v>9324392.9101273</v>
      </c>
      <c r="F91" s="566">
        <v>4585623</v>
      </c>
      <c r="G91" s="518">
        <f>IF(ISBLANK(F91),"-",$D$101/$F$98*F91)</f>
        <v>8951399.625205</v>
      </c>
      <c r="I91" s="567"/>
    </row>
    <row r="92" spans="1:14" customHeight="1" ht="26.25">
      <c r="A92" s="449" t="s">
        <v>53</v>
      </c>
      <c r="B92" s="563">
        <v>1</v>
      </c>
      <c r="C92" s="479">
        <v>2</v>
      </c>
      <c r="D92" s="568">
        <v>4585412</v>
      </c>
      <c r="E92" s="516">
        <f>IF(ISBLANK(D92),"-",$D$101/$D$98*D92)</f>
        <v>9323945.5636241</v>
      </c>
      <c r="F92" s="568">
        <v>4586523</v>
      </c>
      <c r="G92" s="519">
        <f>IF(ISBLANK(F92),"-",$D$101/$F$98*F92)</f>
        <v>8953156.4769267</v>
      </c>
      <c r="I92" s="632">
        <f>ABS((F96/D96*D95)-F95)/D95</f>
        <v>0.0370814246718</v>
      </c>
    </row>
    <row r="93" spans="1:14" customHeight="1" ht="26.25">
      <c r="A93" s="449" t="s">
        <v>54</v>
      </c>
      <c r="B93" s="563">
        <v>1</v>
      </c>
      <c r="C93" s="479">
        <v>3</v>
      </c>
      <c r="D93" s="568">
        <v>4523544</v>
      </c>
      <c r="E93" s="516">
        <f>IF(ISBLANK(D93),"-",$D$101/$D$98*D93)</f>
        <v>9198143.5933474</v>
      </c>
      <c r="F93" s="568">
        <v>4585235</v>
      </c>
      <c r="G93" s="519">
        <f>IF(ISBLANK(F93),"-",$D$101/$F$98*F93)</f>
        <v>8950642.2269072</v>
      </c>
      <c r="I93" s="632"/>
    </row>
    <row r="94" spans="1:14" customHeight="1" ht="27">
      <c r="A94" s="449" t="s">
        <v>55</v>
      </c>
      <c r="B94" s="563">
        <v>1</v>
      </c>
      <c r="C94" s="506">
        <v>4</v>
      </c>
      <c r="D94" s="569"/>
      <c r="E94" s="517" t="str">
        <f>IF(ISBLANK(D94),"-",$D$101/$D$98*D94)</f>
        <v>0</v>
      </c>
      <c r="F94" s="599"/>
      <c r="G94" s="520" t="str">
        <f>IF(ISBLANK(F94),"-",$D$101/$F$98*F94)</f>
        <v>0</v>
      </c>
      <c r="I94" s="570"/>
    </row>
    <row r="95" spans="1:14" customHeight="1" ht="27">
      <c r="A95" s="449" t="s">
        <v>56</v>
      </c>
      <c r="B95" s="563">
        <v>1</v>
      </c>
      <c r="C95" s="499" t="s">
        <v>57</v>
      </c>
      <c r="D95" s="548">
        <f>AVERAGE(D91:D94)</f>
        <v>4564862.6666667</v>
      </c>
      <c r="E95" s="482">
        <f>AVERAGE(E91:E94)</f>
        <v>9282160.6890329</v>
      </c>
      <c r="F95" s="504">
        <f>AVERAGE(F91:F94)</f>
        <v>4585793.6666667</v>
      </c>
      <c r="G95" s="600">
        <f>AVERAGE(G91:G94)</f>
        <v>8951732.7763463</v>
      </c>
    </row>
    <row r="96" spans="1:14" customHeight="1" ht="26.25">
      <c r="A96" s="449" t="s">
        <v>58</v>
      </c>
      <c r="B96" s="559">
        <v>1</v>
      </c>
      <c r="C96" s="540" t="s">
        <v>101</v>
      </c>
      <c r="D96" s="601">
        <v>24</v>
      </c>
      <c r="E96" s="456"/>
      <c r="F96" s="572">
        <v>25</v>
      </c>
    </row>
    <row r="97" spans="1:14" customHeight="1" ht="26.25">
      <c r="A97" s="449" t="s">
        <v>60</v>
      </c>
      <c r="B97" s="559">
        <v>1</v>
      </c>
      <c r="C97" s="541" t="s">
        <v>102</v>
      </c>
      <c r="D97" s="542">
        <f>D96*$B$87</f>
        <v>24</v>
      </c>
      <c r="E97" s="463"/>
      <c r="F97" s="462">
        <f>F96*$B$87</f>
        <v>25</v>
      </c>
    </row>
    <row r="98" spans="1:14" customHeight="1" ht="19.5">
      <c r="A98" s="449" t="s">
        <v>62</v>
      </c>
      <c r="B98" s="602">
        <f>(B97/B96)*(B95/B94)*(B93/B92)*(B91/B90)*B89</f>
        <v>25</v>
      </c>
      <c r="C98" s="541" t="s">
        <v>103</v>
      </c>
      <c r="D98" s="543">
        <f>D97*$B$83/100</f>
        <v>23.9064</v>
      </c>
      <c r="E98" s="465"/>
      <c r="F98" s="464">
        <f>F97*$B$83/100</f>
        <v>24.9025</v>
      </c>
    </row>
    <row r="99" spans="1:14" customHeight="1" ht="19.5">
      <c r="A99" s="618" t="s">
        <v>64</v>
      </c>
      <c r="B99" s="633"/>
      <c r="C99" s="541" t="s">
        <v>104</v>
      </c>
      <c r="D99" s="603">
        <f>D98/$B$98</f>
        <v>0.956256</v>
      </c>
      <c r="E99" s="465"/>
      <c r="F99" s="577">
        <f>F98/$B$98</f>
        <v>0.9961</v>
      </c>
      <c r="G99" s="533"/>
      <c r="H99" s="534"/>
    </row>
    <row r="100" spans="1:14" customHeight="1" ht="19.5">
      <c r="A100" s="620"/>
      <c r="B100" s="634"/>
      <c r="C100" s="541" t="s">
        <v>66</v>
      </c>
      <c r="D100" s="604">
        <f>$B$56/$B$116</f>
        <v>1.9444444444444</v>
      </c>
      <c r="F100" s="467"/>
      <c r="G100" s="535"/>
      <c r="H100" s="534"/>
    </row>
    <row r="101" spans="1:14" customHeight="1" ht="18.75">
      <c r="C101" s="541" t="s">
        <v>67</v>
      </c>
      <c r="D101" s="542">
        <f>D100*$B$98</f>
        <v>48.611111111111</v>
      </c>
      <c r="F101" s="467"/>
      <c r="G101" s="533"/>
      <c r="H101" s="534"/>
    </row>
    <row r="102" spans="1:14" customHeight="1" ht="19.5">
      <c r="C102" s="544" t="s">
        <v>68</v>
      </c>
      <c r="D102" s="549">
        <f>D101/B34</f>
        <v>48.611111111111</v>
      </c>
      <c r="F102" s="470"/>
      <c r="G102" s="533"/>
      <c r="H102" s="534"/>
      <c r="J102" s="483"/>
    </row>
    <row r="103" spans="1:14" customHeight="1" ht="18.75">
      <c r="C103" s="545" t="s">
        <v>105</v>
      </c>
      <c r="D103" s="546">
        <f>AVERAGE(E91:E94,G91:G94)</f>
        <v>9116946.7326896</v>
      </c>
      <c r="F103" s="470"/>
      <c r="G103" s="536"/>
      <c r="H103" s="534"/>
      <c r="J103" s="485"/>
    </row>
    <row r="104" spans="1:14" customHeight="1" ht="18.75">
      <c r="C104" s="466" t="s">
        <v>70</v>
      </c>
      <c r="D104" s="484">
        <f>STDEV(E91:E94,G91:G94)/D103</f>
        <v>0.020483116711722</v>
      </c>
      <c r="F104" s="470"/>
      <c r="G104" s="533"/>
      <c r="H104" s="534"/>
      <c r="J104" s="485"/>
    </row>
    <row r="105" spans="1:14" customHeight="1" ht="19.5">
      <c r="C105" s="468" t="s">
        <v>71</v>
      </c>
      <c r="D105" s="486">
        <f>COUNT(E91:E94,G91:G94)</f>
        <v>6</v>
      </c>
      <c r="F105" s="470"/>
      <c r="G105" s="533"/>
      <c r="H105" s="534"/>
      <c r="J105" s="485"/>
    </row>
    <row r="106" spans="1:14" customHeight="1" ht="19.5">
      <c r="A106" s="429"/>
      <c r="B106" s="429"/>
      <c r="C106" s="429"/>
      <c r="D106" s="429"/>
      <c r="E106" s="429"/>
    </row>
    <row r="107" spans="1:14" customHeight="1" ht="26.25">
      <c r="A107" s="448" t="s">
        <v>106</v>
      </c>
      <c r="B107" s="562">
        <v>900</v>
      </c>
      <c r="C107" s="487" t="s">
        <v>16</v>
      </c>
      <c r="D107" s="488" t="s">
        <v>49</v>
      </c>
      <c r="E107" s="550" t="s">
        <v>107</v>
      </c>
      <c r="F107" s="489" t="s">
        <v>108</v>
      </c>
    </row>
    <row r="108" spans="1:14" customHeight="1" ht="26.25">
      <c r="A108" s="449" t="s">
        <v>109</v>
      </c>
      <c r="B108" s="563">
        <v>10</v>
      </c>
      <c r="C108" s="455">
        <v>1</v>
      </c>
      <c r="D108" s="605">
        <v>4523562</v>
      </c>
      <c r="E108" s="490">
        <f>IF(ISBLANK(D108),"-",D108/$D$103*$D$100*$B$116)</f>
        <v>86.829875528566</v>
      </c>
      <c r="F108" s="491">
        <f>IF(ISBLANK(D108), "-", E108/$B$56)</f>
        <v>0.49617071730609</v>
      </c>
    </row>
    <row r="109" spans="1:14" customHeight="1" ht="26.25">
      <c r="A109" s="449" t="s">
        <v>83</v>
      </c>
      <c r="B109" s="563">
        <v>1</v>
      </c>
      <c r="C109" s="455">
        <v>2</v>
      </c>
      <c r="D109" s="605">
        <v>4525412</v>
      </c>
      <c r="E109" s="492">
        <f>IF(ISBLANK(D109),"-",D109/$D$103*$D$100*$B$116)</f>
        <v>86.865386320664</v>
      </c>
      <c r="F109" s="512">
        <f>IF(ISBLANK(D109), "-", E109/$B$56)</f>
        <v>0.49637363611808</v>
      </c>
    </row>
    <row r="110" spans="1:14" customHeight="1" ht="26.25">
      <c r="A110" s="449" t="s">
        <v>84</v>
      </c>
      <c r="B110" s="563">
        <v>1</v>
      </c>
      <c r="C110" s="455">
        <v>3</v>
      </c>
      <c r="D110" s="605">
        <v>4523652</v>
      </c>
      <c r="E110" s="492">
        <f>IF(ISBLANK(D110),"-",D110/$D$103*$D$100*$B$116)</f>
        <v>86.831603080614</v>
      </c>
      <c r="F110" s="512">
        <f>IF(ISBLANK(D110), "-", E110/$B$56)</f>
        <v>0.49618058903208</v>
      </c>
    </row>
    <row r="111" spans="1:14" customHeight="1" ht="26.25">
      <c r="A111" s="449" t="s">
        <v>85</v>
      </c>
      <c r="B111" s="563">
        <v>1</v>
      </c>
      <c r="C111" s="455">
        <v>4</v>
      </c>
      <c r="D111" s="605">
        <v>4523652</v>
      </c>
      <c r="E111" s="492">
        <f>IF(ISBLANK(D111),"-",D111/$D$103*$D$100*$B$116)</f>
        <v>86.831603080614</v>
      </c>
      <c r="F111" s="512">
        <f>IF(ISBLANK(D111), "-", E111/$B$56)</f>
        <v>0.49618058903208</v>
      </c>
    </row>
    <row r="112" spans="1:14" customHeight="1" ht="26.25">
      <c r="A112" s="449" t="s">
        <v>86</v>
      </c>
      <c r="B112" s="563">
        <v>1</v>
      </c>
      <c r="C112" s="455">
        <v>5</v>
      </c>
      <c r="D112" s="605">
        <v>4523125</v>
      </c>
      <c r="E112" s="492">
        <f>IF(ISBLANK(D112),"-",D112/$D$103*$D$100*$B$116)</f>
        <v>86.821487303621</v>
      </c>
      <c r="F112" s="512">
        <f>IF(ISBLANK(D112), "-", E112/$B$56)</f>
        <v>0.49612278459212</v>
      </c>
    </row>
    <row r="113" spans="1:14" customHeight="1" ht="26.25">
      <c r="A113" s="449" t="s">
        <v>88</v>
      </c>
      <c r="B113" s="563">
        <v>1</v>
      </c>
      <c r="C113" s="458">
        <v>6</v>
      </c>
      <c r="D113" s="606">
        <v>4523562</v>
      </c>
      <c r="E113" s="493">
        <f>IF(ISBLANK(D113),"-",D113/$D$103*$D$100*$B$116)</f>
        <v>86.829875528566</v>
      </c>
      <c r="F113" s="513">
        <f>IF(ISBLANK(D113), "-", E113/$B$56)</f>
        <v>0.49617071730609</v>
      </c>
    </row>
    <row r="114" spans="1:14" customHeight="1" ht="26.25">
      <c r="A114" s="449" t="s">
        <v>89</v>
      </c>
      <c r="B114" s="563">
        <v>1</v>
      </c>
      <c r="C114" s="455"/>
      <c r="D114" s="479"/>
      <c r="E114" s="481"/>
      <c r="F114" s="494"/>
    </row>
    <row r="115" spans="1:14" customHeight="1" ht="26.25">
      <c r="A115" s="449" t="s">
        <v>90</v>
      </c>
      <c r="B115" s="563">
        <v>1</v>
      </c>
      <c r="C115" s="455"/>
      <c r="D115" s="495"/>
      <c r="E115" s="496" t="s">
        <v>57</v>
      </c>
      <c r="F115" s="607">
        <f>AVERAGE(F108:F113)</f>
        <v>0.49619983889776</v>
      </c>
    </row>
    <row r="116" spans="1:14" customHeight="1" ht="27">
      <c r="A116" s="449" t="s">
        <v>91</v>
      </c>
      <c r="B116" s="574">
        <f>(B115/B114)*(B113/B112)*(B111/B110)*(B109/B108)*B107</f>
        <v>90</v>
      </c>
      <c r="C116" s="497"/>
      <c r="D116" s="498"/>
      <c r="E116" s="499" t="s">
        <v>70</v>
      </c>
      <c r="F116" s="608">
        <f>STDEV(F108:F113)/F115</f>
        <v>0.00017702719566098</v>
      </c>
      <c r="I116" s="481"/>
    </row>
    <row r="117" spans="1:14" customHeight="1" ht="27">
      <c r="A117" s="618" t="s">
        <v>64</v>
      </c>
      <c r="B117" s="619"/>
      <c r="C117" s="500"/>
      <c r="D117" s="501"/>
      <c r="E117" s="502" t="s">
        <v>71</v>
      </c>
      <c r="F117" s="609">
        <f>COUNT(F108:F113)</f>
        <v>6</v>
      </c>
      <c r="I117" s="481"/>
      <c r="J117" s="485"/>
    </row>
    <row r="118" spans="1:14" customHeight="1" ht="19.5">
      <c r="A118" s="620"/>
      <c r="B118" s="621"/>
      <c r="C118" s="481"/>
      <c r="D118" s="481"/>
      <c r="E118" s="481"/>
      <c r="F118" s="479"/>
      <c r="G118" s="481"/>
      <c r="H118" s="481"/>
      <c r="I118" s="481"/>
    </row>
    <row r="119" spans="1:14" customHeight="1" ht="18.75">
      <c r="A119" s="446"/>
      <c r="B119" s="446"/>
      <c r="C119" s="481"/>
      <c r="D119" s="481"/>
      <c r="E119" s="481"/>
      <c r="F119" s="479"/>
      <c r="G119" s="481"/>
      <c r="H119" s="481"/>
      <c r="I119" s="481"/>
    </row>
    <row r="120" spans="1:14" customHeight="1" ht="26.25">
      <c r="A120" s="436" t="s">
        <v>94</v>
      </c>
      <c r="B120" s="595" t="s">
        <v>110</v>
      </c>
      <c r="C120" s="622" t="str">
        <f>B20</f>
        <v>PANTOPRAZOLE </v>
      </c>
      <c r="D120" s="622"/>
      <c r="E120" s="596" t="s">
        <v>111</v>
      </c>
      <c r="F120" s="596"/>
      <c r="G120" s="597">
        <f>F115</f>
        <v>0.49619983889776</v>
      </c>
      <c r="H120" s="481"/>
      <c r="I120" s="481"/>
    </row>
    <row r="121" spans="1:14" customHeight="1" ht="19.5">
      <c r="A121" s="552"/>
      <c r="B121" s="552"/>
      <c r="C121" s="514"/>
      <c r="D121" s="514"/>
      <c r="E121" s="514"/>
      <c r="F121" s="514"/>
      <c r="G121" s="514"/>
      <c r="H121" s="514"/>
    </row>
    <row r="122" spans="1:14" customHeight="1" ht="18.75">
      <c r="B122" s="623" t="s">
        <v>24</v>
      </c>
      <c r="C122" s="623"/>
      <c r="E122" s="553" t="s">
        <v>25</v>
      </c>
      <c r="F122" s="525"/>
      <c r="G122" s="623" t="s">
        <v>26</v>
      </c>
      <c r="H122" s="623"/>
    </row>
    <row r="123" spans="1:14" customHeight="1" ht="18.75">
      <c r="A123" s="526" t="s">
        <v>27</v>
      </c>
      <c r="B123" s="521"/>
      <c r="C123" s="521"/>
      <c r="E123" s="521"/>
      <c r="F123" s="481"/>
      <c r="G123" s="523"/>
      <c r="H123" s="523"/>
    </row>
    <row r="124" spans="1:14" customHeight="1" ht="18.75">
      <c r="A124" s="526" t="s">
        <v>28</v>
      </c>
      <c r="B124" s="522"/>
      <c r="C124" s="522"/>
      <c r="E124" s="522"/>
      <c r="F124" s="481"/>
      <c r="G124" s="524"/>
      <c r="H124" s="524"/>
    </row>
    <row r="125" spans="1:14" customHeight="1" ht="18.75">
      <c r="A125" s="478"/>
      <c r="B125" s="478"/>
      <c r="C125" s="479"/>
      <c r="D125" s="479"/>
      <c r="E125" s="479"/>
      <c r="F125" s="480"/>
      <c r="G125" s="479"/>
      <c r="H125" s="479"/>
      <c r="I125" s="481"/>
    </row>
    <row r="126" spans="1:14" customHeight="1" ht="18.75">
      <c r="A126" s="478"/>
      <c r="B126" s="478"/>
      <c r="C126" s="479"/>
      <c r="D126" s="479"/>
      <c r="E126" s="479"/>
      <c r="F126" s="480"/>
      <c r="G126" s="479"/>
      <c r="H126" s="479"/>
      <c r="I126" s="481"/>
    </row>
    <row r="127" spans="1:14" customHeight="1" ht="18.75">
      <c r="A127" s="478"/>
      <c r="B127" s="478"/>
      <c r="C127" s="479"/>
      <c r="D127" s="479"/>
      <c r="E127" s="479"/>
      <c r="F127" s="480"/>
      <c r="G127" s="479"/>
      <c r="H127" s="479"/>
      <c r="I127" s="481"/>
    </row>
    <row r="128" spans="1:14" customHeight="1" ht="18.75">
      <c r="A128" s="478"/>
      <c r="B128" s="478"/>
      <c r="C128" s="479"/>
      <c r="D128" s="479"/>
      <c r="E128" s="479"/>
      <c r="F128" s="480"/>
      <c r="G128" s="479"/>
      <c r="H128" s="479"/>
      <c r="I128" s="481"/>
    </row>
    <row r="129" spans="1:14" customHeight="1" ht="18.75">
      <c r="A129" s="478"/>
      <c r="B129" s="478"/>
      <c r="C129" s="479"/>
      <c r="D129" s="479"/>
      <c r="E129" s="479"/>
      <c r="F129" s="480"/>
      <c r="G129" s="479"/>
      <c r="H129" s="479"/>
      <c r="I129" s="481"/>
    </row>
    <row r="130" spans="1:14" customHeight="1" ht="18.75">
      <c r="A130" s="478"/>
      <c r="B130" s="478"/>
      <c r="C130" s="479"/>
      <c r="D130" s="479"/>
      <c r="E130" s="479"/>
      <c r="F130" s="480"/>
      <c r="G130" s="479"/>
      <c r="H130" s="479"/>
      <c r="I130" s="481"/>
    </row>
    <row r="131" spans="1:14" customHeight="1" ht="18.75">
      <c r="A131" s="478"/>
      <c r="B131" s="478"/>
      <c r="C131" s="479"/>
      <c r="D131" s="479"/>
      <c r="E131" s="479"/>
      <c r="F131" s="480"/>
      <c r="G131" s="479"/>
      <c r="H131" s="479"/>
      <c r="I131" s="481"/>
    </row>
    <row r="132" spans="1:14" customHeight="1" ht="18.75">
      <c r="A132" s="478"/>
      <c r="B132" s="478"/>
      <c r="C132" s="479"/>
      <c r="D132" s="479"/>
      <c r="E132" s="479"/>
      <c r="F132" s="480"/>
      <c r="G132" s="479"/>
      <c r="H132" s="479"/>
      <c r="I132" s="481"/>
    </row>
    <row r="133" spans="1:14" customHeight="1" ht="18.75">
      <c r="A133" s="478"/>
      <c r="B133" s="478"/>
      <c r="C133" s="479"/>
      <c r="D133" s="479"/>
      <c r="E133" s="479"/>
      <c r="F133" s="480"/>
      <c r="G133" s="479"/>
      <c r="H133" s="479"/>
      <c r="I133" s="48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17:B118"/>
    <mergeCell ref="C120:D120"/>
    <mergeCell ref="B122:C122"/>
    <mergeCell ref="G122:H122"/>
    <mergeCell ref="C82:G82"/>
    <mergeCell ref="C84:H84"/>
    <mergeCell ref="C85:H85"/>
    <mergeCell ref="F89:G89"/>
    <mergeCell ref="I92:I93"/>
    <mergeCell ref="A99:B100"/>
    <mergeCell ref="C68:C71"/>
    <mergeCell ref="D68:D71"/>
    <mergeCell ref="A70:B71"/>
    <mergeCell ref="C76:D76"/>
    <mergeCell ref="B79:C79"/>
    <mergeCell ref="B80:C80"/>
    <mergeCell ref="I39:I40"/>
    <mergeCell ref="A46:B47"/>
    <mergeCell ref="C60:C63"/>
    <mergeCell ref="D60:D63"/>
    <mergeCell ref="C64:C67"/>
    <mergeCell ref="D64:D67"/>
    <mergeCell ref="B27:C27"/>
    <mergeCell ref="C29:G29"/>
    <mergeCell ref="C31:H31"/>
    <mergeCell ref="C32:H32"/>
    <mergeCell ref="D36:E36"/>
    <mergeCell ref="F36:G36"/>
    <mergeCell ref="B26:C26"/>
    <mergeCell ref="A16:H16"/>
    <mergeCell ref="A17:H17"/>
    <mergeCell ref="B18:C18"/>
    <mergeCell ref="B20:C20"/>
    <mergeCell ref="B21:H21"/>
  </mergeCells>
  <conditionalFormatting sqref="E51">
    <cfRule type="cellIs" dxfId="1" priority="1" operator="greaterThan">
      <formula>0.02</formula>
    </cfRule>
  </conditionalFormatting>
  <conditionalFormatting sqref="D51">
    <cfRule type="cellIs" dxfId="2" priority="2" operator="greaterThan">
      <formula>0.02</formula>
    </cfRule>
  </conditionalFormatting>
  <conditionalFormatting sqref="H73">
    <cfRule type="cellIs" dxfId="3" priority="3" operator="greaterThan">
      <formula>0.02</formula>
    </cfRule>
  </conditionalFormatting>
  <conditionalFormatting sqref="D104">
    <cfRule type="cellIs" dxfId="3" priority="4" operator="greaterThan">
      <formula>0.02</formula>
    </cfRule>
  </conditionalFormatting>
  <conditionalFormatting sqref="I39">
    <cfRule type="cellIs" dxfId="4" priority="5" operator="lessThanOrEqual">
      <formula>0.02</formula>
    </cfRule>
  </conditionalFormatting>
  <conditionalFormatting sqref="I39">
    <cfRule type="cellIs" dxfId="5" priority="6" operator="greaterThan">
      <formula>0.02</formula>
    </cfRule>
  </conditionalFormatting>
  <conditionalFormatting sqref="I92">
    <cfRule type="cellIs" dxfId="4" priority="7" operator="lessThanOrEqual">
      <formula>0.02</formula>
    </cfRule>
  </conditionalFormatting>
  <conditionalFormatting sqref="I92">
    <cfRule type="cellIs" dxfId="5" priority="8" operator="greaterThan">
      <formula>0.02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2"/>
  <sheetViews>
    <sheetView tabSelected="0" workbookViewId="0" showGridLines="true" showRowColHeaders="1">
      <selection activeCell="E40" sqref="E40"/>
    </sheetView>
  </sheetViews>
  <sheetFormatPr defaultRowHeight="14.4" defaultColWidth="9.140625" outlineLevelRow="0" outlineLevelCol="0"/>
  <cols>
    <col min="1" max="1" width="13.140625" customWidth="true" style="23"/>
    <col min="2" max="2" width="17.85546875" customWidth="true" style="3"/>
    <col min="3" max="3" width="18.85546875" customWidth="true" style="23"/>
    <col min="4" max="4" width="19.7109375" customWidth="true" style="24"/>
    <col min="5" max="5" width="18.42578125" customWidth="true" style="23"/>
    <col min="6" max="6" width="6.42578125" customWidth="true" style="1"/>
    <col min="7" max="7" width="17.140625" customWidth="true" style="1"/>
    <col min="8" max="8" width="13.140625" customWidth="true" style="1"/>
    <col min="9" max="9" width="11" customWidth="true" style="1"/>
    <col min="10" max="10" width="15" customWidth="true" style="1"/>
    <col min="11" max="11" width="7.5703125" customWidth="true" style="1"/>
    <col min="12" max="12" width="13.140625" customWidth="true" style="1"/>
    <col min="13" max="13" width="11" customWidth="true" style="1"/>
    <col min="14" max="14" width="12.28515625" customWidth="true" style="1"/>
    <col min="15" max="15" width="6.5703125" customWidth="true" style="1"/>
    <col min="16" max="16" width="9.140625" style="1"/>
  </cols>
  <sheetData>
    <row r="1" spans="1:16">
      <c r="A1" s="670"/>
      <c r="B1" s="671"/>
      <c r="C1" s="670"/>
      <c r="D1" s="672"/>
      <c r="E1" s="673"/>
      <c r="F1" s="671"/>
      <c r="G1" s="673"/>
      <c r="H1" s="655"/>
      <c r="I1" s="656"/>
      <c r="J1" s="655"/>
      <c r="K1" s="664"/>
      <c r="L1" s="655"/>
      <c r="M1" s="656"/>
      <c r="N1" s="655"/>
      <c r="O1" s="656"/>
    </row>
    <row r="2" spans="1:16">
      <c r="A2" s="670"/>
      <c r="B2" s="671"/>
      <c r="C2" s="670"/>
      <c r="D2" s="672"/>
      <c r="E2" s="674"/>
      <c r="F2" s="671"/>
      <c r="G2" s="674"/>
      <c r="H2" s="657"/>
      <c r="I2" s="656"/>
      <c r="J2" s="657"/>
      <c r="K2" s="664"/>
      <c r="L2" s="657"/>
      <c r="M2" s="664"/>
      <c r="N2" s="657"/>
      <c r="O2" s="664"/>
    </row>
    <row r="3" spans="1:16">
      <c r="A3" s="670"/>
      <c r="B3" s="671"/>
      <c r="C3" s="670"/>
      <c r="D3" s="672"/>
      <c r="E3" s="674"/>
      <c r="F3" s="671"/>
      <c r="G3" s="674"/>
      <c r="H3" s="657"/>
      <c r="I3" s="656"/>
      <c r="J3" s="657"/>
      <c r="K3" s="664"/>
      <c r="L3" s="657"/>
      <c r="M3" s="664"/>
      <c r="N3" s="657"/>
      <c r="O3" s="664"/>
    </row>
    <row r="4" spans="1:16">
      <c r="A4" s="670"/>
      <c r="B4" s="671"/>
      <c r="C4" s="670"/>
      <c r="D4" s="672"/>
      <c r="E4" s="674"/>
      <c r="F4" s="671"/>
      <c r="G4" s="674"/>
      <c r="H4" s="657"/>
      <c r="I4" s="656"/>
      <c r="J4" s="657"/>
      <c r="K4" s="664"/>
      <c r="L4" s="657"/>
      <c r="M4" s="664"/>
      <c r="N4" s="657"/>
      <c r="O4" s="664"/>
    </row>
    <row r="5" spans="1:16">
      <c r="A5" s="670"/>
      <c r="B5" s="671"/>
      <c r="C5" s="670"/>
      <c r="D5" s="672"/>
      <c r="E5" s="674"/>
      <c r="F5" s="671"/>
      <c r="G5" s="674"/>
      <c r="H5" s="657"/>
      <c r="I5" s="656"/>
      <c r="J5" s="657"/>
      <c r="K5" s="664"/>
      <c r="L5" s="657"/>
      <c r="M5" s="664"/>
      <c r="N5" s="657"/>
      <c r="O5" s="664"/>
    </row>
    <row r="6" spans="1:16">
      <c r="A6" s="670"/>
      <c r="B6" s="671"/>
      <c r="C6" s="670"/>
      <c r="D6" s="672"/>
      <c r="E6" s="674"/>
      <c r="F6" s="671"/>
      <c r="G6" s="674"/>
      <c r="H6" s="657"/>
      <c r="I6" s="656"/>
      <c r="J6" s="657"/>
      <c r="K6" s="664"/>
      <c r="L6" s="657"/>
      <c r="M6" s="664"/>
      <c r="N6" s="657"/>
      <c r="O6" s="664"/>
    </row>
    <row r="7" spans="1:16">
      <c r="A7" s="670"/>
      <c r="B7" s="671"/>
      <c r="C7" s="670"/>
      <c r="D7" s="672"/>
      <c r="E7" s="674"/>
      <c r="F7" s="671"/>
      <c r="G7" s="674"/>
      <c r="H7" s="657"/>
      <c r="I7" s="656"/>
      <c r="J7" s="657"/>
      <c r="K7" s="664"/>
      <c r="L7" s="657"/>
      <c r="M7" s="664"/>
      <c r="N7" s="657"/>
      <c r="O7" s="664"/>
    </row>
    <row r="8" spans="1:16" customHeight="1" ht="19.5">
      <c r="A8" s="724" t="s">
        <v>0</v>
      </c>
      <c r="B8" s="724"/>
      <c r="C8" s="724"/>
      <c r="D8" s="724"/>
      <c r="E8" s="724"/>
      <c r="F8" s="724"/>
      <c r="G8" s="724"/>
      <c r="H8" s="657"/>
      <c r="I8" s="656"/>
      <c r="J8" s="657"/>
      <c r="K8" s="664"/>
      <c r="L8" s="657"/>
      <c r="M8" s="664"/>
      <c r="N8" s="657"/>
      <c r="O8" s="664"/>
    </row>
    <row r="9" spans="1:16" customHeight="1" ht="19.5">
      <c r="A9" s="675"/>
      <c r="B9" s="675"/>
      <c r="C9" s="675"/>
      <c r="D9" s="675"/>
      <c r="E9" s="675"/>
      <c r="F9" s="675"/>
      <c r="G9" s="675"/>
      <c r="H9" s="657"/>
      <c r="I9" s="656"/>
      <c r="J9" s="657"/>
      <c r="K9" s="664"/>
      <c r="L9" s="657"/>
      <c r="M9" s="664"/>
      <c r="N9" s="657"/>
      <c r="O9" s="664"/>
    </row>
    <row r="10" spans="1:16" customHeight="1" ht="16.5">
      <c r="A10" s="725" t="s">
        <v>1</v>
      </c>
      <c r="B10" s="725"/>
      <c r="C10" s="725"/>
      <c r="D10" s="725"/>
      <c r="E10" s="725"/>
      <c r="F10" s="725"/>
      <c r="G10" s="725"/>
      <c r="H10" s="657"/>
      <c r="I10" s="656"/>
      <c r="J10" s="657"/>
      <c r="K10" s="664"/>
      <c r="L10" s="657"/>
      <c r="M10" s="664"/>
      <c r="N10" s="657"/>
      <c r="O10" s="664"/>
    </row>
    <row r="11" spans="1:16" customHeight="1" ht="15">
      <c r="A11" s="722" t="s">
        <v>2</v>
      </c>
      <c r="B11" s="722"/>
      <c r="C11" s="676" t="s">
        <v>3</v>
      </c>
      <c r="E11" s="657"/>
      <c r="F11" s="656"/>
      <c r="G11" s="657"/>
      <c r="H11" s="657"/>
      <c r="I11" s="656"/>
      <c r="J11" s="657"/>
      <c r="K11" s="664"/>
      <c r="L11" s="657"/>
      <c r="M11" s="664"/>
      <c r="N11" s="657"/>
      <c r="O11" s="664"/>
    </row>
    <row r="12" spans="1:16" customHeight="1" ht="15">
      <c r="A12" s="722" t="s">
        <v>4</v>
      </c>
      <c r="B12" s="722"/>
      <c r="C12" s="676" t="s">
        <v>5</v>
      </c>
      <c r="E12" s="657"/>
      <c r="F12" s="656"/>
      <c r="G12" s="657"/>
      <c r="H12" s="657"/>
      <c r="I12" s="656"/>
      <c r="J12" s="657"/>
      <c r="K12" s="664"/>
      <c r="L12" s="657"/>
      <c r="M12" s="664"/>
      <c r="N12" s="657"/>
      <c r="O12" s="664"/>
    </row>
    <row r="13" spans="1:16" customHeight="1" ht="15">
      <c r="A13" s="722" t="s">
        <v>6</v>
      </c>
      <c r="B13" s="722"/>
      <c r="C13" s="676" t="s">
        <v>7</v>
      </c>
      <c r="E13" s="657"/>
      <c r="F13" s="656"/>
      <c r="G13" s="657"/>
      <c r="H13" s="657"/>
      <c r="I13" s="656"/>
      <c r="J13" s="657"/>
      <c r="K13" s="664"/>
      <c r="L13" s="657"/>
      <c r="M13" s="664"/>
      <c r="N13" s="657"/>
      <c r="O13" s="664"/>
    </row>
    <row r="14" spans="1:16" customHeight="1" ht="15">
      <c r="A14" s="722" t="s">
        <v>8</v>
      </c>
      <c r="B14" s="722"/>
      <c r="C14" s="723" t="s">
        <v>9</v>
      </c>
      <c r="D14" s="723"/>
      <c r="E14" s="723"/>
      <c r="F14" s="723"/>
      <c r="G14" s="723"/>
      <c r="H14" s="657"/>
      <c r="I14" s="656"/>
      <c r="J14" s="657"/>
      <c r="K14" s="664"/>
      <c r="L14" s="657"/>
      <c r="M14" s="664"/>
      <c r="N14" s="657"/>
      <c r="O14" s="664"/>
    </row>
    <row r="15" spans="1:16" customHeight="1" ht="15">
      <c r="A15" s="722" t="s">
        <v>10</v>
      </c>
      <c r="B15" s="722"/>
      <c r="C15" s="677" t="s">
        <v>11</v>
      </c>
      <c r="D15" s="676"/>
      <c r="E15" s="657"/>
      <c r="F15" s="656"/>
      <c r="G15" s="657"/>
      <c r="H15" s="657"/>
      <c r="I15" s="656"/>
      <c r="J15" s="657"/>
      <c r="K15" s="664"/>
      <c r="L15" s="657"/>
      <c r="M15" s="664"/>
      <c r="N15" s="657"/>
      <c r="O15" s="664"/>
    </row>
    <row r="16" spans="1:16" customHeight="1" ht="15">
      <c r="A16" s="722" t="s">
        <v>12</v>
      </c>
      <c r="B16" s="722"/>
      <c r="C16" s="677" t="s">
        <v>118</v>
      </c>
      <c r="D16" s="676"/>
      <c r="E16" s="657"/>
      <c r="F16" s="656"/>
      <c r="G16" s="657"/>
      <c r="H16" s="657"/>
      <c r="I16" s="656"/>
      <c r="J16" s="657"/>
      <c r="K16" s="664"/>
      <c r="L16" s="657"/>
      <c r="M16" s="664"/>
      <c r="N16" s="657"/>
      <c r="O16" s="664"/>
    </row>
    <row r="17" spans="1:16">
      <c r="B17" s="676"/>
      <c r="D17" s="676"/>
      <c r="E17" s="657"/>
      <c r="F17" s="656"/>
      <c r="G17" s="657"/>
      <c r="H17" s="657"/>
      <c r="I17" s="656"/>
      <c r="J17" s="657"/>
      <c r="K17" s="664"/>
      <c r="L17" s="657"/>
      <c r="M17" s="664"/>
      <c r="N17" s="657"/>
      <c r="O17" s="664"/>
    </row>
    <row r="18" spans="1:16" customHeight="1" ht="15">
      <c r="A18" s="726" t="s">
        <v>14</v>
      </c>
      <c r="B18" s="726"/>
      <c r="C18" s="678" t="s">
        <v>15</v>
      </c>
      <c r="D18" s="676"/>
      <c r="E18" s="657"/>
      <c r="F18" s="656"/>
      <c r="G18" s="657"/>
      <c r="H18" s="657"/>
      <c r="I18" s="656"/>
      <c r="J18" s="657"/>
      <c r="K18" s="664"/>
      <c r="L18" s="657"/>
      <c r="M18" s="664"/>
      <c r="N18" s="657"/>
      <c r="O18" s="664"/>
    </row>
    <row r="19" spans="1:16" customHeight="1" ht="15.75">
      <c r="A19" s="679"/>
      <c r="B19" s="676"/>
      <c r="D19" s="676"/>
      <c r="E19" s="657"/>
      <c r="F19" s="656"/>
      <c r="G19" s="657"/>
      <c r="H19" s="657"/>
      <c r="I19" s="656"/>
      <c r="J19" s="657"/>
      <c r="K19" s="664"/>
      <c r="L19" s="657"/>
      <c r="M19" s="664"/>
      <c r="N19" s="657"/>
      <c r="O19" s="664"/>
    </row>
    <row r="20" spans="1:16" customHeight="1" ht="15.75">
      <c r="A20" s="680" t="s">
        <v>16</v>
      </c>
      <c r="B20" s="681" t="s">
        <v>17</v>
      </c>
      <c r="C20" s="682" t="s">
        <v>18</v>
      </c>
      <c r="D20" s="680" t="s">
        <v>19</v>
      </c>
      <c r="E20" s="683" t="s">
        <v>20</v>
      </c>
      <c r="G20" s="657"/>
      <c r="H20" s="665"/>
      <c r="I20" s="656"/>
      <c r="J20" s="657"/>
      <c r="K20" s="664"/>
      <c r="L20" s="665"/>
      <c r="M20" s="664"/>
      <c r="N20" s="665"/>
      <c r="O20" s="664"/>
    </row>
    <row r="21" spans="1:16">
      <c r="A21" s="684">
        <v>1</v>
      </c>
      <c r="B21" s="685">
        <v>85855</v>
      </c>
      <c r="C21" s="686">
        <v>85</v>
      </c>
      <c r="D21" s="687">
        <f>B21-C21</f>
        <v>85770</v>
      </c>
      <c r="E21" s="688">
        <f>(D21-$D$43)/$D$43</f>
        <v>3.3945177404893</v>
      </c>
      <c r="G21" s="657"/>
      <c r="H21" s="665"/>
      <c r="I21" s="656"/>
      <c r="J21" s="657"/>
      <c r="K21" s="664"/>
      <c r="L21" s="665"/>
      <c r="M21" s="664"/>
      <c r="N21" s="665"/>
      <c r="O21" s="664"/>
    </row>
    <row r="22" spans="1:16">
      <c r="A22" s="689">
        <v>2</v>
      </c>
      <c r="B22" s="690">
        <v>8585</v>
      </c>
      <c r="C22" s="691">
        <v>8585</v>
      </c>
      <c r="D22" s="692">
        <f>B22-C22</f>
        <v>0</v>
      </c>
      <c r="E22" s="688">
        <f>(D22-$D$43)/$D$43</f>
        <v>-1</v>
      </c>
      <c r="G22" s="657"/>
      <c r="H22" s="665"/>
      <c r="I22" s="656"/>
      <c r="J22" s="657"/>
      <c r="K22" s="664"/>
      <c r="L22" s="665"/>
      <c r="M22" s="664"/>
      <c r="N22" s="665"/>
      <c r="O22" s="664"/>
    </row>
    <row r="23" spans="1:16">
      <c r="A23" s="689">
        <v>3</v>
      </c>
      <c r="B23" s="690">
        <v>8585</v>
      </c>
      <c r="C23" s="691">
        <v>8558</v>
      </c>
      <c r="D23" s="692">
        <f>B23-C23</f>
        <v>27</v>
      </c>
      <c r="E23" s="688">
        <f>(D23-$D$43)/$D$43</f>
        <v>-0.99861662610478</v>
      </c>
      <c r="G23" s="657"/>
      <c r="H23" s="665"/>
      <c r="I23" s="656"/>
      <c r="J23" s="657"/>
      <c r="K23" s="664"/>
      <c r="L23" s="665"/>
      <c r="M23" s="664"/>
      <c r="N23" s="665"/>
      <c r="O23" s="664"/>
    </row>
    <row r="24" spans="1:16">
      <c r="A24" s="689">
        <v>4</v>
      </c>
      <c r="B24" s="690">
        <v>858</v>
      </c>
      <c r="C24" s="691">
        <v>8585</v>
      </c>
      <c r="D24" s="692">
        <f>B24-C24</f>
        <v>-7727</v>
      </c>
      <c r="E24" s="688">
        <f>(D24-$D$43)/$D$43</f>
        <v>-1.3959011143845</v>
      </c>
      <c r="G24" s="657"/>
      <c r="H24" s="665"/>
      <c r="I24" s="656"/>
      <c r="J24" s="657"/>
      <c r="K24" s="664"/>
      <c r="L24" s="665"/>
      <c r="M24" s="664"/>
      <c r="N24" s="665"/>
      <c r="O24" s="664"/>
    </row>
    <row r="25" spans="1:16">
      <c r="A25" s="689">
        <v>5</v>
      </c>
      <c r="B25" s="690"/>
      <c r="C25" s="691"/>
      <c r="D25" s="692" t="str">
        <f>B25-C25</f>
        <v>0</v>
      </c>
      <c r="E25" s="688" t="str">
        <f>(D25-$D$43)/$D$43</f>
        <v>0</v>
      </c>
      <c r="G25" s="657"/>
      <c r="H25" s="665"/>
      <c r="I25" s="656"/>
      <c r="J25" s="657"/>
      <c r="K25" s="664"/>
      <c r="L25" s="665"/>
      <c r="M25" s="664"/>
      <c r="N25" s="665"/>
      <c r="O25" s="664"/>
    </row>
    <row r="26" spans="1:16">
      <c r="A26" s="689">
        <v>6</v>
      </c>
      <c r="B26" s="690"/>
      <c r="C26" s="691"/>
      <c r="D26" s="692" t="str">
        <f>B26-C26</f>
        <v>0</v>
      </c>
      <c r="E26" s="688" t="str">
        <f>(D26-$D$43)/$D$43</f>
        <v>0</v>
      </c>
      <c r="G26" s="657"/>
      <c r="H26" s="665"/>
      <c r="I26" s="656"/>
      <c r="J26" s="657"/>
      <c r="K26" s="664"/>
      <c r="L26" s="665"/>
      <c r="M26" s="664"/>
      <c r="N26" s="665"/>
      <c r="O26" s="664"/>
    </row>
    <row r="27" spans="1:16">
      <c r="A27" s="689">
        <v>7</v>
      </c>
      <c r="B27" s="690"/>
      <c r="C27" s="691"/>
      <c r="D27" s="692" t="str">
        <f>B27-C27</f>
        <v>0</v>
      </c>
      <c r="E27" s="688" t="str">
        <f>(D27-$D$43)/$D$43</f>
        <v>0</v>
      </c>
      <c r="G27" s="657"/>
      <c r="H27" s="665"/>
      <c r="I27" s="656"/>
      <c r="J27" s="657"/>
      <c r="K27" s="664"/>
      <c r="L27" s="665"/>
      <c r="M27" s="664"/>
      <c r="N27" s="665"/>
      <c r="O27" s="664"/>
    </row>
    <row r="28" spans="1:16">
      <c r="A28" s="689">
        <v>8</v>
      </c>
      <c r="B28" s="690"/>
      <c r="C28" s="691"/>
      <c r="D28" s="692" t="str">
        <f>B28-C28</f>
        <v>0</v>
      </c>
      <c r="E28" s="688" t="str">
        <f>(D28-$D$43)/$D$43</f>
        <v>0</v>
      </c>
      <c r="G28" s="657"/>
      <c r="H28" s="665"/>
      <c r="I28" s="656"/>
      <c r="J28" s="657"/>
      <c r="K28" s="664"/>
      <c r="L28" s="665"/>
      <c r="M28" s="664"/>
      <c r="N28" s="665"/>
      <c r="O28" s="664"/>
    </row>
    <row r="29" spans="1:16">
      <c r="A29" s="689">
        <v>9</v>
      </c>
      <c r="B29" s="690"/>
      <c r="C29" s="691"/>
      <c r="D29" s="692" t="str">
        <f>B29-C29</f>
        <v>0</v>
      </c>
      <c r="E29" s="688" t="str">
        <f>(D29-$D$43)/$D$43</f>
        <v>0</v>
      </c>
      <c r="G29" s="657"/>
      <c r="H29" s="665"/>
      <c r="I29" s="656"/>
      <c r="J29" s="657"/>
      <c r="K29" s="664"/>
      <c r="L29" s="665"/>
      <c r="M29" s="664"/>
      <c r="N29" s="665"/>
      <c r="O29" s="664"/>
    </row>
    <row r="30" spans="1:16">
      <c r="A30" s="689">
        <v>10</v>
      </c>
      <c r="B30" s="693"/>
      <c r="C30" s="691"/>
      <c r="D30" s="692" t="str">
        <f>B30-C30</f>
        <v>0</v>
      </c>
      <c r="E30" s="688" t="str">
        <f>(D30-$D$43)/$D$43</f>
        <v>0</v>
      </c>
      <c r="G30" s="657"/>
      <c r="H30" s="665"/>
      <c r="I30" s="656"/>
      <c r="J30" s="657"/>
      <c r="K30" s="664"/>
      <c r="L30" s="665"/>
      <c r="M30" s="664"/>
      <c r="N30" s="665"/>
      <c r="O30" s="664"/>
    </row>
    <row r="31" spans="1:16">
      <c r="A31" s="689">
        <v>11</v>
      </c>
      <c r="B31" s="693"/>
      <c r="C31" s="691"/>
      <c r="D31" s="692" t="str">
        <f>B31-C31</f>
        <v>0</v>
      </c>
      <c r="E31" s="688" t="str">
        <f>(D31-$D$43)/$D$43</f>
        <v>0</v>
      </c>
      <c r="G31" s="658"/>
      <c r="H31" s="658"/>
      <c r="I31" s="658"/>
      <c r="J31" s="658"/>
      <c r="K31" s="664"/>
      <c r="L31" s="658"/>
      <c r="M31" s="659"/>
      <c r="N31" s="658"/>
      <c r="O31" s="659"/>
    </row>
    <row r="32" spans="1:16">
      <c r="A32" s="689">
        <v>12</v>
      </c>
      <c r="B32" s="693"/>
      <c r="C32" s="691"/>
      <c r="D32" s="692" t="str">
        <f>B32-C32</f>
        <v>0</v>
      </c>
      <c r="E32" s="688" t="str">
        <f>(D32-$D$43)/$D$43</f>
        <v>0</v>
      </c>
      <c r="G32" s="658"/>
      <c r="H32" s="658"/>
      <c r="I32" s="658"/>
      <c r="J32" s="658"/>
      <c r="K32" s="664"/>
      <c r="L32" s="658"/>
      <c r="M32" s="658"/>
      <c r="N32" s="658"/>
      <c r="O32" s="658"/>
    </row>
    <row r="33" spans="1:16">
      <c r="A33" s="689">
        <v>13</v>
      </c>
      <c r="B33" s="693"/>
      <c r="C33" s="691"/>
      <c r="D33" s="692" t="str">
        <f>B33-C33</f>
        <v>0</v>
      </c>
      <c r="E33" s="688" t="str">
        <f>(D33-$D$43)/$D$43</f>
        <v>0</v>
      </c>
      <c r="G33" s="660"/>
      <c r="H33" s="660"/>
      <c r="I33" s="660"/>
      <c r="J33" s="660"/>
      <c r="K33" s="666"/>
      <c r="L33" s="660"/>
      <c r="M33" s="660"/>
      <c r="N33" s="661"/>
      <c r="O33" s="660"/>
    </row>
    <row r="34" spans="1:16">
      <c r="A34" s="689">
        <v>14</v>
      </c>
      <c r="B34" s="693"/>
      <c r="C34" s="691"/>
      <c r="D34" s="692" t="str">
        <f>B34-C34</f>
        <v>0</v>
      </c>
      <c r="E34" s="688" t="str">
        <f>(D34-$D$43)/$D$43</f>
        <v>0</v>
      </c>
      <c r="G34" s="662"/>
      <c r="H34" s="667"/>
      <c r="I34" s="667"/>
      <c r="J34" s="662"/>
      <c r="K34" s="668"/>
      <c r="L34" s="663"/>
      <c r="M34" s="667"/>
      <c r="N34" s="663"/>
      <c r="O34" s="667"/>
    </row>
    <row r="35" spans="1:16">
      <c r="A35" s="689">
        <v>15</v>
      </c>
      <c r="B35" s="693"/>
      <c r="C35" s="691"/>
      <c r="D35" s="692" t="str">
        <f>B35-C35</f>
        <v>0</v>
      </c>
      <c r="E35" s="688" t="str">
        <f>(D35-$D$43)/$D$43</f>
        <v>0</v>
      </c>
      <c r="G35" s="662"/>
      <c r="J35" s="662"/>
      <c r="K35" s="668"/>
      <c r="L35" s="663"/>
      <c r="N35" s="663"/>
    </row>
    <row r="36" spans="1:16">
      <c r="A36" s="689">
        <v>16</v>
      </c>
      <c r="B36" s="693"/>
      <c r="C36" s="691"/>
      <c r="D36" s="692" t="str">
        <f>B36-C36</f>
        <v>0</v>
      </c>
      <c r="E36" s="688" t="str">
        <f>(D36-$D$43)/$D$43</f>
        <v>0</v>
      </c>
      <c r="G36" s="669"/>
      <c r="H36" s="669"/>
    </row>
    <row r="37" spans="1:16">
      <c r="A37" s="689">
        <v>17</v>
      </c>
      <c r="B37" s="693"/>
      <c r="C37" s="691"/>
      <c r="D37" s="692" t="str">
        <f>B37-C37</f>
        <v>0</v>
      </c>
      <c r="E37" s="688" t="str">
        <f>(D37-$D$43)/$D$43</f>
        <v>0</v>
      </c>
    </row>
    <row r="38" spans="1:16">
      <c r="A38" s="689">
        <v>18</v>
      </c>
      <c r="B38" s="693"/>
      <c r="C38" s="691"/>
      <c r="D38" s="692" t="str">
        <f>B38-C38</f>
        <v>0</v>
      </c>
      <c r="E38" s="688" t="str">
        <f>(D38-$D$43)/$D$43</f>
        <v>0</v>
      </c>
    </row>
    <row r="39" spans="1:16">
      <c r="A39" s="689">
        <v>19</v>
      </c>
      <c r="B39" s="693"/>
      <c r="C39" s="691"/>
      <c r="D39" s="692" t="str">
        <f>B39-C39</f>
        <v>0</v>
      </c>
      <c r="E39" s="688" t="str">
        <f>(D39-$D$43)/$D$43</f>
        <v>0</v>
      </c>
    </row>
    <row r="40" spans="1:16" customHeight="1" ht="14.25">
      <c r="A40" s="694">
        <v>20</v>
      </c>
      <c r="B40" s="695"/>
      <c r="C40" s="696"/>
      <c r="D40" s="697" t="str">
        <f>B40-C40</f>
        <v>0</v>
      </c>
      <c r="E40" s="698" t="str">
        <f>(D40-$D$43)/$D$43</f>
        <v>0</v>
      </c>
    </row>
    <row r="41" spans="1:16" customHeight="1" ht="14.25">
      <c r="B41" s="676"/>
      <c r="D41" s="664"/>
      <c r="G41" s="657"/>
    </row>
    <row r="42" spans="1:16">
      <c r="A42" s="699" t="s">
        <v>21</v>
      </c>
      <c r="B42" s="700">
        <f>SUM(B21:B40)</f>
        <v>103883</v>
      </c>
      <c r="C42" s="701">
        <f>SUM(C21:C40)</f>
        <v>25813</v>
      </c>
      <c r="D42" s="702">
        <f>SUM(D21:D40)</f>
        <v>78070</v>
      </c>
    </row>
    <row r="43" spans="1:16" customHeight="1" ht="15.75">
      <c r="A43" s="703" t="s">
        <v>22</v>
      </c>
      <c r="B43" s="704">
        <f>AVERAGE(B21:B40)</f>
        <v>25970.75</v>
      </c>
      <c r="C43" s="705">
        <f>AVERAGE(C21:C40)</f>
        <v>6453.25</v>
      </c>
      <c r="D43" s="706">
        <f>AVERAGE(D21:D40)</f>
        <v>19517.5</v>
      </c>
    </row>
    <row r="44" spans="1:16">
      <c r="A44" s="670"/>
      <c r="B44" s="707"/>
      <c r="C44" s="707"/>
      <c r="D44" s="676"/>
    </row>
    <row r="45" spans="1:16" customHeight="1" ht="14.25">
      <c r="A45" s="670"/>
      <c r="B45" s="670"/>
      <c r="C45" s="670"/>
      <c r="D45" s="676"/>
    </row>
    <row r="46" spans="1:16" customHeight="1" ht="30.75">
      <c r="B46" s="708" t="s">
        <v>22</v>
      </c>
      <c r="C46" s="709" t="s">
        <v>23</v>
      </c>
    </row>
    <row r="47" spans="1:16" customHeight="1" ht="15.75">
      <c r="B47" s="727">
        <f>D43</f>
        <v>19517.5</v>
      </c>
      <c r="C47" s="710">
        <f>-(IF(D43&gt;300, 7.5%, 10%))</f>
        <v>-0.075</v>
      </c>
      <c r="D47" s="711">
        <f>IF(D43&lt;300, D43*0.9, D43*0.925)</f>
        <v>18053.6875</v>
      </c>
    </row>
    <row r="48" spans="1:16" customHeight="1" ht="15.75">
      <c r="B48" s="728"/>
      <c r="C48" s="712">
        <f>+(IF(D43&gt;300, 7.5%, 10%))</f>
        <v>0.075</v>
      </c>
      <c r="D48" s="711">
        <f>IF(D43&lt;300, D43*1.1, D43*1.075)</f>
        <v>20981.3125</v>
      </c>
    </row>
    <row r="49" spans="1:16" customHeight="1" ht="14.25">
      <c r="A49" s="713"/>
      <c r="D49" s="714"/>
    </row>
    <row r="50" spans="1:16" customHeight="1" ht="15">
      <c r="B50" s="729" t="s">
        <v>24</v>
      </c>
      <c r="C50" s="729"/>
      <c r="D50" s="676"/>
      <c r="E50" s="715" t="s">
        <v>25</v>
      </c>
      <c r="F50" s="716"/>
      <c r="G50" s="715" t="s">
        <v>26</v>
      </c>
    </row>
    <row r="51" spans="1:16" customHeight="1" ht="15">
      <c r="A51" s="717" t="s">
        <v>27</v>
      </c>
      <c r="B51" s="718"/>
      <c r="C51" s="718"/>
      <c r="D51" s="676"/>
      <c r="E51" s="718"/>
      <c r="F51" s="670"/>
      <c r="G51" s="719"/>
    </row>
    <row r="52" spans="1:16" customHeight="1" ht="15">
      <c r="A52" s="717" t="s">
        <v>28</v>
      </c>
      <c r="B52" s="720"/>
      <c r="C52" s="720"/>
      <c r="D52" s="676"/>
      <c r="E52" s="720"/>
      <c r="F52" s="670"/>
      <c r="G52" s="72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0" priority="1" operator="notBetween">
      <formula>IF(+$D$43&lt;300, -10.5%, -7.5%)</formula>
      <formula>IF(+$D$43&lt;300, 10.5%, 7.5%)</formula>
    </cfRule>
  </conditionalFormatting>
  <conditionalFormatting sqref="E22">
    <cfRule type="cellIs" dxfId="0" priority="2" operator="notBetween">
      <formula>IF(+$D$43&lt;300, -10.5%, -7.5%)</formula>
      <formula>IF(+$D$43&lt;300, 10.5%, 7.5%)</formula>
    </cfRule>
  </conditionalFormatting>
  <conditionalFormatting sqref="E23">
    <cfRule type="cellIs" dxfId="0" priority="3" operator="notBetween">
      <formula>IF(+$D$43&lt;300, -10.5%, -7.5%)</formula>
      <formula>IF(+$D$43&lt;300, 10.5%, 7.5%)</formula>
    </cfRule>
  </conditionalFormatting>
  <conditionalFormatting sqref="E24">
    <cfRule type="cellIs" dxfId="0" priority="4" operator="notBetween">
      <formula>IF(+$D$43&lt;300, -10.5%, -7.5%)</formula>
      <formula>IF(+$D$43&lt;300, 10.5%, 7.5%)</formula>
    </cfRule>
  </conditionalFormatting>
  <conditionalFormatting sqref="E25">
    <cfRule type="cellIs" dxfId="0" priority="5" operator="notBetween">
      <formula>IF(+$D$43&lt;300, -10.5%, -7.5%)</formula>
      <formula>IF(+$D$43&lt;300, 10.5%, 7.5%)</formula>
    </cfRule>
  </conditionalFormatting>
  <conditionalFormatting sqref="E26">
    <cfRule type="cellIs" dxfId="0" priority="6" operator="notBetween">
      <formula>IF(+$D$43&lt;300, -10.5%, -7.5%)</formula>
      <formula>IF(+$D$43&lt;300, 10.5%, 7.5%)</formula>
    </cfRule>
  </conditionalFormatting>
  <conditionalFormatting sqref="E27">
    <cfRule type="cellIs" dxfId="0" priority="7" operator="notBetween">
      <formula>IF(+$D$43&lt;300, -10.5%, -7.5%)</formula>
      <formula>IF(+$D$43&lt;300, 10.5%, 7.5%)</formula>
    </cfRule>
  </conditionalFormatting>
  <conditionalFormatting sqref="E28">
    <cfRule type="cellIs" dxfId="0" priority="8" operator="notBetween">
      <formula>IF(+$D$43&lt;300, -10.5%, -7.5%)</formula>
      <formula>IF(+$D$43&lt;300, 10.5%, 7.5%)</formula>
    </cfRule>
  </conditionalFormatting>
  <conditionalFormatting sqref="E29">
    <cfRule type="cellIs" dxfId="0" priority="9" operator="notBetween">
      <formula>IF(+$D$43&lt;300, -10.5%, -7.5%)</formula>
      <formula>IF(+$D$43&lt;300, 10.5%, 7.5%)</formula>
    </cfRule>
  </conditionalFormatting>
  <conditionalFormatting sqref="E30">
    <cfRule type="cellIs" dxfId="0" priority="10" operator="notBetween">
      <formula>IF(+$D$43&lt;300, -10.5%, -7.5%)</formula>
      <formula>IF(+$D$43&lt;300, 10.5%, 7.5%)</formula>
    </cfRule>
  </conditionalFormatting>
  <conditionalFormatting sqref="E31">
    <cfRule type="cellIs" dxfId="0" priority="11" operator="notBetween">
      <formula>IF(+$D$43&lt;300, -10.5%, -7.5%)</formula>
      <formula>IF(+$D$43&lt;300, 10.5%, 7.5%)</formula>
    </cfRule>
  </conditionalFormatting>
  <conditionalFormatting sqref="E32">
    <cfRule type="cellIs" dxfId="0" priority="12" operator="notBetween">
      <formula>IF(+$D$43&lt;300, -10.5%, -7.5%)</formula>
      <formula>IF(+$D$43&lt;300, 10.5%, 7.5%)</formula>
    </cfRule>
  </conditionalFormatting>
  <conditionalFormatting sqref="E33">
    <cfRule type="cellIs" dxfId="0" priority="13" operator="notBetween">
      <formula>IF(+$D$43&lt;300, -10.5%, -7.5%)</formula>
      <formula>IF(+$D$43&lt;300, 10.5%, 7.5%)</formula>
    </cfRule>
  </conditionalFormatting>
  <conditionalFormatting sqref="E34">
    <cfRule type="cellIs" dxfId="0" priority="14" operator="notBetween">
      <formula>IF(+$D$43&lt;300, -10.5%, -7.5%)</formula>
      <formula>IF(+$D$43&lt;300, 10.5%, 7.5%)</formula>
    </cfRule>
  </conditionalFormatting>
  <conditionalFormatting sqref="E35">
    <cfRule type="cellIs" dxfId="0" priority="15" operator="notBetween">
      <formula>IF(+$D$43&lt;300, -10.5%, -7.5%)</formula>
      <formula>IF(+$D$43&lt;300, 10.5%, 7.5%)</formula>
    </cfRule>
  </conditionalFormatting>
  <conditionalFormatting sqref="E36">
    <cfRule type="cellIs" dxfId="0" priority="16" operator="notBetween">
      <formula>IF(+$D$43&lt;300, -10.5%, -7.5%)</formula>
      <formula>IF(+$D$43&lt;300, 10.5%, 7.5%)</formula>
    </cfRule>
  </conditionalFormatting>
  <conditionalFormatting sqref="E37">
    <cfRule type="cellIs" dxfId="0" priority="17" operator="notBetween">
      <formula>IF(+$D$43&lt;300, -10.5%, -7.5%)</formula>
      <formula>IF(+$D$43&lt;300, 10.5%, 7.5%)</formula>
    </cfRule>
  </conditionalFormatting>
  <conditionalFormatting sqref="E38">
    <cfRule type="cellIs" dxfId="0" priority="18" operator="notBetween">
      <formula>IF(+$D$43&lt;300, -10.5%, -7.5%)</formula>
      <formula>IF(+$D$43&lt;300, 10.5%, 7.5%)</formula>
    </cfRule>
  </conditionalFormatting>
  <conditionalFormatting sqref="E39">
    <cfRule type="cellIs" dxfId="0" priority="19" operator="notBetween">
      <formula>IF(+$D$43&lt;300, -10.5%, -7.5%)</formula>
      <formula>IF(+$D$43&lt;300, 10.5%, 7.5%)</formula>
    </cfRule>
  </conditionalFormatting>
  <conditionalFormatting sqref="E40">
    <cfRule type="cellIs" dxfId="0" priority="20" operator="notBetween">
      <formula>IF(+$D$43&lt;300, -10.5%, -7.5%)</formula>
      <formula>IF(+$D$43&lt;300, 10.5%, 7.5%)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52"/>
  <sheetViews>
    <sheetView tabSelected="1" workbookViewId="0" showGridLines="true" showRowColHeaders="1">
      <selection activeCell="E40" sqref="E40"/>
    </sheetView>
  </sheetViews>
  <sheetFormatPr defaultRowHeight="14.4" defaultColWidth="9.140625" outlineLevelRow="0" outlineLevelCol="0"/>
  <cols>
    <col min="1" max="1" width="13.140625" customWidth="true" style="23"/>
    <col min="2" max="2" width="17.85546875" customWidth="true" style="3"/>
    <col min="3" max="3" width="18.85546875" customWidth="true" style="23"/>
    <col min="4" max="4" width="19.7109375" customWidth="true" style="24"/>
    <col min="5" max="5" width="18.42578125" customWidth="true" style="23"/>
    <col min="6" max="6" width="6.42578125" customWidth="true" style="1"/>
    <col min="7" max="7" width="17.140625" customWidth="true" style="1"/>
    <col min="8" max="8" width="13.140625" customWidth="true" style="1"/>
    <col min="9" max="9" width="11" customWidth="true" style="1"/>
    <col min="10" max="10" width="15" customWidth="true" style="1"/>
    <col min="11" max="11" width="7.5703125" customWidth="true" style="1"/>
    <col min="12" max="12" width="13.140625" customWidth="true" style="1"/>
    <col min="13" max="13" width="11" customWidth="true" style="1"/>
    <col min="14" max="14" width="12.28515625" customWidth="true" style="1"/>
    <col min="15" max="15" width="6.5703125" customWidth="true" style="1"/>
    <col min="16" max="16" width="9.140625" style="1"/>
  </cols>
  <sheetData>
    <row r="1" spans="1:16">
      <c r="A1" s="745"/>
      <c r="B1" s="746"/>
      <c r="C1" s="745"/>
      <c r="D1" s="747"/>
      <c r="E1" s="748"/>
      <c r="F1" s="746"/>
      <c r="G1" s="748"/>
      <c r="H1" s="730"/>
      <c r="I1" s="731"/>
      <c r="J1" s="730"/>
      <c r="K1" s="739"/>
      <c r="L1" s="730"/>
      <c r="M1" s="731"/>
      <c r="N1" s="730"/>
      <c r="O1" s="731"/>
    </row>
    <row r="2" spans="1:16">
      <c r="A2" s="745"/>
      <c r="B2" s="746"/>
      <c r="C2" s="745"/>
      <c r="D2" s="747"/>
      <c r="E2" s="749"/>
      <c r="F2" s="746"/>
      <c r="G2" s="749"/>
      <c r="H2" s="732"/>
      <c r="I2" s="731"/>
      <c r="J2" s="732"/>
      <c r="K2" s="739"/>
      <c r="L2" s="732"/>
      <c r="M2" s="739"/>
      <c r="N2" s="732"/>
      <c r="O2" s="739"/>
    </row>
    <row r="3" spans="1:16">
      <c r="A3" s="745"/>
      <c r="B3" s="746"/>
      <c r="C3" s="745"/>
      <c r="D3" s="747"/>
      <c r="E3" s="749"/>
      <c r="F3" s="746"/>
      <c r="G3" s="749"/>
      <c r="H3" s="732"/>
      <c r="I3" s="731"/>
      <c r="J3" s="732"/>
      <c r="K3" s="739"/>
      <c r="L3" s="732"/>
      <c r="M3" s="739"/>
      <c r="N3" s="732"/>
      <c r="O3" s="739"/>
    </row>
    <row r="4" spans="1:16">
      <c r="A4" s="745"/>
      <c r="B4" s="746"/>
      <c r="C4" s="745"/>
      <c r="D4" s="747"/>
      <c r="E4" s="749"/>
      <c r="F4" s="746"/>
      <c r="G4" s="749"/>
      <c r="H4" s="732"/>
      <c r="I4" s="731"/>
      <c r="J4" s="732"/>
      <c r="K4" s="739"/>
      <c r="L4" s="732"/>
      <c r="M4" s="739"/>
      <c r="N4" s="732"/>
      <c r="O4" s="739"/>
    </row>
    <row r="5" spans="1:16">
      <c r="A5" s="745"/>
      <c r="B5" s="746"/>
      <c r="C5" s="745"/>
      <c r="D5" s="747"/>
      <c r="E5" s="749"/>
      <c r="F5" s="746"/>
      <c r="G5" s="749"/>
      <c r="H5" s="732"/>
      <c r="I5" s="731"/>
      <c r="J5" s="732"/>
      <c r="K5" s="739"/>
      <c r="L5" s="732"/>
      <c r="M5" s="739"/>
      <c r="N5" s="732"/>
      <c r="O5" s="739"/>
    </row>
    <row r="6" spans="1:16">
      <c r="A6" s="745"/>
      <c r="B6" s="746"/>
      <c r="C6" s="745"/>
      <c r="D6" s="747"/>
      <c r="E6" s="749"/>
      <c r="F6" s="746"/>
      <c r="G6" s="749"/>
      <c r="H6" s="732"/>
      <c r="I6" s="731"/>
      <c r="J6" s="732"/>
      <c r="K6" s="739"/>
      <c r="L6" s="732"/>
      <c r="M6" s="739"/>
      <c r="N6" s="732"/>
      <c r="O6" s="739"/>
    </row>
    <row r="7" spans="1:16">
      <c r="A7" s="745"/>
      <c r="B7" s="746"/>
      <c r="C7" s="745"/>
      <c r="D7" s="747"/>
      <c r="E7" s="749"/>
      <c r="F7" s="746"/>
      <c r="G7" s="749"/>
      <c r="H7" s="732"/>
      <c r="I7" s="731"/>
      <c r="J7" s="732"/>
      <c r="K7" s="739"/>
      <c r="L7" s="732"/>
      <c r="M7" s="739"/>
      <c r="N7" s="732"/>
      <c r="O7" s="739"/>
    </row>
    <row r="8" spans="1:16" customHeight="1" ht="19.5">
      <c r="A8" s="799" t="s">
        <v>0</v>
      </c>
      <c r="B8" s="799"/>
      <c r="C8" s="799"/>
      <c r="D8" s="799"/>
      <c r="E8" s="799"/>
      <c r="F8" s="799"/>
      <c r="G8" s="799"/>
      <c r="H8" s="732"/>
      <c r="I8" s="731"/>
      <c r="J8" s="732"/>
      <c r="K8" s="739"/>
      <c r="L8" s="732"/>
      <c r="M8" s="739"/>
      <c r="N8" s="732"/>
      <c r="O8" s="739"/>
    </row>
    <row r="9" spans="1:16" customHeight="1" ht="19.5">
      <c r="A9" s="750"/>
      <c r="B9" s="750"/>
      <c r="C9" s="750"/>
      <c r="D9" s="750"/>
      <c r="E9" s="750"/>
      <c r="F9" s="750"/>
      <c r="G9" s="750"/>
      <c r="H9" s="732"/>
      <c r="I9" s="731"/>
      <c r="J9" s="732"/>
      <c r="K9" s="739"/>
      <c r="L9" s="732"/>
      <c r="M9" s="739"/>
      <c r="N9" s="732"/>
      <c r="O9" s="739"/>
    </row>
    <row r="10" spans="1:16" customHeight="1" ht="16.5">
      <c r="A10" s="800" t="s">
        <v>1</v>
      </c>
      <c r="B10" s="800"/>
      <c r="C10" s="800"/>
      <c r="D10" s="800"/>
      <c r="E10" s="800"/>
      <c r="F10" s="800"/>
      <c r="G10" s="800"/>
      <c r="H10" s="732"/>
      <c r="I10" s="731"/>
      <c r="J10" s="732"/>
      <c r="K10" s="739"/>
      <c r="L10" s="732"/>
      <c r="M10" s="739"/>
      <c r="N10" s="732"/>
      <c r="O10" s="739"/>
    </row>
    <row r="11" spans="1:16" customHeight="1" ht="15">
      <c r="A11" s="797" t="s">
        <v>2</v>
      </c>
      <c r="B11" s="797"/>
      <c r="C11" s="751" t="s">
        <v>3</v>
      </c>
      <c r="E11" s="732"/>
      <c r="F11" s="731"/>
      <c r="G11" s="732"/>
      <c r="H11" s="732"/>
      <c r="I11" s="731"/>
      <c r="J11" s="732"/>
      <c r="K11" s="739"/>
      <c r="L11" s="732"/>
      <c r="M11" s="739"/>
      <c r="N11" s="732"/>
      <c r="O11" s="739"/>
    </row>
    <row r="12" spans="1:16" customHeight="1" ht="15">
      <c r="A12" s="797" t="s">
        <v>4</v>
      </c>
      <c r="B12" s="797"/>
      <c r="C12" s="751" t="s">
        <v>5</v>
      </c>
      <c r="E12" s="732"/>
      <c r="F12" s="731"/>
      <c r="G12" s="732"/>
      <c r="H12" s="732"/>
      <c r="I12" s="731"/>
      <c r="J12" s="732"/>
      <c r="K12" s="739"/>
      <c r="L12" s="732"/>
      <c r="M12" s="739"/>
      <c r="N12" s="732"/>
      <c r="O12" s="739"/>
    </row>
    <row r="13" spans="1:16" customHeight="1" ht="15">
      <c r="A13" s="797" t="s">
        <v>6</v>
      </c>
      <c r="B13" s="797"/>
      <c r="C13" s="751" t="s">
        <v>7</v>
      </c>
      <c r="E13" s="732"/>
      <c r="F13" s="731"/>
      <c r="G13" s="732"/>
      <c r="H13" s="732"/>
      <c r="I13" s="731"/>
      <c r="J13" s="732"/>
      <c r="K13" s="739"/>
      <c r="L13" s="732"/>
      <c r="M13" s="739"/>
      <c r="N13" s="732"/>
      <c r="O13" s="739"/>
    </row>
    <row r="14" spans="1:16" customHeight="1" ht="15">
      <c r="A14" s="797" t="s">
        <v>8</v>
      </c>
      <c r="B14" s="797"/>
      <c r="C14" s="798" t="s">
        <v>9</v>
      </c>
      <c r="D14" s="798"/>
      <c r="E14" s="798"/>
      <c r="F14" s="798"/>
      <c r="G14" s="798"/>
      <c r="H14" s="732"/>
      <c r="I14" s="731"/>
      <c r="J14" s="732"/>
      <c r="K14" s="739"/>
      <c r="L14" s="732"/>
      <c r="M14" s="739"/>
      <c r="N14" s="732"/>
      <c r="O14" s="739"/>
    </row>
    <row r="15" spans="1:16" customHeight="1" ht="15">
      <c r="A15" s="797" t="s">
        <v>10</v>
      </c>
      <c r="B15" s="797"/>
      <c r="C15" s="752" t="s">
        <v>11</v>
      </c>
      <c r="D15" s="751"/>
      <c r="E15" s="732"/>
      <c r="F15" s="731"/>
      <c r="G15" s="732"/>
      <c r="H15" s="732"/>
      <c r="I15" s="731"/>
      <c r="J15" s="732"/>
      <c r="K15" s="739"/>
      <c r="L15" s="732"/>
      <c r="M15" s="739"/>
      <c r="N15" s="732"/>
      <c r="O15" s="739"/>
    </row>
    <row r="16" spans="1:16" customHeight="1" ht="15">
      <c r="A16" s="797" t="s">
        <v>12</v>
      </c>
      <c r="B16" s="797"/>
      <c r="C16" s="752" t="s">
        <v>119</v>
      </c>
      <c r="D16" s="751"/>
      <c r="E16" s="732"/>
      <c r="F16" s="731"/>
      <c r="G16" s="732"/>
      <c r="H16" s="732"/>
      <c r="I16" s="731"/>
      <c r="J16" s="732"/>
      <c r="K16" s="739"/>
      <c r="L16" s="732"/>
      <c r="M16" s="739"/>
      <c r="N16" s="732"/>
      <c r="O16" s="739"/>
    </row>
    <row r="17" spans="1:16">
      <c r="B17" s="751"/>
      <c r="D17" s="751"/>
      <c r="E17" s="732"/>
      <c r="F17" s="731"/>
      <c r="G17" s="732"/>
      <c r="H17" s="732"/>
      <c r="I17" s="731"/>
      <c r="J17" s="732"/>
      <c r="K17" s="739"/>
      <c r="L17" s="732"/>
      <c r="M17" s="739"/>
      <c r="N17" s="732"/>
      <c r="O17" s="739"/>
    </row>
    <row r="18" spans="1:16" customHeight="1" ht="15">
      <c r="A18" s="801" t="s">
        <v>14</v>
      </c>
      <c r="B18" s="801"/>
      <c r="C18" s="753" t="s">
        <v>15</v>
      </c>
      <c r="D18" s="751"/>
      <c r="E18" s="732"/>
      <c r="F18" s="731"/>
      <c r="G18" s="732"/>
      <c r="H18" s="732"/>
      <c r="I18" s="731"/>
      <c r="J18" s="732"/>
      <c r="K18" s="739"/>
      <c r="L18" s="732"/>
      <c r="M18" s="739"/>
      <c r="N18" s="732"/>
      <c r="O18" s="739"/>
    </row>
    <row r="19" spans="1:16" customHeight="1" ht="15.75">
      <c r="A19" s="754"/>
      <c r="B19" s="751"/>
      <c r="D19" s="751"/>
      <c r="E19" s="732"/>
      <c r="F19" s="731"/>
      <c r="G19" s="732"/>
      <c r="H19" s="732"/>
      <c r="I19" s="731"/>
      <c r="J19" s="732"/>
      <c r="K19" s="739"/>
      <c r="L19" s="732"/>
      <c r="M19" s="739"/>
      <c r="N19" s="732"/>
      <c r="O19" s="739"/>
    </row>
    <row r="20" spans="1:16" customHeight="1" ht="15.75">
      <c r="A20" s="755" t="s">
        <v>16</v>
      </c>
      <c r="B20" s="756" t="s">
        <v>17</v>
      </c>
      <c r="C20" s="757" t="s">
        <v>18</v>
      </c>
      <c r="D20" s="755" t="s">
        <v>19</v>
      </c>
      <c r="E20" s="758" t="s">
        <v>20</v>
      </c>
      <c r="G20" s="732"/>
      <c r="H20" s="740"/>
      <c r="I20" s="731"/>
      <c r="J20" s="732"/>
      <c r="K20" s="739"/>
      <c r="L20" s="740"/>
      <c r="M20" s="739"/>
      <c r="N20" s="740"/>
      <c r="O20" s="739"/>
    </row>
    <row r="21" spans="1:16">
      <c r="A21" s="759">
        <v>1</v>
      </c>
      <c r="B21" s="760">
        <v>85855</v>
      </c>
      <c r="C21" s="761">
        <v>85</v>
      </c>
      <c r="D21" s="762">
        <f>B21-C21</f>
        <v>85770</v>
      </c>
      <c r="E21" s="763">
        <f>(D21-$D$43)/$D$43</f>
        <v>3.3945177404893</v>
      </c>
      <c r="G21" s="732"/>
      <c r="H21" s="740"/>
      <c r="I21" s="731"/>
      <c r="J21" s="732"/>
      <c r="K21" s="739"/>
      <c r="L21" s="740"/>
      <c r="M21" s="739"/>
      <c r="N21" s="740"/>
      <c r="O21" s="739"/>
    </row>
    <row r="22" spans="1:16">
      <c r="A22" s="764">
        <v>2</v>
      </c>
      <c r="B22" s="765">
        <v>8585</v>
      </c>
      <c r="C22" s="766">
        <v>8585</v>
      </c>
      <c r="D22" s="767">
        <f>B22-C22</f>
        <v>0</v>
      </c>
      <c r="E22" s="763">
        <f>(D22-$D$43)/$D$43</f>
        <v>-1</v>
      </c>
      <c r="G22" s="732"/>
      <c r="H22" s="740"/>
      <c r="I22" s="731"/>
      <c r="J22" s="732"/>
      <c r="K22" s="739"/>
      <c r="L22" s="740"/>
      <c r="M22" s="739"/>
      <c r="N22" s="740"/>
      <c r="O22" s="739"/>
    </row>
    <row r="23" spans="1:16">
      <c r="A23" s="764">
        <v>3</v>
      </c>
      <c r="B23" s="765">
        <v>8585</v>
      </c>
      <c r="C23" s="766">
        <v>8558</v>
      </c>
      <c r="D23" s="767">
        <f>B23-C23</f>
        <v>27</v>
      </c>
      <c r="E23" s="763">
        <f>(D23-$D$43)/$D$43</f>
        <v>-0.99861662610478</v>
      </c>
      <c r="G23" s="732"/>
      <c r="H23" s="740"/>
      <c r="I23" s="731"/>
      <c r="J23" s="732"/>
      <c r="K23" s="739"/>
      <c r="L23" s="740"/>
      <c r="M23" s="739"/>
      <c r="N23" s="740"/>
      <c r="O23" s="739"/>
    </row>
    <row r="24" spans="1:16">
      <c r="A24" s="764">
        <v>4</v>
      </c>
      <c r="B24" s="765">
        <v>858</v>
      </c>
      <c r="C24" s="766">
        <v>8585</v>
      </c>
      <c r="D24" s="767">
        <f>B24-C24</f>
        <v>-7727</v>
      </c>
      <c r="E24" s="763">
        <f>(D24-$D$43)/$D$43</f>
        <v>-1.3959011143845</v>
      </c>
      <c r="G24" s="732"/>
      <c r="H24" s="740"/>
      <c r="I24" s="731"/>
      <c r="J24" s="732"/>
      <c r="K24" s="739"/>
      <c r="L24" s="740"/>
      <c r="M24" s="739"/>
      <c r="N24" s="740"/>
      <c r="O24" s="739"/>
    </row>
    <row r="25" spans="1:16">
      <c r="A25" s="764">
        <v>5</v>
      </c>
      <c r="B25" s="765"/>
      <c r="C25" s="766"/>
      <c r="D25" s="767" t="str">
        <f>B25-C25</f>
        <v>0</v>
      </c>
      <c r="E25" s="763" t="str">
        <f>(D25-$D$43)/$D$43</f>
        <v>0</v>
      </c>
      <c r="G25" s="732"/>
      <c r="H25" s="740"/>
      <c r="I25" s="731"/>
      <c r="J25" s="732"/>
      <c r="K25" s="739"/>
      <c r="L25" s="740"/>
      <c r="M25" s="739"/>
      <c r="N25" s="740"/>
      <c r="O25" s="739"/>
    </row>
    <row r="26" spans="1:16">
      <c r="A26" s="764">
        <v>6</v>
      </c>
      <c r="B26" s="765"/>
      <c r="C26" s="766"/>
      <c r="D26" s="767" t="str">
        <f>B26-C26</f>
        <v>0</v>
      </c>
      <c r="E26" s="763" t="str">
        <f>(D26-$D$43)/$D$43</f>
        <v>0</v>
      </c>
      <c r="G26" s="732"/>
      <c r="H26" s="740"/>
      <c r="I26" s="731"/>
      <c r="J26" s="732"/>
      <c r="K26" s="739"/>
      <c r="L26" s="740"/>
      <c r="M26" s="739"/>
      <c r="N26" s="740"/>
      <c r="O26" s="739"/>
    </row>
    <row r="27" spans="1:16">
      <c r="A27" s="764">
        <v>7</v>
      </c>
      <c r="B27" s="765"/>
      <c r="C27" s="766"/>
      <c r="D27" s="767" t="str">
        <f>B27-C27</f>
        <v>0</v>
      </c>
      <c r="E27" s="763" t="str">
        <f>(D27-$D$43)/$D$43</f>
        <v>0</v>
      </c>
      <c r="G27" s="732"/>
      <c r="H27" s="740"/>
      <c r="I27" s="731"/>
      <c r="J27" s="732"/>
      <c r="K27" s="739"/>
      <c r="L27" s="740"/>
      <c r="M27" s="739"/>
      <c r="N27" s="740"/>
      <c r="O27" s="739"/>
    </row>
    <row r="28" spans="1:16">
      <c r="A28" s="764">
        <v>8</v>
      </c>
      <c r="B28" s="765"/>
      <c r="C28" s="766"/>
      <c r="D28" s="767" t="str">
        <f>B28-C28</f>
        <v>0</v>
      </c>
      <c r="E28" s="763" t="str">
        <f>(D28-$D$43)/$D$43</f>
        <v>0</v>
      </c>
      <c r="G28" s="732"/>
      <c r="H28" s="740"/>
      <c r="I28" s="731"/>
      <c r="J28" s="732"/>
      <c r="K28" s="739"/>
      <c r="L28" s="740"/>
      <c r="M28" s="739"/>
      <c r="N28" s="740"/>
      <c r="O28" s="739"/>
    </row>
    <row r="29" spans="1:16">
      <c r="A29" s="764">
        <v>9</v>
      </c>
      <c r="B29" s="765"/>
      <c r="C29" s="766"/>
      <c r="D29" s="767" t="str">
        <f>B29-C29</f>
        <v>0</v>
      </c>
      <c r="E29" s="763" t="str">
        <f>(D29-$D$43)/$D$43</f>
        <v>0</v>
      </c>
      <c r="G29" s="732"/>
      <c r="H29" s="740"/>
      <c r="I29" s="731"/>
      <c r="J29" s="732"/>
      <c r="K29" s="739"/>
      <c r="L29" s="740"/>
      <c r="M29" s="739"/>
      <c r="N29" s="740"/>
      <c r="O29" s="739"/>
    </row>
    <row r="30" spans="1:16">
      <c r="A30" s="764">
        <v>10</v>
      </c>
      <c r="B30" s="768"/>
      <c r="C30" s="766"/>
      <c r="D30" s="767" t="str">
        <f>B30-C30</f>
        <v>0</v>
      </c>
      <c r="E30" s="763" t="str">
        <f>(D30-$D$43)/$D$43</f>
        <v>0</v>
      </c>
      <c r="G30" s="732"/>
      <c r="H30" s="740"/>
      <c r="I30" s="731"/>
      <c r="J30" s="732"/>
      <c r="K30" s="739"/>
      <c r="L30" s="740"/>
      <c r="M30" s="739"/>
      <c r="N30" s="740"/>
      <c r="O30" s="739"/>
    </row>
    <row r="31" spans="1:16">
      <c r="A31" s="764">
        <v>11</v>
      </c>
      <c r="B31" s="768"/>
      <c r="C31" s="766"/>
      <c r="D31" s="767" t="str">
        <f>B31-C31</f>
        <v>0</v>
      </c>
      <c r="E31" s="763" t="str">
        <f>(D31-$D$43)/$D$43</f>
        <v>0</v>
      </c>
      <c r="G31" s="733"/>
      <c r="H31" s="733"/>
      <c r="I31" s="733"/>
      <c r="J31" s="733"/>
      <c r="K31" s="739"/>
      <c r="L31" s="733"/>
      <c r="M31" s="734"/>
      <c r="N31" s="733"/>
      <c r="O31" s="734"/>
    </row>
    <row r="32" spans="1:16">
      <c r="A32" s="764">
        <v>12</v>
      </c>
      <c r="B32" s="768"/>
      <c r="C32" s="766"/>
      <c r="D32" s="767" t="str">
        <f>B32-C32</f>
        <v>0</v>
      </c>
      <c r="E32" s="763" t="str">
        <f>(D32-$D$43)/$D$43</f>
        <v>0</v>
      </c>
      <c r="G32" s="733"/>
      <c r="H32" s="733"/>
      <c r="I32" s="733"/>
      <c r="J32" s="733"/>
      <c r="K32" s="739"/>
      <c r="L32" s="733"/>
      <c r="M32" s="733"/>
      <c r="N32" s="733"/>
      <c r="O32" s="733"/>
    </row>
    <row r="33" spans="1:16">
      <c r="A33" s="764">
        <v>13</v>
      </c>
      <c r="B33" s="768"/>
      <c r="C33" s="766"/>
      <c r="D33" s="767" t="str">
        <f>B33-C33</f>
        <v>0</v>
      </c>
      <c r="E33" s="763" t="str">
        <f>(D33-$D$43)/$D$43</f>
        <v>0</v>
      </c>
      <c r="G33" s="735"/>
      <c r="H33" s="735"/>
      <c r="I33" s="735"/>
      <c r="J33" s="735"/>
      <c r="K33" s="741"/>
      <c r="L33" s="735"/>
      <c r="M33" s="735"/>
      <c r="N33" s="736"/>
      <c r="O33" s="735"/>
    </row>
    <row r="34" spans="1:16">
      <c r="A34" s="764">
        <v>14</v>
      </c>
      <c r="B34" s="768"/>
      <c r="C34" s="766"/>
      <c r="D34" s="767" t="str">
        <f>B34-C34</f>
        <v>0</v>
      </c>
      <c r="E34" s="763" t="str">
        <f>(D34-$D$43)/$D$43</f>
        <v>0</v>
      </c>
      <c r="G34" s="737"/>
      <c r="H34" s="742"/>
      <c r="I34" s="742"/>
      <c r="J34" s="737"/>
      <c r="K34" s="743"/>
      <c r="L34" s="738"/>
      <c r="M34" s="742"/>
      <c r="N34" s="738"/>
      <c r="O34" s="742"/>
    </row>
    <row r="35" spans="1:16">
      <c r="A35" s="764">
        <v>15</v>
      </c>
      <c r="B35" s="768"/>
      <c r="C35" s="766"/>
      <c r="D35" s="767" t="str">
        <f>B35-C35</f>
        <v>0</v>
      </c>
      <c r="E35" s="763" t="str">
        <f>(D35-$D$43)/$D$43</f>
        <v>0</v>
      </c>
      <c r="G35" s="737"/>
      <c r="J35" s="737"/>
      <c r="K35" s="743"/>
      <c r="L35" s="738"/>
      <c r="N35" s="738"/>
    </row>
    <row r="36" spans="1:16">
      <c r="A36" s="764">
        <v>16</v>
      </c>
      <c r="B36" s="768"/>
      <c r="C36" s="766"/>
      <c r="D36" s="767" t="str">
        <f>B36-C36</f>
        <v>0</v>
      </c>
      <c r="E36" s="763" t="str">
        <f>(D36-$D$43)/$D$43</f>
        <v>0</v>
      </c>
      <c r="G36" s="744"/>
      <c r="H36" s="744"/>
    </row>
    <row r="37" spans="1:16">
      <c r="A37" s="764">
        <v>17</v>
      </c>
      <c r="B37" s="768"/>
      <c r="C37" s="766"/>
      <c r="D37" s="767" t="str">
        <f>B37-C37</f>
        <v>0</v>
      </c>
      <c r="E37" s="763" t="str">
        <f>(D37-$D$43)/$D$43</f>
        <v>0</v>
      </c>
    </row>
    <row r="38" spans="1:16">
      <c r="A38" s="764">
        <v>18</v>
      </c>
      <c r="B38" s="768"/>
      <c r="C38" s="766"/>
      <c r="D38" s="767" t="str">
        <f>B38-C38</f>
        <v>0</v>
      </c>
      <c r="E38" s="763" t="str">
        <f>(D38-$D$43)/$D$43</f>
        <v>0</v>
      </c>
    </row>
    <row r="39" spans="1:16">
      <c r="A39" s="764">
        <v>19</v>
      </c>
      <c r="B39" s="768"/>
      <c r="C39" s="766"/>
      <c r="D39" s="767" t="str">
        <f>B39-C39</f>
        <v>0</v>
      </c>
      <c r="E39" s="763" t="str">
        <f>(D39-$D$43)/$D$43</f>
        <v>0</v>
      </c>
    </row>
    <row r="40" spans="1:16" customHeight="1" ht="14.25">
      <c r="A40" s="769">
        <v>20</v>
      </c>
      <c r="B40" s="770"/>
      <c r="C40" s="771"/>
      <c r="D40" s="772" t="str">
        <f>B40-C40</f>
        <v>0</v>
      </c>
      <c r="E40" s="773" t="str">
        <f>(D40-$D$43)/$D$43</f>
        <v>0</v>
      </c>
    </row>
    <row r="41" spans="1:16" customHeight="1" ht="14.25">
      <c r="B41" s="751"/>
      <c r="D41" s="739"/>
      <c r="G41" s="732"/>
    </row>
    <row r="42" spans="1:16">
      <c r="A42" s="774" t="s">
        <v>21</v>
      </c>
      <c r="B42" s="775">
        <f>SUM(B21:B40)</f>
        <v>103883</v>
      </c>
      <c r="C42" s="776">
        <f>SUM(C21:C40)</f>
        <v>25813</v>
      </c>
      <c r="D42" s="777">
        <f>SUM(D21:D40)</f>
        <v>78070</v>
      </c>
    </row>
    <row r="43" spans="1:16" customHeight="1" ht="15.75">
      <c r="A43" s="778" t="s">
        <v>22</v>
      </c>
      <c r="B43" s="779">
        <f>AVERAGE(B21:B40)</f>
        <v>25970.75</v>
      </c>
      <c r="C43" s="780">
        <f>AVERAGE(C21:C40)</f>
        <v>6453.25</v>
      </c>
      <c r="D43" s="781">
        <f>AVERAGE(D21:D40)</f>
        <v>19517.5</v>
      </c>
    </row>
    <row r="44" spans="1:16">
      <c r="A44" s="745"/>
      <c r="B44" s="782"/>
      <c r="C44" s="782"/>
      <c r="D44" s="751"/>
    </row>
    <row r="45" spans="1:16" customHeight="1" ht="14.25">
      <c r="A45" s="745"/>
      <c r="B45" s="745"/>
      <c r="C45" s="745"/>
      <c r="D45" s="751"/>
    </row>
    <row r="46" spans="1:16" customHeight="1" ht="30.75">
      <c r="B46" s="783" t="s">
        <v>22</v>
      </c>
      <c r="C46" s="784" t="s">
        <v>23</v>
      </c>
    </row>
    <row r="47" spans="1:16" customHeight="1" ht="15.75">
      <c r="B47" s="802">
        <f>D43</f>
        <v>19517.5</v>
      </c>
      <c r="C47" s="785">
        <f>-(IF(D43&gt;300, 7.5%, 10%))</f>
        <v>-0.075</v>
      </c>
      <c r="D47" s="786">
        <f>IF(D43&lt;300, D43*0.9, D43*0.925)</f>
        <v>18053.6875</v>
      </c>
    </row>
    <row r="48" spans="1:16" customHeight="1" ht="15.75">
      <c r="B48" s="803"/>
      <c r="C48" s="787">
        <f>+(IF(D43&gt;300, 7.5%, 10%))</f>
        <v>0.075</v>
      </c>
      <c r="D48" s="786">
        <f>IF(D43&lt;300, D43*1.1, D43*1.075)</f>
        <v>20981.3125</v>
      </c>
    </row>
    <row r="49" spans="1:16" customHeight="1" ht="14.25">
      <c r="A49" s="788"/>
      <c r="D49" s="789"/>
    </row>
    <row r="50" spans="1:16" customHeight="1" ht="15">
      <c r="B50" s="804" t="s">
        <v>24</v>
      </c>
      <c r="C50" s="804"/>
      <c r="D50" s="751"/>
      <c r="E50" s="790" t="s">
        <v>25</v>
      </c>
      <c r="F50" s="791"/>
      <c r="G50" s="790" t="s">
        <v>26</v>
      </c>
    </row>
    <row r="51" spans="1:16" customHeight="1" ht="15">
      <c r="A51" s="792" t="s">
        <v>27</v>
      </c>
      <c r="B51" s="793"/>
      <c r="C51" s="793"/>
      <c r="D51" s="751"/>
      <c r="E51" s="793"/>
      <c r="F51" s="745"/>
      <c r="G51" s="794"/>
    </row>
    <row r="52" spans="1:16" customHeight="1" ht="15">
      <c r="A52" s="792" t="s">
        <v>28</v>
      </c>
      <c r="B52" s="795"/>
      <c r="C52" s="795"/>
      <c r="D52" s="751"/>
      <c r="E52" s="795"/>
      <c r="F52" s="745"/>
      <c r="G52" s="796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5:B15"/>
    <mergeCell ref="A16:B16"/>
    <mergeCell ref="A18:B18"/>
    <mergeCell ref="B47:B48"/>
    <mergeCell ref="B50:C50"/>
    <mergeCell ref="A14:B14"/>
    <mergeCell ref="C14:G14"/>
    <mergeCell ref="A8:G8"/>
    <mergeCell ref="A10:G10"/>
    <mergeCell ref="A11:B11"/>
    <mergeCell ref="A12:B12"/>
    <mergeCell ref="A13:B13"/>
  </mergeCells>
  <conditionalFormatting sqref="E21">
    <cfRule type="cellIs" dxfId="6" priority="1" operator="notBetween">
      <formula>IF(+$D$43&lt;300, -10.5%, -7.5%)</formula>
      <formula>IF(+$D$43&lt;300, 10.5%, 7.5%)</formula>
    </cfRule>
  </conditionalFormatting>
  <conditionalFormatting sqref="E22">
    <cfRule type="cellIs" dxfId="6" priority="2" operator="notBetween">
      <formula>IF(+$D$43&lt;300, -10.5%, -7.5%)</formula>
      <formula>IF(+$D$43&lt;300, 10.5%, 7.5%)</formula>
    </cfRule>
  </conditionalFormatting>
  <conditionalFormatting sqref="E23">
    <cfRule type="cellIs" dxfId="6" priority="3" operator="notBetween">
      <formula>IF(+$D$43&lt;300, -10.5%, -7.5%)</formula>
      <formula>IF(+$D$43&lt;300, 10.5%, 7.5%)</formula>
    </cfRule>
  </conditionalFormatting>
  <conditionalFormatting sqref="E24">
    <cfRule type="cellIs" dxfId="6" priority="4" operator="notBetween">
      <formula>IF(+$D$43&lt;300, -10.5%, -7.5%)</formula>
      <formula>IF(+$D$43&lt;300, 10.5%, 7.5%)</formula>
    </cfRule>
  </conditionalFormatting>
  <conditionalFormatting sqref="E25">
    <cfRule type="cellIs" dxfId="6" priority="5" operator="notBetween">
      <formula>IF(+$D$43&lt;300, -10.5%, -7.5%)</formula>
      <formula>IF(+$D$43&lt;300, 10.5%, 7.5%)</formula>
    </cfRule>
  </conditionalFormatting>
  <conditionalFormatting sqref="E26">
    <cfRule type="cellIs" dxfId="6" priority="6" operator="notBetween">
      <formula>IF(+$D$43&lt;300, -10.5%, -7.5%)</formula>
      <formula>IF(+$D$43&lt;300, 10.5%, 7.5%)</formula>
    </cfRule>
  </conditionalFormatting>
  <conditionalFormatting sqref="E27">
    <cfRule type="cellIs" dxfId="6" priority="7" operator="notBetween">
      <formula>IF(+$D$43&lt;300, -10.5%, -7.5%)</formula>
      <formula>IF(+$D$43&lt;300, 10.5%, 7.5%)</formula>
    </cfRule>
  </conditionalFormatting>
  <conditionalFormatting sqref="E28">
    <cfRule type="cellIs" dxfId="6" priority="8" operator="notBetween">
      <formula>IF(+$D$43&lt;300, -10.5%, -7.5%)</formula>
      <formula>IF(+$D$43&lt;300, 10.5%, 7.5%)</formula>
    </cfRule>
  </conditionalFormatting>
  <conditionalFormatting sqref="E29">
    <cfRule type="cellIs" dxfId="6" priority="9" operator="notBetween">
      <formula>IF(+$D$43&lt;300, -10.5%, -7.5%)</formula>
      <formula>IF(+$D$43&lt;300, 10.5%, 7.5%)</formula>
    </cfRule>
  </conditionalFormatting>
  <conditionalFormatting sqref="E30">
    <cfRule type="cellIs" dxfId="6" priority="10" operator="notBetween">
      <formula>IF(+$D$43&lt;300, -10.5%, -7.5%)</formula>
      <formula>IF(+$D$43&lt;300, 10.5%, 7.5%)</formula>
    </cfRule>
  </conditionalFormatting>
  <conditionalFormatting sqref="E31">
    <cfRule type="cellIs" dxfId="6" priority="11" operator="notBetween">
      <formula>IF(+$D$43&lt;300, -10.5%, -7.5%)</formula>
      <formula>IF(+$D$43&lt;300, 10.5%, 7.5%)</formula>
    </cfRule>
  </conditionalFormatting>
  <conditionalFormatting sqref="E32">
    <cfRule type="cellIs" dxfId="6" priority="12" operator="notBetween">
      <formula>IF(+$D$43&lt;300, -10.5%, -7.5%)</formula>
      <formula>IF(+$D$43&lt;300, 10.5%, 7.5%)</formula>
    </cfRule>
  </conditionalFormatting>
  <conditionalFormatting sqref="E33">
    <cfRule type="cellIs" dxfId="6" priority="13" operator="notBetween">
      <formula>IF(+$D$43&lt;300, -10.5%, -7.5%)</formula>
      <formula>IF(+$D$43&lt;300, 10.5%, 7.5%)</formula>
    </cfRule>
  </conditionalFormatting>
  <conditionalFormatting sqref="E34">
    <cfRule type="cellIs" dxfId="6" priority="14" operator="notBetween">
      <formula>IF(+$D$43&lt;300, -10.5%, -7.5%)</formula>
      <formula>IF(+$D$43&lt;300, 10.5%, 7.5%)</formula>
    </cfRule>
  </conditionalFormatting>
  <conditionalFormatting sqref="E35">
    <cfRule type="cellIs" dxfId="6" priority="15" operator="notBetween">
      <formula>IF(+$D$43&lt;300, -10.5%, -7.5%)</formula>
      <formula>IF(+$D$43&lt;300, 10.5%, 7.5%)</formula>
    </cfRule>
  </conditionalFormatting>
  <conditionalFormatting sqref="E36">
    <cfRule type="cellIs" dxfId="6" priority="16" operator="notBetween">
      <formula>IF(+$D$43&lt;300, -10.5%, -7.5%)</formula>
      <formula>IF(+$D$43&lt;300, 10.5%, 7.5%)</formula>
    </cfRule>
  </conditionalFormatting>
  <conditionalFormatting sqref="E37">
    <cfRule type="cellIs" dxfId="6" priority="17" operator="notBetween">
      <formula>IF(+$D$43&lt;300, -10.5%, -7.5%)</formula>
      <formula>IF(+$D$43&lt;300, 10.5%, 7.5%)</formula>
    </cfRule>
  </conditionalFormatting>
  <conditionalFormatting sqref="E38">
    <cfRule type="cellIs" dxfId="6" priority="18" operator="notBetween">
      <formula>IF(+$D$43&lt;300, -10.5%, -7.5%)</formula>
      <formula>IF(+$D$43&lt;300, 10.5%, 7.5%)</formula>
    </cfRule>
  </conditionalFormatting>
  <conditionalFormatting sqref="E39">
    <cfRule type="cellIs" dxfId="6" priority="19" operator="notBetween">
      <formula>IF(+$D$43&lt;300, -10.5%, -7.5%)</formula>
      <formula>IF(+$D$43&lt;300, 10.5%, 7.5%)</formula>
    </cfRule>
  </conditionalFormatting>
  <conditionalFormatting sqref="E40">
    <cfRule type="cellIs" dxfId="6" priority="20" operator="notBetween">
      <formula>IF(+$D$43&lt;300, -10.5%, -7.5%)</formula>
      <formula>IF(+$D$43&lt;300, 10.5%, 7.5%)</formula>
    </cfRule>
  </conditionalFormatting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Sheet1</vt:lpstr>
      <vt:lpstr>Uniformity</vt:lpstr>
      <vt:lpstr>AD_compa</vt:lpstr>
      <vt:lpstr>AD_compb</vt:lpstr>
      <vt:lpstr>AD_compc</vt:lpstr>
      <vt:lpstr>Uniformity 1</vt:lpstr>
      <vt:lpstr>Uniformity 2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m&amp;c</dc:creator>
  <cp:lastModifiedBy>Alphy</cp:lastModifiedBy>
  <dcterms:created xsi:type="dcterms:W3CDTF">2005-07-05T12:19:27+02:00</dcterms:created>
  <dcterms:modified xsi:type="dcterms:W3CDTF">2015-01-22T10:53:23+01:00</dcterms:modified>
  <dc:title/>
  <dc:description/>
  <dc:subject/>
  <cp:keywords/>
  <cp:category/>
</cp:coreProperties>
</file>