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ginxserver\htdocs\NQCL_LIMS\Workbooks\NDQD201406515\"/>
    </mc:Choice>
  </mc:AlternateContent>
  <bookViews>
    <workbookView xWindow="0" yWindow="0" windowWidth="20490" windowHeight="7905" activeTab="4"/>
  </bookViews>
  <sheets>
    <sheet name="Sheet1" sheetId="1" r:id="rId1"/>
    <sheet name="Trimethoprim" sheetId="2" r:id="rId2"/>
    <sheet name="Sulfamethoxazole" sheetId="3" r:id="rId3"/>
    <sheet name="Uniformity" sheetId="4" r:id="rId4"/>
    <sheet name="Relative Density" sheetId="5" r:id="rId5"/>
  </sheets>
  <calcPr calcId="152511"/>
</workbook>
</file>

<file path=xl/calcChain.xml><?xml version="1.0" encoding="utf-8"?>
<calcChain xmlns="http://schemas.openxmlformats.org/spreadsheetml/2006/main">
  <c r="D22" i="4" l="1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21" i="4"/>
  <c r="D43" i="4"/>
  <c r="C35" i="5" l="1"/>
  <c r="D33" i="5"/>
  <c r="C37" i="5" s="1"/>
  <c r="C33" i="5"/>
  <c r="B33" i="5"/>
  <c r="D47" i="4"/>
  <c r="C43" i="4"/>
  <c r="B43" i="4"/>
  <c r="D42" i="4"/>
  <c r="C42" i="4"/>
  <c r="B42" i="4"/>
  <c r="C140" i="3"/>
  <c r="B136" i="3"/>
  <c r="D101" i="3" s="1"/>
  <c r="F133" i="3"/>
  <c r="E133" i="3"/>
  <c r="F132" i="3"/>
  <c r="E132" i="3"/>
  <c r="F131" i="3"/>
  <c r="E131" i="3"/>
  <c r="F130" i="3"/>
  <c r="E130" i="3"/>
  <c r="F129" i="3"/>
  <c r="E129" i="3"/>
  <c r="F128" i="3"/>
  <c r="E128" i="3"/>
  <c r="C123" i="3"/>
  <c r="B119" i="3"/>
  <c r="F116" i="3"/>
  <c r="E116" i="3"/>
  <c r="F115" i="3"/>
  <c r="E115" i="3"/>
  <c r="F114" i="3"/>
  <c r="E114" i="3"/>
  <c r="F113" i="3"/>
  <c r="E113" i="3"/>
  <c r="F112" i="3"/>
  <c r="E112" i="3"/>
  <c r="F111" i="3"/>
  <c r="E111" i="3"/>
  <c r="B99" i="3"/>
  <c r="F96" i="3"/>
  <c r="D96" i="3"/>
  <c r="G95" i="3"/>
  <c r="E95" i="3"/>
  <c r="G94" i="3"/>
  <c r="E94" i="3"/>
  <c r="G93" i="3"/>
  <c r="E93" i="3"/>
  <c r="G92" i="3"/>
  <c r="E92" i="3"/>
  <c r="B88" i="3"/>
  <c r="F98" i="3" s="1"/>
  <c r="B83" i="3"/>
  <c r="B82" i="3"/>
  <c r="B81" i="3"/>
  <c r="B80" i="3"/>
  <c r="C76" i="3"/>
  <c r="H71" i="3"/>
  <c r="G71" i="3"/>
  <c r="H70" i="3"/>
  <c r="G70" i="3"/>
  <c r="H69" i="3"/>
  <c r="G69" i="3"/>
  <c r="H68" i="3"/>
  <c r="G68" i="3"/>
  <c r="B68" i="3"/>
  <c r="B69" i="3" s="1"/>
  <c r="H67" i="3"/>
  <c r="G67" i="3"/>
  <c r="H66" i="3"/>
  <c r="G66" i="3"/>
  <c r="H65" i="3"/>
  <c r="G65" i="3"/>
  <c r="H64" i="3"/>
  <c r="G64" i="3"/>
  <c r="H63" i="3"/>
  <c r="G63" i="3"/>
  <c r="H62" i="3"/>
  <c r="G62" i="3"/>
  <c r="H61" i="3"/>
  <c r="G61" i="3"/>
  <c r="H60" i="3"/>
  <c r="G60" i="3"/>
  <c r="C56" i="3"/>
  <c r="B55" i="3"/>
  <c r="B45" i="3"/>
  <c r="D48" i="3" s="1"/>
  <c r="F42" i="3"/>
  <c r="D42" i="3"/>
  <c r="G41" i="3"/>
  <c r="E41" i="3"/>
  <c r="G40" i="3"/>
  <c r="E40" i="3"/>
  <c r="G39" i="3"/>
  <c r="E39" i="3"/>
  <c r="G38" i="3"/>
  <c r="E38" i="3"/>
  <c r="B34" i="3"/>
  <c r="D44" i="3" s="1"/>
  <c r="B30" i="3"/>
  <c r="C140" i="2"/>
  <c r="B136" i="2"/>
  <c r="D101" i="2" s="1"/>
  <c r="D102" i="2" s="1"/>
  <c r="D103" i="2" s="1"/>
  <c r="F133" i="2"/>
  <c r="E133" i="2"/>
  <c r="F132" i="2"/>
  <c r="E132" i="2"/>
  <c r="F131" i="2"/>
  <c r="E131" i="2"/>
  <c r="F130" i="2"/>
  <c r="E130" i="2"/>
  <c r="F129" i="2"/>
  <c r="E129" i="2"/>
  <c r="F128" i="2"/>
  <c r="E128" i="2"/>
  <c r="C123" i="2"/>
  <c r="B119" i="2"/>
  <c r="F116" i="2"/>
  <c r="E116" i="2"/>
  <c r="F115" i="2"/>
  <c r="E115" i="2"/>
  <c r="F114" i="2"/>
  <c r="E114" i="2"/>
  <c r="F113" i="2"/>
  <c r="E113" i="2"/>
  <c r="F112" i="2"/>
  <c r="E112" i="2"/>
  <c r="F111" i="2"/>
  <c r="E111" i="2"/>
  <c r="B99" i="2"/>
  <c r="F98" i="2"/>
  <c r="D98" i="2"/>
  <c r="F96" i="2"/>
  <c r="D96" i="2"/>
  <c r="G95" i="2"/>
  <c r="E95" i="2"/>
  <c r="G94" i="2"/>
  <c r="E94" i="2"/>
  <c r="G93" i="2"/>
  <c r="E93" i="2"/>
  <c r="G92" i="2"/>
  <c r="G96" i="2" s="1"/>
  <c r="E92" i="2"/>
  <c r="D106" i="2" s="1"/>
  <c r="B88" i="2"/>
  <c r="B83" i="2"/>
  <c r="B82" i="2"/>
  <c r="B84" i="2" s="1"/>
  <c r="F99" i="2" s="1"/>
  <c r="F100" i="2" s="1"/>
  <c r="B81" i="2"/>
  <c r="B80" i="2"/>
  <c r="C76" i="2"/>
  <c r="H71" i="2"/>
  <c r="G71" i="2"/>
  <c r="H70" i="2"/>
  <c r="G70" i="2"/>
  <c r="H69" i="2"/>
  <c r="G69" i="2"/>
  <c r="H68" i="2"/>
  <c r="G68" i="2"/>
  <c r="B68" i="2"/>
  <c r="B69" i="2" s="1"/>
  <c r="H67" i="2"/>
  <c r="G67" i="2"/>
  <c r="H66" i="2"/>
  <c r="G66" i="2"/>
  <c r="H65" i="2"/>
  <c r="G65" i="2"/>
  <c r="H64" i="2"/>
  <c r="G64" i="2"/>
  <c r="H63" i="2"/>
  <c r="G63" i="2"/>
  <c r="H62" i="2"/>
  <c r="G62" i="2"/>
  <c r="H61" i="2"/>
  <c r="G61" i="2"/>
  <c r="H60" i="2"/>
  <c r="G60" i="2"/>
  <c r="C56" i="2"/>
  <c r="B55" i="2"/>
  <c r="D48" i="2"/>
  <c r="D49" i="2" s="1"/>
  <c r="B45" i="2"/>
  <c r="F42" i="2"/>
  <c r="D42" i="2"/>
  <c r="G41" i="2"/>
  <c r="E41" i="2"/>
  <c r="G40" i="2"/>
  <c r="E40" i="2"/>
  <c r="G39" i="2"/>
  <c r="D52" i="2" s="1"/>
  <c r="E39" i="2"/>
  <c r="G38" i="2"/>
  <c r="E38" i="2"/>
  <c r="D50" i="2" s="1"/>
  <c r="D51" i="2" s="1"/>
  <c r="B34" i="2"/>
  <c r="F44" i="2" s="1"/>
  <c r="F45" i="2" s="1"/>
  <c r="F46" i="2" s="1"/>
  <c r="B30" i="2"/>
  <c r="D49" i="3" l="1"/>
  <c r="D45" i="3"/>
  <c r="G96" i="3"/>
  <c r="D52" i="3"/>
  <c r="E96" i="3"/>
  <c r="B84" i="3"/>
  <c r="D104" i="3"/>
  <c r="D105" i="3" s="1"/>
  <c r="D46" i="3"/>
  <c r="F44" i="3"/>
  <c r="F45" i="3" s="1"/>
  <c r="F46" i="3" s="1"/>
  <c r="F99" i="3"/>
  <c r="F100" i="3" s="1"/>
  <c r="D102" i="3"/>
  <c r="D103" i="3" s="1"/>
  <c r="D50" i="3"/>
  <c r="D51" i="3" s="1"/>
  <c r="E42" i="3"/>
  <c r="D99" i="2"/>
  <c r="D100" i="2" s="1"/>
  <c r="G76" i="3"/>
  <c r="G123" i="2"/>
  <c r="G140" i="2"/>
  <c r="G123" i="3"/>
  <c r="G140" i="3"/>
  <c r="G42" i="2"/>
  <c r="C48" i="4"/>
  <c r="D44" i="2"/>
  <c r="D45" i="2" s="1"/>
  <c r="D46" i="2" s="1"/>
  <c r="E96" i="2"/>
  <c r="B47" i="4"/>
  <c r="D48" i="4"/>
  <c r="E42" i="2"/>
  <c r="D104" i="2"/>
  <c r="D105" i="2" s="1"/>
  <c r="G42" i="3"/>
  <c r="D98" i="3"/>
  <c r="D99" i="3" s="1"/>
  <c r="D100" i="3" s="1"/>
  <c r="D106" i="3"/>
  <c r="C47" i="4"/>
  <c r="G76" i="2" l="1"/>
</calcChain>
</file>

<file path=xl/sharedStrings.xml><?xml version="1.0" encoding="utf-8"?>
<sst xmlns="http://schemas.openxmlformats.org/spreadsheetml/2006/main" count="421" uniqueCount="116">
  <si>
    <t>Sulfran DS Tablets</t>
  </si>
  <si>
    <t>NDQD201406515</t>
  </si>
  <si>
    <t>each tablets contains sulphamethoxazole 900mg Trimethoprim 160mg.</t>
  </si>
  <si>
    <t>Sulphamethoxazole 900mg Trimethoprim 160 per tablets</t>
  </si>
  <si>
    <t>2014-07-28 15:15:15</t>
  </si>
  <si>
    <t>Please enter the required information in the cells highlighted in green</t>
  </si>
  <si>
    <t>Analysis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</si>
  <si>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</si>
  <si>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</si>
  <si>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</si>
  <si>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</si>
  <si>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</si>
  <si>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</si>
  <si>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Analysis Data</t>
  </si>
  <si>
    <t>Reference Substance:</t>
  </si>
  <si>
    <t>Trimethoprim</t>
  </si>
  <si>
    <t>Code:</t>
  </si>
  <si>
    <t>NQCL-WRS-T7-1</t>
  </si>
  <si>
    <t>% age Purity:</t>
  </si>
  <si>
    <t>% Water content:</t>
  </si>
  <si>
    <t>If correction for water content is NOT needed,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</si>
  <si>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</si>
  <si>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</si>
  <si>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</si>
  <si>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</si>
  <si>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</si>
  <si>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</si>
  <si>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</si>
  <si>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</si>
  <si>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</si>
  <si>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</si>
  <si>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</si>
  <si>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</si>
  <si>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</si>
  <si>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</si>
  <si>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</si>
  <si>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</si>
  <si>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</si>
  <si>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</si>
  <si>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</si>
  <si>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</si>
  <si>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</si>
  <si>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Amt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</si>
  <si>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</si>
  <si>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Amt of 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</si>
  <si>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</si>
  <si>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</si>
  <si>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</si>
  <si>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</si>
  <si>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Concetration (mg/mL):</t>
  </si>
  <si>
    <t>Desired Weight as free base (mg):</t>
  </si>
  <si>
    <t>Desired Weight as salt (mg):</t>
  </si>
  <si>
    <t>Average Normalised Response:</t>
  </si>
  <si>
    <t>RSD:</t>
  </si>
  <si>
    <t>n:</t>
  </si>
  <si>
    <t>Determination of Content of Active Ingredient in the Sample</t>
  </si>
  <si>
    <t xml:space="preserve">Label Claim: </t>
  </si>
  <si>
    <t>Each Capsule contains</t>
  </si>
  <si>
    <t>Average Capsule Content Weight (mg):</t>
  </si>
  <si>
    <t>Initial Sample dilution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</si>
  <si>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</si>
  <si>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</si>
  <si>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</si>
  <si>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</si>
  <si>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</si>
  <si>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</si>
  <si>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</si>
  <si>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</si>
  <si>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</si>
  <si>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</si>
  <si>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</si>
  <si>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</si>
  <si>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</si>
  <si>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</si>
  <si>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</si>
  <si>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</si>
  <si>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</t>
  </si>
  <si>
    <t xml:space="preserve">The content of </t>
  </si>
  <si>
    <t xml:space="preserve">in the sample as a percentage of the stated  label claim is </t>
  </si>
  <si>
    <t>Determination of Active Ingredient Dissolved</t>
  </si>
  <si>
    <t>Average Normalised Peak Area:</t>
  </si>
  <si>
    <t>Analysis Data: Acid Stage</t>
  </si>
  <si>
    <t>Medium Volume (mL):</t>
  </si>
  <si>
    <t>Capsule No.</t>
  </si>
  <si>
    <t>Amt Released (mg):</t>
  </si>
  <si>
    <t>%age Released:</t>
  </si>
  <si>
    <t>Comment:</t>
  </si>
  <si>
    <t xml:space="preserve">The amount  of </t>
  </si>
  <si>
    <t xml:space="preserve">dissolved as a percentage of the stated  label claim is </t>
  </si>
  <si>
    <t>Analysis Data: Buffer Stage</t>
  </si>
  <si>
    <t>Name</t>
  </si>
  <si>
    <t>Date</t>
  </si>
  <si>
    <t>Signature</t>
  </si>
  <si>
    <t>Analysed by:</t>
  </si>
  <si>
    <t>Clement</t>
  </si>
  <si>
    <t>Reviewed By:</t>
  </si>
  <si>
    <t>Ernest</t>
  </si>
  <si>
    <t>Sulfamethoxazole</t>
  </si>
  <si>
    <t>NQCL-PRS-S12-1</t>
  </si>
  <si>
    <t>Uniformity of Weight Test Report</t>
  </si>
  <si>
    <t>Uniformity of weight</t>
  </si>
  <si>
    <t>Intact Capsule (mg)</t>
  </si>
  <si>
    <t>Empty Shell (mg)</t>
  </si>
  <si>
    <t>Capsule Content (mg)</t>
  </si>
  <si>
    <t>% Deviation</t>
  </si>
  <si>
    <t>Total</t>
  </si>
  <si>
    <t>Average</t>
  </si>
  <si>
    <t>% Deviation from mean</t>
  </si>
  <si>
    <t>Relative Density Test Report</t>
  </si>
  <si>
    <t>Pyknometer Mass (g)</t>
  </si>
  <si>
    <t>Pyknometer + Water (g)</t>
  </si>
  <si>
    <t>Pyknometer + Sample (g)</t>
  </si>
  <si>
    <t>Mass of Water (g):</t>
  </si>
  <si>
    <t>Mass of Sample (g):</t>
  </si>
  <si>
    <t xml:space="preserve">Relative Density of Sample: </t>
  </si>
  <si>
    <t>None Deviates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</si>
</sst>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dd\-mmm\-yy"/>
    <numFmt numFmtId="165" formatCode="0.0000\ &quot;mg&quot;"/>
    <numFmt numFmtId="166" formatCode="0.000"/>
    <numFmt numFmtId="167" formatCode="0.0000"/>
    <numFmt numFmtId="168" formatCode="0.0%"/>
    <numFmt numFmtId="169" formatCode="0.00000"/>
    <numFmt numFmtId="170" formatCode="dd\-mmm\-yyyy"/>
    <numFmt numFmtId="171" formatCode="0.00\ &quot;mg&quot;"/>
    <numFmt numFmtId="172" formatCode="[$-409]d/mmm/yy;@"/>
    <numFmt numFmtId="173" formatCode="0.0000000"/>
  </numFmts>
  <fonts count="21" x14ac:knownFonts="1">
    <font>
      <sz val="10"/>
      <color rgb="FF000000"/>
      <name val="Arial"/>
    </font>
    <font>
      <sz val="11"/>
      <color rgb="FF000000"/>
      <name val="Calibri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b/>
      <u/>
      <sz val="14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sz val="10"/>
      <color rgb="FF000000"/>
      <name val="Book Antiqua"/>
    </font>
    <font>
      <b/>
      <u/>
      <sz val="16"/>
      <color rgb="FF000000"/>
      <name val="Book Antiqua"/>
    </font>
    <font>
      <b/>
      <u/>
      <sz val="10"/>
      <color rgb="FF000000"/>
      <name val="Book Antiqua"/>
    </font>
    <font>
      <b/>
      <sz val="10"/>
      <color rgb="FF000000"/>
      <name val="Book Antiqua"/>
    </font>
    <font>
      <b/>
      <sz val="10"/>
      <color rgb="FF000000"/>
      <name val="Arial"/>
    </font>
    <font>
      <b/>
      <i/>
      <sz val="10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vertAlign val="superscript"/>
      <sz val="14"/>
      <color rgb="FF000000"/>
      <name val="Book Antiqua"/>
    </font>
  </fonts>
  <fills count="7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  <fill>
      <patternFill patternType="solid">
        <fgColor rgb="FFC0C0C0"/>
        <bgColor rgb="FFFFFFFF"/>
      </patternFill>
    </fill>
  </fills>
  <borders count="61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521">
    <xf numFmtId="0" fontId="0" fillId="2" borderId="0" xfId="0" applyFill="1"/>
    <xf numFmtId="0" fontId="1" fillId="2" borderId="0" xfId="0" applyFont="1" applyFill="1"/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3" borderId="0" xfId="0" applyFont="1" applyFill="1" applyAlignment="1" applyProtection="1">
      <alignment horizontal="left" vertical="center"/>
      <protection locked="0"/>
    </xf>
    <xf numFmtId="0" fontId="2" fillId="3" borderId="0" xfId="0" applyFont="1" applyFill="1" applyProtection="1">
      <protection locked="0"/>
    </xf>
    <xf numFmtId="164" fontId="4" fillId="3" borderId="0" xfId="0" applyNumberFormat="1" applyFont="1" applyFill="1" applyAlignment="1" applyProtection="1">
      <alignment horizontal="left" vertical="center"/>
      <protection locked="0"/>
    </xf>
    <xf numFmtId="164" fontId="2" fillId="2" borderId="0" xfId="0" applyNumberFormat="1" applyFont="1" applyFill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right" vertical="center"/>
    </xf>
    <xf numFmtId="0" fontId="2" fillId="2" borderId="0" xfId="0" applyFont="1" applyFill="1" applyAlignment="1">
      <alignment horizontal="right" vertical="center"/>
    </xf>
    <xf numFmtId="0" fontId="4" fillId="3" borderId="0" xfId="0" applyFont="1" applyFill="1" applyAlignment="1" applyProtection="1">
      <alignment horizontal="center" vertical="center"/>
      <protection locked="0"/>
    </xf>
    <xf numFmtId="0" fontId="4" fillId="3" borderId="0" xfId="0" applyFont="1" applyFill="1" applyAlignment="1" applyProtection="1">
      <alignment horizontal="center" vertical="center"/>
      <protection locked="0"/>
    </xf>
    <xf numFmtId="0" fontId="6" fillId="2" borderId="0" xfId="0" applyFont="1" applyFill="1" applyAlignment="1">
      <alignment vertical="center" wrapText="1"/>
    </xf>
    <xf numFmtId="0" fontId="3" fillId="2" borderId="0" xfId="0" applyFont="1" applyFill="1" applyAlignment="1">
      <alignment horizontal="center" vertical="center"/>
    </xf>
    <xf numFmtId="0" fontId="7" fillId="2" borderId="0" xfId="0" applyFont="1" applyFill="1"/>
    <xf numFmtId="0" fontId="8" fillId="2" borderId="0" xfId="0" applyFont="1" applyFill="1"/>
    <xf numFmtId="2" fontId="4" fillId="3" borderId="0" xfId="0" applyNumberFormat="1" applyFont="1" applyFill="1" applyAlignment="1" applyProtection="1">
      <alignment horizontal="center" vertical="center"/>
      <protection locked="0"/>
    </xf>
    <xf numFmtId="0" fontId="3" fillId="2" borderId="0" xfId="0" applyFont="1" applyFill="1" applyAlignment="1">
      <alignment vertical="center" wrapText="1"/>
    </xf>
    <xf numFmtId="0" fontId="9" fillId="2" borderId="0" xfId="0" applyFont="1" applyFill="1"/>
    <xf numFmtId="2" fontId="3" fillId="2" borderId="0" xfId="0" applyNumberFormat="1" applyFont="1" applyFill="1" applyAlignment="1">
      <alignment horizontal="center" vertical="center"/>
    </xf>
    <xf numFmtId="0" fontId="10" fillId="2" borderId="0" xfId="0" applyFont="1" applyFill="1" applyAlignment="1">
      <alignment horizontal="left" vertical="center" wrapText="1"/>
    </xf>
    <xf numFmtId="165" fontId="3" fillId="2" borderId="0" xfId="0" applyNumberFormat="1" applyFont="1" applyFill="1" applyAlignment="1">
      <alignment horizontal="center" vertical="center"/>
    </xf>
    <xf numFmtId="0" fontId="9" fillId="2" borderId="0" xfId="0" applyFont="1" applyFill="1" applyAlignment="1">
      <alignment vertical="center"/>
    </xf>
    <xf numFmtId="0" fontId="2" fillId="2" borderId="1" xfId="0" applyFont="1" applyFill="1" applyBorder="1" applyAlignment="1">
      <alignment horizontal="right" vertical="center"/>
    </xf>
    <xf numFmtId="0" fontId="4" fillId="3" borderId="2" xfId="0" applyFont="1" applyFill="1" applyBorder="1" applyAlignment="1" applyProtection="1">
      <alignment horizontal="center" vertical="center"/>
      <protection locked="0"/>
    </xf>
    <xf numFmtId="0" fontId="2" fillId="2" borderId="3" xfId="0" applyFont="1" applyFill="1" applyBorder="1" applyAlignment="1">
      <alignment horizontal="right" vertical="center"/>
    </xf>
    <xf numFmtId="0" fontId="4" fillId="3" borderId="4" xfId="0" applyFont="1" applyFill="1" applyBorder="1" applyAlignment="1" applyProtection="1">
      <alignment horizontal="center" vertical="center"/>
      <protection locked="0"/>
    </xf>
    <xf numFmtId="0" fontId="3" fillId="2" borderId="2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4" fillId="3" borderId="9" xfId="0" applyFont="1" applyFill="1" applyBorder="1" applyAlignment="1" applyProtection="1">
      <alignment horizontal="center" vertical="center"/>
      <protection locked="0"/>
    </xf>
    <xf numFmtId="166" fontId="2" fillId="2" borderId="6" xfId="0" applyNumberFormat="1" applyFont="1" applyFill="1" applyBorder="1" applyAlignment="1">
      <alignment horizontal="center" vertical="center"/>
    </xf>
    <xf numFmtId="166" fontId="2" fillId="2" borderId="7" xfId="0" applyNumberFormat="1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4" fillId="3" borderId="3" xfId="0" applyFont="1" applyFill="1" applyBorder="1" applyAlignment="1" applyProtection="1">
      <alignment horizontal="center" vertical="center"/>
      <protection locked="0"/>
    </xf>
    <xf numFmtId="166" fontId="2" fillId="2" borderId="10" xfId="0" applyNumberFormat="1" applyFont="1" applyFill="1" applyBorder="1" applyAlignment="1">
      <alignment horizontal="center" vertical="center"/>
    </xf>
    <xf numFmtId="166" fontId="2" fillId="2" borderId="11" xfId="0" applyNumberFormat="1" applyFont="1" applyFill="1" applyBorder="1" applyAlignment="1">
      <alignment horizontal="center" vertical="center"/>
    </xf>
    <xf numFmtId="0" fontId="2" fillId="2" borderId="0" xfId="0" applyFont="1" applyFill="1"/>
    <xf numFmtId="0" fontId="2" fillId="2" borderId="12" xfId="0" applyFont="1" applyFill="1" applyBorder="1" applyAlignment="1">
      <alignment horizontal="center" vertical="center"/>
    </xf>
    <xf numFmtId="0" fontId="4" fillId="3" borderId="13" xfId="0" applyFont="1" applyFill="1" applyBorder="1" applyAlignment="1" applyProtection="1">
      <alignment horizontal="center" vertical="center"/>
      <protection locked="0"/>
    </xf>
    <xf numFmtId="166" fontId="2" fillId="2" borderId="14" xfId="0" applyNumberFormat="1" applyFont="1" applyFill="1" applyBorder="1" applyAlignment="1">
      <alignment horizontal="center" vertical="center"/>
    </xf>
    <xf numFmtId="166" fontId="2" fillId="2" borderId="15" xfId="0" applyNumberFormat="1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right" vertical="center"/>
    </xf>
    <xf numFmtId="1" fontId="3" fillId="4" borderId="16" xfId="0" applyNumberFormat="1" applyFont="1" applyFill="1" applyBorder="1" applyAlignment="1">
      <alignment horizontal="center" vertical="center"/>
    </xf>
    <xf numFmtId="166" fontId="3" fillId="4" borderId="17" xfId="0" applyNumberFormat="1" applyFont="1" applyFill="1" applyBorder="1" applyAlignment="1">
      <alignment horizontal="center" vertical="center"/>
    </xf>
    <xf numFmtId="1" fontId="3" fillId="4" borderId="18" xfId="0" applyNumberFormat="1" applyFont="1" applyFill="1" applyBorder="1" applyAlignment="1">
      <alignment horizontal="center" vertical="center"/>
    </xf>
    <xf numFmtId="166" fontId="3" fillId="4" borderId="19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2" fillId="2" borderId="20" xfId="0" applyFont="1" applyFill="1" applyBorder="1" applyAlignment="1">
      <alignment horizontal="right" vertical="center"/>
    </xf>
    <xf numFmtId="2" fontId="4" fillId="3" borderId="21" xfId="0" applyNumberFormat="1" applyFont="1" applyFill="1" applyBorder="1" applyAlignment="1" applyProtection="1">
      <alignment horizontal="center" vertical="center"/>
      <protection locked="0"/>
    </xf>
    <xf numFmtId="0" fontId="2" fillId="2" borderId="0" xfId="0" applyFont="1" applyFill="1" applyAlignment="1">
      <alignment vertical="center"/>
    </xf>
    <xf numFmtId="0" fontId="4" fillId="3" borderId="22" xfId="0" applyFont="1" applyFill="1" applyBorder="1" applyAlignment="1" applyProtection="1">
      <alignment horizontal="center" vertical="center"/>
      <protection locked="0"/>
    </xf>
    <xf numFmtId="0" fontId="2" fillId="2" borderId="5" xfId="0" applyFont="1" applyFill="1" applyBorder="1" applyAlignment="1">
      <alignment horizontal="right" vertical="center"/>
    </xf>
    <xf numFmtId="2" fontId="2" fillId="4" borderId="23" xfId="0" applyNumberFormat="1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2" fontId="2" fillId="4" borderId="24" xfId="0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2" fontId="2" fillId="5" borderId="23" xfId="0" applyNumberFormat="1" applyFont="1" applyFill="1" applyBorder="1" applyAlignment="1">
      <alignment horizontal="center" vertical="center"/>
    </xf>
    <xf numFmtId="2" fontId="2" fillId="2" borderId="0" xfId="0" applyNumberFormat="1" applyFont="1" applyFill="1" applyAlignment="1">
      <alignment horizontal="center" vertical="center"/>
    </xf>
    <xf numFmtId="2" fontId="2" fillId="5" borderId="24" xfId="0" applyNumberFormat="1" applyFont="1" applyFill="1" applyBorder="1" applyAlignment="1">
      <alignment horizontal="center" vertical="center"/>
    </xf>
    <xf numFmtId="2" fontId="2" fillId="4" borderId="25" xfId="0" applyNumberFormat="1" applyFont="1" applyFill="1" applyBorder="1" applyAlignment="1">
      <alignment horizontal="center" vertical="center"/>
    </xf>
    <xf numFmtId="0" fontId="4" fillId="3" borderId="23" xfId="0" applyFont="1" applyFill="1" applyBorder="1" applyAlignment="1" applyProtection="1">
      <alignment horizontal="center" vertical="center"/>
      <protection locked="0"/>
    </xf>
    <xf numFmtId="1" fontId="2" fillId="2" borderId="0" xfId="0" applyNumberFormat="1" applyFont="1" applyFill="1" applyAlignment="1">
      <alignment horizontal="center" vertical="center"/>
    </xf>
    <xf numFmtId="0" fontId="2" fillId="2" borderId="16" xfId="0" applyFont="1" applyFill="1" applyBorder="1" applyAlignment="1">
      <alignment horizontal="right" vertical="center"/>
    </xf>
    <xf numFmtId="2" fontId="2" fillId="5" borderId="7" xfId="0" applyNumberFormat="1" applyFont="1" applyFill="1" applyBorder="1" applyAlignment="1">
      <alignment horizontal="center" vertical="center"/>
    </xf>
    <xf numFmtId="166" fontId="2" fillId="2" borderId="0" xfId="0" applyNumberFormat="1" applyFont="1" applyFill="1" applyAlignment="1">
      <alignment horizontal="center" vertical="center"/>
    </xf>
    <xf numFmtId="0" fontId="2" fillId="2" borderId="22" xfId="0" applyFont="1" applyFill="1" applyBorder="1" applyAlignment="1">
      <alignment horizontal="right" vertical="center"/>
    </xf>
    <xf numFmtId="166" fontId="3" fillId="5" borderId="22" xfId="0" applyNumberFormat="1" applyFont="1" applyFill="1" applyBorder="1" applyAlignment="1">
      <alignment horizontal="center" vertical="center"/>
    </xf>
    <xf numFmtId="0" fontId="2" fillId="2" borderId="24" xfId="0" applyFont="1" applyFill="1" applyBorder="1" applyAlignment="1">
      <alignment horizontal="right" vertical="center"/>
    </xf>
    <xf numFmtId="10" fontId="2" fillId="4" borderId="24" xfId="0" applyNumberFormat="1" applyFont="1" applyFill="1" applyBorder="1" applyAlignment="1">
      <alignment horizontal="center" vertical="center"/>
    </xf>
    <xf numFmtId="0" fontId="2" fillId="2" borderId="25" xfId="0" applyFont="1" applyFill="1" applyBorder="1" applyAlignment="1">
      <alignment horizontal="right" vertical="center"/>
    </xf>
    <xf numFmtId="0" fontId="2" fillId="5" borderId="25" xfId="0" applyFont="1" applyFill="1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3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center" vertical="center"/>
    </xf>
    <xf numFmtId="167" fontId="3" fillId="2" borderId="0" xfId="0" applyNumberFormat="1" applyFont="1" applyFill="1" applyAlignment="1">
      <alignment horizontal="center" vertical="center"/>
    </xf>
    <xf numFmtId="2" fontId="3" fillId="2" borderId="26" xfId="0" applyNumberFormat="1" applyFont="1" applyFill="1" applyBorder="1" applyAlignment="1">
      <alignment horizontal="center" vertical="center"/>
    </xf>
    <xf numFmtId="0" fontId="3" fillId="2" borderId="26" xfId="0" applyFont="1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4" fillId="3" borderId="1" xfId="0" applyFont="1" applyFill="1" applyBorder="1" applyAlignment="1" applyProtection="1">
      <alignment horizontal="center" vertical="center"/>
      <protection locked="0"/>
    </xf>
    <xf numFmtId="2" fontId="2" fillId="2" borderId="1" xfId="0" applyNumberFormat="1" applyFont="1" applyFill="1" applyBorder="1" applyAlignment="1">
      <alignment horizontal="center" vertical="center"/>
    </xf>
    <xf numFmtId="10" fontId="2" fillId="2" borderId="26" xfId="0" applyNumberFormat="1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2" fontId="2" fillId="2" borderId="3" xfId="0" applyNumberFormat="1" applyFont="1" applyFill="1" applyBorder="1" applyAlignment="1">
      <alignment horizontal="center" vertical="center"/>
    </xf>
    <xf numFmtId="10" fontId="2" fillId="2" borderId="27" xfId="0" applyNumberFormat="1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4" fillId="3" borderId="29" xfId="0" applyFont="1" applyFill="1" applyBorder="1" applyAlignment="1" applyProtection="1">
      <alignment horizontal="center" vertical="center"/>
      <protection locked="0"/>
    </xf>
    <xf numFmtId="2" fontId="2" fillId="2" borderId="26" xfId="0" applyNumberFormat="1" applyFont="1" applyFill="1" applyBorder="1" applyAlignment="1">
      <alignment horizontal="center" vertical="center"/>
    </xf>
    <xf numFmtId="10" fontId="2" fillId="2" borderId="2" xfId="0" applyNumberFormat="1" applyFont="1" applyFill="1" applyBorder="1" applyAlignment="1">
      <alignment horizontal="center" vertical="center"/>
    </xf>
    <xf numFmtId="2" fontId="2" fillId="2" borderId="27" xfId="0" applyNumberFormat="1" applyFont="1" applyFill="1" applyBorder="1" applyAlignment="1">
      <alignment horizontal="center" vertical="center"/>
    </xf>
    <xf numFmtId="10" fontId="2" fillId="2" borderId="4" xfId="0" applyNumberFormat="1" applyFont="1" applyFill="1" applyBorder="1" applyAlignment="1">
      <alignment horizontal="center" vertical="center"/>
    </xf>
    <xf numFmtId="2" fontId="2" fillId="2" borderId="28" xfId="0" applyNumberFormat="1" applyFont="1" applyFill="1" applyBorder="1" applyAlignment="1">
      <alignment horizontal="center" vertical="center"/>
    </xf>
    <xf numFmtId="10" fontId="2" fillId="2" borderId="30" xfId="0" applyNumberFormat="1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2" fillId="2" borderId="29" xfId="0" applyFont="1" applyFill="1" applyBorder="1" applyAlignment="1">
      <alignment horizontal="right" vertical="center"/>
    </xf>
    <xf numFmtId="2" fontId="2" fillId="2" borderId="30" xfId="0" applyNumberFormat="1" applyFont="1" applyFill="1" applyBorder="1" applyAlignment="1">
      <alignment horizontal="center" vertical="center"/>
    </xf>
    <xf numFmtId="10" fontId="2" fillId="2" borderId="28" xfId="0" applyNumberFormat="1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31" xfId="0" applyFont="1" applyFill="1" applyBorder="1" applyAlignment="1">
      <alignment horizontal="right" vertical="center"/>
    </xf>
    <xf numFmtId="10" fontId="4" fillId="5" borderId="12" xfId="0" applyNumberFormat="1" applyFont="1" applyFill="1" applyBorder="1" applyAlignment="1">
      <alignment horizontal="center" vertical="center"/>
    </xf>
    <xf numFmtId="10" fontId="4" fillId="4" borderId="32" xfId="0" applyNumberFormat="1" applyFont="1" applyFill="1" applyBorder="1" applyAlignment="1">
      <alignment horizontal="center" vertical="center"/>
    </xf>
    <xf numFmtId="2" fontId="2" fillId="2" borderId="0" xfId="0" applyNumberFormat="1" applyFont="1" applyFill="1" applyAlignment="1">
      <alignment horizontal="center" vertical="center"/>
    </xf>
    <xf numFmtId="0" fontId="4" fillId="5" borderId="33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right" vertical="center"/>
    </xf>
    <xf numFmtId="0" fontId="3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right" vertical="center"/>
    </xf>
    <xf numFmtId="0" fontId="2" fillId="2" borderId="0" xfId="0" applyFont="1" applyFill="1" applyAlignment="1">
      <alignment vertical="center"/>
    </xf>
    <xf numFmtId="168" fontId="3" fillId="2" borderId="0" xfId="0" applyNumberFormat="1" applyFont="1" applyFill="1" applyAlignment="1">
      <alignment horizontal="center" vertical="center"/>
    </xf>
    <xf numFmtId="0" fontId="2" fillId="2" borderId="0" xfId="0" applyFont="1" applyFill="1" applyAlignment="1">
      <alignment horizontal="right" vertical="center"/>
    </xf>
    <xf numFmtId="0" fontId="3" fillId="2" borderId="34" xfId="0" applyFont="1" applyFill="1" applyBorder="1" applyAlignment="1">
      <alignment horizontal="center" vertical="center"/>
    </xf>
    <xf numFmtId="0" fontId="3" fillId="2" borderId="35" xfId="0" applyFont="1" applyFill="1" applyBorder="1" applyAlignment="1">
      <alignment horizontal="center" vertical="center"/>
    </xf>
    <xf numFmtId="0" fontId="3" fillId="2" borderId="36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166" fontId="4" fillId="3" borderId="13" xfId="0" applyNumberFormat="1" applyFont="1" applyFill="1" applyBorder="1" applyAlignment="1" applyProtection="1">
      <alignment horizontal="center" vertical="center"/>
      <protection locked="0"/>
    </xf>
    <xf numFmtId="1" fontId="3" fillId="4" borderId="39" xfId="0" applyNumberFormat="1" applyFont="1" applyFill="1" applyBorder="1" applyAlignment="1">
      <alignment horizontal="center" vertical="center"/>
    </xf>
    <xf numFmtId="1" fontId="3" fillId="4" borderId="40" xfId="0" applyNumberFormat="1" applyFont="1" applyFill="1" applyBorder="1" applyAlignment="1">
      <alignment horizontal="center" vertical="center"/>
    </xf>
    <xf numFmtId="1" fontId="3" fillId="4" borderId="28" xfId="0" applyNumberFormat="1" applyFont="1" applyFill="1" applyBorder="1" applyAlignment="1">
      <alignment horizontal="center" vertical="center"/>
    </xf>
    <xf numFmtId="0" fontId="4" fillId="3" borderId="21" xfId="0" applyFont="1" applyFill="1" applyBorder="1" applyAlignment="1" applyProtection="1">
      <alignment horizontal="center" vertical="center"/>
      <protection locked="0"/>
    </xf>
    <xf numFmtId="167" fontId="2" fillId="4" borderId="23" xfId="0" applyNumberFormat="1" applyFont="1" applyFill="1" applyBorder="1" applyAlignment="1">
      <alignment horizontal="center" vertical="center"/>
    </xf>
    <xf numFmtId="167" fontId="2" fillId="4" borderId="2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vertical="center"/>
    </xf>
    <xf numFmtId="167" fontId="2" fillId="5" borderId="23" xfId="0" applyNumberFormat="1" applyFont="1" applyFill="1" applyBorder="1" applyAlignment="1">
      <alignment horizontal="center" vertical="center"/>
    </xf>
    <xf numFmtId="2" fontId="11" fillId="2" borderId="0" xfId="0" applyNumberFormat="1" applyFont="1" applyFill="1" applyAlignment="1">
      <alignment horizontal="center" vertical="center"/>
    </xf>
    <xf numFmtId="2" fontId="2" fillId="5" borderId="7" xfId="0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wrapText="1"/>
    </xf>
    <xf numFmtId="2" fontId="11" fillId="2" borderId="0" xfId="0" applyNumberFormat="1" applyFont="1" applyFill="1" applyAlignment="1">
      <alignment horizontal="center" vertical="center"/>
    </xf>
    <xf numFmtId="10" fontId="2" fillId="2" borderId="0" xfId="0" applyNumberFormat="1" applyFont="1" applyFill="1" applyAlignment="1">
      <alignment horizontal="center"/>
    </xf>
    <xf numFmtId="10" fontId="3" fillId="4" borderId="24" xfId="0" applyNumberFormat="1" applyFont="1" applyFill="1" applyBorder="1" applyAlignment="1">
      <alignment horizontal="center" vertical="center"/>
    </xf>
    <xf numFmtId="0" fontId="3" fillId="5" borderId="25" xfId="0" applyFont="1" applyFill="1" applyBorder="1" applyAlignment="1">
      <alignment horizontal="center" vertical="center"/>
    </xf>
    <xf numFmtId="0" fontId="2" fillId="2" borderId="0" xfId="0" applyFont="1" applyFill="1" applyAlignment="1">
      <alignment vertical="center"/>
    </xf>
    <xf numFmtId="0" fontId="11" fillId="2" borderId="0" xfId="0" applyFont="1" applyFill="1" applyAlignment="1">
      <alignment vertical="center"/>
    </xf>
    <xf numFmtId="0" fontId="11" fillId="2" borderId="0" xfId="0" applyFont="1" applyFill="1" applyAlignment="1">
      <alignment horizontal="center" vertical="center"/>
    </xf>
    <xf numFmtId="0" fontId="3" fillId="2" borderId="34" xfId="0" applyFont="1" applyFill="1" applyBorder="1" applyAlignment="1">
      <alignment horizontal="center" vertical="center"/>
    </xf>
    <xf numFmtId="0" fontId="3" fillId="2" borderId="41" xfId="0" applyFont="1" applyFill="1" applyBorder="1" applyAlignment="1">
      <alignment horizontal="center" vertical="center"/>
    </xf>
    <xf numFmtId="0" fontId="3" fillId="2" borderId="4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/>
    </xf>
    <xf numFmtId="1" fontId="4" fillId="3" borderId="10" xfId="0" applyNumberFormat="1" applyFont="1" applyFill="1" applyBorder="1" applyAlignment="1" applyProtection="1">
      <alignment horizontal="center" vertical="center"/>
      <protection locked="0"/>
    </xf>
    <xf numFmtId="2" fontId="2" fillId="2" borderId="6" xfId="0" applyNumberFormat="1" applyFont="1" applyFill="1" applyBorder="1" applyAlignment="1">
      <alignment horizontal="center" vertical="center"/>
    </xf>
    <xf numFmtId="10" fontId="2" fillId="2" borderId="7" xfId="0" applyNumberFormat="1" applyFont="1" applyFill="1" applyBorder="1" applyAlignment="1">
      <alignment horizontal="center" vertical="center"/>
    </xf>
    <xf numFmtId="2" fontId="2" fillId="2" borderId="10" xfId="0" applyNumberFormat="1" applyFont="1" applyFill="1" applyBorder="1" applyAlignment="1">
      <alignment horizontal="center" vertical="center"/>
    </xf>
    <xf numFmtId="10" fontId="2" fillId="2" borderId="11" xfId="0" applyNumberFormat="1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1" fontId="4" fillId="3" borderId="14" xfId="0" applyNumberFormat="1" applyFont="1" applyFill="1" applyBorder="1" applyAlignment="1" applyProtection="1">
      <alignment horizontal="center" vertical="center"/>
      <protection locked="0"/>
    </xf>
    <xf numFmtId="2" fontId="2" fillId="2" borderId="14" xfId="0" applyNumberFormat="1" applyFont="1" applyFill="1" applyBorder="1" applyAlignment="1">
      <alignment horizontal="center" vertical="center"/>
    </xf>
    <xf numFmtId="10" fontId="2" fillId="2" borderId="15" xfId="0" applyNumberFormat="1" applyFont="1" applyFill="1" applyBorder="1" applyAlignment="1">
      <alignment horizontal="center" vertical="center"/>
    </xf>
    <xf numFmtId="2" fontId="2" fillId="2" borderId="4" xfId="0" applyNumberFormat="1" applyFont="1" applyFill="1" applyBorder="1" applyAlignment="1">
      <alignment horizontal="center" vertical="center"/>
    </xf>
    <xf numFmtId="166" fontId="3" fillId="2" borderId="0" xfId="0" applyNumberFormat="1" applyFont="1" applyFill="1" applyAlignment="1">
      <alignment horizontal="center" vertical="center"/>
    </xf>
    <xf numFmtId="166" fontId="2" fillId="2" borderId="43" xfId="0" applyNumberFormat="1" applyFont="1" applyFill="1" applyBorder="1" applyAlignment="1">
      <alignment horizontal="right" vertical="center"/>
    </xf>
    <xf numFmtId="10" fontId="4" fillId="5" borderId="23" xfId="0" applyNumberFormat="1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vertical="center"/>
    </xf>
    <xf numFmtId="0" fontId="2" fillId="2" borderId="44" xfId="0" applyFont="1" applyFill="1" applyBorder="1" applyAlignment="1">
      <alignment vertical="center"/>
    </xf>
    <xf numFmtId="10" fontId="4" fillId="4" borderId="23" xfId="0" applyNumberFormat="1" applyFont="1" applyFill="1" applyBorder="1" applyAlignment="1">
      <alignment horizontal="center" vertical="center"/>
    </xf>
    <xf numFmtId="0" fontId="2" fillId="2" borderId="0" xfId="0" applyFont="1" applyFill="1"/>
    <xf numFmtId="0" fontId="2" fillId="2" borderId="29" xfId="0" applyFont="1" applyFill="1" applyBorder="1" applyAlignment="1">
      <alignment vertical="center"/>
    </xf>
    <xf numFmtId="0" fontId="2" fillId="2" borderId="45" xfId="0" applyFont="1" applyFill="1" applyBorder="1" applyAlignment="1">
      <alignment horizontal="center" vertical="center"/>
    </xf>
    <xf numFmtId="0" fontId="2" fillId="2" borderId="46" xfId="0" applyFont="1" applyFill="1" applyBorder="1" applyAlignment="1">
      <alignment horizontal="right" vertical="center"/>
    </xf>
    <xf numFmtId="0" fontId="4" fillId="5" borderId="25" xfId="0" applyFont="1" applyFill="1" applyBorder="1" applyAlignment="1">
      <alignment horizontal="center" vertical="center"/>
    </xf>
    <xf numFmtId="2" fontId="2" fillId="2" borderId="47" xfId="0" applyNumberFormat="1" applyFont="1" applyFill="1" applyBorder="1" applyAlignment="1">
      <alignment horizontal="center" vertical="center"/>
    </xf>
    <xf numFmtId="10" fontId="2" fillId="2" borderId="8" xfId="0" applyNumberFormat="1" applyFont="1" applyFill="1" applyBorder="1" applyAlignment="1">
      <alignment horizontal="center" vertical="center"/>
    </xf>
    <xf numFmtId="2" fontId="2" fillId="2" borderId="48" xfId="0" applyNumberFormat="1" applyFont="1" applyFill="1" applyBorder="1" applyAlignment="1">
      <alignment horizontal="center" vertical="center"/>
    </xf>
    <xf numFmtId="10" fontId="2" fillId="2" borderId="4" xfId="0" applyNumberFormat="1" applyFont="1" applyFill="1" applyBorder="1" applyAlignment="1">
      <alignment horizontal="center" vertical="center"/>
    </xf>
    <xf numFmtId="2" fontId="2" fillId="2" borderId="49" xfId="0" applyNumberFormat="1" applyFont="1" applyFill="1" applyBorder="1" applyAlignment="1">
      <alignment horizontal="center" vertical="center"/>
    </xf>
    <xf numFmtId="10" fontId="2" fillId="2" borderId="12" xfId="0" applyNumberFormat="1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right" vertical="center"/>
    </xf>
    <xf numFmtId="0" fontId="2" fillId="2" borderId="50" xfId="0" applyFont="1" applyFill="1" applyBorder="1" applyAlignment="1">
      <alignment horizontal="center" vertical="center"/>
    </xf>
    <xf numFmtId="0" fontId="2" fillId="2" borderId="51" xfId="0" applyFont="1" applyFill="1" applyBorder="1" applyAlignment="1">
      <alignment horizontal="right" vertical="center"/>
    </xf>
    <xf numFmtId="0" fontId="10" fillId="2" borderId="50" xfId="0" applyFont="1" applyFill="1" applyBorder="1" applyAlignment="1">
      <alignment horizontal="left" vertical="center" wrapText="1"/>
    </xf>
    <xf numFmtId="0" fontId="2" fillId="2" borderId="50" xfId="0" applyFont="1" applyFill="1" applyBorder="1" applyAlignment="1">
      <alignment vertical="center"/>
    </xf>
    <xf numFmtId="0" fontId="2" fillId="2" borderId="36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right" vertical="center"/>
    </xf>
    <xf numFmtId="0" fontId="2" fillId="2" borderId="38" xfId="0" applyFont="1" applyFill="1" applyBorder="1" applyAlignment="1">
      <alignment vertical="center"/>
    </xf>
    <xf numFmtId="0" fontId="2" fillId="2" borderId="38" xfId="0" applyFont="1" applyFill="1" applyBorder="1" applyAlignment="1">
      <alignment vertical="center"/>
    </xf>
    <xf numFmtId="0" fontId="3" fillId="2" borderId="52" xfId="0" applyFont="1" applyFill="1" applyBorder="1" applyAlignment="1">
      <alignment vertical="center"/>
    </xf>
    <xf numFmtId="0" fontId="2" fillId="2" borderId="52" xfId="0" applyFont="1" applyFill="1" applyBorder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3" borderId="0" xfId="0" applyFont="1" applyFill="1" applyAlignment="1" applyProtection="1">
      <alignment horizontal="left" vertical="center"/>
      <protection locked="0"/>
    </xf>
    <xf numFmtId="0" fontId="2" fillId="3" borderId="0" xfId="0" applyFont="1" applyFill="1" applyProtection="1">
      <protection locked="0"/>
    </xf>
    <xf numFmtId="164" fontId="4" fillId="3" borderId="0" xfId="0" applyNumberFormat="1" applyFont="1" applyFill="1" applyAlignment="1" applyProtection="1">
      <alignment horizontal="left" vertical="center"/>
      <protection locked="0"/>
    </xf>
    <xf numFmtId="164" fontId="2" fillId="2" borderId="0" xfId="0" applyNumberFormat="1" applyFont="1" applyFill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right" vertical="center"/>
    </xf>
    <xf numFmtId="0" fontId="2" fillId="2" borderId="0" xfId="0" applyFont="1" applyFill="1" applyAlignment="1">
      <alignment horizontal="right" vertical="center"/>
    </xf>
    <xf numFmtId="0" fontId="4" fillId="3" borderId="0" xfId="0" applyFont="1" applyFill="1" applyAlignment="1" applyProtection="1">
      <alignment horizontal="center" vertical="center"/>
      <protection locked="0"/>
    </xf>
    <xf numFmtId="0" fontId="4" fillId="3" borderId="0" xfId="0" applyFont="1" applyFill="1" applyAlignment="1" applyProtection="1">
      <alignment horizontal="center" vertical="center"/>
      <protection locked="0"/>
    </xf>
    <xf numFmtId="0" fontId="6" fillId="2" borderId="0" xfId="0" applyFont="1" applyFill="1" applyAlignment="1">
      <alignment vertical="center" wrapText="1"/>
    </xf>
    <xf numFmtId="0" fontId="3" fillId="2" borderId="0" xfId="0" applyFont="1" applyFill="1" applyAlignment="1">
      <alignment horizontal="center" vertical="center"/>
    </xf>
    <xf numFmtId="0" fontId="7" fillId="2" borderId="0" xfId="0" applyFont="1" applyFill="1"/>
    <xf numFmtId="0" fontId="8" fillId="2" borderId="0" xfId="0" applyFont="1" applyFill="1"/>
    <xf numFmtId="2" fontId="4" fillId="3" borderId="0" xfId="0" applyNumberFormat="1" applyFont="1" applyFill="1" applyAlignment="1" applyProtection="1">
      <alignment horizontal="center" vertical="center"/>
      <protection locked="0"/>
    </xf>
    <xf numFmtId="0" fontId="3" fillId="2" borderId="0" xfId="0" applyFont="1" applyFill="1" applyAlignment="1">
      <alignment vertical="center" wrapText="1"/>
    </xf>
    <xf numFmtId="0" fontId="9" fillId="2" borderId="0" xfId="0" applyFont="1" applyFill="1"/>
    <xf numFmtId="2" fontId="3" fillId="2" borderId="0" xfId="0" applyNumberFormat="1" applyFont="1" applyFill="1" applyAlignment="1">
      <alignment horizontal="center" vertical="center"/>
    </xf>
    <xf numFmtId="0" fontId="10" fillId="2" borderId="0" xfId="0" applyFont="1" applyFill="1" applyAlignment="1">
      <alignment horizontal="left" vertical="center" wrapText="1"/>
    </xf>
    <xf numFmtId="165" fontId="3" fillId="2" borderId="0" xfId="0" applyNumberFormat="1" applyFont="1" applyFill="1" applyAlignment="1">
      <alignment horizontal="center" vertical="center"/>
    </xf>
    <xf numFmtId="0" fontId="9" fillId="2" borderId="0" xfId="0" applyFont="1" applyFill="1" applyAlignment="1">
      <alignment vertical="center"/>
    </xf>
    <xf numFmtId="0" fontId="2" fillId="2" borderId="1" xfId="0" applyFont="1" applyFill="1" applyBorder="1" applyAlignment="1">
      <alignment horizontal="right" vertical="center"/>
    </xf>
    <xf numFmtId="0" fontId="4" fillId="3" borderId="2" xfId="0" applyFont="1" applyFill="1" applyBorder="1" applyAlignment="1" applyProtection="1">
      <alignment horizontal="center" vertical="center"/>
      <protection locked="0"/>
    </xf>
    <xf numFmtId="0" fontId="2" fillId="2" borderId="3" xfId="0" applyFont="1" applyFill="1" applyBorder="1" applyAlignment="1">
      <alignment horizontal="right" vertical="center"/>
    </xf>
    <xf numFmtId="0" fontId="4" fillId="3" borderId="4" xfId="0" applyFont="1" applyFill="1" applyBorder="1" applyAlignment="1" applyProtection="1">
      <alignment horizontal="center" vertical="center"/>
      <protection locked="0"/>
    </xf>
    <xf numFmtId="0" fontId="3" fillId="2" borderId="2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4" fillId="3" borderId="9" xfId="0" applyFont="1" applyFill="1" applyBorder="1" applyAlignment="1" applyProtection="1">
      <alignment horizontal="center" vertical="center"/>
      <protection locked="0"/>
    </xf>
    <xf numFmtId="166" fontId="2" fillId="2" borderId="6" xfId="0" applyNumberFormat="1" applyFont="1" applyFill="1" applyBorder="1" applyAlignment="1">
      <alignment horizontal="center" vertical="center"/>
    </xf>
    <xf numFmtId="166" fontId="2" fillId="2" borderId="7" xfId="0" applyNumberFormat="1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4" fillId="3" borderId="3" xfId="0" applyFont="1" applyFill="1" applyBorder="1" applyAlignment="1" applyProtection="1">
      <alignment horizontal="center" vertical="center"/>
      <protection locked="0"/>
    </xf>
    <xf numFmtId="166" fontId="2" fillId="2" borderId="10" xfId="0" applyNumberFormat="1" applyFont="1" applyFill="1" applyBorder="1" applyAlignment="1">
      <alignment horizontal="center" vertical="center"/>
    </xf>
    <xf numFmtId="166" fontId="2" fillId="2" borderId="11" xfId="0" applyNumberFormat="1" applyFont="1" applyFill="1" applyBorder="1" applyAlignment="1">
      <alignment horizontal="center" vertical="center"/>
    </xf>
    <xf numFmtId="0" fontId="2" fillId="2" borderId="0" xfId="0" applyFont="1" applyFill="1"/>
    <xf numFmtId="0" fontId="2" fillId="2" borderId="12" xfId="0" applyFont="1" applyFill="1" applyBorder="1" applyAlignment="1">
      <alignment horizontal="center" vertical="center"/>
    </xf>
    <xf numFmtId="0" fontId="4" fillId="3" borderId="13" xfId="0" applyFont="1" applyFill="1" applyBorder="1" applyAlignment="1" applyProtection="1">
      <alignment horizontal="center" vertical="center"/>
      <protection locked="0"/>
    </xf>
    <xf numFmtId="166" fontId="2" fillId="2" borderId="14" xfId="0" applyNumberFormat="1" applyFont="1" applyFill="1" applyBorder="1" applyAlignment="1">
      <alignment horizontal="center" vertical="center"/>
    </xf>
    <xf numFmtId="166" fontId="2" fillId="2" borderId="15" xfId="0" applyNumberFormat="1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right" vertical="center"/>
    </xf>
    <xf numFmtId="1" fontId="3" fillId="4" borderId="16" xfId="0" applyNumberFormat="1" applyFont="1" applyFill="1" applyBorder="1" applyAlignment="1">
      <alignment horizontal="center" vertical="center"/>
    </xf>
    <xf numFmtId="166" fontId="3" fillId="4" borderId="17" xfId="0" applyNumberFormat="1" applyFont="1" applyFill="1" applyBorder="1" applyAlignment="1">
      <alignment horizontal="center" vertical="center"/>
    </xf>
    <xf numFmtId="1" fontId="3" fillId="4" borderId="18" xfId="0" applyNumberFormat="1" applyFont="1" applyFill="1" applyBorder="1" applyAlignment="1">
      <alignment horizontal="center" vertical="center"/>
    </xf>
    <xf numFmtId="166" fontId="3" fillId="4" borderId="19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2" fillId="2" borderId="20" xfId="0" applyFont="1" applyFill="1" applyBorder="1" applyAlignment="1">
      <alignment horizontal="right" vertical="center"/>
    </xf>
    <xf numFmtId="2" fontId="4" fillId="3" borderId="21" xfId="0" applyNumberFormat="1" applyFont="1" applyFill="1" applyBorder="1" applyAlignment="1" applyProtection="1">
      <alignment horizontal="center" vertical="center"/>
      <protection locked="0"/>
    </xf>
    <xf numFmtId="0" fontId="2" fillId="2" borderId="0" xfId="0" applyFont="1" applyFill="1" applyAlignment="1">
      <alignment vertical="center"/>
    </xf>
    <xf numFmtId="0" fontId="4" fillId="3" borderId="22" xfId="0" applyFont="1" applyFill="1" applyBorder="1" applyAlignment="1" applyProtection="1">
      <alignment horizontal="center" vertical="center"/>
      <protection locked="0"/>
    </xf>
    <xf numFmtId="0" fontId="2" fillId="2" borderId="5" xfId="0" applyFont="1" applyFill="1" applyBorder="1" applyAlignment="1">
      <alignment horizontal="right" vertical="center"/>
    </xf>
    <xf numFmtId="2" fontId="2" fillId="4" borderId="23" xfId="0" applyNumberFormat="1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2" fontId="2" fillId="4" borderId="24" xfId="0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2" fontId="2" fillId="5" borderId="23" xfId="0" applyNumberFormat="1" applyFont="1" applyFill="1" applyBorder="1" applyAlignment="1">
      <alignment horizontal="center" vertical="center"/>
    </xf>
    <xf numFmtId="2" fontId="2" fillId="2" borderId="0" xfId="0" applyNumberFormat="1" applyFont="1" applyFill="1" applyAlignment="1">
      <alignment horizontal="center" vertical="center"/>
    </xf>
    <xf numFmtId="2" fontId="2" fillId="5" borderId="24" xfId="0" applyNumberFormat="1" applyFont="1" applyFill="1" applyBorder="1" applyAlignment="1">
      <alignment horizontal="center" vertical="center"/>
    </xf>
    <xf numFmtId="2" fontId="2" fillId="4" borderId="25" xfId="0" applyNumberFormat="1" applyFont="1" applyFill="1" applyBorder="1" applyAlignment="1">
      <alignment horizontal="center" vertical="center"/>
    </xf>
    <xf numFmtId="0" fontId="4" fillId="3" borderId="23" xfId="0" applyFont="1" applyFill="1" applyBorder="1" applyAlignment="1" applyProtection="1">
      <alignment horizontal="center" vertical="center"/>
      <protection locked="0"/>
    </xf>
    <xf numFmtId="1" fontId="2" fillId="2" borderId="0" xfId="0" applyNumberFormat="1" applyFont="1" applyFill="1" applyAlignment="1">
      <alignment horizontal="center" vertical="center"/>
    </xf>
    <xf numFmtId="0" fontId="2" fillId="2" borderId="16" xfId="0" applyFont="1" applyFill="1" applyBorder="1" applyAlignment="1">
      <alignment horizontal="right" vertical="center"/>
    </xf>
    <xf numFmtId="2" fontId="2" fillId="5" borderId="7" xfId="0" applyNumberFormat="1" applyFont="1" applyFill="1" applyBorder="1" applyAlignment="1">
      <alignment horizontal="center" vertical="center"/>
    </xf>
    <xf numFmtId="166" fontId="2" fillId="2" borderId="0" xfId="0" applyNumberFormat="1" applyFont="1" applyFill="1" applyAlignment="1">
      <alignment horizontal="center" vertical="center"/>
    </xf>
    <xf numFmtId="0" fontId="2" fillId="2" borderId="22" xfId="0" applyFont="1" applyFill="1" applyBorder="1" applyAlignment="1">
      <alignment horizontal="right" vertical="center"/>
    </xf>
    <xf numFmtId="166" fontId="3" fillId="5" borderId="22" xfId="0" applyNumberFormat="1" applyFont="1" applyFill="1" applyBorder="1" applyAlignment="1">
      <alignment horizontal="center" vertical="center"/>
    </xf>
    <xf numFmtId="0" fontId="2" fillId="2" borderId="24" xfId="0" applyFont="1" applyFill="1" applyBorder="1" applyAlignment="1">
      <alignment horizontal="right" vertical="center"/>
    </xf>
    <xf numFmtId="10" fontId="2" fillId="4" borderId="24" xfId="0" applyNumberFormat="1" applyFont="1" applyFill="1" applyBorder="1" applyAlignment="1">
      <alignment horizontal="center" vertical="center"/>
    </xf>
    <xf numFmtId="0" fontId="2" fillId="2" borderId="25" xfId="0" applyFont="1" applyFill="1" applyBorder="1" applyAlignment="1">
      <alignment horizontal="right" vertical="center"/>
    </xf>
    <xf numFmtId="0" fontId="2" fillId="5" borderId="25" xfId="0" applyFont="1" applyFill="1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3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center" vertical="center"/>
    </xf>
    <xf numFmtId="167" fontId="3" fillId="2" borderId="0" xfId="0" applyNumberFormat="1" applyFont="1" applyFill="1" applyAlignment="1">
      <alignment horizontal="center" vertical="center"/>
    </xf>
    <xf numFmtId="2" fontId="3" fillId="2" borderId="26" xfId="0" applyNumberFormat="1" applyFont="1" applyFill="1" applyBorder="1" applyAlignment="1">
      <alignment horizontal="center" vertical="center"/>
    </xf>
    <xf numFmtId="0" fontId="3" fillId="2" borderId="26" xfId="0" applyFont="1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4" fillId="3" borderId="1" xfId="0" applyFont="1" applyFill="1" applyBorder="1" applyAlignment="1" applyProtection="1">
      <alignment horizontal="center" vertical="center"/>
      <protection locked="0"/>
    </xf>
    <xf numFmtId="2" fontId="2" fillId="2" borderId="1" xfId="0" applyNumberFormat="1" applyFont="1" applyFill="1" applyBorder="1" applyAlignment="1">
      <alignment horizontal="center" vertical="center"/>
    </xf>
    <xf numFmtId="10" fontId="2" fillId="2" borderId="26" xfId="0" applyNumberFormat="1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2" fontId="2" fillId="2" borderId="3" xfId="0" applyNumberFormat="1" applyFont="1" applyFill="1" applyBorder="1" applyAlignment="1">
      <alignment horizontal="center" vertical="center"/>
    </xf>
    <xf numFmtId="10" fontId="2" fillId="2" borderId="27" xfId="0" applyNumberFormat="1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4" fillId="3" borderId="29" xfId="0" applyFont="1" applyFill="1" applyBorder="1" applyAlignment="1" applyProtection="1">
      <alignment horizontal="center" vertical="center"/>
      <protection locked="0"/>
    </xf>
    <xf numFmtId="2" fontId="2" fillId="2" borderId="26" xfId="0" applyNumberFormat="1" applyFont="1" applyFill="1" applyBorder="1" applyAlignment="1">
      <alignment horizontal="center" vertical="center"/>
    </xf>
    <xf numFmtId="10" fontId="2" fillId="2" borderId="2" xfId="0" applyNumberFormat="1" applyFont="1" applyFill="1" applyBorder="1" applyAlignment="1">
      <alignment horizontal="center" vertical="center"/>
    </xf>
    <xf numFmtId="2" fontId="2" fillId="2" borderId="27" xfId="0" applyNumberFormat="1" applyFont="1" applyFill="1" applyBorder="1" applyAlignment="1">
      <alignment horizontal="center" vertical="center"/>
    </xf>
    <xf numFmtId="10" fontId="2" fillId="2" borderId="4" xfId="0" applyNumberFormat="1" applyFont="1" applyFill="1" applyBorder="1" applyAlignment="1">
      <alignment horizontal="center" vertical="center"/>
    </xf>
    <xf numFmtId="2" fontId="2" fillId="2" borderId="28" xfId="0" applyNumberFormat="1" applyFont="1" applyFill="1" applyBorder="1" applyAlignment="1">
      <alignment horizontal="center" vertical="center"/>
    </xf>
    <xf numFmtId="10" fontId="2" fillId="2" borderId="30" xfId="0" applyNumberFormat="1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2" fillId="2" borderId="29" xfId="0" applyFont="1" applyFill="1" applyBorder="1" applyAlignment="1">
      <alignment horizontal="right" vertical="center"/>
    </xf>
    <xf numFmtId="2" fontId="2" fillId="2" borderId="30" xfId="0" applyNumberFormat="1" applyFont="1" applyFill="1" applyBorder="1" applyAlignment="1">
      <alignment horizontal="center" vertical="center"/>
    </xf>
    <xf numFmtId="10" fontId="2" fillId="2" borderId="28" xfId="0" applyNumberFormat="1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31" xfId="0" applyFont="1" applyFill="1" applyBorder="1" applyAlignment="1">
      <alignment horizontal="right" vertical="center"/>
    </xf>
    <xf numFmtId="10" fontId="4" fillId="5" borderId="12" xfId="0" applyNumberFormat="1" applyFont="1" applyFill="1" applyBorder="1" applyAlignment="1">
      <alignment horizontal="center" vertical="center"/>
    </xf>
    <xf numFmtId="10" fontId="4" fillId="4" borderId="32" xfId="0" applyNumberFormat="1" applyFont="1" applyFill="1" applyBorder="1" applyAlignment="1">
      <alignment horizontal="center" vertical="center"/>
    </xf>
    <xf numFmtId="2" fontId="2" fillId="2" borderId="0" xfId="0" applyNumberFormat="1" applyFont="1" applyFill="1" applyAlignment="1">
      <alignment horizontal="center" vertical="center"/>
    </xf>
    <xf numFmtId="0" fontId="4" fillId="5" borderId="33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right" vertical="center"/>
    </xf>
    <xf numFmtId="0" fontId="3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right" vertical="center"/>
    </xf>
    <xf numFmtId="0" fontId="2" fillId="2" borderId="0" xfId="0" applyFont="1" applyFill="1" applyAlignment="1">
      <alignment vertical="center"/>
    </xf>
    <xf numFmtId="168" fontId="3" fillId="2" borderId="0" xfId="0" applyNumberFormat="1" applyFont="1" applyFill="1" applyAlignment="1">
      <alignment horizontal="center" vertical="center"/>
    </xf>
    <xf numFmtId="0" fontId="2" fillId="2" borderId="0" xfId="0" applyFont="1" applyFill="1" applyAlignment="1">
      <alignment horizontal="right" vertical="center"/>
    </xf>
    <xf numFmtId="0" fontId="3" fillId="2" borderId="34" xfId="0" applyFont="1" applyFill="1" applyBorder="1" applyAlignment="1">
      <alignment horizontal="center" vertical="center"/>
    </xf>
    <xf numFmtId="0" fontId="3" fillId="2" borderId="35" xfId="0" applyFont="1" applyFill="1" applyBorder="1" applyAlignment="1">
      <alignment horizontal="center" vertical="center"/>
    </xf>
    <xf numFmtId="0" fontId="3" fillId="2" borderId="36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166" fontId="4" fillId="3" borderId="13" xfId="0" applyNumberFormat="1" applyFont="1" applyFill="1" applyBorder="1" applyAlignment="1" applyProtection="1">
      <alignment horizontal="center" vertical="center"/>
      <protection locked="0"/>
    </xf>
    <xf numFmtId="1" fontId="3" fillId="4" borderId="39" xfId="0" applyNumberFormat="1" applyFont="1" applyFill="1" applyBorder="1" applyAlignment="1">
      <alignment horizontal="center" vertical="center"/>
    </xf>
    <xf numFmtId="1" fontId="3" fillId="4" borderId="40" xfId="0" applyNumberFormat="1" applyFont="1" applyFill="1" applyBorder="1" applyAlignment="1">
      <alignment horizontal="center" vertical="center"/>
    </xf>
    <xf numFmtId="1" fontId="3" fillId="4" borderId="28" xfId="0" applyNumberFormat="1" applyFont="1" applyFill="1" applyBorder="1" applyAlignment="1">
      <alignment horizontal="center" vertical="center"/>
    </xf>
    <xf numFmtId="0" fontId="4" fillId="3" borderId="21" xfId="0" applyFont="1" applyFill="1" applyBorder="1" applyAlignment="1" applyProtection="1">
      <alignment horizontal="center" vertical="center"/>
      <protection locked="0"/>
    </xf>
    <xf numFmtId="167" fontId="2" fillId="4" borderId="23" xfId="0" applyNumberFormat="1" applyFont="1" applyFill="1" applyBorder="1" applyAlignment="1">
      <alignment horizontal="center" vertical="center"/>
    </xf>
    <xf numFmtId="167" fontId="2" fillId="4" borderId="2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vertical="center"/>
    </xf>
    <xf numFmtId="167" fontId="2" fillId="5" borderId="23" xfId="0" applyNumberFormat="1" applyFont="1" applyFill="1" applyBorder="1" applyAlignment="1">
      <alignment horizontal="center" vertical="center"/>
    </xf>
    <xf numFmtId="2" fontId="11" fillId="2" borderId="0" xfId="0" applyNumberFormat="1" applyFont="1" applyFill="1" applyAlignment="1">
      <alignment horizontal="center" vertical="center"/>
    </xf>
    <xf numFmtId="2" fontId="2" fillId="5" borderId="7" xfId="0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wrapText="1"/>
    </xf>
    <xf numFmtId="2" fontId="11" fillId="2" borderId="0" xfId="0" applyNumberFormat="1" applyFont="1" applyFill="1" applyAlignment="1">
      <alignment horizontal="center" vertical="center"/>
    </xf>
    <xf numFmtId="10" fontId="2" fillId="2" borderId="0" xfId="0" applyNumberFormat="1" applyFont="1" applyFill="1" applyAlignment="1">
      <alignment horizontal="center"/>
    </xf>
    <xf numFmtId="10" fontId="3" fillId="4" borderId="24" xfId="0" applyNumberFormat="1" applyFont="1" applyFill="1" applyBorder="1" applyAlignment="1">
      <alignment horizontal="center" vertical="center"/>
    </xf>
    <xf numFmtId="0" fontId="3" fillId="5" borderId="25" xfId="0" applyFont="1" applyFill="1" applyBorder="1" applyAlignment="1">
      <alignment horizontal="center" vertical="center"/>
    </xf>
    <xf numFmtId="0" fontId="2" fillId="2" borderId="0" xfId="0" applyFont="1" applyFill="1" applyAlignment="1">
      <alignment vertical="center"/>
    </xf>
    <xf numFmtId="0" fontId="11" fillId="2" borderId="0" xfId="0" applyFont="1" applyFill="1" applyAlignment="1">
      <alignment vertical="center"/>
    </xf>
    <xf numFmtId="0" fontId="11" fillId="2" borderId="0" xfId="0" applyFont="1" applyFill="1" applyAlignment="1">
      <alignment horizontal="center" vertical="center"/>
    </xf>
    <xf numFmtId="0" fontId="3" fillId="2" borderId="34" xfId="0" applyFont="1" applyFill="1" applyBorder="1" applyAlignment="1">
      <alignment horizontal="center" vertical="center"/>
    </xf>
    <xf numFmtId="0" fontId="3" fillId="2" borderId="41" xfId="0" applyFont="1" applyFill="1" applyBorder="1" applyAlignment="1">
      <alignment horizontal="center" vertical="center"/>
    </xf>
    <xf numFmtId="0" fontId="3" fillId="2" borderId="4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/>
    </xf>
    <xf numFmtId="1" fontId="4" fillId="3" borderId="10" xfId="0" applyNumberFormat="1" applyFont="1" applyFill="1" applyBorder="1" applyAlignment="1" applyProtection="1">
      <alignment horizontal="center" vertical="center"/>
      <protection locked="0"/>
    </xf>
    <xf numFmtId="2" fontId="2" fillId="2" borderId="6" xfId="0" applyNumberFormat="1" applyFont="1" applyFill="1" applyBorder="1" applyAlignment="1">
      <alignment horizontal="center" vertical="center"/>
    </xf>
    <xf numFmtId="10" fontId="2" fillId="2" borderId="7" xfId="0" applyNumberFormat="1" applyFont="1" applyFill="1" applyBorder="1" applyAlignment="1">
      <alignment horizontal="center" vertical="center"/>
    </xf>
    <xf numFmtId="2" fontId="2" fillId="2" borderId="10" xfId="0" applyNumberFormat="1" applyFont="1" applyFill="1" applyBorder="1" applyAlignment="1">
      <alignment horizontal="center" vertical="center"/>
    </xf>
    <xf numFmtId="10" fontId="2" fillId="2" borderId="11" xfId="0" applyNumberFormat="1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1" fontId="4" fillId="3" borderId="14" xfId="0" applyNumberFormat="1" applyFont="1" applyFill="1" applyBorder="1" applyAlignment="1" applyProtection="1">
      <alignment horizontal="center" vertical="center"/>
      <protection locked="0"/>
    </xf>
    <xf numFmtId="2" fontId="2" fillId="2" borderId="14" xfId="0" applyNumberFormat="1" applyFont="1" applyFill="1" applyBorder="1" applyAlignment="1">
      <alignment horizontal="center" vertical="center"/>
    </xf>
    <xf numFmtId="10" fontId="2" fillId="2" borderId="15" xfId="0" applyNumberFormat="1" applyFont="1" applyFill="1" applyBorder="1" applyAlignment="1">
      <alignment horizontal="center" vertical="center"/>
    </xf>
    <xf numFmtId="2" fontId="2" fillId="2" borderId="4" xfId="0" applyNumberFormat="1" applyFont="1" applyFill="1" applyBorder="1" applyAlignment="1">
      <alignment horizontal="center" vertical="center"/>
    </xf>
    <xf numFmtId="166" fontId="3" fillId="2" borderId="0" xfId="0" applyNumberFormat="1" applyFont="1" applyFill="1" applyAlignment="1">
      <alignment horizontal="center" vertical="center"/>
    </xf>
    <xf numFmtId="166" fontId="2" fillId="2" borderId="43" xfId="0" applyNumberFormat="1" applyFont="1" applyFill="1" applyBorder="1" applyAlignment="1">
      <alignment horizontal="right" vertical="center"/>
    </xf>
    <xf numFmtId="10" fontId="4" fillId="5" borderId="23" xfId="0" applyNumberFormat="1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vertical="center"/>
    </xf>
    <xf numFmtId="0" fontId="2" fillId="2" borderId="44" xfId="0" applyFont="1" applyFill="1" applyBorder="1" applyAlignment="1">
      <alignment vertical="center"/>
    </xf>
    <xf numFmtId="10" fontId="4" fillId="4" borderId="23" xfId="0" applyNumberFormat="1" applyFont="1" applyFill="1" applyBorder="1" applyAlignment="1">
      <alignment horizontal="center" vertical="center"/>
    </xf>
    <xf numFmtId="0" fontId="2" fillId="2" borderId="0" xfId="0" applyFont="1" applyFill="1"/>
    <xf numFmtId="0" fontId="2" fillId="2" borderId="29" xfId="0" applyFont="1" applyFill="1" applyBorder="1" applyAlignment="1">
      <alignment vertical="center"/>
    </xf>
    <xf numFmtId="0" fontId="2" fillId="2" borderId="45" xfId="0" applyFont="1" applyFill="1" applyBorder="1" applyAlignment="1">
      <alignment horizontal="center" vertical="center"/>
    </xf>
    <xf numFmtId="0" fontId="2" fillId="2" borderId="46" xfId="0" applyFont="1" applyFill="1" applyBorder="1" applyAlignment="1">
      <alignment horizontal="right" vertical="center"/>
    </xf>
    <xf numFmtId="0" fontId="4" fillId="5" borderId="25" xfId="0" applyFont="1" applyFill="1" applyBorder="1" applyAlignment="1">
      <alignment horizontal="center" vertical="center"/>
    </xf>
    <xf numFmtId="2" fontId="2" fillId="2" borderId="47" xfId="0" applyNumberFormat="1" applyFont="1" applyFill="1" applyBorder="1" applyAlignment="1">
      <alignment horizontal="center" vertical="center"/>
    </xf>
    <xf numFmtId="10" fontId="2" fillId="2" borderId="8" xfId="0" applyNumberFormat="1" applyFont="1" applyFill="1" applyBorder="1" applyAlignment="1">
      <alignment horizontal="center" vertical="center"/>
    </xf>
    <xf numFmtId="2" fontId="2" fillId="2" borderId="48" xfId="0" applyNumberFormat="1" applyFont="1" applyFill="1" applyBorder="1" applyAlignment="1">
      <alignment horizontal="center" vertical="center"/>
    </xf>
    <xf numFmtId="10" fontId="2" fillId="2" borderId="4" xfId="0" applyNumberFormat="1" applyFont="1" applyFill="1" applyBorder="1" applyAlignment="1">
      <alignment horizontal="center" vertical="center"/>
    </xf>
    <xf numFmtId="2" fontId="2" fillId="2" borderId="49" xfId="0" applyNumberFormat="1" applyFont="1" applyFill="1" applyBorder="1" applyAlignment="1">
      <alignment horizontal="center" vertical="center"/>
    </xf>
    <xf numFmtId="10" fontId="2" fillId="2" borderId="12" xfId="0" applyNumberFormat="1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right" vertical="center"/>
    </xf>
    <xf numFmtId="0" fontId="2" fillId="2" borderId="50" xfId="0" applyFont="1" applyFill="1" applyBorder="1" applyAlignment="1">
      <alignment horizontal="center" vertical="center"/>
    </xf>
    <xf numFmtId="0" fontId="2" fillId="2" borderId="51" xfId="0" applyFont="1" applyFill="1" applyBorder="1" applyAlignment="1">
      <alignment horizontal="right" vertical="center"/>
    </xf>
    <xf numFmtId="0" fontId="10" fillId="2" borderId="50" xfId="0" applyFont="1" applyFill="1" applyBorder="1" applyAlignment="1">
      <alignment horizontal="left" vertical="center" wrapText="1"/>
    </xf>
    <xf numFmtId="0" fontId="2" fillId="2" borderId="50" xfId="0" applyFont="1" applyFill="1" applyBorder="1" applyAlignment="1">
      <alignment vertical="center"/>
    </xf>
    <xf numFmtId="0" fontId="2" fillId="2" borderId="36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right" vertical="center"/>
    </xf>
    <xf numFmtId="0" fontId="2" fillId="2" borderId="38" xfId="0" applyFont="1" applyFill="1" applyBorder="1" applyAlignment="1">
      <alignment vertical="center"/>
    </xf>
    <xf numFmtId="0" fontId="2" fillId="2" borderId="38" xfId="0" applyFont="1" applyFill="1" applyBorder="1" applyAlignment="1">
      <alignment vertical="center"/>
    </xf>
    <xf numFmtId="0" fontId="3" fillId="2" borderId="52" xfId="0" applyFont="1" applyFill="1" applyBorder="1" applyAlignment="1">
      <alignment vertical="center"/>
    </xf>
    <xf numFmtId="0" fontId="2" fillId="2" borderId="52" xfId="0" applyFont="1" applyFill="1" applyBorder="1" applyAlignment="1">
      <alignment vertical="center"/>
    </xf>
    <xf numFmtId="0" fontId="11" fillId="2" borderId="0" xfId="0" applyFont="1" applyFill="1"/>
    <xf numFmtId="0" fontId="11" fillId="2" borderId="0" xfId="0" applyFont="1" applyFill="1" applyAlignment="1">
      <alignment horizontal="center"/>
    </xf>
    <xf numFmtId="10" fontId="11" fillId="2" borderId="0" xfId="0" applyNumberFormat="1" applyFont="1" applyFill="1"/>
    <xf numFmtId="169" fontId="11" fillId="2" borderId="0" xfId="0" applyNumberFormat="1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0" fontId="0" fillId="2" borderId="0" xfId="0" applyFill="1"/>
    <xf numFmtId="2" fontId="11" fillId="2" borderId="0" xfId="0" applyNumberFormat="1" applyFont="1" applyFill="1" applyAlignment="1">
      <alignment horizontal="center"/>
    </xf>
    <xf numFmtId="2" fontId="11" fillId="2" borderId="0" xfId="0" applyNumberFormat="1" applyFont="1" applyFill="1" applyAlignment="1">
      <alignment horizontal="center"/>
    </xf>
    <xf numFmtId="0" fontId="11" fillId="2" borderId="0" xfId="0" applyFont="1" applyFill="1"/>
    <xf numFmtId="10" fontId="11" fillId="2" borderId="0" xfId="0" applyNumberFormat="1" applyFont="1" applyFill="1"/>
    <xf numFmtId="170" fontId="11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horizontal="left"/>
    </xf>
    <xf numFmtId="0" fontId="14" fillId="2" borderId="0" xfId="0" applyFont="1" applyFill="1"/>
    <xf numFmtId="169" fontId="14" fillId="2" borderId="57" xfId="0" applyNumberFormat="1" applyFont="1" applyFill="1" applyBorder="1" applyAlignment="1">
      <alignment horizontal="center"/>
    </xf>
    <xf numFmtId="169" fontId="14" fillId="2" borderId="55" xfId="0" applyNumberFormat="1" applyFont="1" applyFill="1" applyBorder="1" applyAlignment="1">
      <alignment horizontal="center"/>
    </xf>
    <xf numFmtId="0" fontId="14" fillId="2" borderId="57" xfId="0" applyFont="1" applyFill="1" applyBorder="1" applyAlignment="1">
      <alignment horizontal="center"/>
    </xf>
    <xf numFmtId="0" fontId="14" fillId="2" borderId="55" xfId="0" applyFont="1" applyFill="1" applyBorder="1" applyAlignment="1">
      <alignment horizontal="center"/>
    </xf>
    <xf numFmtId="0" fontId="11" fillId="2" borderId="31" xfId="0" applyFont="1" applyFill="1" applyBorder="1" applyAlignment="1">
      <alignment horizontal="center"/>
    </xf>
    <xf numFmtId="2" fontId="11" fillId="3" borderId="12" xfId="0" applyNumberFormat="1" applyFont="1" applyFill="1" applyBorder="1" applyAlignment="1" applyProtection="1">
      <alignment horizontal="center"/>
      <protection locked="0"/>
    </xf>
    <xf numFmtId="2" fontId="11" fillId="3" borderId="31" xfId="0" applyNumberFormat="1" applyFont="1" applyFill="1" applyBorder="1" applyAlignment="1" applyProtection="1">
      <alignment horizontal="center"/>
      <protection locked="0"/>
    </xf>
    <xf numFmtId="2" fontId="11" fillId="2" borderId="31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3" borderId="32" xfId="0" applyNumberFormat="1" applyFont="1" applyFill="1" applyBorder="1" applyAlignment="1" applyProtection="1">
      <alignment horizontal="center"/>
      <protection locked="0"/>
    </xf>
    <xf numFmtId="2" fontId="11" fillId="3" borderId="24" xfId="0" applyNumberFormat="1" applyFont="1" applyFill="1" applyBorder="1" applyAlignment="1" applyProtection="1">
      <alignment horizontal="center"/>
      <protection locked="0"/>
    </xf>
    <xf numFmtId="2" fontId="11" fillId="3" borderId="32" xfId="0" applyNumberFormat="1" applyFont="1" applyFill="1" applyBorder="1" applyAlignment="1" applyProtection="1">
      <alignment horizontal="center" wrapText="1"/>
      <protection locked="0"/>
    </xf>
    <xf numFmtId="167" fontId="11" fillId="2" borderId="0" xfId="0" applyNumberFormat="1" applyFont="1" applyFill="1" applyAlignment="1">
      <alignment horizontal="center"/>
    </xf>
    <xf numFmtId="167" fontId="15" fillId="2" borderId="0" xfId="0" applyNumberFormat="1" applyFont="1" applyFill="1" applyAlignment="1">
      <alignment horizontal="center"/>
    </xf>
    <xf numFmtId="2" fontId="0" fillId="2" borderId="0" xfId="0" applyNumberFormat="1" applyFill="1" applyAlignment="1">
      <alignment horizontal="center"/>
    </xf>
    <xf numFmtId="0" fontId="0" fillId="2" borderId="0" xfId="0" applyFill="1" applyAlignment="1">
      <alignment horizontal="right"/>
    </xf>
    <xf numFmtId="1" fontId="11" fillId="2" borderId="25" xfId="0" applyNumberFormat="1" applyFont="1" applyFill="1" applyBorder="1" applyAlignment="1">
      <alignment horizontal="center"/>
    </xf>
    <xf numFmtId="2" fontId="11" fillId="3" borderId="33" xfId="0" applyNumberFormat="1" applyFont="1" applyFill="1" applyBorder="1" applyAlignment="1" applyProtection="1">
      <alignment horizontal="center" wrapText="1"/>
      <protection locked="0"/>
    </xf>
    <xf numFmtId="2" fontId="11" fillId="3" borderId="25" xfId="0" applyNumberFormat="1" applyFont="1" applyFill="1" applyBorder="1" applyAlignment="1" applyProtection="1">
      <alignment horizontal="center"/>
      <protection locked="0"/>
    </xf>
    <xf numFmtId="10" fontId="11" fillId="2" borderId="33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right"/>
    </xf>
    <xf numFmtId="167" fontId="11" fillId="2" borderId="20" xfId="0" applyNumberFormat="1" applyFont="1" applyFill="1" applyBorder="1" applyAlignment="1">
      <alignment horizontal="center"/>
    </xf>
    <xf numFmtId="167" fontId="11" fillId="2" borderId="41" xfId="0" applyNumberFormat="1" applyFont="1" applyFill="1" applyBorder="1" applyAlignment="1">
      <alignment horizontal="center"/>
    </xf>
    <xf numFmtId="167" fontId="11" fillId="2" borderId="21" xfId="0" applyNumberFormat="1" applyFont="1" applyFill="1" applyBorder="1" applyAlignment="1">
      <alignment horizontal="center"/>
    </xf>
    <xf numFmtId="0" fontId="11" fillId="2" borderId="58" xfId="0" applyFont="1" applyFill="1" applyBorder="1" applyAlignment="1">
      <alignment horizontal="right"/>
    </xf>
    <xf numFmtId="167" fontId="14" fillId="2" borderId="18" xfId="0" applyNumberFormat="1" applyFont="1" applyFill="1" applyBorder="1" applyAlignment="1">
      <alignment horizontal="center"/>
    </xf>
    <xf numFmtId="167" fontId="14" fillId="2" borderId="59" xfId="0" applyNumberFormat="1" applyFont="1" applyFill="1" applyBorder="1" applyAlignment="1">
      <alignment horizontal="center"/>
    </xf>
    <xf numFmtId="167" fontId="14" fillId="2" borderId="60" xfId="0" applyNumberFormat="1" applyFont="1" applyFill="1" applyBorder="1" applyAlignment="1">
      <alignment horizontal="center"/>
    </xf>
    <xf numFmtId="169" fontId="11" fillId="2" borderId="0" xfId="0" applyNumberFormat="1" applyFont="1" applyFill="1"/>
    <xf numFmtId="0" fontId="14" fillId="2" borderId="57" xfId="0" applyFont="1" applyFill="1" applyBorder="1" applyAlignment="1">
      <alignment horizontal="center" vertical="center"/>
    </xf>
    <xf numFmtId="0" fontId="14" fillId="2" borderId="57" xfId="0" applyFont="1" applyFill="1" applyBorder="1" applyAlignment="1">
      <alignment horizontal="center" wrapText="1"/>
    </xf>
    <xf numFmtId="168" fontId="14" fillId="2" borderId="22" xfId="0" applyNumberFormat="1" applyFont="1" applyFill="1" applyBorder="1" applyAlignment="1">
      <alignment horizontal="center"/>
    </xf>
    <xf numFmtId="171" fontId="14" fillId="2" borderId="56" xfId="0" applyNumberFormat="1" applyFont="1" applyFill="1" applyBorder="1" applyAlignment="1">
      <alignment horizontal="center" vertical="center"/>
    </xf>
    <xf numFmtId="168" fontId="14" fillId="2" borderId="25" xfId="0" applyNumberFormat="1" applyFont="1" applyFill="1" applyBorder="1" applyAlignment="1">
      <alignment horizontal="center"/>
    </xf>
    <xf numFmtId="0" fontId="11" fillId="2" borderId="50" xfId="0" applyFont="1" applyFill="1" applyBorder="1"/>
    <xf numFmtId="10" fontId="11" fillId="2" borderId="54" xfId="0" applyNumberFormat="1" applyFont="1" applyFill="1" applyBorder="1"/>
    <xf numFmtId="0" fontId="11" fillId="2" borderId="36" xfId="0" applyFont="1" applyFill="1" applyBorder="1" applyAlignment="1">
      <alignment horizontal="center"/>
    </xf>
    <xf numFmtId="0" fontId="14" fillId="2" borderId="0" xfId="0" applyFont="1" applyFill="1" applyAlignment="1">
      <alignment horizontal="right"/>
    </xf>
    <xf numFmtId="0" fontId="11" fillId="2" borderId="38" xfId="0" applyFont="1" applyFill="1" applyBorder="1"/>
    <xf numFmtId="0" fontId="11" fillId="2" borderId="38" xfId="0" applyFont="1" applyFill="1" applyBorder="1"/>
    <xf numFmtId="0" fontId="14" fillId="2" borderId="52" xfId="0" applyFont="1" applyFill="1" applyBorder="1"/>
    <xf numFmtId="0" fontId="11" fillId="2" borderId="52" xfId="0" applyFont="1" applyFill="1" applyBorder="1"/>
    <xf numFmtId="0" fontId="16" fillId="2" borderId="0" xfId="0" applyFont="1" applyFill="1" applyAlignment="1">
      <alignment horizontal="center" wrapText="1"/>
    </xf>
    <xf numFmtId="0" fontId="14" fillId="2" borderId="36" xfId="0" applyFont="1" applyFill="1" applyBorder="1" applyAlignment="1">
      <alignment horizontal="center"/>
    </xf>
    <xf numFmtId="0" fontId="18" fillId="2" borderId="0" xfId="0" applyFont="1" applyFill="1" applyAlignment="1">
      <alignment horizontal="right"/>
    </xf>
    <xf numFmtId="0" fontId="19" fillId="2" borderId="0" xfId="0" applyFont="1" applyFill="1"/>
    <xf numFmtId="172" fontId="19" fillId="2" borderId="0" xfId="0" applyNumberFormat="1" applyFont="1" applyFill="1"/>
    <xf numFmtId="2" fontId="18" fillId="2" borderId="53" xfId="0" applyNumberFormat="1" applyFont="1" applyFill="1" applyBorder="1" applyAlignment="1">
      <alignment horizontal="center" wrapText="1"/>
    </xf>
    <xf numFmtId="2" fontId="18" fillId="2" borderId="22" xfId="0" applyNumberFormat="1" applyFont="1" applyFill="1" applyBorder="1" applyAlignment="1">
      <alignment horizontal="center" wrapText="1"/>
    </xf>
    <xf numFmtId="2" fontId="14" fillId="2" borderId="0" xfId="0" applyNumberFormat="1" applyFont="1" applyFill="1" applyAlignment="1">
      <alignment horizontal="center"/>
    </xf>
    <xf numFmtId="2" fontId="11" fillId="2" borderId="0" xfId="0" applyNumberFormat="1" applyFont="1" applyFill="1" applyAlignment="1">
      <alignment horizontal="center"/>
    </xf>
    <xf numFmtId="0" fontId="0" fillId="2" borderId="0" xfId="0" applyFill="1"/>
    <xf numFmtId="169" fontId="19" fillId="3" borderId="57" xfId="0" applyNumberFormat="1" applyFont="1" applyFill="1" applyBorder="1" applyAlignment="1" applyProtection="1">
      <alignment horizontal="center"/>
      <protection locked="0"/>
    </xf>
    <xf numFmtId="169" fontId="19" fillId="3" borderId="24" xfId="0" applyNumberFormat="1" applyFont="1" applyFill="1" applyBorder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center"/>
    </xf>
    <xf numFmtId="169" fontId="19" fillId="2" borderId="3" xfId="0" applyNumberFormat="1" applyFont="1" applyFill="1" applyBorder="1" applyAlignment="1">
      <alignment horizontal="center"/>
    </xf>
    <xf numFmtId="169" fontId="19" fillId="3" borderId="25" xfId="0" applyNumberFormat="1" applyFont="1" applyFill="1" applyBorder="1" applyAlignment="1" applyProtection="1">
      <alignment horizontal="center"/>
      <protection locked="0"/>
    </xf>
    <xf numFmtId="169" fontId="19" fillId="2" borderId="0" xfId="0" applyNumberFormat="1" applyFont="1" applyFill="1" applyAlignment="1">
      <alignment horizontal="center"/>
    </xf>
    <xf numFmtId="169" fontId="19" fillId="2" borderId="4" xfId="0" applyNumberFormat="1" applyFont="1" applyFill="1" applyBorder="1" applyAlignment="1">
      <alignment horizontal="center"/>
    </xf>
    <xf numFmtId="173" fontId="18" fillId="6" borderId="57" xfId="0" applyNumberFormat="1" applyFont="1" applyFill="1" applyBorder="1" applyAlignment="1">
      <alignment horizontal="center"/>
    </xf>
    <xf numFmtId="173" fontId="14" fillId="2" borderId="0" xfId="0" applyNumberFormat="1" applyFont="1" applyFill="1" applyAlignment="1">
      <alignment horizontal="center"/>
    </xf>
    <xf numFmtId="2" fontId="19" fillId="2" borderId="0" xfId="0" applyNumberFormat="1" applyFont="1" applyFill="1" applyAlignment="1">
      <alignment horizontal="center"/>
    </xf>
    <xf numFmtId="2" fontId="19" fillId="2" borderId="57" xfId="0" applyNumberFormat="1" applyFont="1" applyFill="1" applyBorder="1" applyAlignment="1">
      <alignment horizontal="center"/>
    </xf>
    <xf numFmtId="173" fontId="19" fillId="2" borderId="57" xfId="0" applyNumberFormat="1" applyFont="1" applyFill="1" applyBorder="1" applyAlignment="1">
      <alignment horizontal="center"/>
    </xf>
    <xf numFmtId="173" fontId="11" fillId="2" borderId="0" xfId="0" applyNumberFormat="1" applyFont="1" applyFill="1" applyAlignment="1">
      <alignment horizontal="center"/>
    </xf>
    <xf numFmtId="173" fontId="19" fillId="2" borderId="0" xfId="0" applyNumberFormat="1" applyFont="1" applyFill="1" applyAlignment="1">
      <alignment horizontal="center"/>
    </xf>
    <xf numFmtId="173" fontId="11" fillId="2" borderId="0" xfId="0" applyNumberFormat="1" applyFont="1" applyFill="1" applyAlignment="1">
      <alignment horizontal="center"/>
    </xf>
    <xf numFmtId="2" fontId="11" fillId="2" borderId="0" xfId="0" applyNumberFormat="1" applyFont="1" applyFill="1" applyAlignment="1">
      <alignment horizontal="center"/>
    </xf>
    <xf numFmtId="2" fontId="19" fillId="2" borderId="57" xfId="0" applyNumberFormat="1" applyFont="1" applyFill="1" applyBorder="1" applyAlignment="1">
      <alignment horizontal="center" wrapText="1"/>
    </xf>
    <xf numFmtId="167" fontId="18" fillId="6" borderId="55" xfId="0" applyNumberFormat="1" applyFont="1" applyFill="1" applyBorder="1" applyAlignment="1">
      <alignment horizontal="center" vertical="center"/>
    </xf>
    <xf numFmtId="2" fontId="11" fillId="2" borderId="0" xfId="0" applyNumberFormat="1" applyFont="1" applyFill="1" applyAlignment="1">
      <alignment horizontal="center" wrapText="1"/>
    </xf>
    <xf numFmtId="167" fontId="14" fillId="2" borderId="0" xfId="0" applyNumberFormat="1" applyFont="1" applyFill="1" applyAlignment="1">
      <alignment horizontal="center" vertical="center"/>
    </xf>
    <xf numFmtId="2" fontId="11" fillId="2" borderId="0" xfId="0" applyNumberFormat="1" applyFont="1" applyFill="1" applyAlignment="1">
      <alignment horizontal="center" wrapText="1"/>
    </xf>
    <xf numFmtId="0" fontId="11" fillId="2" borderId="50" xfId="0" applyFont="1" applyFill="1" applyBorder="1"/>
    <xf numFmtId="0" fontId="11" fillId="2" borderId="0" xfId="0" applyFont="1" applyFill="1" applyAlignment="1">
      <alignment horizontal="center"/>
    </xf>
    <xf numFmtId="0" fontId="11" fillId="2" borderId="0" xfId="0" applyFont="1" applyFill="1"/>
    <xf numFmtId="10" fontId="11" fillId="2" borderId="50" xfId="0" applyNumberFormat="1" applyFont="1" applyFill="1" applyBorder="1"/>
    <xf numFmtId="2" fontId="11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0" fontId="0" fillId="2" borderId="0" xfId="0" applyFill="1"/>
    <xf numFmtId="0" fontId="18" fillId="2" borderId="36" xfId="0" applyFont="1" applyFill="1" applyBorder="1"/>
    <xf numFmtId="0" fontId="18" fillId="2" borderId="36" xfId="0" applyFont="1" applyFill="1" applyBorder="1" applyAlignment="1">
      <alignment horizontal="center"/>
    </xf>
    <xf numFmtId="0" fontId="19" fillId="2" borderId="36" xfId="0" applyFont="1" applyFill="1" applyBorder="1" applyAlignment="1">
      <alignment horizontal="center"/>
    </xf>
    <xf numFmtId="0" fontId="18" fillId="2" borderId="0" xfId="0" applyFont="1" applyFill="1" applyAlignment="1">
      <alignment horizontal="right"/>
    </xf>
    <xf numFmtId="0" fontId="19" fillId="2" borderId="38" xfId="0" applyFont="1" applyFill="1" applyBorder="1"/>
    <xf numFmtId="0" fontId="19" fillId="2" borderId="0" xfId="0" applyFont="1" applyFill="1"/>
    <xf numFmtId="0" fontId="19" fillId="2" borderId="0" xfId="0" applyFont="1" applyFill="1"/>
    <xf numFmtId="0" fontId="19" fillId="2" borderId="38" xfId="0" applyFont="1" applyFill="1" applyBorder="1"/>
    <xf numFmtId="0" fontId="18" fillId="2" borderId="52" xfId="0" applyFont="1" applyFill="1" applyBorder="1"/>
    <xf numFmtId="0" fontId="18" fillId="2" borderId="0" xfId="0" applyFont="1" applyFill="1"/>
    <xf numFmtId="0" fontId="19" fillId="2" borderId="52" xfId="0" applyFont="1" applyFill="1" applyBorder="1"/>
    <xf numFmtId="2" fontId="11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7" fontId="11" fillId="2" borderId="0" xfId="0" applyNumberFormat="1" applyFont="1" applyFill="1" applyAlignment="1">
      <alignment horizontal="center"/>
    </xf>
    <xf numFmtId="0" fontId="0" fillId="2" borderId="0" xfId="0" applyFill="1" applyAlignment="1">
      <alignment horizontal="center"/>
    </xf>
    <xf numFmtId="166" fontId="0" fillId="2" borderId="0" xfId="0" applyNumberFormat="1" applyFill="1"/>
    <xf numFmtId="0" fontId="0" fillId="2" borderId="0" xfId="0" applyFill="1" applyAlignment="1">
      <alignment horizontal="right"/>
    </xf>
    <xf numFmtId="0" fontId="10" fillId="2" borderId="1" xfId="0" applyFont="1" applyFill="1" applyBorder="1" applyAlignment="1">
      <alignment horizontal="left" vertical="center" wrapText="1"/>
    </xf>
    <xf numFmtId="0" fontId="10" fillId="2" borderId="2" xfId="0" applyFont="1" applyFill="1" applyBorder="1" applyAlignment="1">
      <alignment horizontal="left" vertical="center" wrapText="1"/>
    </xf>
    <xf numFmtId="0" fontId="10" fillId="2" borderId="29" xfId="0" applyFont="1" applyFill="1" applyBorder="1" applyAlignment="1">
      <alignment horizontal="left" vertical="center" wrapText="1"/>
    </xf>
    <xf numFmtId="0" fontId="10" fillId="2" borderId="30" xfId="0" applyFont="1" applyFill="1" applyBorder="1" applyAlignment="1">
      <alignment horizontal="left" vertical="center" wrapText="1"/>
    </xf>
    <xf numFmtId="0" fontId="10" fillId="2" borderId="53" xfId="0" applyFont="1" applyFill="1" applyBorder="1" applyAlignment="1">
      <alignment horizontal="center"/>
    </xf>
    <xf numFmtId="0" fontId="10" fillId="2" borderId="54" xfId="0" applyFont="1" applyFill="1" applyBorder="1" applyAlignment="1">
      <alignment horizontal="center"/>
    </xf>
    <xf numFmtId="0" fontId="10" fillId="2" borderId="55" xfId="0" applyFont="1" applyFill="1" applyBorder="1" applyAlignment="1">
      <alignment horizontal="center"/>
    </xf>
    <xf numFmtId="0" fontId="12" fillId="2" borderId="36" xfId="0" applyFont="1" applyFill="1" applyBorder="1" applyAlignment="1">
      <alignment horizontal="center" vertical="center"/>
    </xf>
    <xf numFmtId="0" fontId="4" fillId="3" borderId="0" xfId="0" applyFont="1" applyFill="1" applyAlignment="1" applyProtection="1">
      <alignment horizontal="left" vertical="center"/>
      <protection locked="0"/>
    </xf>
    <xf numFmtId="0" fontId="10" fillId="2" borderId="53" xfId="0" applyFont="1" applyFill="1" applyBorder="1" applyAlignment="1">
      <alignment horizontal="justify" vertical="center" wrapText="1"/>
    </xf>
    <xf numFmtId="0" fontId="10" fillId="2" borderId="54" xfId="0" applyFont="1" applyFill="1" applyBorder="1" applyAlignment="1">
      <alignment horizontal="justify" vertical="center" wrapText="1"/>
    </xf>
    <xf numFmtId="0" fontId="10" fillId="2" borderId="55" xfId="0" applyFont="1" applyFill="1" applyBorder="1" applyAlignment="1">
      <alignment horizontal="justify" vertical="center" wrapText="1"/>
    </xf>
    <xf numFmtId="0" fontId="10" fillId="2" borderId="53" xfId="0" applyFont="1" applyFill="1" applyBorder="1" applyAlignment="1">
      <alignment horizontal="left" vertical="center" wrapText="1"/>
    </xf>
    <xf numFmtId="0" fontId="10" fillId="2" borderId="54" xfId="0" applyFont="1" applyFill="1" applyBorder="1" applyAlignment="1">
      <alignment horizontal="left" vertical="center" wrapText="1"/>
    </xf>
    <xf numFmtId="0" fontId="10" fillId="2" borderId="55" xfId="0" applyFont="1" applyFill="1" applyBorder="1" applyAlignment="1">
      <alignment horizontal="left" vertical="center" wrapText="1"/>
    </xf>
    <xf numFmtId="0" fontId="3" fillId="2" borderId="34" xfId="0" applyFont="1" applyFill="1" applyBorder="1" applyAlignment="1">
      <alignment horizontal="center" vertical="center"/>
    </xf>
    <xf numFmtId="0" fontId="3" fillId="2" borderId="56" xfId="0" applyFont="1" applyFill="1" applyBorder="1" applyAlignment="1">
      <alignment horizontal="center" vertical="center"/>
    </xf>
    <xf numFmtId="0" fontId="3" fillId="2" borderId="26" xfId="0" applyFont="1" applyFill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28" xfId="0" applyFont="1" applyFill="1" applyBorder="1" applyAlignment="1">
      <alignment horizontal="center" vertical="center"/>
    </xf>
    <xf numFmtId="2" fontId="4" fillId="3" borderId="26" xfId="0" applyNumberFormat="1" applyFont="1" applyFill="1" applyBorder="1" applyAlignment="1" applyProtection="1">
      <alignment horizontal="center" vertical="center"/>
      <protection locked="0"/>
    </xf>
    <xf numFmtId="2" fontId="4" fillId="3" borderId="27" xfId="0" applyNumberFormat="1" applyFont="1" applyFill="1" applyBorder="1" applyAlignment="1" applyProtection="1">
      <alignment horizontal="center" vertical="center"/>
      <protection locked="0"/>
    </xf>
    <xf numFmtId="2" fontId="4" fillId="3" borderId="28" xfId="0" applyNumberFormat="1" applyFont="1" applyFill="1" applyBorder="1" applyAlignment="1" applyProtection="1">
      <alignment horizontal="center" vertical="center"/>
      <protection locked="0"/>
    </xf>
    <xf numFmtId="0" fontId="10" fillId="2" borderId="1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0" fillId="2" borderId="29" xfId="0" applyFont="1" applyFill="1" applyBorder="1" applyAlignment="1">
      <alignment horizontal="center" vertical="center" wrapText="1"/>
    </xf>
    <xf numFmtId="0" fontId="10" fillId="2" borderId="30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0" fontId="3" fillId="2" borderId="36" xfId="0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0" fontId="3" fillId="2" borderId="52" xfId="0" applyFont="1" applyFill="1" applyBorder="1" applyAlignment="1">
      <alignment horizontal="center" vertical="center"/>
    </xf>
    <xf numFmtId="0" fontId="10" fillId="2" borderId="36" xfId="0" applyFont="1" applyFill="1" applyBorder="1" applyAlignment="1">
      <alignment horizontal="left" vertical="center" wrapText="1"/>
    </xf>
    <xf numFmtId="0" fontId="10" fillId="2" borderId="50" xfId="0" applyFont="1" applyFill="1" applyBorder="1" applyAlignment="1">
      <alignment horizontal="left" vertical="center" wrapText="1"/>
    </xf>
    <xf numFmtId="0" fontId="14" fillId="2" borderId="0" xfId="0" applyFont="1" applyFill="1" applyAlignment="1">
      <alignment horizontal="right"/>
    </xf>
    <xf numFmtId="0" fontId="11" fillId="2" borderId="0" xfId="0" applyFont="1" applyFill="1" applyAlignment="1">
      <alignment horizontal="left" wrapText="1"/>
    </xf>
    <xf numFmtId="0" fontId="16" fillId="2" borderId="0" xfId="0" applyFont="1" applyFill="1" applyAlignment="1">
      <alignment horizontal="center" wrapText="1"/>
    </xf>
    <xf numFmtId="0" fontId="17" fillId="2" borderId="0" xfId="0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165" fontId="14" fillId="2" borderId="26" xfId="0" applyNumberFormat="1" applyFont="1" applyFill="1" applyBorder="1" applyAlignment="1">
      <alignment horizontal="center" vertical="center"/>
    </xf>
    <xf numFmtId="165" fontId="14" fillId="2" borderId="28" xfId="0" applyNumberFormat="1" applyFont="1" applyFill="1" applyBorder="1" applyAlignment="1">
      <alignment horizontal="center" vertical="center"/>
    </xf>
    <xf numFmtId="0" fontId="14" fillId="2" borderId="36" xfId="0" applyFont="1" applyFill="1" applyBorder="1" applyAlignment="1">
      <alignment horizontal="center"/>
    </xf>
    <xf numFmtId="0" fontId="5" fillId="2" borderId="36" xfId="0" applyFont="1" applyFill="1" applyBorder="1" applyAlignment="1">
      <alignment horizontal="center" vertical="center"/>
    </xf>
  </cellXfs>
  <cellStyles count="1">
    <cellStyle name="Normal" xfId="0" builtinId="0"/>
  </cellStyles>
  <dxfs count="26"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8:B250"/>
  <sheetViews>
    <sheetView workbookViewId="0">
      <selection activeCell="B18" sqref="B18"/>
    </sheetView>
  </sheetViews>
  <sheetFormatPr defaultRowHeight="12.75" x14ac:dyDescent="0.2"/>
  <sheetData>
    <row r="18" spans="2:2" x14ac:dyDescent="0.2">
      <c r="B18" t="s">
        <v>0</v>
      </c>
    </row>
    <row r="19" spans="2:2" x14ac:dyDescent="0.2">
      <c r="B19" t="s">
        <v>1</v>
      </c>
    </row>
    <row r="20" spans="2:2" x14ac:dyDescent="0.2">
      <c r="B20" t="s">
        <v>2</v>
      </c>
    </row>
    <row r="21" spans="2:2" x14ac:dyDescent="0.2">
      <c r="B21" t="s">
        <v>3</v>
      </c>
    </row>
    <row r="22" spans="2:2" x14ac:dyDescent="0.2">
      <c r="B22" t="s">
        <v>4</v>
      </c>
    </row>
    <row r="250" spans="1:1" x14ac:dyDescent="0.2">
      <c r="A250">
        <v>2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5:N250"/>
  <sheetViews>
    <sheetView topLeftCell="B61" zoomScale="68" zoomScaleNormal="68" workbookViewId="0">
      <selection activeCell="H75" sqref="H75"/>
    </sheetView>
  </sheetViews>
  <sheetFormatPr defaultRowHeight="18.75" x14ac:dyDescent="0.25"/>
  <cols>
    <col min="1" max="1" width="55.42578125" style="1" customWidth="1"/>
    <col min="2" max="2" width="33.7109375" style="1" customWidth="1"/>
    <col min="3" max="3" width="42.28515625" style="1" customWidth="1"/>
    <col min="4" max="4" width="30.5703125" style="1" customWidth="1"/>
    <col min="5" max="5" width="33.5703125" style="1" customWidth="1"/>
    <col min="6" max="6" width="36" style="1" customWidth="1"/>
    <col min="7" max="7" width="33.140625" style="1" customWidth="1"/>
    <col min="8" max="8" width="29.7109375" style="1" customWidth="1"/>
    <col min="9" max="9" width="31.5703125" style="2" customWidth="1"/>
    <col min="10" max="10" width="29.85546875" style="2" customWidth="1"/>
    <col min="11" max="11" width="34.85546875" style="2" customWidth="1"/>
    <col min="12" max="12" width="9.140625" style="2" customWidth="1"/>
  </cols>
  <sheetData>
    <row r="15" spans="1:8" ht="19.5" customHeight="1" x14ac:dyDescent="0.25"/>
    <row r="16" spans="1:8" ht="19.5" customHeight="1" x14ac:dyDescent="0.3">
      <c r="A16" s="483" t="s">
        <v>5</v>
      </c>
      <c r="B16" s="484"/>
      <c r="C16" s="484"/>
      <c r="D16" s="484"/>
      <c r="E16" s="484"/>
      <c r="F16" s="484"/>
      <c r="G16" s="484"/>
      <c r="H16" s="485"/>
    </row>
    <row r="17" spans="1:14" ht="20.25" customHeight="1" x14ac:dyDescent="0.2">
      <c r="A17" s="486" t="s">
        <v>6</v>
      </c>
      <c r="B17" s="486"/>
      <c r="C17" s="486"/>
      <c r="D17" s="486"/>
      <c r="E17" s="486"/>
      <c r="F17" s="486"/>
      <c r="G17" s="486"/>
      <c r="H17" s="486"/>
    </row>
    <row r="18" spans="1:14" ht="26.25" customHeight="1" x14ac:dyDescent="0.25">
      <c r="A18" s="3" t="s">
        <v>7</v>
      </c>
      <c r="B18" s="487" t="s">
        <v>0</v>
      </c>
      <c r="C18" s="487"/>
      <c r="D18" s="487"/>
      <c r="E18" s="487"/>
    </row>
    <row r="19" spans="1:14" ht="26.25" customHeight="1" x14ac:dyDescent="0.25">
      <c r="A19" s="3" t="s">
        <v>8</v>
      </c>
      <c r="B19" s="4" t="s">
        <v>1</v>
      </c>
    </row>
    <row r="20" spans="1:14" ht="26.25" customHeight="1" x14ac:dyDescent="0.25">
      <c r="A20" s="3" t="s">
        <v>9</v>
      </c>
      <c r="B20" s="4" t="s">
        <v>2</v>
      </c>
    </row>
    <row r="21" spans="1:14" ht="26.25" customHeight="1" x14ac:dyDescent="0.3">
      <c r="A21" s="3" t="s">
        <v>10</v>
      </c>
      <c r="B21" s="487" t="s">
        <v>3</v>
      </c>
      <c r="C21" s="487"/>
      <c r="D21" s="487"/>
      <c r="E21" s="487"/>
      <c r="F21" s="487"/>
      <c r="G21" s="487"/>
      <c r="H21" s="487"/>
      <c r="I21" s="5"/>
    </row>
    <row r="22" spans="1:14" ht="26.25" customHeight="1" x14ac:dyDescent="0.25">
      <c r="A22" s="3" t="s">
        <v>11</v>
      </c>
      <c r="B22" s="6" t="s">
        <v>4</v>
      </c>
    </row>
    <row r="23" spans="1:14" ht="26.25" customHeight="1" x14ac:dyDescent="0.25">
      <c r="A23" s="3" t="s">
        <v>12</v>
      </c>
      <c r="B23" s="6"/>
    </row>
    <row r="24" spans="1:14" x14ac:dyDescent="0.25">
      <c r="A24" s="3"/>
      <c r="B24" s="7"/>
    </row>
    <row r="25" spans="1:14" x14ac:dyDescent="0.25">
      <c r="A25" s="8" t="s">
        <v>13</v>
      </c>
      <c r="B25" s="7"/>
    </row>
    <row r="26" spans="1:14" ht="26.25" customHeight="1" x14ac:dyDescent="0.25">
      <c r="A26" s="9" t="s">
        <v>14</v>
      </c>
      <c r="B26" s="487" t="s">
        <v>15</v>
      </c>
      <c r="C26" s="487"/>
    </row>
    <row r="27" spans="1:14" ht="26.25" customHeight="1" x14ac:dyDescent="0.25">
      <c r="A27" s="10" t="s">
        <v>16</v>
      </c>
      <c r="B27" s="487" t="s">
        <v>17</v>
      </c>
      <c r="C27" s="487"/>
    </row>
    <row r="28" spans="1:14" ht="27" customHeight="1" x14ac:dyDescent="0.25">
      <c r="A28" s="10" t="s">
        <v>18</v>
      </c>
      <c r="B28" s="11">
        <v>98.74</v>
      </c>
    </row>
    <row r="29" spans="1:14" s="13" customFormat="1" ht="15.75" customHeight="1" x14ac:dyDescent="0.2">
      <c r="A29" s="10" t="s">
        <v>19</v>
      </c>
      <c r="B29" s="12">
        <v>0</v>
      </c>
      <c r="C29" s="488" t="s">
        <v>20</v>
      </c>
      <c r="D29" s="489"/>
      <c r="E29" s="489"/>
      <c r="F29" s="489"/>
      <c r="G29" s="489"/>
      <c r="H29" s="490"/>
    </row>
    <row r="30" spans="1:14" s="13" customFormat="1" ht="19.5" customHeight="1" x14ac:dyDescent="0.3">
      <c r="A30" s="10" t="s">
        <v>21</v>
      </c>
      <c r="B30" s="14">
        <f>B28-B29</f>
        <v>98.74</v>
      </c>
      <c r="C30" s="15"/>
      <c r="D30" s="15"/>
      <c r="E30" s="15"/>
      <c r="F30" s="15"/>
      <c r="G30" s="15"/>
      <c r="H30" s="16"/>
    </row>
    <row r="31" spans="1:14" s="13" customFormat="1" ht="27" customHeight="1" x14ac:dyDescent="0.2">
      <c r="A31" s="10" t="s">
        <v>22</v>
      </c>
      <c r="B31" s="17">
        <v>1</v>
      </c>
      <c r="C31" s="491" t="s">
        <v>23</v>
      </c>
      <c r="D31" s="492"/>
      <c r="E31" s="492"/>
      <c r="F31" s="492"/>
      <c r="G31" s="492"/>
      <c r="H31" s="493"/>
    </row>
    <row r="32" spans="1:14" s="13" customFormat="1" ht="27" customHeight="1" x14ac:dyDescent="0.25">
      <c r="A32" s="10" t="s">
        <v>24</v>
      </c>
      <c r="B32" s="17">
        <v>1</v>
      </c>
      <c r="C32" s="491" t="s">
        <v>25</v>
      </c>
      <c r="D32" s="492"/>
      <c r="E32" s="492"/>
      <c r="F32" s="492"/>
      <c r="G32" s="492"/>
      <c r="H32" s="493"/>
      <c r="L32" s="18"/>
      <c r="M32" s="18"/>
      <c r="N32" s="19"/>
    </row>
    <row r="33" spans="1:14" s="13" customFormat="1" ht="17.25" customHeight="1" x14ac:dyDescent="0.25">
      <c r="A33" s="10"/>
      <c r="B33" s="20"/>
      <c r="C33" s="21"/>
      <c r="D33" s="21"/>
      <c r="E33" s="21"/>
      <c r="F33" s="21"/>
      <c r="G33" s="21"/>
      <c r="H33" s="21"/>
      <c r="L33" s="18"/>
      <c r="M33" s="18"/>
      <c r="N33" s="19"/>
    </row>
    <row r="34" spans="1:14" s="13" customFormat="1" x14ac:dyDescent="0.25">
      <c r="A34" s="10" t="s">
        <v>26</v>
      </c>
      <c r="B34" s="22">
        <f>B31/B32</f>
        <v>1</v>
      </c>
      <c r="C34" s="2" t="s">
        <v>27</v>
      </c>
      <c r="D34" s="2"/>
      <c r="E34" s="2"/>
      <c r="F34" s="2"/>
      <c r="G34" s="2"/>
      <c r="H34" s="23"/>
      <c r="L34" s="18"/>
      <c r="M34" s="18"/>
      <c r="N34" s="19"/>
    </row>
    <row r="35" spans="1:14" s="13" customFormat="1" ht="19.5" customHeight="1" x14ac:dyDescent="0.25">
      <c r="A35" s="10"/>
      <c r="B35" s="14"/>
      <c r="C35" s="23"/>
      <c r="D35" s="23"/>
      <c r="E35" s="23"/>
      <c r="F35" s="23"/>
      <c r="G35" s="2"/>
      <c r="H35" s="23"/>
      <c r="L35" s="18"/>
      <c r="M35" s="18"/>
      <c r="N35" s="19"/>
    </row>
    <row r="36" spans="1:14" s="13" customFormat="1" ht="15.75" customHeight="1" x14ac:dyDescent="0.25">
      <c r="A36" s="24" t="s">
        <v>28</v>
      </c>
      <c r="B36" s="25">
        <v>1</v>
      </c>
      <c r="C36" s="2"/>
      <c r="D36" s="494" t="s">
        <v>29</v>
      </c>
      <c r="E36" s="495"/>
      <c r="F36" s="494" t="s">
        <v>30</v>
      </c>
      <c r="G36" s="495"/>
      <c r="H36" s="23"/>
      <c r="L36" s="18"/>
      <c r="M36" s="18"/>
      <c r="N36" s="19"/>
    </row>
    <row r="37" spans="1:14" s="13" customFormat="1" ht="15.75" customHeight="1" x14ac:dyDescent="0.25">
      <c r="A37" s="26" t="s">
        <v>31</v>
      </c>
      <c r="B37" s="27">
        <v>1</v>
      </c>
      <c r="C37" s="28" t="s">
        <v>32</v>
      </c>
      <c r="D37" s="29" t="s">
        <v>33</v>
      </c>
      <c r="E37" s="30" t="s">
        <v>34</v>
      </c>
      <c r="F37" s="29" t="s">
        <v>33</v>
      </c>
      <c r="G37" s="31" t="s">
        <v>34</v>
      </c>
      <c r="H37" s="23"/>
      <c r="L37" s="18"/>
      <c r="M37" s="18"/>
      <c r="N37" s="19"/>
    </row>
    <row r="38" spans="1:14" s="13" customFormat="1" ht="26.25" customHeight="1" x14ac:dyDescent="0.25">
      <c r="A38" s="26" t="s">
        <v>35</v>
      </c>
      <c r="B38" s="27">
        <v>1</v>
      </c>
      <c r="C38" s="32">
        <v>1</v>
      </c>
      <c r="D38" s="33"/>
      <c r="E38" s="34" t="str">
        <f>IF(ISBLANK(D38),"-",$D$48/$D$45*D38)</f>
        <v>-</v>
      </c>
      <c r="F38" s="33"/>
      <c r="G38" s="35" t="str">
        <f>IF(ISBLANK(F38),"-",$D$48/$F$45*F38)</f>
        <v>-</v>
      </c>
      <c r="H38" s="23"/>
      <c r="L38" s="18"/>
      <c r="M38" s="18"/>
      <c r="N38" s="19"/>
    </row>
    <row r="39" spans="1:14" s="13" customFormat="1" ht="26.25" customHeight="1" x14ac:dyDescent="0.25">
      <c r="A39" s="26" t="s">
        <v>36</v>
      </c>
      <c r="B39" s="27">
        <v>1</v>
      </c>
      <c r="C39" s="36">
        <v>2</v>
      </c>
      <c r="D39" s="37"/>
      <c r="E39" s="38" t="str">
        <f>IF(ISBLANK(D39),"-",$D$48/$D$45*D39)</f>
        <v>-</v>
      </c>
      <c r="F39" s="37"/>
      <c r="G39" s="39" t="str">
        <f>IF(ISBLANK(F39),"-",$D$48/$F$45*F39)</f>
        <v>-</v>
      </c>
      <c r="H39" s="23"/>
      <c r="L39" s="18"/>
      <c r="M39" s="18"/>
      <c r="N39" s="19"/>
    </row>
    <row r="40" spans="1:14" ht="26.25" customHeight="1" x14ac:dyDescent="0.3">
      <c r="A40" s="26" t="s">
        <v>37</v>
      </c>
      <c r="B40" s="27">
        <v>1</v>
      </c>
      <c r="C40" s="36">
        <v>3</v>
      </c>
      <c r="D40" s="37"/>
      <c r="E40" s="38" t="str">
        <f>IF(ISBLANK(D40),"-",$D$48/$D$45*D40)</f>
        <v>-</v>
      </c>
      <c r="F40" s="37"/>
      <c r="G40" s="39" t="str">
        <f>IF(ISBLANK(F40),"-",$D$48/$F$45*F40)</f>
        <v>-</v>
      </c>
      <c r="L40" s="18"/>
      <c r="M40" s="18"/>
      <c r="N40" s="40"/>
    </row>
    <row r="41" spans="1:14" ht="26.25" customHeight="1" x14ac:dyDescent="0.3">
      <c r="A41" s="26" t="s">
        <v>38</v>
      </c>
      <c r="B41" s="27">
        <v>1</v>
      </c>
      <c r="C41" s="41">
        <v>4</v>
      </c>
      <c r="D41" s="42"/>
      <c r="E41" s="43" t="str">
        <f>IF(ISBLANK(D41),"-",$D$48/$D$45*D41)</f>
        <v>-</v>
      </c>
      <c r="F41" s="42"/>
      <c r="G41" s="44" t="str">
        <f>IF(ISBLANK(F41),"-",$D$48/$F$45*F41)</f>
        <v>-</v>
      </c>
      <c r="L41" s="18"/>
      <c r="M41" s="18"/>
      <c r="N41" s="40"/>
    </row>
    <row r="42" spans="1:14" ht="27" customHeight="1" x14ac:dyDescent="0.2">
      <c r="A42" s="26" t="s">
        <v>39</v>
      </c>
      <c r="B42" s="27">
        <v>1</v>
      </c>
      <c r="C42" s="45" t="s">
        <v>40</v>
      </c>
      <c r="D42" s="46" t="e">
        <f>AVERAGE(D38:D41)</f>
        <v>#DIV/0!</v>
      </c>
      <c r="E42" s="47" t="e">
        <f>AVERAGE(E38:E41)</f>
        <v>#DIV/0!</v>
      </c>
      <c r="F42" s="48" t="e">
        <f>AVERAGE(F38:F41)</f>
        <v>#DIV/0!</v>
      </c>
      <c r="G42" s="49" t="e">
        <f>AVERAGE(G38:G41)</f>
        <v>#DIV/0!</v>
      </c>
      <c r="H42" s="50"/>
    </row>
    <row r="43" spans="1:14" ht="26.25" customHeight="1" x14ac:dyDescent="0.25">
      <c r="A43" s="26" t="s">
        <v>41</v>
      </c>
      <c r="B43" s="11">
        <v>1</v>
      </c>
      <c r="C43" s="51" t="s">
        <v>42</v>
      </c>
      <c r="D43" s="52"/>
      <c r="E43" s="53"/>
      <c r="F43" s="54"/>
      <c r="H43" s="50"/>
    </row>
    <row r="44" spans="1:14" ht="26.25" customHeight="1" x14ac:dyDescent="0.25">
      <c r="A44" s="26" t="s">
        <v>43</v>
      </c>
      <c r="B44" s="11">
        <v>1</v>
      </c>
      <c r="C44" s="55" t="s">
        <v>44</v>
      </c>
      <c r="D44" s="56">
        <f>D43*$B$34</f>
        <v>0</v>
      </c>
      <c r="E44" s="57"/>
      <c r="F44" s="58">
        <f>F43*$B$34</f>
        <v>0</v>
      </c>
      <c r="H44" s="50"/>
    </row>
    <row r="45" spans="1:14" ht="19.5" customHeight="1" x14ac:dyDescent="0.25">
      <c r="A45" s="26" t="s">
        <v>45</v>
      </c>
      <c r="B45" s="59">
        <f>(B44/B43)*(B42/B41)*(B40/B39)*(B38/B37)*B36</f>
        <v>1</v>
      </c>
      <c r="C45" s="55" t="s">
        <v>46</v>
      </c>
      <c r="D45" s="60">
        <f>D44*$B$30/100</f>
        <v>0</v>
      </c>
      <c r="E45" s="61"/>
      <c r="F45" s="62">
        <f>F44*$B$30/100</f>
        <v>0</v>
      </c>
      <c r="H45" s="50"/>
    </row>
    <row r="46" spans="1:14" ht="19.5" customHeight="1" x14ac:dyDescent="0.25">
      <c r="A46" s="479" t="s">
        <v>47</v>
      </c>
      <c r="B46" s="480"/>
      <c r="C46" s="55" t="s">
        <v>48</v>
      </c>
      <c r="D46" s="56">
        <f>D45/$B$45</f>
        <v>0</v>
      </c>
      <c r="E46" s="61"/>
      <c r="F46" s="63">
        <f>F45/$B$45</f>
        <v>0</v>
      </c>
      <c r="H46" s="50"/>
    </row>
    <row r="47" spans="1:14" ht="27" customHeight="1" x14ac:dyDescent="0.25">
      <c r="A47" s="481"/>
      <c r="B47" s="482"/>
      <c r="C47" s="55" t="s">
        <v>49</v>
      </c>
      <c r="D47" s="64">
        <v>1.2E-2</v>
      </c>
      <c r="F47" s="65"/>
      <c r="H47" s="50"/>
    </row>
    <row r="48" spans="1:14" x14ac:dyDescent="0.25">
      <c r="C48" s="55" t="s">
        <v>50</v>
      </c>
      <c r="D48" s="56">
        <f>D47*$B$45</f>
        <v>1.2E-2</v>
      </c>
      <c r="F48" s="65"/>
      <c r="H48" s="50"/>
    </row>
    <row r="49" spans="1:8" ht="19.5" customHeight="1" x14ac:dyDescent="0.25">
      <c r="C49" s="66" t="s">
        <v>51</v>
      </c>
      <c r="D49" s="67">
        <f>D48/B34</f>
        <v>1.2E-2</v>
      </c>
      <c r="F49" s="68"/>
      <c r="H49" s="50"/>
    </row>
    <row r="50" spans="1:8" x14ac:dyDescent="0.25">
      <c r="C50" s="69" t="s">
        <v>52</v>
      </c>
      <c r="D50" s="70" t="e">
        <f>AVERAGE(E38:E41,G38:G41)</f>
        <v>#DIV/0!</v>
      </c>
      <c r="F50" s="68"/>
      <c r="H50" s="50"/>
    </row>
    <row r="51" spans="1:8" x14ac:dyDescent="0.25">
      <c r="C51" s="71" t="s">
        <v>53</v>
      </c>
      <c r="D51" s="72" t="e">
        <f>STDEV(E38:E41,G38:G41)/D50</f>
        <v>#DIV/0!</v>
      </c>
      <c r="F51" s="68"/>
    </row>
    <row r="52" spans="1:8" ht="19.5" customHeight="1" x14ac:dyDescent="0.25">
      <c r="C52" s="73" t="s">
        <v>54</v>
      </c>
      <c r="D52" s="74">
        <f>COUNT(E38:E41,G38:G41)</f>
        <v>0</v>
      </c>
      <c r="F52" s="68"/>
    </row>
    <row r="54" spans="1:8" x14ac:dyDescent="0.25">
      <c r="A54" s="75" t="s">
        <v>13</v>
      </c>
      <c r="B54" s="76" t="s">
        <v>55</v>
      </c>
    </row>
    <row r="55" spans="1:8" x14ac:dyDescent="0.25">
      <c r="A55" s="2" t="s">
        <v>56</v>
      </c>
      <c r="B55" s="77" t="str">
        <f>B21</f>
        <v>Sulphamethoxazole 900mg Trimethoprim 160 per tablets</v>
      </c>
    </row>
    <row r="56" spans="1:8" ht="26.25" customHeight="1" x14ac:dyDescent="0.25">
      <c r="A56" s="78" t="s">
        <v>57</v>
      </c>
      <c r="B56" s="12"/>
      <c r="C56" s="2" t="str">
        <f>B20</f>
        <v>each tablets contains sulphamethoxazole 900mg Trimethoprim 160mg.</v>
      </c>
      <c r="H56" s="79"/>
    </row>
    <row r="57" spans="1:8" x14ac:dyDescent="0.25">
      <c r="A57" s="77" t="s">
        <v>58</v>
      </c>
      <c r="B57" s="80"/>
      <c r="H57" s="79"/>
    </row>
    <row r="58" spans="1:8" ht="19.5" customHeight="1" x14ac:dyDescent="0.25">
      <c r="H58" s="79"/>
    </row>
    <row r="59" spans="1:8" s="13" customFormat="1" ht="27" customHeight="1" x14ac:dyDescent="0.2">
      <c r="A59" s="24" t="s">
        <v>59</v>
      </c>
      <c r="B59" s="25">
        <v>1</v>
      </c>
      <c r="C59" s="2"/>
      <c r="D59" s="81" t="s">
        <v>60</v>
      </c>
      <c r="E59" s="82" t="s">
        <v>32</v>
      </c>
      <c r="F59" s="82" t="s">
        <v>33</v>
      </c>
      <c r="G59" s="82" t="s">
        <v>61</v>
      </c>
      <c r="H59" s="28" t="s">
        <v>62</v>
      </c>
    </row>
    <row r="60" spans="1:8" s="13" customFormat="1" ht="26.25" customHeight="1" x14ac:dyDescent="0.2">
      <c r="A60" s="26" t="s">
        <v>63</v>
      </c>
      <c r="B60" s="27">
        <v>1</v>
      </c>
      <c r="C60" s="496" t="s">
        <v>64</v>
      </c>
      <c r="D60" s="499"/>
      <c r="E60" s="83">
        <v>1</v>
      </c>
      <c r="F60" s="84"/>
      <c r="G60" s="85" t="str">
        <f>IF(ISBLANK(F60),"-",(F60/$D$50*$D$47*$B$68)*($B$57/$D$60))</f>
        <v>-</v>
      </c>
      <c r="H60" s="86" t="str">
        <f t="shared" ref="H60:H71" si="0">IF(ISBLANK(F60),"-",G60/$B$56)</f>
        <v>-</v>
      </c>
    </row>
    <row r="61" spans="1:8" s="13" customFormat="1" ht="26.25" customHeight="1" x14ac:dyDescent="0.2">
      <c r="A61" s="26" t="s">
        <v>65</v>
      </c>
      <c r="B61" s="27">
        <v>1</v>
      </c>
      <c r="C61" s="497"/>
      <c r="D61" s="500"/>
      <c r="E61" s="87">
        <v>2</v>
      </c>
      <c r="F61" s="37"/>
      <c r="G61" s="88" t="str">
        <f>IF(ISBLANK(F61),"-",(F61/$D$50*$D$47*$B$68)*($B$57/$D$60))</f>
        <v>-</v>
      </c>
      <c r="H61" s="89" t="str">
        <f t="shared" si="0"/>
        <v>-</v>
      </c>
    </row>
    <row r="62" spans="1:8" s="13" customFormat="1" ht="26.25" customHeight="1" x14ac:dyDescent="0.2">
      <c r="A62" s="26" t="s">
        <v>66</v>
      </c>
      <c r="B62" s="27">
        <v>1</v>
      </c>
      <c r="C62" s="497"/>
      <c r="D62" s="500"/>
      <c r="E62" s="87">
        <v>3</v>
      </c>
      <c r="F62" s="37"/>
      <c r="G62" s="88" t="str">
        <f>IF(ISBLANK(F62),"-",(F62/$D$50*$D$47*$B$68)*($B$57/$D$60))</f>
        <v>-</v>
      </c>
      <c r="H62" s="89" t="str">
        <f t="shared" si="0"/>
        <v>-</v>
      </c>
    </row>
    <row r="63" spans="1:8" ht="27" customHeight="1" x14ac:dyDescent="0.2">
      <c r="A63" s="26" t="s">
        <v>67</v>
      </c>
      <c r="B63" s="27">
        <v>1</v>
      </c>
      <c r="C63" s="498"/>
      <c r="D63" s="501"/>
      <c r="E63" s="90">
        <v>4</v>
      </c>
      <c r="F63" s="91"/>
      <c r="G63" s="88" t="str">
        <f>IF(ISBLANK(F63),"-",(F63/$D$50*$D$47*$B$68)*($B$57/$D$60))</f>
        <v>-</v>
      </c>
      <c r="H63" s="89" t="str">
        <f t="shared" si="0"/>
        <v>-</v>
      </c>
    </row>
    <row r="64" spans="1:8" ht="26.25" customHeight="1" x14ac:dyDescent="0.2">
      <c r="A64" s="26" t="s">
        <v>68</v>
      </c>
      <c r="B64" s="27">
        <v>1</v>
      </c>
      <c r="C64" s="496" t="s">
        <v>69</v>
      </c>
      <c r="D64" s="499"/>
      <c r="E64" s="83">
        <v>1</v>
      </c>
      <c r="F64" s="84"/>
      <c r="G64" s="92" t="str">
        <f>IF(ISBLANK(F64),"-",(F64/$D$50*$D$47*$B$68)*($B$57/$D$64))</f>
        <v>-</v>
      </c>
      <c r="H64" s="93" t="str">
        <f t="shared" si="0"/>
        <v>-</v>
      </c>
    </row>
    <row r="65" spans="1:8" ht="26.25" customHeight="1" x14ac:dyDescent="0.2">
      <c r="A65" s="26" t="s">
        <v>70</v>
      </c>
      <c r="B65" s="27">
        <v>1</v>
      </c>
      <c r="C65" s="497"/>
      <c r="D65" s="500"/>
      <c r="E65" s="87">
        <v>2</v>
      </c>
      <c r="F65" s="37"/>
      <c r="G65" s="94" t="str">
        <f>IF(ISBLANK(F65),"-",(F65/$D$50*$D$47*$B$68)*($B$57/$D$64))</f>
        <v>-</v>
      </c>
      <c r="H65" s="95" t="str">
        <f t="shared" si="0"/>
        <v>-</v>
      </c>
    </row>
    <row r="66" spans="1:8" ht="26.25" customHeight="1" x14ac:dyDescent="0.2">
      <c r="A66" s="26" t="s">
        <v>71</v>
      </c>
      <c r="B66" s="27">
        <v>1</v>
      </c>
      <c r="C66" s="497"/>
      <c r="D66" s="500"/>
      <c r="E66" s="87">
        <v>3</v>
      </c>
      <c r="F66" s="37"/>
      <c r="G66" s="94" t="str">
        <f>IF(ISBLANK(F66),"-",(F66/$D$50*$D$47*$B$68)*($B$57/$D$64))</f>
        <v>-</v>
      </c>
      <c r="H66" s="95" t="str">
        <f t="shared" si="0"/>
        <v>-</v>
      </c>
    </row>
    <row r="67" spans="1:8" ht="27" customHeight="1" x14ac:dyDescent="0.2">
      <c r="A67" s="26" t="s">
        <v>72</v>
      </c>
      <c r="B67" s="27">
        <v>1</v>
      </c>
      <c r="C67" s="498"/>
      <c r="D67" s="501"/>
      <c r="E67" s="90">
        <v>4</v>
      </c>
      <c r="F67" s="91"/>
      <c r="G67" s="96" t="str">
        <f>IF(ISBLANK(F67),"-",(F67/$D$50*$D$47*$B$68)*($B$57/$D$64))</f>
        <v>-</v>
      </c>
      <c r="H67" s="97" t="str">
        <f t="shared" si="0"/>
        <v>-</v>
      </c>
    </row>
    <row r="68" spans="1:8" ht="26.25" customHeight="1" x14ac:dyDescent="0.2">
      <c r="A68" s="26" t="s">
        <v>73</v>
      </c>
      <c r="B68" s="98">
        <f>(B67/B66)*(B65/B64)*(B63/B62)*(B61/B60)*B59</f>
        <v>1</v>
      </c>
      <c r="C68" s="496" t="s">
        <v>74</v>
      </c>
      <c r="D68" s="499"/>
      <c r="E68" s="83">
        <v>1</v>
      </c>
      <c r="F68" s="84"/>
      <c r="G68" s="92" t="str">
        <f>IF(ISBLANK(F68),"-",(F68/$D$50*$D$47*$B$68)*($B$57/$D$68))</f>
        <v>-</v>
      </c>
      <c r="H68" s="89" t="str">
        <f t="shared" si="0"/>
        <v>-</v>
      </c>
    </row>
    <row r="69" spans="1:8" ht="27" customHeight="1" x14ac:dyDescent="0.2">
      <c r="A69" s="99" t="s">
        <v>75</v>
      </c>
      <c r="B69" s="100" t="e">
        <f>(D47*B68)/B56*B57</f>
        <v>#DIV/0!</v>
      </c>
      <c r="C69" s="497"/>
      <c r="D69" s="500"/>
      <c r="E69" s="87">
        <v>2</v>
      </c>
      <c r="F69" s="37"/>
      <c r="G69" s="94" t="str">
        <f>IF(ISBLANK(F69),"-",(F69/$D$50*$D$47*$B$68)*($B$57/$D$68))</f>
        <v>-</v>
      </c>
      <c r="H69" s="89" t="str">
        <f t="shared" si="0"/>
        <v>-</v>
      </c>
    </row>
    <row r="70" spans="1:8" ht="26.25" customHeight="1" x14ac:dyDescent="0.2">
      <c r="A70" s="502" t="s">
        <v>47</v>
      </c>
      <c r="B70" s="503"/>
      <c r="C70" s="497"/>
      <c r="D70" s="500"/>
      <c r="E70" s="87">
        <v>3</v>
      </c>
      <c r="F70" s="37"/>
      <c r="G70" s="94" t="str">
        <f>IF(ISBLANK(F70),"-",(F70/$D$50*$D$47*$B$68)*($B$57/$D$68))</f>
        <v>-</v>
      </c>
      <c r="H70" s="89" t="str">
        <f t="shared" si="0"/>
        <v>-</v>
      </c>
    </row>
    <row r="71" spans="1:8" ht="27" customHeight="1" x14ac:dyDescent="0.2">
      <c r="A71" s="504"/>
      <c r="B71" s="505"/>
      <c r="C71" s="498"/>
      <c r="D71" s="501"/>
      <c r="E71" s="90">
        <v>4</v>
      </c>
      <c r="F71" s="91"/>
      <c r="G71" s="96" t="str">
        <f>IF(ISBLANK(F71),"-",(F71/$D$50*$D$47*$B$68)*($B$57/$D$68))</f>
        <v>-</v>
      </c>
      <c r="H71" s="101" t="str">
        <f t="shared" si="0"/>
        <v>-</v>
      </c>
    </row>
    <row r="72" spans="1:8" ht="26.25" customHeight="1" x14ac:dyDescent="0.2">
      <c r="A72" s="102"/>
      <c r="B72" s="102"/>
      <c r="C72" s="102"/>
      <c r="D72" s="102"/>
      <c r="E72" s="102"/>
      <c r="F72" s="103"/>
      <c r="G72" s="104" t="s">
        <v>40</v>
      </c>
      <c r="H72" s="105">
        <v>0.98</v>
      </c>
    </row>
    <row r="73" spans="1:8" ht="26.25" customHeight="1" x14ac:dyDescent="0.25">
      <c r="C73" s="102"/>
      <c r="D73" s="102"/>
      <c r="E73" s="102"/>
      <c r="F73" s="103"/>
      <c r="G73" s="71" t="s">
        <v>53</v>
      </c>
      <c r="H73" s="106">
        <v>9.5999999999999992E-3</v>
      </c>
    </row>
    <row r="74" spans="1:8" ht="27" customHeight="1" x14ac:dyDescent="0.2">
      <c r="A74" s="102"/>
      <c r="B74" s="102"/>
      <c r="C74" s="103"/>
      <c r="D74" s="103"/>
      <c r="E74" s="107"/>
      <c r="F74" s="103"/>
      <c r="G74" s="73" t="s">
        <v>54</v>
      </c>
      <c r="H74" s="108">
        <v>6</v>
      </c>
    </row>
    <row r="75" spans="1:8" s="111" customFormat="1" x14ac:dyDescent="0.2">
      <c r="A75" s="109"/>
      <c r="B75" s="109"/>
      <c r="C75" s="57"/>
      <c r="D75" s="57"/>
      <c r="E75" s="61"/>
      <c r="F75" s="57"/>
      <c r="G75" s="110"/>
    </row>
    <row r="76" spans="1:8" s="111" customFormat="1" x14ac:dyDescent="0.2">
      <c r="A76" s="9" t="s">
        <v>76</v>
      </c>
      <c r="B76" s="112" t="s">
        <v>77</v>
      </c>
      <c r="C76" s="506" t="str">
        <f>B20</f>
        <v>each tablets contains sulphamethoxazole 900mg Trimethoprim 160mg.</v>
      </c>
      <c r="D76" s="506"/>
      <c r="E76" s="113" t="s">
        <v>78</v>
      </c>
      <c r="F76" s="113"/>
      <c r="G76" s="114">
        <f>H72</f>
        <v>0.98</v>
      </c>
    </row>
    <row r="77" spans="1:8" x14ac:dyDescent="0.2">
      <c r="A77" s="102"/>
      <c r="B77" s="102"/>
      <c r="C77" s="103"/>
      <c r="D77" s="103"/>
      <c r="E77" s="107"/>
      <c r="F77" s="103"/>
      <c r="G77" s="115"/>
      <c r="H77" s="111"/>
    </row>
    <row r="78" spans="1:8" x14ac:dyDescent="0.25">
      <c r="A78" s="8"/>
      <c r="B78" s="8" t="s">
        <v>79</v>
      </c>
    </row>
    <row r="79" spans="1:8" x14ac:dyDescent="0.25">
      <c r="A79" s="8"/>
      <c r="B79" s="8"/>
    </row>
    <row r="80" spans="1:8" ht="26.25" customHeight="1" x14ac:dyDescent="0.25">
      <c r="A80" s="9" t="s">
        <v>14</v>
      </c>
      <c r="B80" s="12" t="str">
        <f>B26</f>
        <v>Trimethoprim</v>
      </c>
    </row>
    <row r="81" spans="1:8" ht="26.25" customHeight="1" x14ac:dyDescent="0.25">
      <c r="A81" s="10" t="s">
        <v>16</v>
      </c>
      <c r="B81" s="12" t="str">
        <f>B27</f>
        <v>NQCL-WRS-T7-1</v>
      </c>
    </row>
    <row r="82" spans="1:8" ht="27" customHeight="1" x14ac:dyDescent="0.25">
      <c r="A82" s="10" t="s">
        <v>18</v>
      </c>
      <c r="B82" s="12">
        <f>B28</f>
        <v>98.74</v>
      </c>
    </row>
    <row r="83" spans="1:8" s="13" customFormat="1" ht="27" customHeight="1" x14ac:dyDescent="0.2">
      <c r="A83" s="10" t="s">
        <v>19</v>
      </c>
      <c r="B83" s="12">
        <f>B29</f>
        <v>0</v>
      </c>
      <c r="C83" s="488" t="s">
        <v>20</v>
      </c>
      <c r="D83" s="489"/>
      <c r="E83" s="489"/>
      <c r="F83" s="489"/>
      <c r="G83" s="489"/>
      <c r="H83" s="490"/>
    </row>
    <row r="84" spans="1:8" s="13" customFormat="1" ht="19.5" customHeight="1" x14ac:dyDescent="0.3">
      <c r="A84" s="10" t="s">
        <v>21</v>
      </c>
      <c r="B84" s="14">
        <f>B82-B83</f>
        <v>98.74</v>
      </c>
      <c r="C84" s="15"/>
      <c r="D84" s="15"/>
      <c r="E84" s="15"/>
      <c r="F84" s="15"/>
      <c r="G84" s="15"/>
      <c r="H84" s="16"/>
    </row>
    <row r="85" spans="1:8" s="13" customFormat="1" ht="27" customHeight="1" x14ac:dyDescent="0.2">
      <c r="A85" s="10" t="s">
        <v>22</v>
      </c>
      <c r="B85" s="17">
        <v>1</v>
      </c>
      <c r="C85" s="491" t="s">
        <v>23</v>
      </c>
      <c r="D85" s="492"/>
      <c r="E85" s="492"/>
      <c r="F85" s="492"/>
      <c r="G85" s="492"/>
      <c r="H85" s="493"/>
    </row>
    <row r="86" spans="1:8" s="13" customFormat="1" ht="27" customHeight="1" x14ac:dyDescent="0.2">
      <c r="A86" s="10" t="s">
        <v>24</v>
      </c>
      <c r="B86" s="17">
        <v>1</v>
      </c>
      <c r="C86" s="491" t="s">
        <v>25</v>
      </c>
      <c r="D86" s="492"/>
      <c r="E86" s="492"/>
      <c r="F86" s="492"/>
      <c r="G86" s="492"/>
      <c r="H86" s="493"/>
    </row>
    <row r="87" spans="1:8" s="13" customFormat="1" x14ac:dyDescent="0.2">
      <c r="A87" s="10"/>
      <c r="B87" s="20"/>
      <c r="C87" s="21"/>
      <c r="D87" s="21"/>
      <c r="E87" s="21"/>
      <c r="F87" s="21"/>
      <c r="G87" s="21"/>
      <c r="H87" s="21"/>
    </row>
    <row r="88" spans="1:8" s="13" customFormat="1" x14ac:dyDescent="0.2">
      <c r="A88" s="10" t="s">
        <v>26</v>
      </c>
      <c r="B88" s="22">
        <f>B85/B86</f>
        <v>1</v>
      </c>
      <c r="C88" s="2" t="s">
        <v>27</v>
      </c>
      <c r="D88" s="2"/>
      <c r="E88" s="2"/>
      <c r="F88" s="2"/>
      <c r="G88" s="2"/>
      <c r="H88" s="23"/>
    </row>
    <row r="89" spans="1:8" ht="19.5" customHeight="1" x14ac:dyDescent="0.25">
      <c r="A89" s="8"/>
      <c r="B89" s="8"/>
    </row>
    <row r="90" spans="1:8" ht="27" customHeight="1" x14ac:dyDescent="0.25">
      <c r="A90" s="24" t="s">
        <v>28</v>
      </c>
      <c r="B90" s="25">
        <v>1</v>
      </c>
      <c r="D90" s="116" t="s">
        <v>29</v>
      </c>
      <c r="E90" s="117"/>
      <c r="F90" s="494" t="s">
        <v>30</v>
      </c>
      <c r="G90" s="495"/>
    </row>
    <row r="91" spans="1:8" ht="26.25" customHeight="1" x14ac:dyDescent="0.25">
      <c r="A91" s="26" t="s">
        <v>31</v>
      </c>
      <c r="B91" s="27">
        <v>1</v>
      </c>
      <c r="C91" s="118" t="s">
        <v>32</v>
      </c>
      <c r="D91" s="29" t="s">
        <v>33</v>
      </c>
      <c r="E91" s="30" t="s">
        <v>34</v>
      </c>
      <c r="F91" s="29" t="s">
        <v>33</v>
      </c>
      <c r="G91" s="31" t="s">
        <v>34</v>
      </c>
    </row>
    <row r="92" spans="1:8" ht="26.25" customHeight="1" x14ac:dyDescent="0.25">
      <c r="A92" s="26" t="s">
        <v>35</v>
      </c>
      <c r="B92" s="27">
        <v>1</v>
      </c>
      <c r="C92" s="119">
        <v>1</v>
      </c>
      <c r="D92" s="33"/>
      <c r="E92" s="34" t="str">
        <f>IF(ISBLANK(D92),"-",$D$102/$D$99*D92)</f>
        <v>-</v>
      </c>
      <c r="F92" s="33"/>
      <c r="G92" s="35" t="str">
        <f>IF(ISBLANK(F92),"-",$D$102/$F$99*F92)</f>
        <v>-</v>
      </c>
    </row>
    <row r="93" spans="1:8" ht="26.25" customHeight="1" x14ac:dyDescent="0.25">
      <c r="A93" s="26" t="s">
        <v>36</v>
      </c>
      <c r="B93" s="27">
        <v>1</v>
      </c>
      <c r="C93" s="103">
        <v>2</v>
      </c>
      <c r="D93" s="37"/>
      <c r="E93" s="38" t="str">
        <f>IF(ISBLANK(D93),"-",$D$102/$D$99*D93)</f>
        <v>-</v>
      </c>
      <c r="F93" s="37"/>
      <c r="G93" s="39" t="str">
        <f>IF(ISBLANK(F93),"-",$D$102/$F$99*F93)</f>
        <v>-</v>
      </c>
    </row>
    <row r="94" spans="1:8" ht="26.25" customHeight="1" x14ac:dyDescent="0.25">
      <c r="A94" s="26" t="s">
        <v>37</v>
      </c>
      <c r="B94" s="27">
        <v>1</v>
      </c>
      <c r="C94" s="103">
        <v>3</v>
      </c>
      <c r="D94" s="37"/>
      <c r="E94" s="38" t="str">
        <f>IF(ISBLANK(D94),"-",$D$102/$D$99*D94)</f>
        <v>-</v>
      </c>
      <c r="F94" s="37"/>
      <c r="G94" s="39" t="str">
        <f>IF(ISBLANK(F94),"-",$D$102/$F$99*F94)</f>
        <v>-</v>
      </c>
    </row>
    <row r="95" spans="1:8" ht="26.25" customHeight="1" x14ac:dyDescent="0.25">
      <c r="A95" s="26" t="s">
        <v>38</v>
      </c>
      <c r="B95" s="27">
        <v>1</v>
      </c>
      <c r="C95" s="120">
        <v>4</v>
      </c>
      <c r="D95" s="42"/>
      <c r="E95" s="43" t="str">
        <f>IF(ISBLANK(D95),"-",$D$102/$D$99*D95)</f>
        <v>-</v>
      </c>
      <c r="F95" s="121"/>
      <c r="G95" s="44" t="str">
        <f>IF(ISBLANK(F95),"-",$D$102/$F$99*F95)</f>
        <v>-</v>
      </c>
    </row>
    <row r="96" spans="1:8" ht="27" customHeight="1" x14ac:dyDescent="0.25">
      <c r="A96" s="26" t="s">
        <v>39</v>
      </c>
      <c r="B96" s="27">
        <v>1</v>
      </c>
      <c r="C96" s="115" t="s">
        <v>40</v>
      </c>
      <c r="D96" s="122" t="e">
        <f>AVERAGE(D92:D95)</f>
        <v>#DIV/0!</v>
      </c>
      <c r="E96" s="47" t="e">
        <f>AVERAGE(E92:E95)</f>
        <v>#DIV/0!</v>
      </c>
      <c r="F96" s="123" t="e">
        <f>AVERAGE(F92:F95)</f>
        <v>#DIV/0!</v>
      </c>
      <c r="G96" s="124" t="e">
        <f>AVERAGE(G92:G95)</f>
        <v>#DIV/0!</v>
      </c>
    </row>
    <row r="97" spans="1:10" ht="26.25" customHeight="1" x14ac:dyDescent="0.25">
      <c r="A97" s="26" t="s">
        <v>41</v>
      </c>
      <c r="B97" s="11">
        <v>1</v>
      </c>
      <c r="C97" s="51" t="s">
        <v>42</v>
      </c>
      <c r="D97" s="125"/>
      <c r="E97" s="53"/>
      <c r="F97" s="54"/>
    </row>
    <row r="98" spans="1:10" ht="26.25" customHeight="1" x14ac:dyDescent="0.25">
      <c r="A98" s="26" t="s">
        <v>43</v>
      </c>
      <c r="B98" s="11">
        <v>1</v>
      </c>
      <c r="C98" s="55" t="s">
        <v>44</v>
      </c>
      <c r="D98" s="56">
        <f>D97*$B$88</f>
        <v>0</v>
      </c>
      <c r="E98" s="57"/>
      <c r="F98" s="58">
        <f>F97*$B$88</f>
        <v>0</v>
      </c>
    </row>
    <row r="99" spans="1:10" ht="19.5" customHeight="1" x14ac:dyDescent="0.25">
      <c r="A99" s="26" t="s">
        <v>45</v>
      </c>
      <c r="B99" s="59">
        <f>(B98/B97)*(B96/B95)*(B94/B93)*(B92/B91)*B90</f>
        <v>1</v>
      </c>
      <c r="C99" s="55" t="s">
        <v>46</v>
      </c>
      <c r="D99" s="60">
        <f>D98*$B$84/100</f>
        <v>0</v>
      </c>
      <c r="E99" s="61"/>
      <c r="F99" s="62">
        <f>F98*$B$84/100</f>
        <v>0</v>
      </c>
    </row>
    <row r="100" spans="1:10" ht="19.5" customHeight="1" x14ac:dyDescent="0.2">
      <c r="A100" s="479" t="s">
        <v>47</v>
      </c>
      <c r="B100" s="510"/>
      <c r="C100" s="55" t="s">
        <v>48</v>
      </c>
      <c r="D100" s="126">
        <f>D99/$B$99</f>
        <v>0</v>
      </c>
      <c r="E100" s="61"/>
      <c r="F100" s="127">
        <f>F99/$B$99</f>
        <v>0</v>
      </c>
      <c r="G100" s="128"/>
      <c r="H100" s="50"/>
    </row>
    <row r="101" spans="1:10" ht="19.5" customHeight="1" x14ac:dyDescent="0.25">
      <c r="A101" s="481"/>
      <c r="B101" s="511"/>
      <c r="C101" s="55" t="s">
        <v>49</v>
      </c>
      <c r="D101" s="129">
        <f>$B$56/$B$136</f>
        <v>0</v>
      </c>
      <c r="F101" s="65"/>
      <c r="G101" s="130"/>
      <c r="H101" s="50"/>
    </row>
    <row r="102" spans="1:10" x14ac:dyDescent="0.25">
      <c r="C102" s="55" t="s">
        <v>50</v>
      </c>
      <c r="D102" s="56">
        <f>D101*$B$99</f>
        <v>0</v>
      </c>
      <c r="F102" s="65"/>
      <c r="G102" s="128"/>
      <c r="H102" s="50"/>
    </row>
    <row r="103" spans="1:10" ht="19.5" customHeight="1" x14ac:dyDescent="0.3">
      <c r="C103" s="66" t="s">
        <v>51</v>
      </c>
      <c r="D103" s="131">
        <f>D102/B34</f>
        <v>0</v>
      </c>
      <c r="F103" s="68"/>
      <c r="G103" s="128"/>
      <c r="H103" s="50"/>
      <c r="J103" s="132"/>
    </row>
    <row r="104" spans="1:10" x14ac:dyDescent="0.3">
      <c r="C104" s="69" t="s">
        <v>80</v>
      </c>
      <c r="D104" s="70" t="e">
        <f>AVERAGE(E92:E95,G92:G95)</f>
        <v>#DIV/0!</v>
      </c>
      <c r="F104" s="68"/>
      <c r="G104" s="133"/>
      <c r="H104" s="50"/>
      <c r="J104" s="134"/>
    </row>
    <row r="105" spans="1:10" x14ac:dyDescent="0.3">
      <c r="C105" s="71" t="s">
        <v>53</v>
      </c>
      <c r="D105" s="135" t="e">
        <f>STDEV(E92:E95,G92:G95)/D104</f>
        <v>#DIV/0!</v>
      </c>
      <c r="F105" s="68"/>
      <c r="G105" s="128"/>
      <c r="H105" s="50"/>
      <c r="J105" s="134"/>
    </row>
    <row r="106" spans="1:10" ht="19.5" customHeight="1" x14ac:dyDescent="0.3">
      <c r="C106" s="73" t="s">
        <v>54</v>
      </c>
      <c r="D106" s="136">
        <f>COUNT(E92:E95,G92:G95)</f>
        <v>0</v>
      </c>
      <c r="F106" s="68"/>
      <c r="G106" s="128"/>
      <c r="H106" s="50"/>
      <c r="J106" s="134"/>
    </row>
    <row r="107" spans="1:10" s="111" customFormat="1" x14ac:dyDescent="0.3">
      <c r="A107" s="137"/>
      <c r="B107" s="137"/>
      <c r="C107" s="110"/>
      <c r="E107" s="137"/>
      <c r="F107" s="68"/>
      <c r="G107" s="138"/>
      <c r="H107" s="139"/>
      <c r="J107" s="134"/>
    </row>
    <row r="108" spans="1:10" s="111" customFormat="1" x14ac:dyDescent="0.3">
      <c r="A108" s="8" t="s">
        <v>81</v>
      </c>
      <c r="B108" s="137"/>
      <c r="C108" s="110"/>
      <c r="E108" s="137"/>
      <c r="F108" s="68"/>
      <c r="G108" s="138"/>
      <c r="H108" s="139"/>
      <c r="J108" s="134"/>
    </row>
    <row r="109" spans="1:10" ht="19.5" customHeight="1" x14ac:dyDescent="0.25">
      <c r="A109" s="75"/>
      <c r="B109" s="75"/>
      <c r="C109" s="75"/>
      <c r="D109" s="75"/>
      <c r="E109" s="75"/>
    </row>
    <row r="110" spans="1:10" ht="26.25" customHeight="1" x14ac:dyDescent="0.25">
      <c r="A110" s="24" t="s">
        <v>82</v>
      </c>
      <c r="B110" s="25">
        <v>1</v>
      </c>
      <c r="C110" s="140" t="s">
        <v>83</v>
      </c>
      <c r="D110" s="141" t="s">
        <v>33</v>
      </c>
      <c r="E110" s="142" t="s">
        <v>84</v>
      </c>
      <c r="F110" s="143" t="s">
        <v>85</v>
      </c>
    </row>
    <row r="111" spans="1:10" ht="26.25" customHeight="1" x14ac:dyDescent="0.25">
      <c r="A111" s="26" t="s">
        <v>63</v>
      </c>
      <c r="B111" s="27">
        <v>1</v>
      </c>
      <c r="C111" s="144">
        <v>1</v>
      </c>
      <c r="D111" s="145"/>
      <c r="E111" s="146" t="str">
        <f t="shared" ref="E111:E116" si="1">IF(ISBLANK(D111),"-",D111/$D$104*$D$101*$B$119)</f>
        <v>-</v>
      </c>
      <c r="F111" s="147" t="str">
        <f t="shared" ref="F111:F116" si="2">IF(ISBLANK(D111), "-", E111/$B$56)</f>
        <v>-</v>
      </c>
    </row>
    <row r="112" spans="1:10" ht="26.25" customHeight="1" x14ac:dyDescent="0.25">
      <c r="A112" s="26" t="s">
        <v>65</v>
      </c>
      <c r="B112" s="27">
        <v>1</v>
      </c>
      <c r="C112" s="144">
        <v>2</v>
      </c>
      <c r="D112" s="145"/>
      <c r="E112" s="148" t="str">
        <f t="shared" si="1"/>
        <v>-</v>
      </c>
      <c r="F112" s="149" t="str">
        <f t="shared" si="2"/>
        <v>-</v>
      </c>
    </row>
    <row r="113" spans="1:10" ht="26.25" customHeight="1" x14ac:dyDescent="0.25">
      <c r="A113" s="26" t="s">
        <v>66</v>
      </c>
      <c r="B113" s="27">
        <v>1</v>
      </c>
      <c r="C113" s="144">
        <v>3</v>
      </c>
      <c r="D113" s="145"/>
      <c r="E113" s="148" t="str">
        <f t="shared" si="1"/>
        <v>-</v>
      </c>
      <c r="F113" s="149" t="str">
        <f t="shared" si="2"/>
        <v>-</v>
      </c>
    </row>
    <row r="114" spans="1:10" ht="26.25" customHeight="1" x14ac:dyDescent="0.25">
      <c r="A114" s="26" t="s">
        <v>67</v>
      </c>
      <c r="B114" s="27">
        <v>1</v>
      </c>
      <c r="C114" s="144">
        <v>4</v>
      </c>
      <c r="D114" s="145"/>
      <c r="E114" s="148" t="str">
        <f t="shared" si="1"/>
        <v>-</v>
      </c>
      <c r="F114" s="149" t="str">
        <f t="shared" si="2"/>
        <v>-</v>
      </c>
    </row>
    <row r="115" spans="1:10" ht="26.25" customHeight="1" x14ac:dyDescent="0.25">
      <c r="A115" s="26" t="s">
        <v>68</v>
      </c>
      <c r="B115" s="27">
        <v>1</v>
      </c>
      <c r="C115" s="144">
        <v>5</v>
      </c>
      <c r="D115" s="145"/>
      <c r="E115" s="148" t="str">
        <f t="shared" si="1"/>
        <v>-</v>
      </c>
      <c r="F115" s="149" t="str">
        <f t="shared" si="2"/>
        <v>-</v>
      </c>
    </row>
    <row r="116" spans="1:10" ht="26.25" customHeight="1" x14ac:dyDescent="0.25">
      <c r="A116" s="26" t="s">
        <v>70</v>
      </c>
      <c r="B116" s="27">
        <v>1</v>
      </c>
      <c r="C116" s="150">
        <v>6</v>
      </c>
      <c r="D116" s="151"/>
      <c r="E116" s="152" t="str">
        <f t="shared" si="1"/>
        <v>-</v>
      </c>
      <c r="F116" s="153" t="str">
        <f t="shared" si="2"/>
        <v>-</v>
      </c>
    </row>
    <row r="117" spans="1:10" ht="26.25" customHeight="1" x14ac:dyDescent="0.25">
      <c r="A117" s="26" t="s">
        <v>71</v>
      </c>
      <c r="B117" s="27">
        <v>1</v>
      </c>
      <c r="C117" s="144"/>
      <c r="D117" s="103"/>
      <c r="E117" s="113"/>
      <c r="F117" s="154"/>
    </row>
    <row r="118" spans="1:10" ht="26.25" customHeight="1" x14ac:dyDescent="0.25">
      <c r="A118" s="26" t="s">
        <v>72</v>
      </c>
      <c r="B118" s="27">
        <v>1</v>
      </c>
      <c r="C118" s="144"/>
      <c r="D118" s="155"/>
      <c r="E118" s="156" t="s">
        <v>40</v>
      </c>
      <c r="F118" s="157">
        <v>0.995</v>
      </c>
    </row>
    <row r="119" spans="1:10" ht="27" customHeight="1" x14ac:dyDescent="0.3">
      <c r="A119" s="26" t="s">
        <v>73</v>
      </c>
      <c r="B119" s="158">
        <f>(B118/B117)*(B116/B115)*(B114/B113)*(B112/B111)*B110</f>
        <v>1</v>
      </c>
      <c r="C119" s="159"/>
      <c r="D119" s="160"/>
      <c r="E119" s="115" t="s">
        <v>53</v>
      </c>
      <c r="F119" s="161">
        <v>0.06</v>
      </c>
      <c r="I119" s="162"/>
    </row>
    <row r="120" spans="1:10" ht="27" customHeight="1" x14ac:dyDescent="0.3">
      <c r="A120" s="479" t="s">
        <v>47</v>
      </c>
      <c r="B120" s="480"/>
      <c r="C120" s="163"/>
      <c r="D120" s="164"/>
      <c r="E120" s="165" t="s">
        <v>54</v>
      </c>
      <c r="F120" s="166">
        <v>9</v>
      </c>
      <c r="I120" s="162"/>
      <c r="J120" s="134"/>
    </row>
    <row r="121" spans="1:10" ht="19.5" customHeight="1" x14ac:dyDescent="0.3">
      <c r="A121" s="481"/>
      <c r="B121" s="482"/>
      <c r="C121" s="113"/>
      <c r="D121" s="113"/>
      <c r="E121" s="113"/>
      <c r="F121" s="103"/>
      <c r="G121" s="113"/>
      <c r="H121" s="113"/>
      <c r="I121" s="162"/>
    </row>
    <row r="122" spans="1:10" x14ac:dyDescent="0.3">
      <c r="A122" s="21"/>
      <c r="B122" s="21"/>
      <c r="C122" s="113"/>
      <c r="D122" s="113"/>
      <c r="E122" s="113"/>
      <c r="F122" s="103"/>
      <c r="G122" s="113"/>
      <c r="H122" s="113"/>
      <c r="I122" s="162"/>
    </row>
    <row r="123" spans="1:10" x14ac:dyDescent="0.3">
      <c r="A123" s="9" t="s">
        <v>86</v>
      </c>
      <c r="B123" s="112" t="s">
        <v>87</v>
      </c>
      <c r="C123" s="506" t="str">
        <f>B20</f>
        <v>each tablets contains sulphamethoxazole 900mg Trimethoprim 160mg.</v>
      </c>
      <c r="D123" s="506"/>
      <c r="E123" s="113" t="s">
        <v>88</v>
      </c>
      <c r="F123" s="113"/>
      <c r="G123" s="114">
        <f>F118</f>
        <v>0.995</v>
      </c>
      <c r="H123" s="113"/>
      <c r="I123" s="162"/>
    </row>
    <row r="124" spans="1:10" x14ac:dyDescent="0.3">
      <c r="A124" s="21"/>
      <c r="B124" s="21"/>
      <c r="C124" s="113"/>
      <c r="D124" s="113"/>
      <c r="E124" s="113"/>
      <c r="F124" s="103"/>
      <c r="G124" s="113"/>
      <c r="H124" s="113"/>
      <c r="I124" s="162"/>
    </row>
    <row r="125" spans="1:10" x14ac:dyDescent="0.25">
      <c r="A125" s="8" t="s">
        <v>89</v>
      </c>
      <c r="B125" s="8"/>
    </row>
    <row r="126" spans="1:10" ht="19.5" customHeight="1" x14ac:dyDescent="0.25">
      <c r="A126" s="75"/>
      <c r="B126" s="75"/>
      <c r="C126" s="75"/>
      <c r="D126" s="75"/>
      <c r="E126" s="75"/>
    </row>
    <row r="127" spans="1:10" ht="26.25" customHeight="1" x14ac:dyDescent="0.25">
      <c r="A127" s="24" t="s">
        <v>82</v>
      </c>
      <c r="B127" s="25">
        <v>1</v>
      </c>
      <c r="C127" s="140" t="s">
        <v>83</v>
      </c>
      <c r="D127" s="141" t="s">
        <v>33</v>
      </c>
      <c r="E127" s="142" t="s">
        <v>84</v>
      </c>
      <c r="F127" s="143" t="s">
        <v>85</v>
      </c>
    </row>
    <row r="128" spans="1:10" ht="26.25" customHeight="1" x14ac:dyDescent="0.25">
      <c r="A128" s="26" t="s">
        <v>63</v>
      </c>
      <c r="B128" s="27">
        <v>1</v>
      </c>
      <c r="C128" s="144">
        <v>1</v>
      </c>
      <c r="D128" s="145"/>
      <c r="E128" s="167" t="str">
        <f t="shared" ref="E128:E133" si="3">IF(ISBLANK(D128),"-",D128/$D$104*$D$101*$B$136)</f>
        <v>-</v>
      </c>
      <c r="F128" s="168" t="str">
        <f t="shared" ref="F128:F133" si="4">IF(ISBLANK(D128), "-", E128/$B$56)</f>
        <v>-</v>
      </c>
    </row>
    <row r="129" spans="1:10" ht="26.25" customHeight="1" x14ac:dyDescent="0.25">
      <c r="A129" s="26" t="s">
        <v>65</v>
      </c>
      <c r="B129" s="27">
        <v>1</v>
      </c>
      <c r="C129" s="144">
        <v>2</v>
      </c>
      <c r="D129" s="145"/>
      <c r="E129" s="169" t="str">
        <f t="shared" si="3"/>
        <v>-</v>
      </c>
      <c r="F129" s="170" t="str">
        <f t="shared" si="4"/>
        <v>-</v>
      </c>
    </row>
    <row r="130" spans="1:10" ht="26.25" customHeight="1" x14ac:dyDescent="0.25">
      <c r="A130" s="26" t="s">
        <v>66</v>
      </c>
      <c r="B130" s="27">
        <v>1</v>
      </c>
      <c r="C130" s="144">
        <v>3</v>
      </c>
      <c r="D130" s="145"/>
      <c r="E130" s="169" t="str">
        <f t="shared" si="3"/>
        <v>-</v>
      </c>
      <c r="F130" s="170" t="str">
        <f t="shared" si="4"/>
        <v>-</v>
      </c>
    </row>
    <row r="131" spans="1:10" ht="26.25" customHeight="1" x14ac:dyDescent="0.25">
      <c r="A131" s="26" t="s">
        <v>67</v>
      </c>
      <c r="B131" s="27">
        <v>1</v>
      </c>
      <c r="C131" s="144">
        <v>4</v>
      </c>
      <c r="D131" s="145"/>
      <c r="E131" s="169" t="str">
        <f t="shared" si="3"/>
        <v>-</v>
      </c>
      <c r="F131" s="170" t="str">
        <f t="shared" si="4"/>
        <v>-</v>
      </c>
    </row>
    <row r="132" spans="1:10" ht="26.25" customHeight="1" x14ac:dyDescent="0.25">
      <c r="A132" s="26" t="s">
        <v>68</v>
      </c>
      <c r="B132" s="27">
        <v>1</v>
      </c>
      <c r="C132" s="144">
        <v>5</v>
      </c>
      <c r="D132" s="145"/>
      <c r="E132" s="169" t="str">
        <f t="shared" si="3"/>
        <v>-</v>
      </c>
      <c r="F132" s="170" t="str">
        <f t="shared" si="4"/>
        <v>-</v>
      </c>
    </row>
    <row r="133" spans="1:10" ht="26.25" customHeight="1" x14ac:dyDescent="0.25">
      <c r="A133" s="26" t="s">
        <v>70</v>
      </c>
      <c r="B133" s="27">
        <v>1</v>
      </c>
      <c r="C133" s="150">
        <v>6</v>
      </c>
      <c r="D133" s="151"/>
      <c r="E133" s="171" t="str">
        <f t="shared" si="3"/>
        <v>-</v>
      </c>
      <c r="F133" s="172" t="str">
        <f t="shared" si="4"/>
        <v>-</v>
      </c>
    </row>
    <row r="134" spans="1:10" ht="26.25" customHeight="1" x14ac:dyDescent="0.25">
      <c r="A134" s="26" t="s">
        <v>71</v>
      </c>
      <c r="B134" s="27">
        <v>1</v>
      </c>
      <c r="C134" s="144"/>
      <c r="D134" s="103"/>
      <c r="E134" s="113"/>
      <c r="F134" s="154"/>
    </row>
    <row r="135" spans="1:10" ht="26.25" customHeight="1" x14ac:dyDescent="0.25">
      <c r="A135" s="26" t="s">
        <v>72</v>
      </c>
      <c r="B135" s="27">
        <v>1</v>
      </c>
      <c r="C135" s="144"/>
      <c r="D135" s="155"/>
      <c r="E135" s="156" t="s">
        <v>40</v>
      </c>
      <c r="F135" s="157">
        <v>0.97</v>
      </c>
    </row>
    <row r="136" spans="1:10" ht="27" customHeight="1" x14ac:dyDescent="0.3">
      <c r="A136" s="26" t="s">
        <v>73</v>
      </c>
      <c r="B136" s="27">
        <f>(B135/B134)*(B133/B132)*(B131/B130)*(B129/B128)*B127</f>
        <v>1</v>
      </c>
      <c r="C136" s="159"/>
      <c r="D136" s="113"/>
      <c r="E136" s="173" t="s">
        <v>53</v>
      </c>
      <c r="F136" s="161">
        <v>0.04</v>
      </c>
      <c r="I136" s="162"/>
    </row>
    <row r="137" spans="1:10" ht="27" customHeight="1" x14ac:dyDescent="0.3">
      <c r="A137" s="479" t="s">
        <v>47</v>
      </c>
      <c r="B137" s="480"/>
      <c r="C137" s="163"/>
      <c r="D137" s="174"/>
      <c r="E137" s="175" t="s">
        <v>54</v>
      </c>
      <c r="F137" s="166">
        <v>9</v>
      </c>
      <c r="I137" s="162"/>
      <c r="J137" s="134"/>
    </row>
    <row r="138" spans="1:10" ht="19.5" customHeight="1" x14ac:dyDescent="0.3">
      <c r="A138" s="481"/>
      <c r="B138" s="482"/>
      <c r="C138" s="113"/>
      <c r="D138" s="113"/>
      <c r="E138" s="113"/>
      <c r="F138" s="103"/>
      <c r="G138" s="113"/>
      <c r="H138" s="113"/>
      <c r="I138" s="162"/>
    </row>
    <row r="139" spans="1:10" x14ac:dyDescent="0.3">
      <c r="A139" s="21"/>
      <c r="B139" s="21"/>
      <c r="C139" s="113"/>
      <c r="D139" s="113"/>
      <c r="E139" s="113"/>
      <c r="F139" s="103"/>
      <c r="G139" s="113"/>
      <c r="H139" s="113"/>
      <c r="I139" s="162"/>
    </row>
    <row r="140" spans="1:10" x14ac:dyDescent="0.3">
      <c r="A140" s="9" t="s">
        <v>86</v>
      </c>
      <c r="B140" s="112" t="s">
        <v>87</v>
      </c>
      <c r="C140" s="506" t="str">
        <f>B20</f>
        <v>each tablets contains sulphamethoxazole 900mg Trimethoprim 160mg.</v>
      </c>
      <c r="D140" s="506"/>
      <c r="E140" s="113" t="s">
        <v>88</v>
      </c>
      <c r="F140" s="113"/>
      <c r="G140" s="114">
        <f>F135</f>
        <v>0.97</v>
      </c>
      <c r="H140" s="113"/>
      <c r="I140" s="162"/>
    </row>
    <row r="141" spans="1:10" ht="19.5" customHeight="1" x14ac:dyDescent="0.2">
      <c r="A141" s="176"/>
      <c r="B141" s="176"/>
      <c r="C141" s="177"/>
      <c r="D141" s="177"/>
      <c r="E141" s="177"/>
      <c r="F141" s="177"/>
      <c r="G141" s="177"/>
      <c r="H141" s="177"/>
    </row>
    <row r="142" spans="1:10" x14ac:dyDescent="0.25">
      <c r="B142" s="507" t="s">
        <v>90</v>
      </c>
      <c r="C142" s="507"/>
      <c r="E142" s="118" t="s">
        <v>91</v>
      </c>
      <c r="F142" s="178"/>
      <c r="G142" s="507" t="s">
        <v>92</v>
      </c>
      <c r="H142" s="507"/>
    </row>
    <row r="143" spans="1:10" x14ac:dyDescent="0.25">
      <c r="A143" s="179" t="s">
        <v>93</v>
      </c>
      <c r="B143" s="508" t="s">
        <v>94</v>
      </c>
      <c r="C143" s="508"/>
      <c r="E143" s="180"/>
      <c r="F143" s="113"/>
      <c r="G143" s="181"/>
      <c r="H143" s="181"/>
    </row>
    <row r="144" spans="1:10" x14ac:dyDescent="0.25">
      <c r="A144" s="179" t="s">
        <v>95</v>
      </c>
      <c r="B144" s="509" t="s">
        <v>96</v>
      </c>
      <c r="C144" s="509"/>
      <c r="E144" s="182"/>
      <c r="F144" s="113"/>
      <c r="G144" s="183"/>
      <c r="H144" s="183"/>
    </row>
    <row r="145" spans="1:9" x14ac:dyDescent="0.3">
      <c r="A145" s="102"/>
      <c r="B145" s="102"/>
      <c r="C145" s="103"/>
      <c r="D145" s="103"/>
      <c r="E145" s="103"/>
      <c r="F145" s="107"/>
      <c r="G145" s="103"/>
      <c r="H145" s="103"/>
      <c r="I145" s="162"/>
    </row>
    <row r="146" spans="1:9" x14ac:dyDescent="0.3">
      <c r="A146" s="102"/>
      <c r="B146" s="102"/>
      <c r="C146" s="103"/>
      <c r="D146" s="103"/>
      <c r="E146" s="103"/>
      <c r="F146" s="107"/>
      <c r="G146" s="103"/>
      <c r="H146" s="103"/>
      <c r="I146" s="162"/>
    </row>
    <row r="147" spans="1:9" x14ac:dyDescent="0.3">
      <c r="A147" s="102"/>
      <c r="B147" s="102"/>
      <c r="C147" s="103"/>
      <c r="D147" s="103"/>
      <c r="E147" s="103"/>
      <c r="F147" s="107"/>
      <c r="G147" s="103"/>
      <c r="H147" s="103"/>
      <c r="I147" s="162"/>
    </row>
    <row r="148" spans="1:9" x14ac:dyDescent="0.3">
      <c r="A148" s="102"/>
      <c r="B148" s="102"/>
      <c r="C148" s="103"/>
      <c r="D148" s="103"/>
      <c r="E148" s="103"/>
      <c r="F148" s="107"/>
      <c r="G148" s="103"/>
      <c r="H148" s="103"/>
      <c r="I148" s="162"/>
    </row>
    <row r="149" spans="1:9" x14ac:dyDescent="0.3">
      <c r="A149" s="102"/>
      <c r="B149" s="102"/>
      <c r="C149" s="103"/>
      <c r="D149" s="103"/>
      <c r="E149" s="103"/>
      <c r="F149" s="107"/>
      <c r="G149" s="103"/>
      <c r="H149" s="103"/>
      <c r="I149" s="162"/>
    </row>
    <row r="150" spans="1:9" x14ac:dyDescent="0.3">
      <c r="A150" s="102"/>
      <c r="B150" s="102"/>
      <c r="C150" s="103"/>
      <c r="D150" s="103"/>
      <c r="E150" s="103"/>
      <c r="F150" s="107"/>
      <c r="G150" s="103"/>
      <c r="H150" s="103"/>
      <c r="I150" s="162"/>
    </row>
    <row r="151" spans="1:9" x14ac:dyDescent="0.3">
      <c r="A151" s="102"/>
      <c r="B151" s="102"/>
      <c r="C151" s="103"/>
      <c r="D151" s="103"/>
      <c r="E151" s="103"/>
      <c r="F151" s="107"/>
      <c r="G151" s="103"/>
      <c r="H151" s="103"/>
      <c r="I151" s="162"/>
    </row>
    <row r="152" spans="1:9" x14ac:dyDescent="0.3">
      <c r="A152" s="102"/>
      <c r="B152" s="102"/>
      <c r="C152" s="103"/>
      <c r="D152" s="103"/>
      <c r="E152" s="103"/>
      <c r="F152" s="107"/>
      <c r="G152" s="103"/>
      <c r="H152" s="103"/>
      <c r="I152" s="162"/>
    </row>
    <row r="153" spans="1:9" x14ac:dyDescent="0.3">
      <c r="A153" s="102"/>
      <c r="B153" s="102"/>
      <c r="C153" s="103"/>
      <c r="D153" s="103"/>
      <c r="E153" s="103"/>
      <c r="F153" s="107"/>
      <c r="G153" s="103"/>
      <c r="H153" s="103"/>
      <c r="I153" s="162"/>
    </row>
    <row r="250" spans="1:1" x14ac:dyDescent="0.25">
      <c r="A250" s="1">
        <v>2</v>
      </c>
    </row>
  </sheetData>
  <sheetProtection formatCells="0" formatColumns="0" formatRows="0" insertColumns="0" insertRows="0" insertHyperlinks="0" deleteColumns="0" deleteRows="0" sort="0" autoFilter="0" pivotTables="0"/>
  <mergeCells count="33">
    <mergeCell ref="G142:H142"/>
    <mergeCell ref="B143:C143"/>
    <mergeCell ref="B144:C144"/>
    <mergeCell ref="A100:B101"/>
    <mergeCell ref="A120:B121"/>
    <mergeCell ref="C123:D123"/>
    <mergeCell ref="A137:B138"/>
    <mergeCell ref="C140:D140"/>
    <mergeCell ref="B142:C142"/>
    <mergeCell ref="A70:B71"/>
    <mergeCell ref="C76:D76"/>
    <mergeCell ref="C83:H83"/>
    <mergeCell ref="C85:H85"/>
    <mergeCell ref="C86:H86"/>
    <mergeCell ref="F90:G90"/>
    <mergeCell ref="C60:C63"/>
    <mergeCell ref="D60:D63"/>
    <mergeCell ref="C64:C67"/>
    <mergeCell ref="D64:D67"/>
    <mergeCell ref="C68:C71"/>
    <mergeCell ref="D68:D71"/>
    <mergeCell ref="A46:B47"/>
    <mergeCell ref="A16:H16"/>
    <mergeCell ref="A17:H17"/>
    <mergeCell ref="B18:E18"/>
    <mergeCell ref="B21:H21"/>
    <mergeCell ref="B26:C26"/>
    <mergeCell ref="B27:C27"/>
    <mergeCell ref="C29:H29"/>
    <mergeCell ref="C31:H31"/>
    <mergeCell ref="C32:H32"/>
    <mergeCell ref="D36:E36"/>
    <mergeCell ref="F36:G36"/>
  </mergeCells>
  <conditionalFormatting sqref="D51">
    <cfRule type="cellIs" dxfId="25" priority="1" operator="greaterThan">
      <formula>0.02</formula>
    </cfRule>
  </conditionalFormatting>
  <conditionalFormatting sqref="H73">
    <cfRule type="cellIs" dxfId="24" priority="2" operator="greaterThan">
      <formula>0.02</formula>
    </cfRule>
  </conditionalFormatting>
  <conditionalFormatting sqref="D105">
    <cfRule type="cellIs" dxfId="23" priority="3" operator="greaterThan">
      <formula>0.02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5:N250"/>
  <sheetViews>
    <sheetView topLeftCell="E119" zoomScale="68" zoomScaleNormal="68" workbookViewId="0">
      <selection activeCell="F135" sqref="F135"/>
    </sheetView>
  </sheetViews>
  <sheetFormatPr defaultRowHeight="18.75" x14ac:dyDescent="0.25"/>
  <cols>
    <col min="1" max="1" width="55.42578125" style="1" customWidth="1"/>
    <col min="2" max="2" width="33.7109375" style="1" customWidth="1"/>
    <col min="3" max="3" width="42.28515625" style="1" customWidth="1"/>
    <col min="4" max="4" width="30.5703125" style="1" customWidth="1"/>
    <col min="5" max="5" width="33.5703125" style="1" customWidth="1"/>
    <col min="6" max="6" width="36" style="1" customWidth="1"/>
    <col min="7" max="7" width="33.140625" style="1" customWidth="1"/>
    <col min="8" max="8" width="29.7109375" style="1" customWidth="1"/>
    <col min="9" max="9" width="31.5703125" style="2" customWidth="1"/>
    <col min="10" max="10" width="29.85546875" style="2" customWidth="1"/>
    <col min="11" max="11" width="34.85546875" style="2" customWidth="1"/>
    <col min="12" max="12" width="9.140625" style="2" customWidth="1"/>
  </cols>
  <sheetData>
    <row r="15" spans="1:8" ht="19.5" customHeight="1" x14ac:dyDescent="0.25"/>
    <row r="16" spans="1:8" ht="19.5" customHeight="1" x14ac:dyDescent="0.3">
      <c r="A16" s="483" t="s">
        <v>5</v>
      </c>
      <c r="B16" s="484"/>
      <c r="C16" s="484"/>
      <c r="D16" s="484"/>
      <c r="E16" s="484"/>
      <c r="F16" s="484"/>
      <c r="G16" s="484"/>
      <c r="H16" s="485"/>
    </row>
    <row r="17" spans="1:14" ht="20.25" customHeight="1" x14ac:dyDescent="0.2">
      <c r="A17" s="486" t="s">
        <v>6</v>
      </c>
      <c r="B17" s="486"/>
      <c r="C17" s="486"/>
      <c r="D17" s="486"/>
      <c r="E17" s="486"/>
      <c r="F17" s="486"/>
      <c r="G17" s="486"/>
      <c r="H17" s="486"/>
    </row>
    <row r="18" spans="1:14" ht="26.25" customHeight="1" x14ac:dyDescent="0.25">
      <c r="A18" s="185" t="s">
        <v>7</v>
      </c>
      <c r="B18" s="487" t="s">
        <v>0</v>
      </c>
      <c r="C18" s="487"/>
      <c r="D18" s="487"/>
      <c r="E18" s="487"/>
    </row>
    <row r="19" spans="1:14" ht="26.25" customHeight="1" x14ac:dyDescent="0.25">
      <c r="A19" s="185" t="s">
        <v>8</v>
      </c>
      <c r="B19" s="186" t="s">
        <v>1</v>
      </c>
    </row>
    <row r="20" spans="1:14" ht="26.25" customHeight="1" x14ac:dyDescent="0.25">
      <c r="A20" s="185" t="s">
        <v>9</v>
      </c>
      <c r="B20" s="186" t="s">
        <v>2</v>
      </c>
    </row>
    <row r="21" spans="1:14" ht="26.25" customHeight="1" x14ac:dyDescent="0.3">
      <c r="A21" s="185" t="s">
        <v>10</v>
      </c>
      <c r="B21" s="487" t="s">
        <v>3</v>
      </c>
      <c r="C21" s="487"/>
      <c r="D21" s="487"/>
      <c r="E21" s="487"/>
      <c r="F21" s="487"/>
      <c r="G21" s="487"/>
      <c r="H21" s="487"/>
      <c r="I21" s="187"/>
    </row>
    <row r="22" spans="1:14" ht="26.25" customHeight="1" x14ac:dyDescent="0.25">
      <c r="A22" s="185" t="s">
        <v>11</v>
      </c>
      <c r="B22" s="188" t="s">
        <v>4</v>
      </c>
    </row>
    <row r="23" spans="1:14" ht="26.25" customHeight="1" x14ac:dyDescent="0.25">
      <c r="A23" s="185" t="s">
        <v>12</v>
      </c>
      <c r="B23" s="188"/>
    </row>
    <row r="24" spans="1:14" x14ac:dyDescent="0.25">
      <c r="A24" s="185"/>
      <c r="B24" s="189"/>
    </row>
    <row r="25" spans="1:14" x14ac:dyDescent="0.25">
      <c r="A25" s="190" t="s">
        <v>13</v>
      </c>
      <c r="B25" s="189"/>
    </row>
    <row r="26" spans="1:14" ht="26.25" customHeight="1" x14ac:dyDescent="0.25">
      <c r="A26" s="191" t="s">
        <v>14</v>
      </c>
      <c r="B26" s="487" t="s">
        <v>97</v>
      </c>
      <c r="C26" s="487"/>
    </row>
    <row r="27" spans="1:14" ht="26.25" customHeight="1" x14ac:dyDescent="0.25">
      <c r="A27" s="192" t="s">
        <v>16</v>
      </c>
      <c r="B27" s="487" t="s">
        <v>98</v>
      </c>
      <c r="C27" s="487"/>
    </row>
    <row r="28" spans="1:14" ht="27" customHeight="1" x14ac:dyDescent="0.25">
      <c r="A28" s="192" t="s">
        <v>18</v>
      </c>
      <c r="B28" s="193">
        <v>0.998</v>
      </c>
    </row>
    <row r="29" spans="1:14" s="14" customFormat="1" ht="15.75" customHeight="1" x14ac:dyDescent="0.2">
      <c r="A29" s="192" t="s">
        <v>19</v>
      </c>
      <c r="B29" s="194">
        <v>0</v>
      </c>
      <c r="C29" s="488" t="s">
        <v>20</v>
      </c>
      <c r="D29" s="489"/>
      <c r="E29" s="489"/>
      <c r="F29" s="489"/>
      <c r="G29" s="489"/>
      <c r="H29" s="490"/>
      <c r="I29" s="195"/>
      <c r="J29" s="195"/>
      <c r="K29" s="195"/>
      <c r="L29" s="195"/>
    </row>
    <row r="30" spans="1:14" s="14" customFormat="1" ht="19.5" customHeight="1" x14ac:dyDescent="0.3">
      <c r="A30" s="192" t="s">
        <v>21</v>
      </c>
      <c r="B30" s="196">
        <f>B28-B29</f>
        <v>0.998</v>
      </c>
      <c r="C30" s="197"/>
      <c r="D30" s="197"/>
      <c r="E30" s="197"/>
      <c r="F30" s="197"/>
      <c r="G30" s="197"/>
      <c r="H30" s="198"/>
      <c r="I30" s="195"/>
      <c r="J30" s="195"/>
      <c r="K30" s="195"/>
      <c r="L30" s="195"/>
    </row>
    <row r="31" spans="1:14" s="14" customFormat="1" ht="27" customHeight="1" x14ac:dyDescent="0.2">
      <c r="A31" s="192" t="s">
        <v>22</v>
      </c>
      <c r="B31" s="199">
        <v>1</v>
      </c>
      <c r="C31" s="491" t="s">
        <v>23</v>
      </c>
      <c r="D31" s="492"/>
      <c r="E31" s="492"/>
      <c r="F31" s="492"/>
      <c r="G31" s="492"/>
      <c r="H31" s="493"/>
      <c r="I31" s="195"/>
      <c r="J31" s="195"/>
      <c r="K31" s="195"/>
      <c r="L31" s="195"/>
    </row>
    <row r="32" spans="1:14" s="14" customFormat="1" ht="27" customHeight="1" x14ac:dyDescent="0.25">
      <c r="A32" s="192" t="s">
        <v>24</v>
      </c>
      <c r="B32" s="199">
        <v>1</v>
      </c>
      <c r="C32" s="491" t="s">
        <v>25</v>
      </c>
      <c r="D32" s="492"/>
      <c r="E32" s="492"/>
      <c r="F32" s="492"/>
      <c r="G32" s="492"/>
      <c r="H32" s="493"/>
      <c r="I32" s="195"/>
      <c r="J32" s="195"/>
      <c r="K32" s="195"/>
      <c r="L32" s="200"/>
      <c r="M32" s="200"/>
      <c r="N32" s="201"/>
    </row>
    <row r="33" spans="1:14" s="14" customFormat="1" ht="17.25" customHeight="1" x14ac:dyDescent="0.25">
      <c r="A33" s="192"/>
      <c r="B33" s="202"/>
      <c r="C33" s="203"/>
      <c r="D33" s="203"/>
      <c r="E33" s="203"/>
      <c r="F33" s="203"/>
      <c r="G33" s="203"/>
      <c r="H33" s="203"/>
      <c r="I33" s="195"/>
      <c r="J33" s="195"/>
      <c r="K33" s="195"/>
      <c r="L33" s="200"/>
      <c r="M33" s="200"/>
      <c r="N33" s="201"/>
    </row>
    <row r="34" spans="1:14" s="14" customFormat="1" x14ac:dyDescent="0.25">
      <c r="A34" s="192" t="s">
        <v>26</v>
      </c>
      <c r="B34" s="204">
        <f>B31/B32</f>
        <v>1</v>
      </c>
      <c r="C34" s="184" t="s">
        <v>27</v>
      </c>
      <c r="D34" s="184"/>
      <c r="E34" s="184"/>
      <c r="F34" s="184"/>
      <c r="G34" s="184"/>
      <c r="H34" s="205"/>
      <c r="I34" s="195"/>
      <c r="J34" s="195"/>
      <c r="K34" s="195"/>
      <c r="L34" s="200"/>
      <c r="M34" s="200"/>
      <c r="N34" s="201"/>
    </row>
    <row r="35" spans="1:14" s="14" customFormat="1" ht="19.5" customHeight="1" x14ac:dyDescent="0.25">
      <c r="A35" s="192"/>
      <c r="B35" s="196"/>
      <c r="C35" s="205"/>
      <c r="D35" s="205"/>
      <c r="E35" s="205"/>
      <c r="F35" s="205"/>
      <c r="G35" s="184"/>
      <c r="H35" s="205"/>
      <c r="I35" s="195"/>
      <c r="J35" s="195"/>
      <c r="K35" s="195"/>
      <c r="L35" s="200"/>
      <c r="M35" s="200"/>
      <c r="N35" s="201"/>
    </row>
    <row r="36" spans="1:14" s="14" customFormat="1" ht="15.75" customHeight="1" x14ac:dyDescent="0.25">
      <c r="A36" s="206" t="s">
        <v>28</v>
      </c>
      <c r="B36" s="207">
        <v>1</v>
      </c>
      <c r="C36" s="184"/>
      <c r="D36" s="494" t="s">
        <v>29</v>
      </c>
      <c r="E36" s="495"/>
      <c r="F36" s="494" t="s">
        <v>30</v>
      </c>
      <c r="G36" s="495"/>
      <c r="H36" s="205"/>
      <c r="J36" s="195"/>
      <c r="K36" s="195"/>
      <c r="L36" s="200"/>
      <c r="M36" s="200"/>
      <c r="N36" s="201"/>
    </row>
    <row r="37" spans="1:14" s="14" customFormat="1" ht="15.75" customHeight="1" x14ac:dyDescent="0.25">
      <c r="A37" s="208" t="s">
        <v>31</v>
      </c>
      <c r="B37" s="209">
        <v>1</v>
      </c>
      <c r="C37" s="210" t="s">
        <v>32</v>
      </c>
      <c r="D37" s="211" t="s">
        <v>33</v>
      </c>
      <c r="E37" s="212" t="s">
        <v>34</v>
      </c>
      <c r="F37" s="211" t="s">
        <v>33</v>
      </c>
      <c r="G37" s="213" t="s">
        <v>34</v>
      </c>
      <c r="H37" s="205"/>
      <c r="J37" s="195"/>
      <c r="K37" s="195"/>
      <c r="L37" s="200"/>
      <c r="M37" s="200"/>
      <c r="N37" s="201"/>
    </row>
    <row r="38" spans="1:14" s="14" customFormat="1" ht="26.25" customHeight="1" x14ac:dyDescent="0.25">
      <c r="A38" s="208" t="s">
        <v>35</v>
      </c>
      <c r="B38" s="209">
        <v>1</v>
      </c>
      <c r="C38" s="214">
        <v>1</v>
      </c>
      <c r="D38" s="215"/>
      <c r="E38" s="216" t="str">
        <f>IF(ISBLANK(D38),"-",$D$48/$D$45*D38)</f>
        <v>-</v>
      </c>
      <c r="F38" s="215"/>
      <c r="G38" s="217" t="str">
        <f>IF(ISBLANK(F38),"-",$D$48/$F$45*F38)</f>
        <v>-</v>
      </c>
      <c r="H38" s="205"/>
      <c r="J38" s="195"/>
      <c r="K38" s="195"/>
      <c r="L38" s="200"/>
      <c r="M38" s="200"/>
      <c r="N38" s="201"/>
    </row>
    <row r="39" spans="1:14" s="14" customFormat="1" ht="26.25" customHeight="1" x14ac:dyDescent="0.25">
      <c r="A39" s="208" t="s">
        <v>36</v>
      </c>
      <c r="B39" s="209">
        <v>1</v>
      </c>
      <c r="C39" s="218">
        <v>2</v>
      </c>
      <c r="D39" s="219"/>
      <c r="E39" s="220" t="str">
        <f>IF(ISBLANK(D39),"-",$D$48/$D$45*D39)</f>
        <v>-</v>
      </c>
      <c r="F39" s="219"/>
      <c r="G39" s="221" t="str">
        <f>IF(ISBLANK(F39),"-",$D$48/$F$45*F39)</f>
        <v>-</v>
      </c>
      <c r="H39" s="205"/>
      <c r="J39" s="195"/>
      <c r="K39" s="195"/>
      <c r="L39" s="200"/>
      <c r="M39" s="200"/>
      <c r="N39" s="201"/>
    </row>
    <row r="40" spans="1:14" ht="26.25" customHeight="1" x14ac:dyDescent="0.3">
      <c r="A40" s="208" t="s">
        <v>37</v>
      </c>
      <c r="B40" s="209">
        <v>1</v>
      </c>
      <c r="C40" s="218">
        <v>3</v>
      </c>
      <c r="D40" s="219"/>
      <c r="E40" s="220" t="str">
        <f>IF(ISBLANK(D40),"-",$D$48/$D$45*D40)</f>
        <v>-</v>
      </c>
      <c r="F40" s="219"/>
      <c r="G40" s="221" t="str">
        <f>IF(ISBLANK(F40),"-",$D$48/$F$45*F40)</f>
        <v>-</v>
      </c>
      <c r="L40" s="200"/>
      <c r="M40" s="200"/>
      <c r="N40" s="222"/>
    </row>
    <row r="41" spans="1:14" ht="26.25" customHeight="1" x14ac:dyDescent="0.3">
      <c r="A41" s="208" t="s">
        <v>38</v>
      </c>
      <c r="B41" s="209">
        <v>1</v>
      </c>
      <c r="C41" s="223">
        <v>4</v>
      </c>
      <c r="D41" s="224"/>
      <c r="E41" s="225" t="str">
        <f>IF(ISBLANK(D41),"-",$D$48/$D$45*D41)</f>
        <v>-</v>
      </c>
      <c r="F41" s="224"/>
      <c r="G41" s="226" t="str">
        <f>IF(ISBLANK(F41),"-",$D$48/$F$45*F41)</f>
        <v>-</v>
      </c>
      <c r="L41" s="200"/>
      <c r="M41" s="200"/>
      <c r="N41" s="222"/>
    </row>
    <row r="42" spans="1:14" ht="27" customHeight="1" x14ac:dyDescent="0.2">
      <c r="A42" s="208" t="s">
        <v>39</v>
      </c>
      <c r="B42" s="209">
        <v>1</v>
      </c>
      <c r="C42" s="227" t="s">
        <v>40</v>
      </c>
      <c r="D42" s="228" t="e">
        <f>AVERAGE(D38:D41)</f>
        <v>#DIV/0!</v>
      </c>
      <c r="E42" s="229" t="e">
        <f>AVERAGE(E38:E41)</f>
        <v>#DIV/0!</v>
      </c>
      <c r="F42" s="230" t="e">
        <f>AVERAGE(F38:F41)</f>
        <v>#DIV/0!</v>
      </c>
      <c r="G42" s="231" t="e">
        <f>AVERAGE(G38:G41)</f>
        <v>#DIV/0!</v>
      </c>
      <c r="H42" s="232"/>
    </row>
    <row r="43" spans="1:14" ht="26.25" customHeight="1" x14ac:dyDescent="0.25">
      <c r="A43" s="208" t="s">
        <v>41</v>
      </c>
      <c r="B43" s="193">
        <v>1</v>
      </c>
      <c r="C43" s="233" t="s">
        <v>42</v>
      </c>
      <c r="D43" s="234"/>
      <c r="E43" s="235"/>
      <c r="F43" s="236"/>
      <c r="H43" s="232"/>
    </row>
    <row r="44" spans="1:14" ht="26.25" customHeight="1" x14ac:dyDescent="0.25">
      <c r="A44" s="208" t="s">
        <v>43</v>
      </c>
      <c r="B44" s="193">
        <v>1</v>
      </c>
      <c r="C44" s="237" t="s">
        <v>44</v>
      </c>
      <c r="D44" s="238">
        <f>D43*$B$34</f>
        <v>0</v>
      </c>
      <c r="E44" s="239"/>
      <c r="F44" s="240">
        <f>F43*$B$34</f>
        <v>0</v>
      </c>
      <c r="H44" s="232"/>
    </row>
    <row r="45" spans="1:14" ht="19.5" customHeight="1" x14ac:dyDescent="0.25">
      <c r="A45" s="208" t="s">
        <v>45</v>
      </c>
      <c r="B45" s="241">
        <f>(B44/B43)*(B42/B41)*(B40/B39)*(B38/B37)*B36</f>
        <v>1</v>
      </c>
      <c r="C45" s="237" t="s">
        <v>46</v>
      </c>
      <c r="D45" s="242">
        <f>D44*$B$30/100</f>
        <v>0</v>
      </c>
      <c r="E45" s="243"/>
      <c r="F45" s="244">
        <f>F44*$B$30/100</f>
        <v>0</v>
      </c>
      <c r="H45" s="232"/>
    </row>
    <row r="46" spans="1:14" ht="19.5" customHeight="1" x14ac:dyDescent="0.25">
      <c r="A46" s="479" t="s">
        <v>47</v>
      </c>
      <c r="B46" s="480"/>
      <c r="C46" s="237" t="s">
        <v>48</v>
      </c>
      <c r="D46" s="238">
        <f>D45/$B$45</f>
        <v>0</v>
      </c>
      <c r="E46" s="243"/>
      <c r="F46" s="245">
        <f>F45/$B$45</f>
        <v>0</v>
      </c>
      <c r="H46" s="232"/>
    </row>
    <row r="47" spans="1:14" ht="27" customHeight="1" x14ac:dyDescent="0.25">
      <c r="A47" s="481"/>
      <c r="B47" s="482"/>
      <c r="C47" s="237" t="s">
        <v>49</v>
      </c>
      <c r="D47" s="246">
        <v>1.2E-2</v>
      </c>
      <c r="F47" s="247"/>
      <c r="H47" s="232"/>
    </row>
    <row r="48" spans="1:14" x14ac:dyDescent="0.25">
      <c r="C48" s="237" t="s">
        <v>50</v>
      </c>
      <c r="D48" s="238">
        <f>D47*$B$45</f>
        <v>1.2E-2</v>
      </c>
      <c r="F48" s="247"/>
      <c r="H48" s="232"/>
    </row>
    <row r="49" spans="1:12" ht="19.5" customHeight="1" x14ac:dyDescent="0.25">
      <c r="C49" s="248" t="s">
        <v>51</v>
      </c>
      <c r="D49" s="249">
        <f>D48/B34</f>
        <v>1.2E-2</v>
      </c>
      <c r="F49" s="250"/>
      <c r="H49" s="232"/>
    </row>
    <row r="50" spans="1:12" x14ac:dyDescent="0.25">
      <c r="C50" s="251" t="s">
        <v>52</v>
      </c>
      <c r="D50" s="252" t="e">
        <f>AVERAGE(E38:E41,G38:G41)</f>
        <v>#DIV/0!</v>
      </c>
      <c r="F50" s="250"/>
      <c r="H50" s="232"/>
    </row>
    <row r="51" spans="1:12" x14ac:dyDescent="0.25">
      <c r="C51" s="253" t="s">
        <v>53</v>
      </c>
      <c r="D51" s="254" t="e">
        <f>STDEV(E38:E41,G38:G41)/D50</f>
        <v>#DIV/0!</v>
      </c>
      <c r="F51" s="250"/>
    </row>
    <row r="52" spans="1:12" ht="19.5" customHeight="1" x14ac:dyDescent="0.25">
      <c r="C52" s="255" t="s">
        <v>54</v>
      </c>
      <c r="D52" s="256">
        <f>COUNT(E38:E41,G38:G41)</f>
        <v>0</v>
      </c>
      <c r="F52" s="250"/>
    </row>
    <row r="54" spans="1:12" x14ac:dyDescent="0.25">
      <c r="A54" s="257" t="s">
        <v>13</v>
      </c>
      <c r="B54" s="258" t="s">
        <v>55</v>
      </c>
    </row>
    <row r="55" spans="1:12" x14ac:dyDescent="0.25">
      <c r="A55" s="184" t="s">
        <v>56</v>
      </c>
      <c r="B55" s="259" t="str">
        <f>B21</f>
        <v>Sulphamethoxazole 900mg Trimethoprim 160 per tablets</v>
      </c>
    </row>
    <row r="56" spans="1:12" ht="26.25" customHeight="1" x14ac:dyDescent="0.25">
      <c r="A56" s="260" t="s">
        <v>57</v>
      </c>
      <c r="B56" s="194"/>
      <c r="C56" s="184" t="str">
        <f>B20</f>
        <v>each tablets contains sulphamethoxazole 900mg Trimethoprim 160mg.</v>
      </c>
      <c r="H56" s="261"/>
    </row>
    <row r="57" spans="1:12" x14ac:dyDescent="0.25">
      <c r="A57" s="259" t="s">
        <v>58</v>
      </c>
      <c r="B57" s="262"/>
      <c r="H57" s="261"/>
    </row>
    <row r="58" spans="1:12" ht="19.5" customHeight="1" x14ac:dyDescent="0.25">
      <c r="H58" s="261"/>
    </row>
    <row r="59" spans="1:12" s="14" customFormat="1" ht="27" customHeight="1" x14ac:dyDescent="0.2">
      <c r="A59" s="206" t="s">
        <v>59</v>
      </c>
      <c r="B59" s="207">
        <v>1</v>
      </c>
      <c r="C59" s="184"/>
      <c r="D59" s="263" t="s">
        <v>60</v>
      </c>
      <c r="E59" s="264" t="s">
        <v>32</v>
      </c>
      <c r="F59" s="264" t="s">
        <v>33</v>
      </c>
      <c r="G59" s="264" t="s">
        <v>61</v>
      </c>
      <c r="H59" s="210" t="s">
        <v>62</v>
      </c>
      <c r="L59" s="195"/>
    </row>
    <row r="60" spans="1:12" s="14" customFormat="1" ht="26.25" customHeight="1" x14ac:dyDescent="0.2">
      <c r="A60" s="208" t="s">
        <v>63</v>
      </c>
      <c r="B60" s="209">
        <v>1</v>
      </c>
      <c r="C60" s="496" t="s">
        <v>64</v>
      </c>
      <c r="D60" s="499"/>
      <c r="E60" s="265">
        <v>1</v>
      </c>
      <c r="F60" s="266"/>
      <c r="G60" s="267" t="str">
        <f>IF(ISBLANK(F60),"-",(F60/$D$50*$D$47*$B$68)*($B$57/$D$60))</f>
        <v>-</v>
      </c>
      <c r="H60" s="268" t="str">
        <f t="shared" ref="H60:H71" si="0">IF(ISBLANK(F60),"-",G60/$B$56)</f>
        <v>-</v>
      </c>
      <c r="L60" s="195"/>
    </row>
    <row r="61" spans="1:12" s="14" customFormat="1" ht="26.25" customHeight="1" x14ac:dyDescent="0.2">
      <c r="A61" s="208" t="s">
        <v>65</v>
      </c>
      <c r="B61" s="209">
        <v>1</v>
      </c>
      <c r="C61" s="497"/>
      <c r="D61" s="500"/>
      <c r="E61" s="269">
        <v>2</v>
      </c>
      <c r="F61" s="219"/>
      <c r="G61" s="270" t="str">
        <f>IF(ISBLANK(F61),"-",(F61/$D$50*$D$47*$B$68)*($B$57/$D$60))</f>
        <v>-</v>
      </c>
      <c r="H61" s="271" t="str">
        <f t="shared" si="0"/>
        <v>-</v>
      </c>
      <c r="L61" s="195"/>
    </row>
    <row r="62" spans="1:12" s="14" customFormat="1" ht="26.25" customHeight="1" x14ac:dyDescent="0.2">
      <c r="A62" s="208" t="s">
        <v>66</v>
      </c>
      <c r="B62" s="209">
        <v>1</v>
      </c>
      <c r="C62" s="497"/>
      <c r="D62" s="500"/>
      <c r="E62" s="269">
        <v>3</v>
      </c>
      <c r="F62" s="219"/>
      <c r="G62" s="270" t="str">
        <f>IF(ISBLANK(F62),"-",(F62/$D$50*$D$47*$B$68)*($B$57/$D$60))</f>
        <v>-</v>
      </c>
      <c r="H62" s="271" t="str">
        <f t="shared" si="0"/>
        <v>-</v>
      </c>
      <c r="L62" s="195"/>
    </row>
    <row r="63" spans="1:12" ht="27" customHeight="1" x14ac:dyDescent="0.2">
      <c r="A63" s="208" t="s">
        <v>67</v>
      </c>
      <c r="B63" s="209">
        <v>1</v>
      </c>
      <c r="C63" s="498"/>
      <c r="D63" s="501"/>
      <c r="E63" s="272">
        <v>4</v>
      </c>
      <c r="F63" s="273"/>
      <c r="G63" s="270" t="str">
        <f>IF(ISBLANK(F63),"-",(F63/$D$50*$D$47*$B$68)*($B$57/$D$60))</f>
        <v>-</v>
      </c>
      <c r="H63" s="271" t="str">
        <f t="shared" si="0"/>
        <v>-</v>
      </c>
    </row>
    <row r="64" spans="1:12" ht="26.25" customHeight="1" x14ac:dyDescent="0.2">
      <c r="A64" s="208" t="s">
        <v>68</v>
      </c>
      <c r="B64" s="209">
        <v>1</v>
      </c>
      <c r="C64" s="496" t="s">
        <v>69</v>
      </c>
      <c r="D64" s="499"/>
      <c r="E64" s="265">
        <v>1</v>
      </c>
      <c r="F64" s="266"/>
      <c r="G64" s="274" t="str">
        <f>IF(ISBLANK(F64),"-",(F64/$D$50*$D$47*$B$68)*($B$57/$D$64))</f>
        <v>-</v>
      </c>
      <c r="H64" s="275" t="str">
        <f t="shared" si="0"/>
        <v>-</v>
      </c>
    </row>
    <row r="65" spans="1:8" ht="26.25" customHeight="1" x14ac:dyDescent="0.2">
      <c r="A65" s="208" t="s">
        <v>70</v>
      </c>
      <c r="B65" s="209">
        <v>1</v>
      </c>
      <c r="C65" s="497"/>
      <c r="D65" s="500"/>
      <c r="E65" s="269">
        <v>2</v>
      </c>
      <c r="F65" s="219"/>
      <c r="G65" s="276" t="str">
        <f>IF(ISBLANK(F65),"-",(F65/$D$50*$D$47*$B$68)*($B$57/$D$64))</f>
        <v>-</v>
      </c>
      <c r="H65" s="277" t="str">
        <f t="shared" si="0"/>
        <v>-</v>
      </c>
    </row>
    <row r="66" spans="1:8" ht="26.25" customHeight="1" x14ac:dyDescent="0.2">
      <c r="A66" s="208" t="s">
        <v>71</v>
      </c>
      <c r="B66" s="209">
        <v>1</v>
      </c>
      <c r="C66" s="497"/>
      <c r="D66" s="500"/>
      <c r="E66" s="269">
        <v>3</v>
      </c>
      <c r="F66" s="219"/>
      <c r="G66" s="276" t="str">
        <f>IF(ISBLANK(F66),"-",(F66/$D$50*$D$47*$B$68)*($B$57/$D$64))</f>
        <v>-</v>
      </c>
      <c r="H66" s="277" t="str">
        <f t="shared" si="0"/>
        <v>-</v>
      </c>
    </row>
    <row r="67" spans="1:8" ht="27" customHeight="1" x14ac:dyDescent="0.2">
      <c r="A67" s="208" t="s">
        <v>72</v>
      </c>
      <c r="B67" s="209">
        <v>1</v>
      </c>
      <c r="C67" s="498"/>
      <c r="D67" s="501"/>
      <c r="E67" s="272">
        <v>4</v>
      </c>
      <c r="F67" s="273"/>
      <c r="G67" s="278" t="str">
        <f>IF(ISBLANK(F67),"-",(F67/$D$50*$D$47*$B$68)*($B$57/$D$64))</f>
        <v>-</v>
      </c>
      <c r="H67" s="279" t="str">
        <f t="shared" si="0"/>
        <v>-</v>
      </c>
    </row>
    <row r="68" spans="1:8" ht="26.25" customHeight="1" x14ac:dyDescent="0.2">
      <c r="A68" s="208" t="s">
        <v>73</v>
      </c>
      <c r="B68" s="280">
        <f>(B67/B66)*(B65/B64)*(B63/B62)*(B61/B60)*B59</f>
        <v>1</v>
      </c>
      <c r="C68" s="496" t="s">
        <v>74</v>
      </c>
      <c r="D68" s="499"/>
      <c r="E68" s="265">
        <v>1</v>
      </c>
      <c r="F68" s="266"/>
      <c r="G68" s="274" t="str">
        <f>IF(ISBLANK(F68),"-",(F68/$D$50*$D$47*$B$68)*($B$57/$D$68))</f>
        <v>-</v>
      </c>
      <c r="H68" s="271" t="str">
        <f t="shared" si="0"/>
        <v>-</v>
      </c>
    </row>
    <row r="69" spans="1:8" ht="27" customHeight="1" x14ac:dyDescent="0.2">
      <c r="A69" s="281" t="s">
        <v>75</v>
      </c>
      <c r="B69" s="282" t="e">
        <f>(D47*B68)/B56*B57</f>
        <v>#DIV/0!</v>
      </c>
      <c r="C69" s="497"/>
      <c r="D69" s="500"/>
      <c r="E69" s="269">
        <v>2</v>
      </c>
      <c r="F69" s="219"/>
      <c r="G69" s="276" t="str">
        <f>IF(ISBLANK(F69),"-",(F69/$D$50*$D$47*$B$68)*($B$57/$D$68))</f>
        <v>-</v>
      </c>
      <c r="H69" s="271" t="str">
        <f t="shared" si="0"/>
        <v>-</v>
      </c>
    </row>
    <row r="70" spans="1:8" ht="26.25" customHeight="1" x14ac:dyDescent="0.2">
      <c r="A70" s="502" t="s">
        <v>47</v>
      </c>
      <c r="B70" s="503"/>
      <c r="C70" s="497"/>
      <c r="D70" s="500"/>
      <c r="E70" s="269">
        <v>3</v>
      </c>
      <c r="F70" s="219"/>
      <c r="G70" s="276" t="str">
        <f>IF(ISBLANK(F70),"-",(F70/$D$50*$D$47*$B$68)*($B$57/$D$68))</f>
        <v>-</v>
      </c>
      <c r="H70" s="271" t="str">
        <f t="shared" si="0"/>
        <v>-</v>
      </c>
    </row>
    <row r="71" spans="1:8" ht="27" customHeight="1" thickBot="1" x14ac:dyDescent="0.25">
      <c r="A71" s="504"/>
      <c r="B71" s="505"/>
      <c r="C71" s="498"/>
      <c r="D71" s="501"/>
      <c r="E71" s="272">
        <v>4</v>
      </c>
      <c r="F71" s="273"/>
      <c r="G71" s="278" t="str">
        <f>IF(ISBLANK(F71),"-",(F71/$D$50*$D$47*$B$68)*($B$57/$D$68))</f>
        <v>-</v>
      </c>
      <c r="H71" s="283" t="str">
        <f t="shared" si="0"/>
        <v>-</v>
      </c>
    </row>
    <row r="72" spans="1:8" ht="26.25" customHeight="1" x14ac:dyDescent="0.2">
      <c r="A72" s="284"/>
      <c r="B72" s="284"/>
      <c r="C72" s="284"/>
      <c r="D72" s="284"/>
      <c r="E72" s="284"/>
      <c r="F72" s="285"/>
      <c r="G72" s="286" t="s">
        <v>40</v>
      </c>
      <c r="H72" s="287">
        <v>0.97</v>
      </c>
    </row>
    <row r="73" spans="1:8" ht="26.25" customHeight="1" x14ac:dyDescent="0.25">
      <c r="C73" s="284"/>
      <c r="D73" s="284"/>
      <c r="E73" s="284"/>
      <c r="F73" s="285"/>
      <c r="G73" s="253" t="s">
        <v>53</v>
      </c>
      <c r="H73" s="288">
        <v>5.5999999999999999E-3</v>
      </c>
    </row>
    <row r="74" spans="1:8" ht="27" customHeight="1" thickBot="1" x14ac:dyDescent="0.25">
      <c r="A74" s="284"/>
      <c r="B74" s="284"/>
      <c r="C74" s="285"/>
      <c r="D74" s="285"/>
      <c r="E74" s="289"/>
      <c r="F74" s="285"/>
      <c r="G74" s="255" t="s">
        <v>54</v>
      </c>
      <c r="H74" s="290">
        <v>6</v>
      </c>
    </row>
    <row r="75" spans="1:8" s="113" customFormat="1" x14ac:dyDescent="0.2">
      <c r="A75" s="291"/>
      <c r="B75" s="291"/>
      <c r="C75" s="239"/>
      <c r="D75" s="239"/>
      <c r="E75" s="243"/>
      <c r="F75" s="239"/>
      <c r="G75" s="292"/>
      <c r="H75" s="293"/>
    </row>
    <row r="76" spans="1:8" s="113" customFormat="1" x14ac:dyDescent="0.2">
      <c r="A76" s="191" t="s">
        <v>76</v>
      </c>
      <c r="B76" s="294" t="s">
        <v>77</v>
      </c>
      <c r="C76" s="506" t="str">
        <f>B20</f>
        <v>each tablets contains sulphamethoxazole 900mg Trimethoprim 160mg.</v>
      </c>
      <c r="D76" s="506"/>
      <c r="E76" s="295" t="s">
        <v>78</v>
      </c>
      <c r="F76" s="295"/>
      <c r="G76" s="296">
        <f>H72</f>
        <v>0.97</v>
      </c>
      <c r="H76" s="293"/>
    </row>
    <row r="77" spans="1:8" x14ac:dyDescent="0.2">
      <c r="A77" s="284"/>
      <c r="B77" s="284"/>
      <c r="C77" s="285"/>
      <c r="D77" s="285"/>
      <c r="E77" s="289"/>
      <c r="F77" s="285"/>
      <c r="G77" s="297"/>
      <c r="H77" s="293"/>
    </row>
    <row r="78" spans="1:8" x14ac:dyDescent="0.25">
      <c r="A78" s="190"/>
      <c r="B78" s="190" t="s">
        <v>79</v>
      </c>
    </row>
    <row r="79" spans="1:8" x14ac:dyDescent="0.25">
      <c r="A79" s="190"/>
      <c r="B79" s="190"/>
    </row>
    <row r="80" spans="1:8" ht="26.25" customHeight="1" x14ac:dyDescent="0.25">
      <c r="A80" s="191" t="s">
        <v>14</v>
      </c>
      <c r="B80" s="194" t="str">
        <f>B26</f>
        <v>Sulfamethoxazole</v>
      </c>
    </row>
    <row r="81" spans="1:12" ht="26.25" customHeight="1" x14ac:dyDescent="0.25">
      <c r="A81" s="192" t="s">
        <v>16</v>
      </c>
      <c r="B81" s="194" t="str">
        <f>B27</f>
        <v>NQCL-PRS-S12-1</v>
      </c>
    </row>
    <row r="82" spans="1:12" ht="27" customHeight="1" thickBot="1" x14ac:dyDescent="0.3">
      <c r="A82" s="192" t="s">
        <v>18</v>
      </c>
      <c r="B82" s="194">
        <f>B28</f>
        <v>0.998</v>
      </c>
    </row>
    <row r="83" spans="1:12" s="14" customFormat="1" ht="27" customHeight="1" thickBot="1" x14ac:dyDescent="0.25">
      <c r="A83" s="192" t="s">
        <v>19</v>
      </c>
      <c r="B83" s="194">
        <f>B29</f>
        <v>0</v>
      </c>
      <c r="C83" s="488" t="s">
        <v>20</v>
      </c>
      <c r="D83" s="489"/>
      <c r="E83" s="489"/>
      <c r="F83" s="489"/>
      <c r="G83" s="489"/>
      <c r="H83" s="490"/>
      <c r="I83" s="195"/>
      <c r="J83" s="195"/>
      <c r="K83" s="195"/>
      <c r="L83" s="195"/>
    </row>
    <row r="84" spans="1:12" s="14" customFormat="1" ht="19.5" customHeight="1" thickBot="1" x14ac:dyDescent="0.35">
      <c r="A84" s="192" t="s">
        <v>21</v>
      </c>
      <c r="B84" s="196">
        <f>B82-B83</f>
        <v>0.998</v>
      </c>
      <c r="C84" s="197"/>
      <c r="D84" s="197"/>
      <c r="E84" s="197"/>
      <c r="F84" s="197"/>
      <c r="G84" s="197"/>
      <c r="H84" s="198"/>
      <c r="I84" s="195"/>
      <c r="J84" s="195"/>
      <c r="K84" s="195"/>
      <c r="L84" s="195"/>
    </row>
    <row r="85" spans="1:12" s="14" customFormat="1" ht="27" customHeight="1" thickBot="1" x14ac:dyDescent="0.25">
      <c r="A85" s="192" t="s">
        <v>22</v>
      </c>
      <c r="B85" s="199">
        <v>1</v>
      </c>
      <c r="C85" s="491" t="s">
        <v>23</v>
      </c>
      <c r="D85" s="492"/>
      <c r="E85" s="492"/>
      <c r="F85" s="492"/>
      <c r="G85" s="492"/>
      <c r="H85" s="493"/>
      <c r="I85" s="195"/>
      <c r="J85" s="195"/>
      <c r="K85" s="195"/>
      <c r="L85" s="195"/>
    </row>
    <row r="86" spans="1:12" s="14" customFormat="1" ht="27" customHeight="1" thickBot="1" x14ac:dyDescent="0.25">
      <c r="A86" s="192" t="s">
        <v>24</v>
      </c>
      <c r="B86" s="199">
        <v>1</v>
      </c>
      <c r="C86" s="491" t="s">
        <v>25</v>
      </c>
      <c r="D86" s="492"/>
      <c r="E86" s="492"/>
      <c r="F86" s="492"/>
      <c r="G86" s="492"/>
      <c r="H86" s="493"/>
      <c r="I86" s="195"/>
      <c r="J86" s="195"/>
      <c r="K86" s="195"/>
      <c r="L86" s="195"/>
    </row>
    <row r="87" spans="1:12" s="14" customFormat="1" x14ac:dyDescent="0.2">
      <c r="A87" s="192"/>
      <c r="B87" s="202"/>
      <c r="C87" s="203"/>
      <c r="D87" s="203"/>
      <c r="E87" s="203"/>
      <c r="F87" s="203"/>
      <c r="G87" s="203"/>
      <c r="H87" s="203"/>
      <c r="I87" s="195"/>
      <c r="J87" s="195"/>
      <c r="K87" s="195"/>
      <c r="L87" s="195"/>
    </row>
    <row r="88" spans="1:12" s="14" customFormat="1" x14ac:dyDescent="0.2">
      <c r="A88" s="192" t="s">
        <v>26</v>
      </c>
      <c r="B88" s="204">
        <f>B85/B86</f>
        <v>1</v>
      </c>
      <c r="C88" s="184" t="s">
        <v>27</v>
      </c>
      <c r="D88" s="184"/>
      <c r="E88" s="184"/>
      <c r="F88" s="184"/>
      <c r="G88" s="184"/>
      <c r="H88" s="205"/>
      <c r="I88" s="195"/>
      <c r="J88" s="195"/>
      <c r="K88" s="195"/>
      <c r="L88" s="195"/>
    </row>
    <row r="89" spans="1:12" ht="19.5" customHeight="1" thickBot="1" x14ac:dyDescent="0.3">
      <c r="A89" s="190"/>
      <c r="B89" s="190"/>
    </row>
    <row r="90" spans="1:12" ht="27" customHeight="1" thickBot="1" x14ac:dyDescent="0.3">
      <c r="A90" s="206" t="s">
        <v>28</v>
      </c>
      <c r="B90" s="207">
        <v>1</v>
      </c>
      <c r="D90" s="298" t="s">
        <v>29</v>
      </c>
      <c r="E90" s="299"/>
      <c r="F90" s="494" t="s">
        <v>30</v>
      </c>
      <c r="G90" s="495"/>
    </row>
    <row r="91" spans="1:12" ht="26.25" customHeight="1" x14ac:dyDescent="0.25">
      <c r="A91" s="208" t="s">
        <v>31</v>
      </c>
      <c r="B91" s="209">
        <v>1</v>
      </c>
      <c r="C91" s="300" t="s">
        <v>32</v>
      </c>
      <c r="D91" s="211" t="s">
        <v>33</v>
      </c>
      <c r="E91" s="212" t="s">
        <v>34</v>
      </c>
      <c r="F91" s="211" t="s">
        <v>33</v>
      </c>
      <c r="G91" s="213" t="s">
        <v>34</v>
      </c>
    </row>
    <row r="92" spans="1:12" ht="26.25" customHeight="1" x14ac:dyDescent="0.25">
      <c r="A92" s="208" t="s">
        <v>35</v>
      </c>
      <c r="B92" s="209">
        <v>1</v>
      </c>
      <c r="C92" s="301">
        <v>1</v>
      </c>
      <c r="D92" s="215"/>
      <c r="E92" s="216" t="str">
        <f>IF(ISBLANK(D92),"-",$D$102/$D$99*D92)</f>
        <v>-</v>
      </c>
      <c r="F92" s="215"/>
      <c r="G92" s="217" t="str">
        <f>IF(ISBLANK(F92),"-",$D$102/$F$99*F92)</f>
        <v>-</v>
      </c>
    </row>
    <row r="93" spans="1:12" ht="26.25" customHeight="1" x14ac:dyDescent="0.25">
      <c r="A93" s="208" t="s">
        <v>36</v>
      </c>
      <c r="B93" s="209">
        <v>1</v>
      </c>
      <c r="C93" s="285">
        <v>2</v>
      </c>
      <c r="D93" s="219"/>
      <c r="E93" s="220" t="str">
        <f>IF(ISBLANK(D93),"-",$D$102/$D$99*D93)</f>
        <v>-</v>
      </c>
      <c r="F93" s="219"/>
      <c r="G93" s="221" t="str">
        <f>IF(ISBLANK(F93),"-",$D$102/$F$99*F93)</f>
        <v>-</v>
      </c>
    </row>
    <row r="94" spans="1:12" ht="26.25" customHeight="1" x14ac:dyDescent="0.25">
      <c r="A94" s="208" t="s">
        <v>37</v>
      </c>
      <c r="B94" s="209">
        <v>1</v>
      </c>
      <c r="C94" s="285">
        <v>3</v>
      </c>
      <c r="D94" s="219"/>
      <c r="E94" s="220" t="str">
        <f>IF(ISBLANK(D94),"-",$D$102/$D$99*D94)</f>
        <v>-</v>
      </c>
      <c r="F94" s="219"/>
      <c r="G94" s="221" t="str">
        <f>IF(ISBLANK(F94),"-",$D$102/$F$99*F94)</f>
        <v>-</v>
      </c>
    </row>
    <row r="95" spans="1:12" ht="26.25" customHeight="1" x14ac:dyDescent="0.25">
      <c r="A95" s="208" t="s">
        <v>38</v>
      </c>
      <c r="B95" s="209">
        <v>1</v>
      </c>
      <c r="C95" s="302">
        <v>4</v>
      </c>
      <c r="D95" s="224"/>
      <c r="E95" s="225" t="str">
        <f>IF(ISBLANK(D95),"-",$D$102/$D$99*D95)</f>
        <v>-</v>
      </c>
      <c r="F95" s="303"/>
      <c r="G95" s="226" t="str">
        <f>IF(ISBLANK(F95),"-",$D$102/$F$99*F95)</f>
        <v>-</v>
      </c>
    </row>
    <row r="96" spans="1:12" ht="27" customHeight="1" thickBot="1" x14ac:dyDescent="0.3">
      <c r="A96" s="208" t="s">
        <v>39</v>
      </c>
      <c r="B96" s="209">
        <v>1</v>
      </c>
      <c r="C96" s="297" t="s">
        <v>40</v>
      </c>
      <c r="D96" s="304" t="e">
        <f>AVERAGE(D92:D95)</f>
        <v>#DIV/0!</v>
      </c>
      <c r="E96" s="229" t="e">
        <f>AVERAGE(E92:E95)</f>
        <v>#DIV/0!</v>
      </c>
      <c r="F96" s="305" t="e">
        <f>AVERAGE(F92:F95)</f>
        <v>#DIV/0!</v>
      </c>
      <c r="G96" s="306" t="e">
        <f>AVERAGE(G92:G95)</f>
        <v>#DIV/0!</v>
      </c>
    </row>
    <row r="97" spans="1:10" ht="26.25" customHeight="1" x14ac:dyDescent="0.25">
      <c r="A97" s="208" t="s">
        <v>41</v>
      </c>
      <c r="B97" s="193">
        <v>1</v>
      </c>
      <c r="C97" s="233" t="s">
        <v>42</v>
      </c>
      <c r="D97" s="307"/>
      <c r="E97" s="235"/>
      <c r="F97" s="236"/>
    </row>
    <row r="98" spans="1:10" ht="26.25" customHeight="1" x14ac:dyDescent="0.25">
      <c r="A98" s="208" t="s">
        <v>43</v>
      </c>
      <c r="B98" s="193">
        <v>1</v>
      </c>
      <c r="C98" s="237" t="s">
        <v>44</v>
      </c>
      <c r="D98" s="238">
        <f>D97*$B$88</f>
        <v>0</v>
      </c>
      <c r="E98" s="239"/>
      <c r="F98" s="240">
        <f>F97*$B$88</f>
        <v>0</v>
      </c>
    </row>
    <row r="99" spans="1:10" ht="19.5" customHeight="1" thickBot="1" x14ac:dyDescent="0.3">
      <c r="A99" s="208" t="s">
        <v>45</v>
      </c>
      <c r="B99" s="241">
        <f>(B98/B97)*(B96/B95)*(B94/B93)*(B92/B91)*B90</f>
        <v>1</v>
      </c>
      <c r="C99" s="237" t="s">
        <v>46</v>
      </c>
      <c r="D99" s="242">
        <f>D98*$B$84/100</f>
        <v>0</v>
      </c>
      <c r="E99" s="243"/>
      <c r="F99" s="244">
        <f>F98*$B$84/100</f>
        <v>0</v>
      </c>
    </row>
    <row r="100" spans="1:10" ht="19.5" customHeight="1" thickBot="1" x14ac:dyDescent="0.25">
      <c r="A100" s="479" t="s">
        <v>47</v>
      </c>
      <c r="B100" s="510"/>
      <c r="C100" s="237" t="s">
        <v>48</v>
      </c>
      <c r="D100" s="308">
        <f>D99/$B$99</f>
        <v>0</v>
      </c>
      <c r="E100" s="243"/>
      <c r="F100" s="309">
        <f>F99/$B$99</f>
        <v>0</v>
      </c>
      <c r="G100" s="310"/>
      <c r="H100" s="232"/>
    </row>
    <row r="101" spans="1:10" ht="19.5" customHeight="1" thickBot="1" x14ac:dyDescent="0.3">
      <c r="A101" s="481"/>
      <c r="B101" s="511"/>
      <c r="C101" s="237" t="s">
        <v>49</v>
      </c>
      <c r="D101" s="311">
        <f>$B$56/$B$136</f>
        <v>0</v>
      </c>
      <c r="F101" s="247"/>
      <c r="G101" s="312"/>
      <c r="H101" s="232"/>
    </row>
    <row r="102" spans="1:10" x14ac:dyDescent="0.25">
      <c r="C102" s="237" t="s">
        <v>50</v>
      </c>
      <c r="D102" s="238">
        <f>D101*$B$99</f>
        <v>0</v>
      </c>
      <c r="F102" s="247"/>
      <c r="G102" s="310"/>
      <c r="H102" s="232"/>
    </row>
    <row r="103" spans="1:10" ht="19.5" customHeight="1" thickBot="1" x14ac:dyDescent="0.35">
      <c r="C103" s="248" t="s">
        <v>51</v>
      </c>
      <c r="D103" s="313">
        <f>D102/B34</f>
        <v>0</v>
      </c>
      <c r="F103" s="250"/>
      <c r="G103" s="310"/>
      <c r="H103" s="232"/>
      <c r="J103" s="314"/>
    </row>
    <row r="104" spans="1:10" x14ac:dyDescent="0.3">
      <c r="C104" s="251" t="s">
        <v>80</v>
      </c>
      <c r="D104" s="252" t="e">
        <f>AVERAGE(E92:E95,G92:G95)</f>
        <v>#DIV/0!</v>
      </c>
      <c r="F104" s="250"/>
      <c r="G104" s="315"/>
      <c r="H104" s="232"/>
      <c r="J104" s="316"/>
    </row>
    <row r="105" spans="1:10" x14ac:dyDescent="0.3">
      <c r="C105" s="253" t="s">
        <v>53</v>
      </c>
      <c r="D105" s="317" t="e">
        <f>STDEV(E92:E95,G92:G95)/D104</f>
        <v>#DIV/0!</v>
      </c>
      <c r="F105" s="250"/>
      <c r="G105" s="310"/>
      <c r="H105" s="232"/>
      <c r="J105" s="316"/>
    </row>
    <row r="106" spans="1:10" ht="19.5" customHeight="1" thickBot="1" x14ac:dyDescent="0.35">
      <c r="C106" s="255" t="s">
        <v>54</v>
      </c>
      <c r="D106" s="318">
        <f>COUNT(E92:E95,G92:G95)</f>
        <v>0</v>
      </c>
      <c r="F106" s="250"/>
      <c r="G106" s="310"/>
      <c r="H106" s="232"/>
      <c r="J106" s="316"/>
    </row>
    <row r="107" spans="1:10" s="113" customFormat="1" x14ac:dyDescent="0.3">
      <c r="A107" s="319"/>
      <c r="B107" s="319"/>
      <c r="C107" s="292"/>
      <c r="D107" s="293"/>
      <c r="E107" s="319"/>
      <c r="F107" s="250"/>
      <c r="G107" s="320"/>
      <c r="H107" s="321"/>
      <c r="J107" s="316"/>
    </row>
    <row r="108" spans="1:10" s="113" customFormat="1" x14ac:dyDescent="0.3">
      <c r="A108" s="190" t="s">
        <v>81</v>
      </c>
      <c r="B108" s="319"/>
      <c r="C108" s="292"/>
      <c r="D108" s="293"/>
      <c r="E108" s="319"/>
      <c r="F108" s="250"/>
      <c r="G108" s="320"/>
      <c r="H108" s="321"/>
      <c r="J108" s="316"/>
    </row>
    <row r="109" spans="1:10" ht="19.5" customHeight="1" thickBot="1" x14ac:dyDescent="0.3">
      <c r="A109" s="257"/>
      <c r="B109" s="257"/>
      <c r="C109" s="257"/>
      <c r="D109" s="257"/>
      <c r="E109" s="257"/>
    </row>
    <row r="110" spans="1:10" ht="26.25" customHeight="1" x14ac:dyDescent="0.25">
      <c r="A110" s="206" t="s">
        <v>82</v>
      </c>
      <c r="B110" s="207">
        <v>1</v>
      </c>
      <c r="C110" s="322" t="s">
        <v>83</v>
      </c>
      <c r="D110" s="323" t="s">
        <v>33</v>
      </c>
      <c r="E110" s="324" t="s">
        <v>84</v>
      </c>
      <c r="F110" s="325" t="s">
        <v>85</v>
      </c>
    </row>
    <row r="111" spans="1:10" ht="26.25" customHeight="1" x14ac:dyDescent="0.25">
      <c r="A111" s="208" t="s">
        <v>63</v>
      </c>
      <c r="B111" s="209">
        <v>1</v>
      </c>
      <c r="C111" s="326">
        <v>1</v>
      </c>
      <c r="D111" s="327"/>
      <c r="E111" s="328" t="str">
        <f t="shared" ref="E111:E116" si="1">IF(ISBLANK(D111),"-",D111/$D$104*$D$101*$B$119)</f>
        <v>-</v>
      </c>
      <c r="F111" s="329" t="str">
        <f t="shared" ref="F111:F116" si="2">IF(ISBLANK(D111), "-", E111/$B$56)</f>
        <v>-</v>
      </c>
    </row>
    <row r="112" spans="1:10" ht="26.25" customHeight="1" x14ac:dyDescent="0.25">
      <c r="A112" s="208" t="s">
        <v>65</v>
      </c>
      <c r="B112" s="209">
        <v>1</v>
      </c>
      <c r="C112" s="326">
        <v>2</v>
      </c>
      <c r="D112" s="327"/>
      <c r="E112" s="330" t="str">
        <f t="shared" si="1"/>
        <v>-</v>
      </c>
      <c r="F112" s="331" t="str">
        <f t="shared" si="2"/>
        <v>-</v>
      </c>
    </row>
    <row r="113" spans="1:10" ht="26.25" customHeight="1" x14ac:dyDescent="0.25">
      <c r="A113" s="208" t="s">
        <v>66</v>
      </c>
      <c r="B113" s="209">
        <v>1</v>
      </c>
      <c r="C113" s="326">
        <v>3</v>
      </c>
      <c r="D113" s="327"/>
      <c r="E113" s="330" t="str">
        <f t="shared" si="1"/>
        <v>-</v>
      </c>
      <c r="F113" s="331" t="str">
        <f t="shared" si="2"/>
        <v>-</v>
      </c>
    </row>
    <row r="114" spans="1:10" ht="26.25" customHeight="1" x14ac:dyDescent="0.25">
      <c r="A114" s="208" t="s">
        <v>67</v>
      </c>
      <c r="B114" s="209">
        <v>1</v>
      </c>
      <c r="C114" s="326">
        <v>4</v>
      </c>
      <c r="D114" s="327"/>
      <c r="E114" s="330" t="str">
        <f t="shared" si="1"/>
        <v>-</v>
      </c>
      <c r="F114" s="331" t="str">
        <f t="shared" si="2"/>
        <v>-</v>
      </c>
    </row>
    <row r="115" spans="1:10" ht="26.25" customHeight="1" x14ac:dyDescent="0.25">
      <c r="A115" s="208" t="s">
        <v>68</v>
      </c>
      <c r="B115" s="209">
        <v>1</v>
      </c>
      <c r="C115" s="326">
        <v>5</v>
      </c>
      <c r="D115" s="327"/>
      <c r="E115" s="330" t="str">
        <f t="shared" si="1"/>
        <v>-</v>
      </c>
      <c r="F115" s="331" t="str">
        <f t="shared" si="2"/>
        <v>-</v>
      </c>
    </row>
    <row r="116" spans="1:10" ht="26.25" customHeight="1" x14ac:dyDescent="0.25">
      <c r="A116" s="208" t="s">
        <v>70</v>
      </c>
      <c r="B116" s="209">
        <v>1</v>
      </c>
      <c r="C116" s="332">
        <v>6</v>
      </c>
      <c r="D116" s="333"/>
      <c r="E116" s="334" t="str">
        <f t="shared" si="1"/>
        <v>-</v>
      </c>
      <c r="F116" s="335" t="str">
        <f t="shared" si="2"/>
        <v>-</v>
      </c>
    </row>
    <row r="117" spans="1:10" ht="26.25" customHeight="1" x14ac:dyDescent="0.25">
      <c r="A117" s="208" t="s">
        <v>71</v>
      </c>
      <c r="B117" s="209">
        <v>1</v>
      </c>
      <c r="C117" s="326"/>
      <c r="D117" s="285"/>
      <c r="E117" s="295"/>
      <c r="F117" s="336"/>
    </row>
    <row r="118" spans="1:10" ht="26.25" customHeight="1" x14ac:dyDescent="0.25">
      <c r="A118" s="208" t="s">
        <v>72</v>
      </c>
      <c r="B118" s="209">
        <v>1</v>
      </c>
      <c r="C118" s="326"/>
      <c r="D118" s="337"/>
      <c r="E118" s="338" t="s">
        <v>40</v>
      </c>
      <c r="F118" s="339">
        <v>0.99</v>
      </c>
    </row>
    <row r="119" spans="1:10" ht="27" customHeight="1" thickBot="1" x14ac:dyDescent="0.35">
      <c r="A119" s="208" t="s">
        <v>73</v>
      </c>
      <c r="B119" s="340">
        <f>(B118/B117)*(B116/B115)*(B114/B113)*(B112/B111)*B110</f>
        <v>1</v>
      </c>
      <c r="C119" s="341"/>
      <c r="D119" s="342"/>
      <c r="E119" s="297" t="s">
        <v>53</v>
      </c>
      <c r="F119" s="343">
        <v>0.56000000000000005</v>
      </c>
      <c r="I119" s="344"/>
    </row>
    <row r="120" spans="1:10" ht="27" customHeight="1" thickBot="1" x14ac:dyDescent="0.35">
      <c r="A120" s="479" t="s">
        <v>47</v>
      </c>
      <c r="B120" s="480"/>
      <c r="C120" s="345"/>
      <c r="D120" s="346"/>
      <c r="E120" s="347" t="s">
        <v>54</v>
      </c>
      <c r="F120" s="348">
        <v>9</v>
      </c>
      <c r="I120" s="344"/>
      <c r="J120" s="316"/>
    </row>
    <row r="121" spans="1:10" ht="19.5" customHeight="1" thickBot="1" x14ac:dyDescent="0.35">
      <c r="A121" s="481"/>
      <c r="B121" s="482"/>
      <c r="C121" s="295"/>
      <c r="D121" s="295"/>
      <c r="E121" s="295"/>
      <c r="F121" s="285"/>
      <c r="G121" s="295"/>
      <c r="H121" s="295"/>
      <c r="I121" s="344"/>
    </row>
    <row r="122" spans="1:10" x14ac:dyDescent="0.3">
      <c r="A122" s="203"/>
      <c r="B122" s="203"/>
      <c r="C122" s="295"/>
      <c r="D122" s="295"/>
      <c r="E122" s="295"/>
      <c r="F122" s="285"/>
      <c r="G122" s="295"/>
      <c r="H122" s="295"/>
      <c r="I122" s="344"/>
    </row>
    <row r="123" spans="1:10" x14ac:dyDescent="0.3">
      <c r="A123" s="191" t="s">
        <v>86</v>
      </c>
      <c r="B123" s="294" t="s">
        <v>87</v>
      </c>
      <c r="C123" s="506" t="str">
        <f>B20</f>
        <v>each tablets contains sulphamethoxazole 900mg Trimethoprim 160mg.</v>
      </c>
      <c r="D123" s="506"/>
      <c r="E123" s="295" t="s">
        <v>88</v>
      </c>
      <c r="F123" s="295"/>
      <c r="G123" s="296">
        <f>F118</f>
        <v>0.99</v>
      </c>
      <c r="H123" s="295"/>
      <c r="I123" s="344"/>
    </row>
    <row r="124" spans="1:10" x14ac:dyDescent="0.3">
      <c r="A124" s="203"/>
      <c r="B124" s="203"/>
      <c r="C124" s="295"/>
      <c r="D124" s="295"/>
      <c r="E124" s="295"/>
      <c r="F124" s="285"/>
      <c r="G124" s="295"/>
      <c r="H124" s="295"/>
      <c r="I124" s="344"/>
    </row>
    <row r="125" spans="1:10" x14ac:dyDescent="0.25">
      <c r="A125" s="190" t="s">
        <v>89</v>
      </c>
      <c r="B125" s="190"/>
    </row>
    <row r="126" spans="1:10" ht="19.5" customHeight="1" thickBot="1" x14ac:dyDescent="0.3">
      <c r="A126" s="257"/>
      <c r="B126" s="257"/>
      <c r="C126" s="257"/>
      <c r="D126" s="257"/>
      <c r="E126" s="257"/>
    </row>
    <row r="127" spans="1:10" ht="26.25" customHeight="1" x14ac:dyDescent="0.25">
      <c r="A127" s="206" t="s">
        <v>82</v>
      </c>
      <c r="B127" s="207">
        <v>1</v>
      </c>
      <c r="C127" s="322" t="s">
        <v>83</v>
      </c>
      <c r="D127" s="323" t="s">
        <v>33</v>
      </c>
      <c r="E127" s="324" t="s">
        <v>84</v>
      </c>
      <c r="F127" s="325" t="s">
        <v>85</v>
      </c>
    </row>
    <row r="128" spans="1:10" ht="26.25" customHeight="1" x14ac:dyDescent="0.25">
      <c r="A128" s="208" t="s">
        <v>63</v>
      </c>
      <c r="B128" s="209">
        <v>1</v>
      </c>
      <c r="C128" s="326">
        <v>1</v>
      </c>
      <c r="D128" s="327"/>
      <c r="E128" s="349" t="str">
        <f t="shared" ref="E128:E133" si="3">IF(ISBLANK(D128),"-",D128/$D$104*$D$101*$B$136)</f>
        <v>-</v>
      </c>
      <c r="F128" s="350" t="str">
        <f t="shared" ref="F128:F133" si="4">IF(ISBLANK(D128), "-", E128/$B$56)</f>
        <v>-</v>
      </c>
    </row>
    <row r="129" spans="1:10" ht="26.25" customHeight="1" x14ac:dyDescent="0.25">
      <c r="A129" s="208" t="s">
        <v>65</v>
      </c>
      <c r="B129" s="209">
        <v>1</v>
      </c>
      <c r="C129" s="326">
        <v>2</v>
      </c>
      <c r="D129" s="327"/>
      <c r="E129" s="351" t="str">
        <f t="shared" si="3"/>
        <v>-</v>
      </c>
      <c r="F129" s="352" t="str">
        <f t="shared" si="4"/>
        <v>-</v>
      </c>
    </row>
    <row r="130" spans="1:10" ht="26.25" customHeight="1" x14ac:dyDescent="0.25">
      <c r="A130" s="208" t="s">
        <v>66</v>
      </c>
      <c r="B130" s="209">
        <v>1</v>
      </c>
      <c r="C130" s="326">
        <v>3</v>
      </c>
      <c r="D130" s="327"/>
      <c r="E130" s="351" t="str">
        <f t="shared" si="3"/>
        <v>-</v>
      </c>
      <c r="F130" s="352" t="str">
        <f t="shared" si="4"/>
        <v>-</v>
      </c>
    </row>
    <row r="131" spans="1:10" ht="26.25" customHeight="1" x14ac:dyDescent="0.25">
      <c r="A131" s="208" t="s">
        <v>67</v>
      </c>
      <c r="B131" s="209">
        <v>1</v>
      </c>
      <c r="C131" s="326">
        <v>4</v>
      </c>
      <c r="D131" s="327"/>
      <c r="E131" s="351" t="str">
        <f t="shared" si="3"/>
        <v>-</v>
      </c>
      <c r="F131" s="352" t="str">
        <f t="shared" si="4"/>
        <v>-</v>
      </c>
    </row>
    <row r="132" spans="1:10" ht="26.25" customHeight="1" x14ac:dyDescent="0.25">
      <c r="A132" s="208" t="s">
        <v>68</v>
      </c>
      <c r="B132" s="209">
        <v>1</v>
      </c>
      <c r="C132" s="326">
        <v>5</v>
      </c>
      <c r="D132" s="327"/>
      <c r="E132" s="351" t="str">
        <f t="shared" si="3"/>
        <v>-</v>
      </c>
      <c r="F132" s="352" t="str">
        <f t="shared" si="4"/>
        <v>-</v>
      </c>
    </row>
    <row r="133" spans="1:10" ht="26.25" customHeight="1" x14ac:dyDescent="0.25">
      <c r="A133" s="208" t="s">
        <v>70</v>
      </c>
      <c r="B133" s="209">
        <v>1</v>
      </c>
      <c r="C133" s="332">
        <v>6</v>
      </c>
      <c r="D133" s="333"/>
      <c r="E133" s="353" t="str">
        <f t="shared" si="3"/>
        <v>-</v>
      </c>
      <c r="F133" s="354" t="str">
        <f t="shared" si="4"/>
        <v>-</v>
      </c>
    </row>
    <row r="134" spans="1:10" ht="26.25" customHeight="1" x14ac:dyDescent="0.25">
      <c r="A134" s="208" t="s">
        <v>71</v>
      </c>
      <c r="B134" s="209">
        <v>1</v>
      </c>
      <c r="C134" s="326"/>
      <c r="D134" s="285"/>
      <c r="E134" s="295"/>
      <c r="F134" s="336"/>
    </row>
    <row r="135" spans="1:10" ht="26.25" customHeight="1" x14ac:dyDescent="0.25">
      <c r="A135" s="208" t="s">
        <v>72</v>
      </c>
      <c r="B135" s="209">
        <v>1</v>
      </c>
      <c r="C135" s="326"/>
      <c r="D135" s="337"/>
      <c r="E135" s="338" t="s">
        <v>40</v>
      </c>
      <c r="F135" s="339">
        <v>0.89</v>
      </c>
    </row>
    <row r="136" spans="1:10" ht="27" customHeight="1" thickBot="1" x14ac:dyDescent="0.35">
      <c r="A136" s="208" t="s">
        <v>73</v>
      </c>
      <c r="B136" s="209">
        <f>(B135/B134)*(B133/B132)*(B131/B130)*(B129/B128)*B127</f>
        <v>1</v>
      </c>
      <c r="C136" s="341"/>
      <c r="D136" s="295"/>
      <c r="E136" s="355" t="s">
        <v>53</v>
      </c>
      <c r="F136" s="343">
        <v>0.05</v>
      </c>
      <c r="I136" s="344"/>
    </row>
    <row r="137" spans="1:10" ht="27" customHeight="1" thickBot="1" x14ac:dyDescent="0.35">
      <c r="A137" s="479" t="s">
        <v>47</v>
      </c>
      <c r="B137" s="480"/>
      <c r="C137" s="345"/>
      <c r="D137" s="356"/>
      <c r="E137" s="357" t="s">
        <v>54</v>
      </c>
      <c r="F137" s="348">
        <v>9</v>
      </c>
      <c r="I137" s="344"/>
      <c r="J137" s="316"/>
    </row>
    <row r="138" spans="1:10" ht="19.5" customHeight="1" thickBot="1" x14ac:dyDescent="0.35">
      <c r="A138" s="481"/>
      <c r="B138" s="482"/>
      <c r="C138" s="295"/>
      <c r="D138" s="295"/>
      <c r="E138" s="295"/>
      <c r="F138" s="285"/>
      <c r="G138" s="295"/>
      <c r="H138" s="295"/>
      <c r="I138" s="344"/>
    </row>
    <row r="139" spans="1:10" x14ac:dyDescent="0.3">
      <c r="A139" s="203"/>
      <c r="B139" s="203"/>
      <c r="C139" s="295"/>
      <c r="D139" s="295"/>
      <c r="E139" s="295"/>
      <c r="F139" s="285"/>
      <c r="G139" s="295"/>
      <c r="H139" s="295"/>
      <c r="I139" s="344"/>
    </row>
    <row r="140" spans="1:10" x14ac:dyDescent="0.3">
      <c r="A140" s="191" t="s">
        <v>86</v>
      </c>
      <c r="B140" s="294" t="s">
        <v>87</v>
      </c>
      <c r="C140" s="506" t="str">
        <f>B20</f>
        <v>each tablets contains sulphamethoxazole 900mg Trimethoprim 160mg.</v>
      </c>
      <c r="D140" s="506"/>
      <c r="E140" s="295" t="s">
        <v>88</v>
      </c>
      <c r="F140" s="295"/>
      <c r="G140" s="296">
        <f>F135</f>
        <v>0.89</v>
      </c>
      <c r="H140" s="295"/>
      <c r="I140" s="344"/>
    </row>
    <row r="141" spans="1:10" ht="19.5" customHeight="1" thickBot="1" x14ac:dyDescent="0.25">
      <c r="A141" s="358"/>
      <c r="B141" s="358"/>
      <c r="C141" s="359"/>
      <c r="D141" s="359"/>
      <c r="E141" s="359"/>
      <c r="F141" s="359"/>
      <c r="G141" s="359"/>
      <c r="H141" s="359"/>
    </row>
    <row r="142" spans="1:10" x14ac:dyDescent="0.25">
      <c r="B142" s="507" t="s">
        <v>90</v>
      </c>
      <c r="C142" s="507"/>
      <c r="E142" s="300" t="s">
        <v>91</v>
      </c>
      <c r="F142" s="360"/>
      <c r="G142" s="507" t="s">
        <v>92</v>
      </c>
      <c r="H142" s="507"/>
    </row>
    <row r="143" spans="1:10" x14ac:dyDescent="0.25">
      <c r="A143" s="361" t="s">
        <v>93</v>
      </c>
      <c r="B143" s="508" t="s">
        <v>94</v>
      </c>
      <c r="C143" s="508"/>
      <c r="E143" s="362"/>
      <c r="F143" s="295"/>
      <c r="G143" s="363"/>
      <c r="H143" s="363"/>
    </row>
    <row r="144" spans="1:10" x14ac:dyDescent="0.25">
      <c r="A144" s="361" t="s">
        <v>95</v>
      </c>
      <c r="B144" s="509" t="s">
        <v>96</v>
      </c>
      <c r="C144" s="509"/>
      <c r="E144" s="364"/>
      <c r="F144" s="295"/>
      <c r="G144" s="365"/>
      <c r="H144" s="365"/>
    </row>
    <row r="145" spans="1:9" x14ac:dyDescent="0.3">
      <c r="A145" s="284"/>
      <c r="B145" s="284"/>
      <c r="C145" s="285"/>
      <c r="D145" s="285"/>
      <c r="E145" s="285"/>
      <c r="F145" s="289"/>
      <c r="G145" s="285"/>
      <c r="H145" s="285"/>
      <c r="I145" s="344"/>
    </row>
    <row r="146" spans="1:9" x14ac:dyDescent="0.3">
      <c r="A146" s="284"/>
      <c r="B146" s="284"/>
      <c r="C146" s="285"/>
      <c r="D146" s="285"/>
      <c r="E146" s="285"/>
      <c r="F146" s="289"/>
      <c r="G146" s="285"/>
      <c r="H146" s="285"/>
      <c r="I146" s="344"/>
    </row>
    <row r="147" spans="1:9" x14ac:dyDescent="0.3">
      <c r="A147" s="284"/>
      <c r="B147" s="284"/>
      <c r="C147" s="285"/>
      <c r="D147" s="285"/>
      <c r="E147" s="285"/>
      <c r="F147" s="289"/>
      <c r="G147" s="285"/>
      <c r="H147" s="285"/>
      <c r="I147" s="344"/>
    </row>
    <row r="148" spans="1:9" x14ac:dyDescent="0.3">
      <c r="A148" s="284"/>
      <c r="B148" s="284"/>
      <c r="C148" s="285"/>
      <c r="D148" s="285"/>
      <c r="E148" s="285"/>
      <c r="F148" s="289"/>
      <c r="G148" s="285"/>
      <c r="H148" s="285"/>
      <c r="I148" s="344"/>
    </row>
    <row r="149" spans="1:9" x14ac:dyDescent="0.3">
      <c r="A149" s="284"/>
      <c r="B149" s="284"/>
      <c r="C149" s="285"/>
      <c r="D149" s="285"/>
      <c r="E149" s="285"/>
      <c r="F149" s="289"/>
      <c r="G149" s="285"/>
      <c r="H149" s="285"/>
      <c r="I149" s="344"/>
    </row>
    <row r="150" spans="1:9" x14ac:dyDescent="0.3">
      <c r="A150" s="284"/>
      <c r="B150" s="284"/>
      <c r="C150" s="285"/>
      <c r="D150" s="285"/>
      <c r="E150" s="285"/>
      <c r="F150" s="289"/>
      <c r="G150" s="285"/>
      <c r="H150" s="285"/>
      <c r="I150" s="344"/>
    </row>
    <row r="151" spans="1:9" x14ac:dyDescent="0.3">
      <c r="A151" s="284"/>
      <c r="B151" s="284"/>
      <c r="C151" s="285"/>
      <c r="D151" s="285"/>
      <c r="E151" s="285"/>
      <c r="F151" s="289"/>
      <c r="G151" s="285"/>
      <c r="H151" s="285"/>
      <c r="I151" s="344"/>
    </row>
    <row r="152" spans="1:9" x14ac:dyDescent="0.3">
      <c r="A152" s="284"/>
      <c r="B152" s="284"/>
      <c r="C152" s="285"/>
      <c r="D152" s="285"/>
      <c r="E152" s="285"/>
      <c r="F152" s="289"/>
      <c r="G152" s="285"/>
      <c r="H152" s="285"/>
      <c r="I152" s="344"/>
    </row>
    <row r="153" spans="1:9" x14ac:dyDescent="0.3">
      <c r="A153" s="284"/>
      <c r="B153" s="284"/>
      <c r="C153" s="285"/>
      <c r="D153" s="285"/>
      <c r="E153" s="285"/>
      <c r="F153" s="289"/>
      <c r="G153" s="285"/>
      <c r="H153" s="285"/>
      <c r="I153" s="344"/>
    </row>
    <row r="250" spans="1:1" x14ac:dyDescent="0.25">
      <c r="A250" s="1">
        <v>2</v>
      </c>
    </row>
  </sheetData>
  <sheetProtection formatCells="0" formatColumns="0" formatRows="0" insertColumns="0" insertRows="0" insertHyperlinks="0" deleteColumns="0" deleteRows="0" sort="0" autoFilter="0" pivotTables="0"/>
  <mergeCells count="33">
    <mergeCell ref="A70:B71"/>
    <mergeCell ref="C76:D76"/>
    <mergeCell ref="G142:H142"/>
    <mergeCell ref="B143:C143"/>
    <mergeCell ref="B144:C144"/>
    <mergeCell ref="A100:B101"/>
    <mergeCell ref="A120:B121"/>
    <mergeCell ref="C123:D123"/>
    <mergeCell ref="A137:B138"/>
    <mergeCell ref="C140:D140"/>
    <mergeCell ref="B142:C142"/>
    <mergeCell ref="F90:G90"/>
    <mergeCell ref="C60:C63"/>
    <mergeCell ref="D60:D63"/>
    <mergeCell ref="C64:C67"/>
    <mergeCell ref="D64:D67"/>
    <mergeCell ref="C68:C71"/>
    <mergeCell ref="D68:D71"/>
    <mergeCell ref="C86:H86"/>
    <mergeCell ref="C85:H85"/>
    <mergeCell ref="C83:H83"/>
    <mergeCell ref="A46:B47"/>
    <mergeCell ref="A16:H16"/>
    <mergeCell ref="A17:H17"/>
    <mergeCell ref="B18:E18"/>
    <mergeCell ref="B21:H21"/>
    <mergeCell ref="B26:C26"/>
    <mergeCell ref="B27:C27"/>
    <mergeCell ref="C29:H29"/>
    <mergeCell ref="C31:H31"/>
    <mergeCell ref="C32:H32"/>
    <mergeCell ref="D36:E36"/>
    <mergeCell ref="F36:G36"/>
  </mergeCells>
  <conditionalFormatting sqref="D51">
    <cfRule type="cellIs" dxfId="22" priority="1" operator="greaterThan">
      <formula>0.02</formula>
    </cfRule>
  </conditionalFormatting>
  <conditionalFormatting sqref="H73">
    <cfRule type="cellIs" dxfId="21" priority="2" operator="greaterThan">
      <formula>0.02</formula>
    </cfRule>
  </conditionalFormatting>
  <conditionalFormatting sqref="D105">
    <cfRule type="cellIs" dxfId="20" priority="3" operator="greaterThan">
      <formula>0.02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250"/>
  <sheetViews>
    <sheetView topLeftCell="A34" workbookViewId="0">
      <selection activeCell="G29" sqref="G29"/>
    </sheetView>
  </sheetViews>
  <sheetFormatPr defaultRowHeight="12.75" x14ac:dyDescent="0.2"/>
  <cols>
    <col min="2" max="2" width="17.85546875" bestFit="1" customWidth="1"/>
    <col min="3" max="3" width="30.28515625" customWidth="1"/>
    <col min="4" max="4" width="19.7109375" bestFit="1" customWidth="1"/>
    <col min="7" max="7" width="12.85546875" bestFit="1" customWidth="1"/>
  </cols>
  <sheetData>
    <row r="1" spans="1:7" ht="13.5" x14ac:dyDescent="0.25">
      <c r="A1" s="366"/>
      <c r="B1" s="367"/>
      <c r="C1" s="366"/>
      <c r="D1" s="368"/>
      <c r="E1" s="369"/>
      <c r="F1" s="367"/>
      <c r="G1" s="369"/>
    </row>
    <row r="2" spans="1:7" ht="13.5" x14ac:dyDescent="0.25">
      <c r="A2" s="366"/>
      <c r="B2" s="367"/>
      <c r="C2" s="366"/>
      <c r="D2" s="368"/>
      <c r="E2" s="373"/>
      <c r="F2" s="367"/>
      <c r="G2" s="373"/>
    </row>
    <row r="3" spans="1:7" ht="13.5" x14ac:dyDescent="0.25">
      <c r="A3" s="366"/>
      <c r="B3" s="367"/>
      <c r="C3" s="366"/>
      <c r="D3" s="368"/>
      <c r="E3" s="373"/>
      <c r="F3" s="367"/>
      <c r="G3" s="373"/>
    </row>
    <row r="4" spans="1:7" ht="13.5" x14ac:dyDescent="0.25">
      <c r="A4" s="366"/>
      <c r="B4" s="367"/>
      <c r="C4" s="366"/>
      <c r="D4" s="368"/>
      <c r="E4" s="373"/>
      <c r="F4" s="367"/>
      <c r="G4" s="373"/>
    </row>
    <row r="5" spans="1:7" ht="13.5" x14ac:dyDescent="0.25">
      <c r="A5" s="366"/>
      <c r="B5" s="367"/>
      <c r="C5" s="366"/>
      <c r="D5" s="368"/>
      <c r="E5" s="373"/>
      <c r="F5" s="367"/>
      <c r="G5" s="373"/>
    </row>
    <row r="6" spans="1:7" ht="13.5" x14ac:dyDescent="0.25">
      <c r="A6" s="366"/>
      <c r="B6" s="367"/>
      <c r="C6" s="366"/>
      <c r="D6" s="368"/>
      <c r="E6" s="373"/>
      <c r="F6" s="367"/>
      <c r="G6" s="373"/>
    </row>
    <row r="7" spans="1:7" ht="13.5" x14ac:dyDescent="0.25">
      <c r="A7" s="366"/>
      <c r="B7" s="367"/>
      <c r="C7" s="366"/>
      <c r="D7" s="368"/>
      <c r="E7" s="373"/>
      <c r="F7" s="367"/>
      <c r="G7" s="373"/>
    </row>
    <row r="8" spans="1:7" ht="13.5" x14ac:dyDescent="0.25">
      <c r="A8" s="514" t="s">
        <v>5</v>
      </c>
      <c r="B8" s="514"/>
      <c r="C8" s="514"/>
      <c r="D8" s="514"/>
      <c r="E8" s="514"/>
      <c r="F8" s="514"/>
      <c r="G8" s="514"/>
    </row>
    <row r="9" spans="1:7" ht="13.5" x14ac:dyDescent="0.25">
      <c r="A9" s="423"/>
      <c r="B9" s="423"/>
      <c r="C9" s="423"/>
      <c r="D9" s="423"/>
      <c r="E9" s="423"/>
      <c r="F9" s="423"/>
      <c r="G9" s="423"/>
    </row>
    <row r="10" spans="1:7" ht="16.5" customHeight="1" x14ac:dyDescent="0.3">
      <c r="A10" s="515" t="s">
        <v>99</v>
      </c>
      <c r="B10" s="515"/>
      <c r="C10" s="515"/>
      <c r="D10" s="515"/>
      <c r="E10" s="515"/>
      <c r="F10" s="515"/>
      <c r="G10" s="515"/>
    </row>
    <row r="11" spans="1:7" ht="15.75" customHeight="1" x14ac:dyDescent="0.3">
      <c r="A11" s="512" t="s">
        <v>7</v>
      </c>
      <c r="B11" s="512"/>
      <c r="C11" s="375" t="s">
        <v>0</v>
      </c>
      <c r="D11" s="376"/>
      <c r="E11" s="374"/>
      <c r="F11" s="370"/>
      <c r="G11" s="374"/>
    </row>
    <row r="12" spans="1:7" ht="15.75" customHeight="1" x14ac:dyDescent="0.3">
      <c r="A12" s="512" t="s">
        <v>8</v>
      </c>
      <c r="B12" s="512"/>
      <c r="C12" s="375" t="s">
        <v>1</v>
      </c>
      <c r="D12" s="376"/>
      <c r="E12" s="374"/>
      <c r="F12" s="370"/>
      <c r="G12" s="374"/>
    </row>
    <row r="13" spans="1:7" ht="15.75" customHeight="1" x14ac:dyDescent="0.3">
      <c r="A13" s="512" t="s">
        <v>9</v>
      </c>
      <c r="B13" s="512"/>
      <c r="C13" s="375" t="s">
        <v>2</v>
      </c>
      <c r="D13" s="376"/>
      <c r="E13" s="374"/>
      <c r="F13" s="370"/>
      <c r="G13" s="374"/>
    </row>
    <row r="14" spans="1:7" ht="15.75" customHeight="1" x14ac:dyDescent="0.3">
      <c r="A14" s="512" t="s">
        <v>10</v>
      </c>
      <c r="B14" s="512"/>
      <c r="C14" s="513" t="s">
        <v>3</v>
      </c>
      <c r="D14" s="513"/>
      <c r="E14" s="513"/>
      <c r="F14" s="513"/>
      <c r="G14" s="513"/>
    </row>
    <row r="15" spans="1:7" ht="15.75" customHeight="1" x14ac:dyDescent="0.3">
      <c r="A15" s="512" t="s">
        <v>11</v>
      </c>
      <c r="B15" s="512"/>
      <c r="C15" s="377" t="s">
        <v>4</v>
      </c>
      <c r="D15" s="375"/>
      <c r="E15" s="374"/>
      <c r="F15" s="370"/>
      <c r="G15" s="374"/>
    </row>
    <row r="16" spans="1:7" ht="15.75" customHeight="1" x14ac:dyDescent="0.3">
      <c r="A16" s="512" t="s">
        <v>12</v>
      </c>
      <c r="B16" s="512"/>
      <c r="C16" s="377"/>
      <c r="D16" s="375"/>
      <c r="E16" s="374"/>
      <c r="F16" s="370"/>
      <c r="G16" s="374"/>
    </row>
    <row r="17" spans="1:7" ht="13.5" x14ac:dyDescent="0.25">
      <c r="A17" s="375"/>
      <c r="B17" s="375"/>
      <c r="C17" s="375"/>
      <c r="D17" s="375"/>
      <c r="E17" s="374"/>
      <c r="F17" s="370"/>
      <c r="G17" s="374"/>
    </row>
    <row r="18" spans="1:7" ht="15.75" customHeight="1" x14ac:dyDescent="0.3">
      <c r="A18" s="516" t="s">
        <v>13</v>
      </c>
      <c r="B18" s="516"/>
      <c r="C18" s="378" t="s">
        <v>100</v>
      </c>
      <c r="D18" s="375"/>
      <c r="E18" s="374"/>
      <c r="F18" s="370"/>
      <c r="G18" s="374"/>
    </row>
    <row r="19" spans="1:7" ht="16.5" customHeight="1" x14ac:dyDescent="0.3">
      <c r="A19" s="379"/>
      <c r="B19" s="375"/>
      <c r="C19" s="375"/>
      <c r="D19" s="375"/>
      <c r="E19" s="374"/>
      <c r="F19" s="370"/>
      <c r="G19" s="374"/>
    </row>
    <row r="20" spans="1:7" ht="16.5" customHeight="1" x14ac:dyDescent="0.3">
      <c r="A20" s="380" t="s">
        <v>83</v>
      </c>
      <c r="B20" s="381" t="s">
        <v>101</v>
      </c>
      <c r="C20" s="382" t="s">
        <v>102</v>
      </c>
      <c r="D20" s="380" t="s">
        <v>103</v>
      </c>
      <c r="E20" s="383" t="s">
        <v>104</v>
      </c>
      <c r="F20" s="372"/>
      <c r="G20" s="374"/>
    </row>
    <row r="21" spans="1:7" ht="13.5" x14ac:dyDescent="0.25">
      <c r="A21" s="384">
        <v>1</v>
      </c>
      <c r="B21" s="385">
        <v>250</v>
      </c>
      <c r="C21" s="386">
        <v>10</v>
      </c>
      <c r="D21" s="387">
        <f>B21-C21</f>
        <v>240</v>
      </c>
      <c r="E21" s="388"/>
      <c r="F21" s="372"/>
      <c r="G21" s="374"/>
    </row>
    <row r="22" spans="1:7" ht="13.5" x14ac:dyDescent="0.25">
      <c r="A22" s="389">
        <v>2</v>
      </c>
      <c r="B22" s="390">
        <v>250</v>
      </c>
      <c r="C22" s="391">
        <v>10</v>
      </c>
      <c r="D22" s="387">
        <f t="shared" ref="D22:D40" si="0">B22-C22</f>
        <v>240</v>
      </c>
      <c r="E22" s="388"/>
      <c r="F22" s="372"/>
      <c r="G22" s="374"/>
    </row>
    <row r="23" spans="1:7" ht="13.5" x14ac:dyDescent="0.25">
      <c r="A23" s="389">
        <v>3</v>
      </c>
      <c r="B23" s="390">
        <v>250</v>
      </c>
      <c r="C23" s="391">
        <v>10</v>
      </c>
      <c r="D23" s="387">
        <f t="shared" si="0"/>
        <v>240</v>
      </c>
      <c r="E23" s="388"/>
      <c r="F23" s="372"/>
      <c r="G23" s="374"/>
    </row>
    <row r="24" spans="1:7" ht="13.5" x14ac:dyDescent="0.25">
      <c r="A24" s="389">
        <v>4</v>
      </c>
      <c r="B24" s="390">
        <v>250</v>
      </c>
      <c r="C24" s="391">
        <v>10</v>
      </c>
      <c r="D24" s="387">
        <f t="shared" si="0"/>
        <v>240</v>
      </c>
      <c r="E24" s="388"/>
      <c r="F24" s="372"/>
      <c r="G24" s="374"/>
    </row>
    <row r="25" spans="1:7" ht="13.5" x14ac:dyDescent="0.25">
      <c r="A25" s="389">
        <v>5</v>
      </c>
      <c r="B25" s="390"/>
      <c r="C25" s="391"/>
      <c r="D25" s="387">
        <f t="shared" si="0"/>
        <v>0</v>
      </c>
      <c r="E25" s="388"/>
      <c r="F25" s="372"/>
      <c r="G25" s="374"/>
    </row>
    <row r="26" spans="1:7" ht="13.5" x14ac:dyDescent="0.25">
      <c r="A26" s="389">
        <v>6</v>
      </c>
      <c r="B26" s="390"/>
      <c r="C26" s="391"/>
      <c r="D26" s="387">
        <f t="shared" si="0"/>
        <v>0</v>
      </c>
      <c r="E26" s="388"/>
      <c r="F26" s="372"/>
      <c r="G26" s="374"/>
    </row>
    <row r="27" spans="1:7" ht="13.5" x14ac:dyDescent="0.25">
      <c r="A27" s="389">
        <v>7</v>
      </c>
      <c r="B27" s="390"/>
      <c r="C27" s="391"/>
      <c r="D27" s="387">
        <f t="shared" si="0"/>
        <v>0</v>
      </c>
      <c r="E27" s="388"/>
      <c r="F27" s="372"/>
      <c r="G27" s="374"/>
    </row>
    <row r="28" spans="1:7" ht="13.5" x14ac:dyDescent="0.25">
      <c r="A28" s="389">
        <v>8</v>
      </c>
      <c r="B28" s="390"/>
      <c r="C28" s="391"/>
      <c r="D28" s="387">
        <f t="shared" si="0"/>
        <v>0</v>
      </c>
      <c r="E28" s="388"/>
      <c r="F28" s="372"/>
      <c r="G28" s="374"/>
    </row>
    <row r="29" spans="1:7" ht="13.5" x14ac:dyDescent="0.25">
      <c r="A29" s="389">
        <v>9</v>
      </c>
      <c r="B29" s="390"/>
      <c r="C29" s="391"/>
      <c r="D29" s="387">
        <f t="shared" si="0"/>
        <v>0</v>
      </c>
      <c r="E29" s="388"/>
      <c r="F29" s="372"/>
      <c r="G29" s="374"/>
    </row>
    <row r="30" spans="1:7" ht="13.5" x14ac:dyDescent="0.25">
      <c r="A30" s="389">
        <v>10</v>
      </c>
      <c r="B30" s="392"/>
      <c r="C30" s="391"/>
      <c r="D30" s="387">
        <f t="shared" si="0"/>
        <v>0</v>
      </c>
      <c r="E30" s="388"/>
      <c r="F30" s="372"/>
      <c r="G30" s="374"/>
    </row>
    <row r="31" spans="1:7" ht="13.5" x14ac:dyDescent="0.25">
      <c r="A31" s="389">
        <v>11</v>
      </c>
      <c r="B31" s="392"/>
      <c r="C31" s="391"/>
      <c r="D31" s="387">
        <f t="shared" si="0"/>
        <v>0</v>
      </c>
      <c r="E31" s="388"/>
      <c r="F31" s="372"/>
      <c r="G31" s="393"/>
    </row>
    <row r="32" spans="1:7" ht="13.5" x14ac:dyDescent="0.25">
      <c r="A32" s="389">
        <v>12</v>
      </c>
      <c r="B32" s="392"/>
      <c r="C32" s="391"/>
      <c r="D32" s="387">
        <f t="shared" si="0"/>
        <v>0</v>
      </c>
      <c r="E32" s="388"/>
      <c r="F32" s="372"/>
      <c r="G32" s="393"/>
    </row>
    <row r="33" spans="1:7" ht="13.5" x14ac:dyDescent="0.25">
      <c r="A33" s="389">
        <v>13</v>
      </c>
      <c r="B33" s="392"/>
      <c r="C33" s="391"/>
      <c r="D33" s="387">
        <f t="shared" si="0"/>
        <v>0</v>
      </c>
      <c r="E33" s="388"/>
      <c r="F33" s="372"/>
      <c r="G33" s="394"/>
    </row>
    <row r="34" spans="1:7" ht="13.5" x14ac:dyDescent="0.25">
      <c r="A34" s="389">
        <v>14</v>
      </c>
      <c r="B34" s="392"/>
      <c r="C34" s="391"/>
      <c r="D34" s="387">
        <f t="shared" si="0"/>
        <v>0</v>
      </c>
      <c r="E34" s="388"/>
      <c r="F34" s="372"/>
      <c r="G34" s="395"/>
    </row>
    <row r="35" spans="1:7" ht="13.5" x14ac:dyDescent="0.25">
      <c r="A35" s="389">
        <v>15</v>
      </c>
      <c r="B35" s="392"/>
      <c r="C35" s="391"/>
      <c r="D35" s="387">
        <f t="shared" si="0"/>
        <v>0</v>
      </c>
      <c r="E35" s="388"/>
      <c r="F35" s="372"/>
      <c r="G35" s="395"/>
    </row>
    <row r="36" spans="1:7" ht="13.5" x14ac:dyDescent="0.25">
      <c r="A36" s="389">
        <v>16</v>
      </c>
      <c r="B36" s="392"/>
      <c r="C36" s="391"/>
      <c r="D36" s="387">
        <f t="shared" si="0"/>
        <v>0</v>
      </c>
      <c r="E36" s="388"/>
      <c r="F36" s="372"/>
      <c r="G36" s="396"/>
    </row>
    <row r="37" spans="1:7" ht="13.5" x14ac:dyDescent="0.25">
      <c r="A37" s="389">
        <v>17</v>
      </c>
      <c r="B37" s="392"/>
      <c r="C37" s="391"/>
      <c r="D37" s="387">
        <f t="shared" si="0"/>
        <v>0</v>
      </c>
      <c r="E37" s="388"/>
      <c r="F37" s="372"/>
      <c r="G37" s="372"/>
    </row>
    <row r="38" spans="1:7" ht="13.5" x14ac:dyDescent="0.25">
      <c r="A38" s="389">
        <v>18</v>
      </c>
      <c r="B38" s="392"/>
      <c r="C38" s="391"/>
      <c r="D38" s="387">
        <f t="shared" si="0"/>
        <v>0</v>
      </c>
      <c r="E38" s="388"/>
      <c r="F38" s="372"/>
      <c r="G38" s="372"/>
    </row>
    <row r="39" spans="1:7" ht="13.5" x14ac:dyDescent="0.25">
      <c r="A39" s="389">
        <v>19</v>
      </c>
      <c r="B39" s="392"/>
      <c r="C39" s="391"/>
      <c r="D39" s="387">
        <f t="shared" si="0"/>
        <v>0</v>
      </c>
      <c r="E39" s="388"/>
      <c r="F39" s="372"/>
      <c r="G39" s="372"/>
    </row>
    <row r="40" spans="1:7" ht="15.75" customHeight="1" x14ac:dyDescent="0.25">
      <c r="A40" s="397">
        <v>20</v>
      </c>
      <c r="B40" s="398"/>
      <c r="C40" s="399"/>
      <c r="D40" s="387">
        <f t="shared" si="0"/>
        <v>0</v>
      </c>
      <c r="E40" s="400"/>
      <c r="F40" s="372"/>
      <c r="G40" s="372"/>
    </row>
    <row r="41" spans="1:7" ht="15.75" customHeight="1" x14ac:dyDescent="0.25">
      <c r="A41" s="375"/>
      <c r="B41" s="375"/>
      <c r="C41" s="375"/>
      <c r="D41" s="371"/>
      <c r="E41" s="375"/>
      <c r="F41" s="372"/>
      <c r="G41" s="374"/>
    </row>
    <row r="42" spans="1:7" ht="13.5" x14ac:dyDescent="0.25">
      <c r="A42" s="401" t="s">
        <v>105</v>
      </c>
      <c r="B42" s="402">
        <f>SUM(B21:B40)</f>
        <v>1000</v>
      </c>
      <c r="C42" s="403">
        <f>SUM(C21:C40)</f>
        <v>40</v>
      </c>
      <c r="D42" s="404">
        <f>SUM(D21:D40)</f>
        <v>960</v>
      </c>
      <c r="E42" s="375"/>
      <c r="F42" s="372"/>
      <c r="G42" s="372"/>
    </row>
    <row r="43" spans="1:7" ht="16.5" customHeight="1" x14ac:dyDescent="0.3">
      <c r="A43" s="405" t="s">
        <v>106</v>
      </c>
      <c r="B43" s="406">
        <f>AVERAGE(B21:B40)</f>
        <v>250</v>
      </c>
      <c r="C43" s="407">
        <f>AVERAGE(C21:C40)</f>
        <v>10</v>
      </c>
      <c r="D43" s="408">
        <f>AVERAGE(D21:D40)</f>
        <v>48</v>
      </c>
      <c r="E43" s="375"/>
      <c r="F43" s="372"/>
      <c r="G43" s="372" t="s">
        <v>115</v>
      </c>
    </row>
    <row r="44" spans="1:7" ht="13.5" x14ac:dyDescent="0.25">
      <c r="A44" s="366"/>
      <c r="B44" s="409"/>
      <c r="C44" s="409"/>
      <c r="D44" s="375"/>
      <c r="E44" s="375"/>
      <c r="F44" s="372"/>
      <c r="G44" s="372"/>
    </row>
    <row r="45" spans="1:7" ht="15.75" customHeight="1" x14ac:dyDescent="0.25">
      <c r="A45" s="366"/>
      <c r="B45" s="366"/>
      <c r="C45" s="366"/>
      <c r="D45" s="375"/>
      <c r="E45" s="375"/>
      <c r="F45" s="372"/>
      <c r="G45" s="372"/>
    </row>
    <row r="46" spans="1:7" ht="60.75" customHeight="1" x14ac:dyDescent="0.3">
      <c r="A46" s="375"/>
      <c r="B46" s="410" t="s">
        <v>106</v>
      </c>
      <c r="C46" s="411" t="s">
        <v>107</v>
      </c>
      <c r="D46" s="376"/>
      <c r="E46" s="375"/>
      <c r="F46" s="372"/>
      <c r="G46" s="372"/>
    </row>
    <row r="47" spans="1:7" ht="16.5" customHeight="1" x14ac:dyDescent="0.3">
      <c r="A47" s="375"/>
      <c r="B47" s="517">
        <f>D43</f>
        <v>48</v>
      </c>
      <c r="C47" s="412">
        <f>-(IF(D43&gt;300, 7.5%, 10%))</f>
        <v>-0.1</v>
      </c>
      <c r="D47" s="413">
        <f>IF(D43&lt;300, D43*0.9, D43*0.925)</f>
        <v>43.2</v>
      </c>
      <c r="E47" s="375"/>
      <c r="F47" s="372"/>
      <c r="G47" s="372"/>
    </row>
    <row r="48" spans="1:7" ht="16.5" customHeight="1" x14ac:dyDescent="0.3">
      <c r="A48" s="375"/>
      <c r="B48" s="518"/>
      <c r="C48" s="414">
        <f>+(IF(D43&gt;300, 7.5%, 10%))</f>
        <v>0.1</v>
      </c>
      <c r="D48" s="413">
        <f>IF(D43&lt;300, D43*1.1, D43*1.075)</f>
        <v>52.800000000000004</v>
      </c>
      <c r="E48" s="375"/>
      <c r="F48" s="372"/>
      <c r="G48" s="372"/>
    </row>
    <row r="49" spans="1:7" ht="15.75" customHeight="1" x14ac:dyDescent="0.25">
      <c r="A49" s="415"/>
      <c r="B49" s="370"/>
      <c r="C49" s="375"/>
      <c r="D49" s="416"/>
      <c r="E49" s="375"/>
      <c r="F49" s="372"/>
      <c r="G49" s="372"/>
    </row>
    <row r="50" spans="1:7" ht="15.75" customHeight="1" x14ac:dyDescent="0.3">
      <c r="A50" s="375"/>
      <c r="B50" s="519" t="s">
        <v>90</v>
      </c>
      <c r="C50" s="519"/>
      <c r="D50" s="375"/>
      <c r="E50" s="424" t="s">
        <v>91</v>
      </c>
      <c r="F50" s="417"/>
      <c r="G50" s="424" t="s">
        <v>92</v>
      </c>
    </row>
    <row r="51" spans="1:7" ht="15.75" customHeight="1" x14ac:dyDescent="0.3">
      <c r="A51" s="418" t="s">
        <v>93</v>
      </c>
      <c r="B51" s="419"/>
      <c r="C51" s="419"/>
      <c r="D51" s="375"/>
      <c r="E51" s="419"/>
      <c r="F51" s="366"/>
      <c r="G51" s="420"/>
    </row>
    <row r="52" spans="1:7" ht="15.75" customHeight="1" x14ac:dyDescent="0.3">
      <c r="A52" s="418" t="s">
        <v>95</v>
      </c>
      <c r="B52" s="421"/>
      <c r="C52" s="421"/>
      <c r="D52" s="375"/>
      <c r="E52" s="421"/>
      <c r="F52" s="366"/>
      <c r="G52" s="422"/>
    </row>
    <row r="250" spans="1:1" x14ac:dyDescent="0.2">
      <c r="A250">
        <v>6</v>
      </c>
    </row>
  </sheetData>
  <sheetProtection formatCells="0" formatColumns="0" formatRows="0" insertColumns="0" insertRows="0" insertHyperlinks="0" deleteColumns="0" deleteRows="0" sort="0" autoFilter="0" pivotTables="0"/>
  <mergeCells count="12">
    <mergeCell ref="A15:B15"/>
    <mergeCell ref="A16:B16"/>
    <mergeCell ref="A18:B18"/>
    <mergeCell ref="B47:B48"/>
    <mergeCell ref="B50:C50"/>
    <mergeCell ref="A14:B14"/>
    <mergeCell ref="C14:G14"/>
    <mergeCell ref="A8:G8"/>
    <mergeCell ref="A10:G10"/>
    <mergeCell ref="A11:B11"/>
    <mergeCell ref="A12:B12"/>
    <mergeCell ref="A13:B13"/>
  </mergeCells>
  <conditionalFormatting sqref="E21">
    <cfRule type="cellIs" dxfId="19" priority="1" operator="notBetween">
      <formula>IF(+$D$43&lt;300, -10.5%, -7.5%)</formula>
      <formula>IF(+$D$43&lt;300, 10.5%, 7.5%)</formula>
    </cfRule>
  </conditionalFormatting>
  <conditionalFormatting sqref="E22">
    <cfRule type="cellIs" dxfId="18" priority="2" operator="notBetween">
      <formula>IF(+$D$43&lt;300, -10.5%, -7.5%)</formula>
      <formula>IF(+$D$43&lt;300, 10.5%, 7.5%)</formula>
    </cfRule>
  </conditionalFormatting>
  <conditionalFormatting sqref="E23">
    <cfRule type="cellIs" dxfId="17" priority="3" operator="notBetween">
      <formula>IF(+$D$43&lt;300, -10.5%, -7.5%)</formula>
      <formula>IF(+$D$43&lt;300, 10.5%, 7.5%)</formula>
    </cfRule>
  </conditionalFormatting>
  <conditionalFormatting sqref="E24">
    <cfRule type="cellIs" dxfId="16" priority="4" operator="notBetween">
      <formula>IF(+$D$43&lt;300, -10.5%, -7.5%)</formula>
      <formula>IF(+$D$43&lt;300, 10.5%, 7.5%)</formula>
    </cfRule>
  </conditionalFormatting>
  <conditionalFormatting sqref="E25">
    <cfRule type="cellIs" dxfId="15" priority="5" operator="notBetween">
      <formula>IF(+$D$43&lt;300, -10.5%, -7.5%)</formula>
      <formula>IF(+$D$43&lt;300, 10.5%, 7.5%)</formula>
    </cfRule>
  </conditionalFormatting>
  <conditionalFormatting sqref="E26">
    <cfRule type="cellIs" dxfId="14" priority="6" operator="notBetween">
      <formula>IF(+$D$43&lt;300, -10.5%, -7.5%)</formula>
      <formula>IF(+$D$43&lt;300, 10.5%, 7.5%)</formula>
    </cfRule>
  </conditionalFormatting>
  <conditionalFormatting sqref="E27">
    <cfRule type="cellIs" dxfId="13" priority="7" operator="notBetween">
      <formula>IF(+$D$43&lt;300, -10.5%, -7.5%)</formula>
      <formula>IF(+$D$43&lt;300, 10.5%, 7.5%)</formula>
    </cfRule>
  </conditionalFormatting>
  <conditionalFormatting sqref="E28">
    <cfRule type="cellIs" dxfId="12" priority="8" operator="notBetween">
      <formula>IF(+$D$43&lt;300, -10.5%, -7.5%)</formula>
      <formula>IF(+$D$43&lt;300, 10.5%, 7.5%)</formula>
    </cfRule>
  </conditionalFormatting>
  <conditionalFormatting sqref="E29">
    <cfRule type="cellIs" dxfId="11" priority="9" operator="notBetween">
      <formula>IF(+$D$43&lt;300, -10.5%, -7.5%)</formula>
      <formula>IF(+$D$43&lt;300, 10.5%, 7.5%)</formula>
    </cfRule>
  </conditionalFormatting>
  <conditionalFormatting sqref="E30">
    <cfRule type="cellIs" dxfId="10" priority="10" operator="notBetween">
      <formula>IF(+$D$43&lt;300, -10.5%, -7.5%)</formula>
      <formula>IF(+$D$43&lt;300, 10.5%, 7.5%)</formula>
    </cfRule>
  </conditionalFormatting>
  <conditionalFormatting sqref="E31">
    <cfRule type="cellIs" dxfId="9" priority="11" operator="notBetween">
      <formula>IF(+$D$43&lt;300, -10.5%, -7.5%)</formula>
      <formula>IF(+$D$43&lt;300, 10.5%, 7.5%)</formula>
    </cfRule>
  </conditionalFormatting>
  <conditionalFormatting sqref="E32">
    <cfRule type="cellIs" dxfId="8" priority="12" operator="notBetween">
      <formula>IF(+$D$43&lt;300, -10.5%, -7.5%)</formula>
      <formula>IF(+$D$43&lt;300, 10.5%, 7.5%)</formula>
    </cfRule>
  </conditionalFormatting>
  <conditionalFormatting sqref="E33">
    <cfRule type="cellIs" dxfId="7" priority="13" operator="notBetween">
      <formula>IF(+$D$43&lt;300, -10.5%, -7.5%)</formula>
      <formula>IF(+$D$43&lt;300, 10.5%, 7.5%)</formula>
    </cfRule>
  </conditionalFormatting>
  <conditionalFormatting sqref="E34">
    <cfRule type="cellIs" dxfId="6" priority="14" operator="notBetween">
      <formula>IF(+$D$43&lt;300, -10.5%, -7.5%)</formula>
      <formula>IF(+$D$43&lt;300, 10.5%, 7.5%)</formula>
    </cfRule>
  </conditionalFormatting>
  <conditionalFormatting sqref="E35">
    <cfRule type="cellIs" dxfId="5" priority="15" operator="notBetween">
      <formula>IF(+$D$43&lt;300, -10.5%, -7.5%)</formula>
      <formula>IF(+$D$43&lt;300, 10.5%, 7.5%)</formula>
    </cfRule>
  </conditionalFormatting>
  <conditionalFormatting sqref="E36">
    <cfRule type="cellIs" dxfId="4" priority="16" operator="notBetween">
      <formula>IF(+$D$43&lt;300, -10.5%, -7.5%)</formula>
      <formula>IF(+$D$43&lt;300, 10.5%, 7.5%)</formula>
    </cfRule>
  </conditionalFormatting>
  <conditionalFormatting sqref="E37">
    <cfRule type="cellIs" dxfId="3" priority="17" operator="notBetween">
      <formula>IF(+$D$43&lt;300, -10.5%, -7.5%)</formula>
      <formula>IF(+$D$43&lt;300, 10.5%, 7.5%)</formula>
    </cfRule>
  </conditionalFormatting>
  <conditionalFormatting sqref="E38">
    <cfRule type="cellIs" dxfId="2" priority="18" operator="notBetween">
      <formula>IF(+$D$43&lt;300, -10.5%, -7.5%)</formula>
      <formula>IF(+$D$43&lt;300, 10.5%, 7.5%)</formula>
    </cfRule>
  </conditionalFormatting>
  <conditionalFormatting sqref="E39">
    <cfRule type="cellIs" dxfId="1" priority="19" operator="notBetween">
      <formula>IF(+$D$43&lt;300, -10.5%, -7.5%)</formula>
      <formula>IF(+$D$43&lt;300, 10.5%, 7.5%)</formula>
    </cfRule>
  </conditionalFormatting>
  <conditionalFormatting sqref="E40">
    <cfRule type="cellIs" dxfId="0" priority="20" operator="notBetween">
      <formula>IF(+$D$43&lt;300, -10.5%, -7.5%)</formula>
      <formula>IF(+$D$43&lt;300, 10.5%, 7.5%)</formula>
    </cfRule>
  </conditionalFormatting>
  <pageMargins left="0.7" right="0.7" top="0.75" bottom="0.75" header="0.3" footer="0.3"/>
  <pageSetup scale="83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5:WVL250"/>
  <sheetViews>
    <sheetView tabSelected="1" topLeftCell="A25" workbookViewId="0">
      <selection activeCell="E40" sqref="E40"/>
    </sheetView>
  </sheetViews>
  <sheetFormatPr defaultRowHeight="15" x14ac:dyDescent="0.25"/>
  <cols>
    <col min="1" max="1" width="28.7109375" style="1" customWidth="1"/>
    <col min="2" max="2" width="23.42578125" style="1" customWidth="1"/>
    <col min="3" max="3" width="26.28515625" style="1" customWidth="1"/>
    <col min="4" max="4" width="28" style="1" customWidth="1"/>
    <col min="5" max="5" width="7.7109375" style="1" customWidth="1"/>
    <col min="6" max="6" width="21.5703125" style="1" customWidth="1"/>
    <col min="7" max="7" width="23" style="1" customWidth="1"/>
    <col min="8" max="8" width="9.140625" style="1" customWidth="1"/>
    <col min="9" max="9" width="30.140625" style="1" customWidth="1"/>
    <col min="10" max="10" width="21.5703125" style="1" customWidth="1"/>
    <col min="11" max="11" width="23" style="1" customWidth="1"/>
    <col min="12" max="256" width="9.140625" style="1" customWidth="1"/>
    <col min="257" max="257" width="24" style="1" customWidth="1"/>
    <col min="258" max="258" width="21.5703125" style="1" customWidth="1"/>
    <col min="259" max="259" width="23" style="1" customWidth="1"/>
    <col min="260" max="512" width="9.140625" style="1" customWidth="1"/>
    <col min="513" max="513" width="24" style="1" customWidth="1"/>
    <col min="514" max="514" width="21.5703125" style="1" customWidth="1"/>
    <col min="515" max="515" width="23" style="1" customWidth="1"/>
    <col min="516" max="768" width="9.140625" style="1" customWidth="1"/>
    <col min="769" max="769" width="24" style="1" customWidth="1"/>
    <col min="770" max="770" width="21.5703125" style="1" customWidth="1"/>
    <col min="771" max="771" width="23" style="1" customWidth="1"/>
    <col min="772" max="1024" width="9.140625" style="1" customWidth="1"/>
    <col min="1025" max="1025" width="24" style="1" customWidth="1"/>
    <col min="1026" max="1026" width="21.5703125" style="1" customWidth="1"/>
    <col min="1027" max="1027" width="23" style="1" customWidth="1"/>
    <col min="1028" max="1280" width="9.140625" style="1" customWidth="1"/>
    <col min="1281" max="1281" width="24" style="1" customWidth="1"/>
    <col min="1282" max="1282" width="21.5703125" style="1" customWidth="1"/>
    <col min="1283" max="1283" width="23" style="1" customWidth="1"/>
    <col min="1284" max="1536" width="9.140625" style="1" customWidth="1"/>
    <col min="1537" max="1537" width="24" style="1" customWidth="1"/>
    <col min="1538" max="1538" width="21.5703125" style="1" customWidth="1"/>
    <col min="1539" max="1539" width="23" style="1" customWidth="1"/>
    <col min="1540" max="1792" width="9.140625" style="1" customWidth="1"/>
    <col min="1793" max="1793" width="24" style="1" customWidth="1"/>
    <col min="1794" max="1794" width="21.5703125" style="1" customWidth="1"/>
    <col min="1795" max="1795" width="23" style="1" customWidth="1"/>
    <col min="1796" max="2048" width="9.140625" style="1" customWidth="1"/>
    <col min="2049" max="2049" width="24" style="1" customWidth="1"/>
    <col min="2050" max="2050" width="21.5703125" style="1" customWidth="1"/>
    <col min="2051" max="2051" width="23" style="1" customWidth="1"/>
    <col min="2052" max="2304" width="9.140625" style="1" customWidth="1"/>
    <col min="2305" max="2305" width="24" style="1" customWidth="1"/>
    <col min="2306" max="2306" width="21.5703125" style="1" customWidth="1"/>
    <col min="2307" max="2307" width="23" style="1" customWidth="1"/>
    <col min="2308" max="2560" width="9.140625" style="1" customWidth="1"/>
    <col min="2561" max="2561" width="24" style="1" customWidth="1"/>
    <col min="2562" max="2562" width="21.5703125" style="1" customWidth="1"/>
    <col min="2563" max="2563" width="23" style="1" customWidth="1"/>
    <col min="2564" max="2816" width="9.140625" style="1" customWidth="1"/>
    <col min="2817" max="2817" width="24" style="1" customWidth="1"/>
    <col min="2818" max="2818" width="21.5703125" style="1" customWidth="1"/>
    <col min="2819" max="2819" width="23" style="1" customWidth="1"/>
    <col min="2820" max="3072" width="9.140625" style="1" customWidth="1"/>
    <col min="3073" max="3073" width="24" style="1" customWidth="1"/>
    <col min="3074" max="3074" width="21.5703125" style="1" customWidth="1"/>
    <col min="3075" max="3075" width="23" style="1" customWidth="1"/>
    <col min="3076" max="3328" width="9.140625" style="1" customWidth="1"/>
    <col min="3329" max="3329" width="24" style="1" customWidth="1"/>
    <col min="3330" max="3330" width="21.5703125" style="1" customWidth="1"/>
    <col min="3331" max="3331" width="23" style="1" customWidth="1"/>
    <col min="3332" max="3584" width="9.140625" style="1" customWidth="1"/>
    <col min="3585" max="3585" width="24" style="1" customWidth="1"/>
    <col min="3586" max="3586" width="21.5703125" style="1" customWidth="1"/>
    <col min="3587" max="3587" width="23" style="1" customWidth="1"/>
    <col min="3588" max="3840" width="9.140625" style="1" customWidth="1"/>
    <col min="3841" max="3841" width="24" style="1" customWidth="1"/>
    <col min="3842" max="3842" width="21.5703125" style="1" customWidth="1"/>
    <col min="3843" max="3843" width="23" style="1" customWidth="1"/>
    <col min="3844" max="4096" width="9.140625" style="1" customWidth="1"/>
    <col min="4097" max="4097" width="24" style="1" customWidth="1"/>
    <col min="4098" max="4098" width="21.5703125" style="1" customWidth="1"/>
    <col min="4099" max="4099" width="23" style="1" customWidth="1"/>
    <col min="4100" max="4352" width="9.140625" style="1" customWidth="1"/>
    <col min="4353" max="4353" width="24" style="1" customWidth="1"/>
    <col min="4354" max="4354" width="21.5703125" style="1" customWidth="1"/>
    <col min="4355" max="4355" width="23" style="1" customWidth="1"/>
    <col min="4356" max="4608" width="9.140625" style="1" customWidth="1"/>
    <col min="4609" max="4609" width="24" style="1" customWidth="1"/>
    <col min="4610" max="4610" width="21.5703125" style="1" customWidth="1"/>
    <col min="4611" max="4611" width="23" style="1" customWidth="1"/>
    <col min="4612" max="4864" width="9.140625" style="1" customWidth="1"/>
    <col min="4865" max="4865" width="24" style="1" customWidth="1"/>
    <col min="4866" max="4866" width="21.5703125" style="1" customWidth="1"/>
    <col min="4867" max="4867" width="23" style="1" customWidth="1"/>
    <col min="4868" max="5120" width="9.140625" style="1" customWidth="1"/>
    <col min="5121" max="5121" width="24" style="1" customWidth="1"/>
    <col min="5122" max="5122" width="21.5703125" style="1" customWidth="1"/>
    <col min="5123" max="5123" width="23" style="1" customWidth="1"/>
    <col min="5124" max="5376" width="9.140625" style="1" customWidth="1"/>
    <col min="5377" max="5377" width="24" style="1" customWidth="1"/>
    <col min="5378" max="5378" width="21.5703125" style="1" customWidth="1"/>
    <col min="5379" max="5379" width="23" style="1" customWidth="1"/>
    <col min="5380" max="5632" width="9.140625" style="1" customWidth="1"/>
    <col min="5633" max="5633" width="24" style="1" customWidth="1"/>
    <col min="5634" max="5634" width="21.5703125" style="1" customWidth="1"/>
    <col min="5635" max="5635" width="23" style="1" customWidth="1"/>
    <col min="5636" max="5888" width="9.140625" style="1" customWidth="1"/>
    <col min="5889" max="5889" width="24" style="1" customWidth="1"/>
    <col min="5890" max="5890" width="21.5703125" style="1" customWidth="1"/>
    <col min="5891" max="5891" width="23" style="1" customWidth="1"/>
    <col min="5892" max="6144" width="9.140625" style="1" customWidth="1"/>
    <col min="6145" max="6145" width="24" style="1" customWidth="1"/>
    <col min="6146" max="6146" width="21.5703125" style="1" customWidth="1"/>
    <col min="6147" max="6147" width="23" style="1" customWidth="1"/>
    <col min="6148" max="6400" width="9.140625" style="1" customWidth="1"/>
    <col min="6401" max="6401" width="24" style="1" customWidth="1"/>
    <col min="6402" max="6402" width="21.5703125" style="1" customWidth="1"/>
    <col min="6403" max="6403" width="23" style="1" customWidth="1"/>
    <col min="6404" max="6656" width="9.140625" style="1" customWidth="1"/>
    <col min="6657" max="6657" width="24" style="1" customWidth="1"/>
    <col min="6658" max="6658" width="21.5703125" style="1" customWidth="1"/>
    <col min="6659" max="6659" width="23" style="1" customWidth="1"/>
    <col min="6660" max="6912" width="9.140625" style="1" customWidth="1"/>
    <col min="6913" max="6913" width="24" style="1" customWidth="1"/>
    <col min="6914" max="6914" width="21.5703125" style="1" customWidth="1"/>
    <col min="6915" max="6915" width="23" style="1" customWidth="1"/>
    <col min="6916" max="7168" width="9.140625" style="1" customWidth="1"/>
    <col min="7169" max="7169" width="24" style="1" customWidth="1"/>
    <col min="7170" max="7170" width="21.5703125" style="1" customWidth="1"/>
    <col min="7171" max="7171" width="23" style="1" customWidth="1"/>
    <col min="7172" max="7424" width="9.140625" style="1" customWidth="1"/>
    <col min="7425" max="7425" width="24" style="1" customWidth="1"/>
    <col min="7426" max="7426" width="21.5703125" style="1" customWidth="1"/>
    <col min="7427" max="7427" width="23" style="1" customWidth="1"/>
    <col min="7428" max="7680" width="9.140625" style="1" customWidth="1"/>
    <col min="7681" max="7681" width="24" style="1" customWidth="1"/>
    <col min="7682" max="7682" width="21.5703125" style="1" customWidth="1"/>
    <col min="7683" max="7683" width="23" style="1" customWidth="1"/>
    <col min="7684" max="7936" width="9.140625" style="1" customWidth="1"/>
    <col min="7937" max="7937" width="24" style="1" customWidth="1"/>
    <col min="7938" max="7938" width="21.5703125" style="1" customWidth="1"/>
    <col min="7939" max="7939" width="23" style="1" customWidth="1"/>
    <col min="7940" max="8192" width="9.140625" style="1" customWidth="1"/>
    <col min="8193" max="8193" width="24" style="1" customWidth="1"/>
    <col min="8194" max="8194" width="21.5703125" style="1" customWidth="1"/>
    <col min="8195" max="8195" width="23" style="1" customWidth="1"/>
    <col min="8196" max="8448" width="9.140625" style="1" customWidth="1"/>
    <col min="8449" max="8449" width="24" style="1" customWidth="1"/>
    <col min="8450" max="8450" width="21.5703125" style="1" customWidth="1"/>
    <col min="8451" max="8451" width="23" style="1" customWidth="1"/>
    <col min="8452" max="8704" width="9.140625" style="1" customWidth="1"/>
    <col min="8705" max="8705" width="24" style="1" customWidth="1"/>
    <col min="8706" max="8706" width="21.5703125" style="1" customWidth="1"/>
    <col min="8707" max="8707" width="23" style="1" customWidth="1"/>
    <col min="8708" max="8960" width="9.140625" style="1" customWidth="1"/>
    <col min="8961" max="8961" width="24" style="1" customWidth="1"/>
    <col min="8962" max="8962" width="21.5703125" style="1" customWidth="1"/>
    <col min="8963" max="8963" width="23" style="1" customWidth="1"/>
    <col min="8964" max="9216" width="9.140625" style="1" customWidth="1"/>
    <col min="9217" max="9217" width="24" style="1" customWidth="1"/>
    <col min="9218" max="9218" width="21.5703125" style="1" customWidth="1"/>
    <col min="9219" max="9219" width="23" style="1" customWidth="1"/>
    <col min="9220" max="9472" width="9.140625" style="1" customWidth="1"/>
    <col min="9473" max="9473" width="24" style="1" customWidth="1"/>
    <col min="9474" max="9474" width="21.5703125" style="1" customWidth="1"/>
    <col min="9475" max="9475" width="23" style="1" customWidth="1"/>
    <col min="9476" max="9728" width="9.140625" style="1" customWidth="1"/>
    <col min="9729" max="9729" width="24" style="1" customWidth="1"/>
    <col min="9730" max="9730" width="21.5703125" style="1" customWidth="1"/>
    <col min="9731" max="9731" width="23" style="1" customWidth="1"/>
    <col min="9732" max="9984" width="9.140625" style="1" customWidth="1"/>
    <col min="9985" max="9985" width="24" style="1" customWidth="1"/>
    <col min="9986" max="9986" width="21.5703125" style="1" customWidth="1"/>
    <col min="9987" max="9987" width="23" style="1" customWidth="1"/>
    <col min="9988" max="10240" width="9.140625" style="1" customWidth="1"/>
    <col min="10241" max="10241" width="24" style="1" customWidth="1"/>
    <col min="10242" max="10242" width="21.5703125" style="1" customWidth="1"/>
    <col min="10243" max="10243" width="23" style="1" customWidth="1"/>
    <col min="10244" max="10496" width="9.140625" style="1" customWidth="1"/>
    <col min="10497" max="10497" width="24" style="1" customWidth="1"/>
    <col min="10498" max="10498" width="21.5703125" style="1" customWidth="1"/>
    <col min="10499" max="10499" width="23" style="1" customWidth="1"/>
    <col min="10500" max="10752" width="9.140625" style="1" customWidth="1"/>
    <col min="10753" max="10753" width="24" style="1" customWidth="1"/>
    <col min="10754" max="10754" width="21.5703125" style="1" customWidth="1"/>
    <col min="10755" max="10755" width="23" style="1" customWidth="1"/>
    <col min="10756" max="11008" width="9.140625" style="1" customWidth="1"/>
    <col min="11009" max="11009" width="24" style="1" customWidth="1"/>
    <col min="11010" max="11010" width="21.5703125" style="1" customWidth="1"/>
    <col min="11011" max="11011" width="23" style="1" customWidth="1"/>
    <col min="11012" max="11264" width="9.140625" style="1" customWidth="1"/>
    <col min="11265" max="11265" width="24" style="1" customWidth="1"/>
    <col min="11266" max="11266" width="21.5703125" style="1" customWidth="1"/>
    <col min="11267" max="11267" width="23" style="1" customWidth="1"/>
    <col min="11268" max="11520" width="9.140625" style="1" customWidth="1"/>
    <col min="11521" max="11521" width="24" style="1" customWidth="1"/>
    <col min="11522" max="11522" width="21.5703125" style="1" customWidth="1"/>
    <col min="11523" max="11523" width="23" style="1" customWidth="1"/>
    <col min="11524" max="11776" width="9.140625" style="1" customWidth="1"/>
    <col min="11777" max="11777" width="24" style="1" customWidth="1"/>
    <col min="11778" max="11778" width="21.5703125" style="1" customWidth="1"/>
    <col min="11779" max="11779" width="23" style="1" customWidth="1"/>
    <col min="11780" max="12032" width="9.140625" style="1" customWidth="1"/>
    <col min="12033" max="12033" width="24" style="1" customWidth="1"/>
    <col min="12034" max="12034" width="21.5703125" style="1" customWidth="1"/>
    <col min="12035" max="12035" width="23" style="1" customWidth="1"/>
    <col min="12036" max="12288" width="9.140625" style="1" customWidth="1"/>
    <col min="12289" max="12289" width="24" style="1" customWidth="1"/>
    <col min="12290" max="12290" width="21.5703125" style="1" customWidth="1"/>
    <col min="12291" max="12291" width="23" style="1" customWidth="1"/>
    <col min="12292" max="12544" width="9.140625" style="1" customWidth="1"/>
    <col min="12545" max="12545" width="24" style="1" customWidth="1"/>
    <col min="12546" max="12546" width="21.5703125" style="1" customWidth="1"/>
    <col min="12547" max="12547" width="23" style="1" customWidth="1"/>
    <col min="12548" max="12800" width="9.140625" style="1" customWidth="1"/>
    <col min="12801" max="12801" width="24" style="1" customWidth="1"/>
    <col min="12802" max="12802" width="21.5703125" style="1" customWidth="1"/>
    <col min="12803" max="12803" width="23" style="1" customWidth="1"/>
    <col min="12804" max="13056" width="9.140625" style="1" customWidth="1"/>
    <col min="13057" max="13057" width="24" style="1" customWidth="1"/>
    <col min="13058" max="13058" width="21.5703125" style="1" customWidth="1"/>
    <col min="13059" max="13059" width="23" style="1" customWidth="1"/>
    <col min="13060" max="13312" width="9.140625" style="1" customWidth="1"/>
    <col min="13313" max="13313" width="24" style="1" customWidth="1"/>
    <col min="13314" max="13314" width="21.5703125" style="1" customWidth="1"/>
    <col min="13315" max="13315" width="23" style="1" customWidth="1"/>
    <col min="13316" max="13568" width="9.140625" style="1" customWidth="1"/>
    <col min="13569" max="13569" width="24" style="1" customWidth="1"/>
    <col min="13570" max="13570" width="21.5703125" style="1" customWidth="1"/>
    <col min="13571" max="13571" width="23" style="1" customWidth="1"/>
    <col min="13572" max="13824" width="9.140625" style="1" customWidth="1"/>
    <col min="13825" max="13825" width="24" style="1" customWidth="1"/>
    <col min="13826" max="13826" width="21.5703125" style="1" customWidth="1"/>
    <col min="13827" max="13827" width="23" style="1" customWidth="1"/>
    <col min="13828" max="14080" width="9.140625" style="1" customWidth="1"/>
    <col min="14081" max="14081" width="24" style="1" customWidth="1"/>
    <col min="14082" max="14082" width="21.5703125" style="1" customWidth="1"/>
    <col min="14083" max="14083" width="23" style="1" customWidth="1"/>
    <col min="14084" max="14336" width="9.140625" style="1" customWidth="1"/>
    <col min="14337" max="14337" width="24" style="1" customWidth="1"/>
    <col min="14338" max="14338" width="21.5703125" style="1" customWidth="1"/>
    <col min="14339" max="14339" width="23" style="1" customWidth="1"/>
    <col min="14340" max="14592" width="9.140625" style="1" customWidth="1"/>
    <col min="14593" max="14593" width="24" style="1" customWidth="1"/>
    <col min="14594" max="14594" width="21.5703125" style="1" customWidth="1"/>
    <col min="14595" max="14595" width="23" style="1" customWidth="1"/>
    <col min="14596" max="14848" width="9.140625" style="1" customWidth="1"/>
    <col min="14849" max="14849" width="24" style="1" customWidth="1"/>
    <col min="14850" max="14850" width="21.5703125" style="1" customWidth="1"/>
    <col min="14851" max="14851" width="23" style="1" customWidth="1"/>
    <col min="14852" max="15104" width="9.140625" style="1" customWidth="1"/>
    <col min="15105" max="15105" width="24" style="1" customWidth="1"/>
    <col min="15106" max="15106" width="21.5703125" style="1" customWidth="1"/>
    <col min="15107" max="15107" width="23" style="1" customWidth="1"/>
    <col min="15108" max="15360" width="9.140625" style="1" customWidth="1"/>
    <col min="15361" max="15361" width="24" style="1" customWidth="1"/>
    <col min="15362" max="15362" width="21.5703125" style="1" customWidth="1"/>
    <col min="15363" max="15363" width="23" style="1" customWidth="1"/>
    <col min="15364" max="15616" width="9.140625" style="1" customWidth="1"/>
    <col min="15617" max="15617" width="24" style="1" customWidth="1"/>
    <col min="15618" max="15618" width="21.5703125" style="1" customWidth="1"/>
    <col min="15619" max="15619" width="23" style="1" customWidth="1"/>
    <col min="15620" max="15872" width="9.140625" style="1" customWidth="1"/>
    <col min="15873" max="15873" width="24" style="1" customWidth="1"/>
    <col min="15874" max="15874" width="21.5703125" style="1" customWidth="1"/>
    <col min="15875" max="15875" width="23" style="1" customWidth="1"/>
    <col min="15876" max="16128" width="9.140625" style="1" customWidth="1"/>
    <col min="16129" max="16129" width="24" style="1" customWidth="1"/>
    <col min="16130" max="16130" width="21.5703125" style="1" customWidth="1"/>
    <col min="16131" max="16131" width="23" style="1" customWidth="1"/>
    <col min="16132" max="16132" width="9.140625" style="1" customWidth="1"/>
  </cols>
  <sheetData>
    <row r="15" spans="1:6" ht="13.5" customHeight="1" x14ac:dyDescent="0.25"/>
    <row r="16" spans="1:6" ht="19.5" customHeight="1" x14ac:dyDescent="0.3">
      <c r="A16" s="483" t="s">
        <v>5</v>
      </c>
      <c r="B16" s="484"/>
      <c r="C16" s="484"/>
      <c r="D16" s="484"/>
      <c r="E16" s="484"/>
      <c r="F16" s="485"/>
    </row>
    <row r="17" spans="1:13" ht="18.75" customHeight="1" x14ac:dyDescent="0.25">
      <c r="A17" s="520" t="s">
        <v>108</v>
      </c>
      <c r="B17" s="520"/>
      <c r="C17" s="520"/>
      <c r="D17" s="520"/>
      <c r="E17" s="520"/>
      <c r="F17" s="520"/>
    </row>
    <row r="18" spans="1:13" x14ac:dyDescent="0.25">
      <c r="B18" s="1" t="s">
        <v>0</v>
      </c>
    </row>
    <row r="19" spans="1:13" x14ac:dyDescent="0.25">
      <c r="B19" s="1" t="s">
        <v>1</v>
      </c>
    </row>
    <row r="20" spans="1:13" ht="16.5" customHeight="1" x14ac:dyDescent="0.3">
      <c r="A20" s="425" t="s">
        <v>7</v>
      </c>
      <c r="B20" s="426" t="s">
        <v>2</v>
      </c>
    </row>
    <row r="21" spans="1:13" ht="16.5" customHeight="1" x14ac:dyDescent="0.3">
      <c r="A21" s="425" t="s">
        <v>8</v>
      </c>
      <c r="B21" s="426" t="s">
        <v>3</v>
      </c>
    </row>
    <row r="22" spans="1:13" ht="16.5" customHeight="1" x14ac:dyDescent="0.3">
      <c r="A22" s="425" t="s">
        <v>9</v>
      </c>
      <c r="B22" s="426" t="s">
        <v>4</v>
      </c>
    </row>
    <row r="23" spans="1:13" ht="16.5" customHeight="1" x14ac:dyDescent="0.3">
      <c r="A23" s="425" t="s">
        <v>10</v>
      </c>
      <c r="B23" s="426"/>
    </row>
    <row r="24" spans="1:13" ht="16.5" customHeight="1" x14ac:dyDescent="0.3">
      <c r="A24" s="425" t="s">
        <v>11</v>
      </c>
      <c r="B24" s="427"/>
    </row>
    <row r="25" spans="1:13" ht="16.5" customHeight="1" x14ac:dyDescent="0.3">
      <c r="A25" s="425" t="s">
        <v>12</v>
      </c>
      <c r="B25" s="427"/>
    </row>
    <row r="27" spans="1:13" ht="13.5" customHeight="1" x14ac:dyDescent="0.25"/>
    <row r="28" spans="1:13" ht="17.25" customHeight="1" x14ac:dyDescent="0.3">
      <c r="B28" s="428" t="s">
        <v>109</v>
      </c>
      <c r="C28" s="429" t="s">
        <v>110</v>
      </c>
      <c r="D28" s="429" t="s">
        <v>111</v>
      </c>
      <c r="E28" s="430"/>
      <c r="F28" s="430"/>
      <c r="G28" s="430"/>
      <c r="H28" s="431"/>
      <c r="I28" s="430"/>
      <c r="J28" s="430"/>
      <c r="K28" s="430"/>
      <c r="L28" s="432"/>
      <c r="M28" s="432"/>
    </row>
    <row r="29" spans="1:13" ht="16.5" customHeight="1" x14ac:dyDescent="0.25">
      <c r="B29" s="433"/>
      <c r="C29" s="434"/>
      <c r="D29" s="434"/>
      <c r="E29" s="435"/>
      <c r="F29" s="435"/>
      <c r="G29" s="435"/>
      <c r="H29" s="431"/>
      <c r="I29" s="435"/>
      <c r="J29" s="435"/>
      <c r="K29" s="435"/>
      <c r="L29" s="432"/>
      <c r="M29" s="432"/>
    </row>
    <row r="30" spans="1:13" ht="15.75" customHeight="1" x14ac:dyDescent="0.25">
      <c r="B30" s="436"/>
      <c r="C30" s="434"/>
      <c r="D30" s="434"/>
      <c r="E30" s="435"/>
      <c r="F30" s="435"/>
      <c r="G30" s="435"/>
      <c r="H30" s="431"/>
      <c r="I30" s="435"/>
      <c r="J30" s="435"/>
      <c r="K30" s="435"/>
      <c r="L30" s="432"/>
      <c r="M30" s="432"/>
    </row>
    <row r="31" spans="1:13" ht="16.5" customHeight="1" x14ac:dyDescent="0.25">
      <c r="B31" s="436"/>
      <c r="C31" s="437"/>
      <c r="D31" s="437"/>
      <c r="E31" s="435"/>
      <c r="F31" s="435"/>
      <c r="G31" s="435"/>
      <c r="H31" s="431"/>
      <c r="I31" s="435"/>
      <c r="J31" s="435"/>
      <c r="K31" s="435"/>
      <c r="L31" s="432"/>
      <c r="M31" s="432"/>
    </row>
    <row r="32" spans="1:13" ht="16.5" customHeight="1" x14ac:dyDescent="0.25">
      <c r="B32" s="436"/>
      <c r="C32" s="438"/>
      <c r="D32" s="439"/>
      <c r="E32" s="435"/>
      <c r="F32" s="435"/>
      <c r="G32" s="435"/>
      <c r="H32" s="431"/>
      <c r="I32" s="435"/>
      <c r="J32" s="435"/>
      <c r="K32" s="435"/>
      <c r="L32" s="432"/>
      <c r="M32" s="432"/>
    </row>
    <row r="33" spans="1:13" ht="17.25" customHeight="1" x14ac:dyDescent="0.3">
      <c r="B33" s="440" t="e">
        <f>AVERAGE(B29:B32)</f>
        <v>#DIV/0!</v>
      </c>
      <c r="C33" s="440" t="e">
        <f>AVERAGE(C29:C32)</f>
        <v>#DIV/0!</v>
      </c>
      <c r="D33" s="440" t="e">
        <f>AVERAGE(D29:D32)</f>
        <v>#DIV/0!</v>
      </c>
      <c r="E33" s="441"/>
      <c r="F33" s="441"/>
      <c r="G33" s="441"/>
      <c r="H33" s="431"/>
      <c r="I33" s="441"/>
      <c r="J33" s="441"/>
      <c r="K33" s="441"/>
      <c r="L33" s="432"/>
      <c r="M33" s="432"/>
    </row>
    <row r="34" spans="1:13" ht="16.5" customHeight="1" x14ac:dyDescent="0.25">
      <c r="B34" s="442"/>
      <c r="C34" s="442"/>
      <c r="D34" s="442"/>
      <c r="E34" s="431"/>
      <c r="F34" s="431"/>
      <c r="G34" s="431"/>
      <c r="H34" s="431"/>
      <c r="I34" s="431"/>
      <c r="J34" s="431"/>
      <c r="K34" s="431"/>
      <c r="L34" s="432"/>
      <c r="M34" s="432"/>
    </row>
    <row r="35" spans="1:13" ht="16.5" customHeight="1" x14ac:dyDescent="0.25">
      <c r="B35" s="443" t="s">
        <v>112</v>
      </c>
      <c r="C35" s="444" t="e">
        <f>C33-B33</f>
        <v>#DIV/0!</v>
      </c>
      <c r="D35" s="442"/>
      <c r="E35" s="431"/>
      <c r="F35" s="445"/>
      <c r="G35" s="431"/>
      <c r="H35" s="431"/>
      <c r="I35" s="431"/>
      <c r="J35" s="445"/>
      <c r="K35" s="431"/>
      <c r="L35" s="432"/>
      <c r="M35" s="432"/>
    </row>
    <row r="36" spans="1:13" ht="16.5" customHeight="1" x14ac:dyDescent="0.25">
      <c r="B36" s="442"/>
      <c r="C36" s="446"/>
      <c r="D36" s="442"/>
      <c r="E36" s="431"/>
      <c r="F36" s="445"/>
      <c r="G36" s="431"/>
      <c r="H36" s="431"/>
      <c r="I36" s="431"/>
      <c r="J36" s="445"/>
      <c r="K36" s="431"/>
      <c r="L36" s="432"/>
      <c r="M36" s="432"/>
    </row>
    <row r="37" spans="1:13" ht="16.5" customHeight="1" x14ac:dyDescent="0.25">
      <c r="B37" s="443" t="s">
        <v>113</v>
      </c>
      <c r="C37" s="444" t="e">
        <f>D33-B33</f>
        <v>#DIV/0!</v>
      </c>
      <c r="D37" s="442"/>
      <c r="E37" s="431"/>
      <c r="F37" s="445"/>
      <c r="G37" s="431"/>
      <c r="H37" s="431"/>
      <c r="I37" s="431"/>
      <c r="J37" s="445"/>
      <c r="K37" s="431"/>
      <c r="L37" s="432"/>
      <c r="M37" s="432"/>
    </row>
    <row r="38" spans="1:13" ht="16.5" customHeight="1" x14ac:dyDescent="0.25">
      <c r="B38" s="442"/>
      <c r="C38" s="446"/>
      <c r="D38" s="442"/>
      <c r="E38" s="431"/>
      <c r="F38" s="447"/>
      <c r="G38" s="448"/>
      <c r="H38" s="448"/>
      <c r="I38" s="448"/>
      <c r="J38" s="447"/>
      <c r="K38" s="431"/>
      <c r="L38" s="432"/>
      <c r="M38" s="432"/>
    </row>
    <row r="39" spans="1:13" ht="32.25" customHeight="1" x14ac:dyDescent="0.25">
      <c r="B39" s="449" t="s">
        <v>114</v>
      </c>
      <c r="C39" s="450">
        <v>1E-4</v>
      </c>
      <c r="D39" s="442"/>
      <c r="E39" s="451"/>
      <c r="F39" s="452"/>
      <c r="G39" s="448"/>
      <c r="H39" s="448"/>
      <c r="I39" s="453"/>
      <c r="J39" s="452"/>
      <c r="K39" s="431"/>
      <c r="L39" s="432"/>
      <c r="M39" s="432"/>
    </row>
    <row r="40" spans="1:13" ht="14.25" customHeight="1" x14ac:dyDescent="0.25">
      <c r="A40" s="454"/>
      <c r="B40" s="455"/>
      <c r="C40" s="456"/>
      <c r="D40" s="457"/>
      <c r="E40" s="456"/>
      <c r="G40" s="458"/>
      <c r="H40" s="458"/>
      <c r="I40" s="459"/>
      <c r="J40" s="460"/>
    </row>
    <row r="41" spans="1:13" ht="16.5" customHeight="1" x14ac:dyDescent="0.3">
      <c r="A41" s="426"/>
      <c r="B41" s="461" t="s">
        <v>90</v>
      </c>
      <c r="C41" s="461"/>
      <c r="D41" s="462" t="s">
        <v>91</v>
      </c>
      <c r="E41" s="463"/>
      <c r="F41" s="462" t="s">
        <v>92</v>
      </c>
      <c r="G41" s="458"/>
      <c r="H41" s="458"/>
      <c r="I41" s="459"/>
      <c r="J41" s="460"/>
    </row>
    <row r="42" spans="1:13" ht="16.5" customHeight="1" x14ac:dyDescent="0.3">
      <c r="A42" s="464" t="s">
        <v>93</v>
      </c>
      <c r="B42" s="465"/>
      <c r="C42" s="466"/>
      <c r="D42" s="465"/>
      <c r="E42" s="467"/>
      <c r="F42" s="468"/>
      <c r="G42" s="458"/>
      <c r="H42" s="458"/>
      <c r="I42" s="459"/>
      <c r="J42" s="460"/>
    </row>
    <row r="43" spans="1:13" ht="16.5" customHeight="1" x14ac:dyDescent="0.3">
      <c r="A43" s="464" t="s">
        <v>95</v>
      </c>
      <c r="B43" s="469"/>
      <c r="C43" s="470"/>
      <c r="D43" s="469"/>
      <c r="E43" s="467"/>
      <c r="F43" s="471"/>
      <c r="G43" s="472"/>
      <c r="H43" s="472"/>
      <c r="I43" s="473"/>
    </row>
    <row r="44" spans="1:13" ht="13.5" customHeight="1" x14ac:dyDescent="0.25">
      <c r="A44" s="472"/>
      <c r="B44" s="472"/>
      <c r="C44" s="472"/>
      <c r="D44" s="473"/>
      <c r="F44" s="472"/>
      <c r="G44" s="472"/>
      <c r="H44" s="472"/>
      <c r="I44" s="473"/>
    </row>
    <row r="45" spans="1:13" ht="13.5" customHeight="1" x14ac:dyDescent="0.25">
      <c r="A45" s="472"/>
      <c r="B45" s="472"/>
      <c r="C45" s="472"/>
      <c r="D45" s="473"/>
      <c r="F45" s="472"/>
      <c r="G45" s="472"/>
      <c r="H45" s="472"/>
      <c r="I45" s="473"/>
    </row>
    <row r="47" spans="1:13" ht="13.5" customHeight="1" x14ac:dyDescent="0.25">
      <c r="A47" s="474"/>
      <c r="B47" s="474"/>
      <c r="C47" s="474"/>
      <c r="F47" s="474"/>
      <c r="G47" s="474"/>
      <c r="H47" s="474"/>
    </row>
    <row r="48" spans="1:13" ht="13.5" customHeight="1" x14ac:dyDescent="0.25">
      <c r="A48" s="475"/>
      <c r="B48" s="475"/>
      <c r="C48" s="475"/>
      <c r="F48" s="475"/>
      <c r="G48" s="475"/>
      <c r="H48" s="475"/>
    </row>
    <row r="49" spans="1:8" x14ac:dyDescent="0.25">
      <c r="B49" s="476"/>
      <c r="C49" s="476"/>
      <c r="G49" s="476"/>
      <c r="H49" s="476"/>
    </row>
    <row r="50" spans="1:8" x14ac:dyDescent="0.25">
      <c r="A50" s="477"/>
      <c r="F50" s="477"/>
    </row>
    <row r="51" spans="1:8" x14ac:dyDescent="0.25">
      <c r="C51" s="478"/>
    </row>
    <row r="52" spans="1:8" x14ac:dyDescent="0.25">
      <c r="C52" s="478"/>
    </row>
    <row r="57" spans="1:8" ht="13.5" customHeight="1" x14ac:dyDescent="0.25">
      <c r="C57" s="472"/>
    </row>
    <row r="250" spans="1:1" x14ac:dyDescent="0.25">
      <c r="A250" s="1">
        <v>17</v>
      </c>
    </row>
  </sheetData>
  <sheetProtection formatCells="0" formatColumns="0" formatRows="0" insertColumns="0" insertRows="0" insertHyperlinks="0" deleteColumns="0" deleteRows="0" sort="0" autoFilter="0" pivotTables="0"/>
  <mergeCells count="2">
    <mergeCell ref="A16:F16"/>
    <mergeCell ref="A17:F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Trimethoprim</vt:lpstr>
      <vt:lpstr>Sulfamethoxazole</vt:lpstr>
      <vt:lpstr>Uniformity</vt:lpstr>
      <vt:lpstr>Relative Density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m&amp;c</dc:creator>
  <cp:keywords/>
  <dc:description/>
  <cp:lastModifiedBy>Alphy</cp:lastModifiedBy>
  <dcterms:created xsi:type="dcterms:W3CDTF">2005-07-05T10:19:27Z</dcterms:created>
  <dcterms:modified xsi:type="dcterms:W3CDTF">2015-02-27T09:30:34Z</dcterms:modified>
  <cp:category/>
</cp:coreProperties>
</file>