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phy\Downloads\"/>
    </mc:Choice>
  </mc:AlternateContent>
  <bookViews>
    <workbookView xWindow="0" yWindow="0" windowWidth="20490" windowHeight="7905" activeTab="3"/>
  </bookViews>
  <sheets>
    <sheet name="Sheet1" sheetId="1" r:id="rId1"/>
    <sheet name="Uniformity" sheetId="2" r:id="rId2"/>
    <sheet name="Relative density" sheetId="3" r:id="rId3"/>
    <sheet name="AI_injectable" sheetId="8" r:id="rId4"/>
  </sheets>
  <definedNames>
    <definedName name="_xlnm.Print_Area" localSheetId="3">AI_injectable!$A$1:$H$79</definedName>
  </definedNames>
  <calcPr calcId="152511"/>
</workbook>
</file>

<file path=xl/calcChain.xml><?xml version="1.0" encoding="utf-8"?>
<calcChain xmlns="http://schemas.openxmlformats.org/spreadsheetml/2006/main">
  <c r="H70" i="8" l="1"/>
  <c r="G70" i="8"/>
  <c r="B67" i="8"/>
  <c r="B68" i="8" s="1"/>
  <c r="H66" i="8"/>
  <c r="G66" i="8"/>
  <c r="H62" i="8"/>
  <c r="G62" i="8"/>
  <c r="D48" i="8"/>
  <c r="B45" i="8"/>
  <c r="F42" i="8"/>
  <c r="D42" i="8"/>
  <c r="G41" i="8"/>
  <c r="E41" i="8"/>
  <c r="B34" i="8"/>
  <c r="F44" i="8" s="1"/>
  <c r="B30" i="8"/>
  <c r="B9" i="3"/>
  <c r="C7" i="3"/>
  <c r="B7" i="3"/>
  <c r="A7" i="3"/>
  <c r="B11" i="3" s="1"/>
  <c r="B13" i="3" s="1"/>
  <c r="B25" i="2"/>
  <c r="B24" i="2"/>
  <c r="B26" i="2" s="1"/>
  <c r="A24" i="2"/>
  <c r="A25" i="2" s="1"/>
  <c r="B23" i="2"/>
  <c r="A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" i="2" s="1"/>
  <c r="F45" i="8" l="1"/>
  <c r="F46" i="8"/>
  <c r="G39" i="8"/>
  <c r="D44" i="8"/>
  <c r="D45" i="8" s="1"/>
  <c r="D46" i="8" s="1"/>
  <c r="D49" i="8"/>
  <c r="C24" i="2"/>
  <c r="A26" i="2"/>
  <c r="G38" i="8"/>
  <c r="G42" i="8" s="1"/>
  <c r="G40" i="8"/>
  <c r="C25" i="2" l="1"/>
  <c r="C26" i="2"/>
  <c r="D19" i="2"/>
  <c r="D13" i="2"/>
  <c r="D11" i="2"/>
  <c r="D7" i="2"/>
  <c r="D3" i="2"/>
  <c r="D21" i="2"/>
  <c r="D17" i="2"/>
  <c r="D15" i="2"/>
  <c r="D9" i="2"/>
  <c r="D5" i="2"/>
  <c r="D2" i="2"/>
  <c r="D18" i="2"/>
  <c r="D14" i="2"/>
  <c r="D16" i="2"/>
  <c r="D6" i="2"/>
  <c r="D10" i="2"/>
  <c r="D12" i="2"/>
  <c r="E39" i="8"/>
  <c r="D8" i="2"/>
  <c r="E38" i="8"/>
  <c r="E40" i="8"/>
  <c r="D20" i="2"/>
  <c r="D4" i="2"/>
  <c r="D52" i="8" l="1"/>
  <c r="D50" i="8"/>
  <c r="E42" i="8"/>
  <c r="G69" i="8" l="1"/>
  <c r="H69" i="8" s="1"/>
  <c r="G64" i="8"/>
  <c r="H64" i="8" s="1"/>
  <c r="G60" i="8"/>
  <c r="H60" i="8" s="1"/>
  <c r="D51" i="8"/>
  <c r="G68" i="8"/>
  <c r="H68" i="8" s="1"/>
  <c r="G65" i="8"/>
  <c r="H65" i="8" s="1"/>
  <c r="G63" i="8"/>
  <c r="H63" i="8" s="1"/>
  <c r="G61" i="8"/>
  <c r="H61" i="8" s="1"/>
  <c r="G59" i="8"/>
  <c r="H59" i="8" s="1"/>
  <c r="G67" i="8"/>
  <c r="H67" i="8" s="1"/>
  <c r="H73" i="8" l="1"/>
  <c r="H71" i="8"/>
  <c r="H72" i="8" s="1"/>
</calcChain>
</file>

<file path=xl/sharedStrings.xml><?xml version="1.0" encoding="utf-8"?>
<sst xmlns="http://schemas.openxmlformats.org/spreadsheetml/2006/main" count="98" uniqueCount="89">
  <si>
    <t>Intact Capsule</t>
  </si>
  <si>
    <t>Empty Shell</t>
  </si>
  <si>
    <t>Capsule Content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</si>
  <si>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</si>
  <si>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</si>
  <si>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</si>
  <si>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</si>
  <si>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</si>
  <si>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</si>
  <si>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</si>
  <si>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Sample Name:</t>
  </si>
  <si>
    <t>PACLITAXEL USP CONCETRATE</t>
  </si>
  <si>
    <t>Laboratory Ref No:</t>
  </si>
  <si>
    <t>NDQALPHY</t>
  </si>
  <si>
    <t>Active Ingredient:</t>
  </si>
  <si>
    <t>Paclitaxel USP 6mg</t>
  </si>
  <si>
    <t>Label Claim:</t>
  </si>
  <si>
    <t>Each mL contains Paclitaxel USP 6mg, Dehydrated Alcohol Ph. Eur. 49.7&amp;v/v</t>
  </si>
  <si>
    <t>Date Analysis Started:</t>
  </si>
  <si>
    <t>2014-11-19 07:40:42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</si>
  <si>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</si>
  <si>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</si>
  <si>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</si>
  <si>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</si>
  <si>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</si>
  <si>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</si>
  <si>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</si>
  <si>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</si>
  <si>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</si>
  <si>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</si>
  <si>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</si>
  <si>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</si>
  <si>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</si>
  <si>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</si>
  <si>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</si>
  <si>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</si>
  <si>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</si>
  <si>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</si>
  <si>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</si>
  <si>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</si>
  <si>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</si>
  <si>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</si>
  <si>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</si>
  <si>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</si>
  <si>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</si>
  <si>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</si>
  <si>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</si>
  <si>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</si>
  <si>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</si>
  <si>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</si>
  <si>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</si>
  <si>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</si>
  <si>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</si>
  <si>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</si>
  <si>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</si>
  <si>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</si>
  <si>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</si>
  <si>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</si>
  <si>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</si>
  <si>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</si>
  <si>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</si>
  <si>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</si>
  <si>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</si>
  <si>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injectable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</si>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</sst>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000"/>
    <numFmt numFmtId="166" formatCode="0.0%"/>
    <numFmt numFmtId="167" formatCode="0.0000000"/>
    <numFmt numFmtId="168" formatCode="0.000"/>
    <numFmt numFmtId="169" formatCode="0.0000\ &quot;mg&quot;"/>
    <numFmt numFmtId="170" formatCode="0.0\ &quot;mL&quot;"/>
    <numFmt numFmtId="171" formatCode="0\ &quot;iu&quot;"/>
    <numFmt numFmtId="172" formatCode="dd\-mmm\-yyyy"/>
    <numFmt numFmtId="173" formatCode="dd\-mmm\-yy"/>
  </numFmts>
  <fonts count="14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sz val="14"/>
      <color rgb="FF000000"/>
      <name val="Book Antiqua"/>
    </font>
    <font>
      <sz val="14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3">
    <xf numFmtId="0" fontId="0" fillId="2" borderId="0" xfId="0" applyFill="1"/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166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 wrapText="1"/>
      <protection locked="0"/>
    </xf>
    <xf numFmtId="2" fontId="1" fillId="2" borderId="0" xfId="0" applyNumberFormat="1" applyFont="1" applyFill="1" applyAlignment="1">
      <alignment horizontal="center" wrapText="1"/>
    </xf>
    <xf numFmtId="10" fontId="3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0" fontId="0" fillId="2" borderId="0" xfId="0" applyNumberFormat="1" applyFill="1"/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2" fontId="4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1" fillId="2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167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/>
    <xf numFmtId="165" fontId="4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wrapText="1"/>
    </xf>
    <xf numFmtId="2" fontId="5" fillId="2" borderId="0" xfId="0" applyNumberFormat="1" applyFont="1" applyFill="1" applyAlignment="1">
      <alignment horizontal="center"/>
    </xf>
    <xf numFmtId="164" fontId="6" fillId="3" borderId="0" xfId="0" applyNumberFormat="1" applyFont="1" applyFill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7" fontId="5" fillId="4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 wrapText="1"/>
    </xf>
    <xf numFmtId="165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Protection="1">
      <protection locked="0"/>
    </xf>
    <xf numFmtId="0" fontId="6" fillId="2" borderId="3" xfId="0" applyFont="1" applyFill="1" applyBorder="1" applyProtection="1">
      <protection locked="0"/>
    </xf>
    <xf numFmtId="168" fontId="6" fillId="2" borderId="4" xfId="0" applyNumberFormat="1" applyFont="1" applyFill="1" applyBorder="1" applyAlignment="1">
      <alignment horizontal="center"/>
    </xf>
    <xf numFmtId="168" fontId="6" fillId="2" borderId="5" xfId="0" applyNumberFormat="1" applyFont="1" applyFill="1" applyBorder="1" applyAlignment="1">
      <alignment horizontal="center"/>
    </xf>
    <xf numFmtId="168" fontId="6" fillId="2" borderId="6" xfId="0" applyNumberFormat="1" applyFont="1" applyFill="1" applyBorder="1" applyAlignment="1">
      <alignment horizontal="center"/>
    </xf>
    <xf numFmtId="168" fontId="5" fillId="5" borderId="7" xfId="0" applyNumberFormat="1" applyFont="1" applyFill="1" applyBorder="1" applyAlignment="1">
      <alignment horizontal="center"/>
    </xf>
    <xf numFmtId="1" fontId="5" fillId="5" borderId="8" xfId="0" applyNumberFormat="1" applyFont="1" applyFill="1" applyBorder="1" applyAlignment="1">
      <alignment horizontal="center"/>
    </xf>
    <xf numFmtId="168" fontId="6" fillId="2" borderId="9" xfId="0" applyNumberFormat="1" applyFont="1" applyFill="1" applyBorder="1" applyAlignment="1">
      <alignment horizontal="center"/>
    </xf>
    <xf numFmtId="168" fontId="6" fillId="2" borderId="10" xfId="0" applyNumberFormat="1" applyFont="1" applyFill="1" applyBorder="1" applyAlignment="1">
      <alignment horizontal="center"/>
    </xf>
    <xf numFmtId="168" fontId="6" fillId="2" borderId="11" xfId="0" applyNumberFormat="1" applyFont="1" applyFill="1" applyBorder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2" fontId="6" fillId="6" borderId="12" xfId="0" applyNumberFormat="1" applyFont="1" applyFill="1" applyBorder="1" applyAlignment="1">
      <alignment horizontal="center"/>
    </xf>
    <xf numFmtId="2" fontId="6" fillId="5" borderId="13" xfId="0" applyNumberFormat="1" applyFont="1" applyFill="1" applyBorder="1" applyAlignment="1">
      <alignment horizontal="center"/>
    </xf>
    <xf numFmtId="168" fontId="5" fillId="6" borderId="14" xfId="0" applyNumberFormat="1" applyFont="1" applyFill="1" applyBorder="1" applyAlignment="1">
      <alignment horizontal="center"/>
    </xf>
    <xf numFmtId="10" fontId="6" fillId="5" borderId="12" xfId="0" applyNumberFormat="1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169" fontId="5" fillId="2" borderId="0" xfId="0" applyNumberFormat="1" applyFont="1" applyFill="1" applyAlignment="1">
      <alignment horizontal="center"/>
    </xf>
    <xf numFmtId="0" fontId="6" fillId="2" borderId="15" xfId="0" applyFont="1" applyFill="1" applyBorder="1" applyAlignment="1">
      <alignment horizontal="right"/>
    </xf>
    <xf numFmtId="0" fontId="6" fillId="2" borderId="16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9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/>
    <xf numFmtId="0" fontId="5" fillId="2" borderId="17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10" fontId="6" fillId="2" borderId="18" xfId="0" applyNumberFormat="1" applyFont="1" applyFill="1" applyBorder="1" applyAlignment="1">
      <alignment horizontal="center" vertical="center"/>
    </xf>
    <xf numFmtId="10" fontId="6" fillId="2" borderId="19" xfId="0" applyNumberFormat="1" applyFont="1" applyFill="1" applyBorder="1" applyAlignment="1">
      <alignment horizontal="center" vertical="center"/>
    </xf>
    <xf numFmtId="10" fontId="5" fillId="5" borderId="20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6" fillId="2" borderId="22" xfId="0" applyFont="1" applyFill="1" applyBorder="1"/>
    <xf numFmtId="0" fontId="11" fillId="2" borderId="22" xfId="0" applyFont="1" applyFill="1" applyBorder="1" applyAlignment="1">
      <alignment horizontal="right" vertical="center" wrapText="1"/>
    </xf>
    <xf numFmtId="0" fontId="5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0" fontId="6" fillId="3" borderId="23" xfId="0" applyFont="1" applyFill="1" applyBorder="1" applyAlignment="1" applyProtection="1">
      <alignment horizontal="center"/>
      <protection locked="0"/>
    </xf>
    <xf numFmtId="0" fontId="6" fillId="3" borderId="24" xfId="0" applyFont="1" applyFill="1" applyBorder="1" applyAlignment="1" applyProtection="1">
      <alignment horizontal="center"/>
      <protection locked="0"/>
    </xf>
    <xf numFmtId="170" fontId="5" fillId="3" borderId="0" xfId="0" applyNumberFormat="1" applyFont="1" applyFill="1" applyAlignment="1" applyProtection="1">
      <alignment horizontal="center"/>
      <protection locked="0"/>
    </xf>
    <xf numFmtId="171" fontId="5" fillId="3" borderId="0" xfId="0" applyNumberFormat="1" applyFont="1" applyFill="1" applyAlignment="1" applyProtection="1">
      <alignment horizontal="center"/>
      <protection locked="0"/>
    </xf>
    <xf numFmtId="0" fontId="6" fillId="3" borderId="17" xfId="0" applyFont="1" applyFill="1" applyBorder="1" applyAlignment="1" applyProtection="1">
      <alignment horizontal="center"/>
      <protection locked="0"/>
    </xf>
    <xf numFmtId="0" fontId="6" fillId="3" borderId="18" xfId="0" applyFont="1" applyFill="1" applyBorder="1" applyAlignment="1" applyProtection="1">
      <alignment horizontal="center"/>
      <protection locked="0"/>
    </xf>
    <xf numFmtId="0" fontId="6" fillId="3" borderId="19" xfId="0" applyFont="1" applyFill="1" applyBorder="1" applyAlignment="1" applyProtection="1">
      <alignment horizontal="center"/>
      <protection locked="0"/>
    </xf>
    <xf numFmtId="0" fontId="6" fillId="2" borderId="25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172" fontId="6" fillId="3" borderId="0" xfId="0" applyNumberFormat="1" applyFont="1" applyFill="1" applyAlignment="1" applyProtection="1">
      <alignment horizontal="left"/>
      <protection locked="0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173" fontId="6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vertical="center" wrapText="1"/>
    </xf>
    <xf numFmtId="0" fontId="12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right"/>
    </xf>
    <xf numFmtId="2" fontId="5" fillId="2" borderId="17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3" borderId="23" xfId="0" applyFont="1" applyFill="1" applyBorder="1" applyAlignment="1" applyProtection="1">
      <alignment horizontal="center"/>
      <protection locked="0"/>
    </xf>
    <xf numFmtId="0" fontId="5" fillId="3" borderId="24" xfId="0" applyFont="1" applyFill="1" applyBorder="1" applyAlignment="1" applyProtection="1">
      <alignment horizontal="center"/>
      <protection locked="0"/>
    </xf>
    <xf numFmtId="0" fontId="5" fillId="3" borderId="28" xfId="0" applyFont="1" applyFill="1" applyBorder="1" applyAlignment="1" applyProtection="1">
      <alignment horizontal="center"/>
      <protection locked="0"/>
    </xf>
    <xf numFmtId="0" fontId="5" fillId="3" borderId="16" xfId="0" applyFont="1" applyFill="1" applyBorder="1" applyAlignment="1" applyProtection="1">
      <alignment horizontal="center"/>
      <protection locked="0"/>
    </xf>
    <xf numFmtId="0" fontId="5" fillId="3" borderId="29" xfId="0" applyFont="1" applyFill="1" applyBorder="1" applyAlignment="1" applyProtection="1">
      <alignment horizontal="center"/>
      <protection locked="0"/>
    </xf>
    <xf numFmtId="0" fontId="5" fillId="3" borderId="30" xfId="0" applyFont="1" applyFill="1" applyBorder="1" applyAlignment="1" applyProtection="1">
      <alignment horizontal="center"/>
      <protection locked="0"/>
    </xf>
    <xf numFmtId="0" fontId="5" fillId="3" borderId="2" xfId="0" applyFont="1" applyFill="1" applyBorder="1" applyAlignment="1" applyProtection="1">
      <alignment horizontal="center"/>
      <protection locked="0"/>
    </xf>
    <xf numFmtId="0" fontId="5" fillId="3" borderId="31" xfId="0" applyFont="1" applyFill="1" applyBorder="1" applyAlignment="1" applyProtection="1">
      <alignment horizontal="center"/>
      <protection locked="0"/>
    </xf>
    <xf numFmtId="2" fontId="6" fillId="2" borderId="32" xfId="0" applyNumberFormat="1" applyFont="1" applyFill="1" applyBorder="1" applyAlignment="1">
      <alignment horizontal="center"/>
    </xf>
    <xf numFmtId="10" fontId="5" fillId="6" borderId="26" xfId="0" applyNumberFormat="1" applyFont="1" applyFill="1" applyBorder="1" applyAlignment="1">
      <alignment horizontal="center"/>
    </xf>
    <xf numFmtId="0" fontId="6" fillId="2" borderId="2" xfId="0" applyFont="1" applyFill="1" applyBorder="1" applyProtection="1">
      <protection locked="0"/>
    </xf>
    <xf numFmtId="0" fontId="6" fillId="2" borderId="2" xfId="0" applyFont="1" applyFill="1" applyBorder="1"/>
    <xf numFmtId="0" fontId="5" fillId="2" borderId="3" xfId="0" applyFont="1" applyFill="1" applyBorder="1" applyProtection="1">
      <protection locked="0"/>
    </xf>
    <xf numFmtId="0" fontId="6" fillId="2" borderId="3" xfId="0" applyFont="1" applyFill="1" applyBorder="1"/>
    <xf numFmtId="0" fontId="6" fillId="2" borderId="32" xfId="0" applyFont="1" applyFill="1" applyBorder="1" applyAlignment="1">
      <alignment horizontal="right"/>
    </xf>
    <xf numFmtId="0" fontId="6" fillId="2" borderId="33" xfId="0" applyFont="1" applyFill="1" applyBorder="1" applyAlignment="1">
      <alignment horizontal="center"/>
    </xf>
    <xf numFmtId="1" fontId="5" fillId="5" borderId="34" xfId="0" applyNumberFormat="1" applyFont="1" applyFill="1" applyBorder="1" applyAlignment="1">
      <alignment horizontal="center"/>
    </xf>
    <xf numFmtId="0" fontId="6" fillId="2" borderId="35" xfId="0" applyFont="1" applyFill="1" applyBorder="1" applyAlignment="1">
      <alignment horizontal="right"/>
    </xf>
    <xf numFmtId="0" fontId="5" fillId="3" borderId="36" xfId="0" applyFont="1" applyFill="1" applyBorder="1" applyAlignment="1" applyProtection="1">
      <alignment horizontal="center"/>
      <protection locked="0"/>
    </xf>
    <xf numFmtId="0" fontId="6" fillId="2" borderId="27" xfId="0" applyFont="1" applyFill="1" applyBorder="1" applyAlignment="1">
      <alignment horizontal="right"/>
    </xf>
    <xf numFmtId="2" fontId="6" fillId="5" borderId="37" xfId="0" applyNumberFormat="1" applyFont="1" applyFill="1" applyBorder="1" applyAlignment="1">
      <alignment horizontal="center"/>
    </xf>
    <xf numFmtId="2" fontId="6" fillId="6" borderId="37" xfId="0" applyNumberFormat="1" applyFont="1" applyFill="1" applyBorder="1" applyAlignment="1">
      <alignment horizontal="center"/>
    </xf>
    <xf numFmtId="0" fontId="5" fillId="3" borderId="37" xfId="0" applyFont="1" applyFill="1" applyBorder="1" applyAlignment="1" applyProtection="1">
      <alignment horizontal="center"/>
      <protection locked="0"/>
    </xf>
    <xf numFmtId="0" fontId="6" fillId="2" borderId="8" xfId="0" applyFont="1" applyFill="1" applyBorder="1" applyAlignment="1">
      <alignment horizontal="right"/>
    </xf>
    <xf numFmtId="2" fontId="6" fillId="5" borderId="38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11" fillId="2" borderId="44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5" fillId="2" borderId="4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2" fontId="6" fillId="3" borderId="17" xfId="0" applyNumberFormat="1" applyFont="1" applyFill="1" applyBorder="1" applyAlignment="1" applyProtection="1">
      <alignment horizontal="center" vertical="center"/>
      <protection locked="0"/>
    </xf>
    <xf numFmtId="2" fontId="6" fillId="3" borderId="18" xfId="0" applyNumberFormat="1" applyFont="1" applyFill="1" applyBorder="1" applyAlignment="1" applyProtection="1">
      <alignment horizontal="center" vertical="center"/>
      <protection locked="0"/>
    </xf>
    <xf numFmtId="2" fontId="6" fillId="3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left" vertical="center" wrapText="1"/>
    </xf>
    <xf numFmtId="0" fontId="11" fillId="2" borderId="33" xfId="0" applyFont="1" applyFill="1" applyBorder="1" applyAlignment="1">
      <alignment horizontal="left" vertical="center" wrapText="1"/>
    </xf>
    <xf numFmtId="0" fontId="5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left"/>
      <protection locked="0"/>
    </xf>
    <xf numFmtId="0" fontId="11" fillId="2" borderId="39" xfId="0" applyFont="1" applyFill="1" applyBorder="1" applyAlignment="1">
      <alignment horizontal="justify" vertical="center" wrapText="1"/>
    </xf>
    <xf numFmtId="0" fontId="11" fillId="2" borderId="40" xfId="0" applyFont="1" applyFill="1" applyBorder="1" applyAlignment="1">
      <alignment horizontal="justify" vertical="center" wrapText="1"/>
    </xf>
    <xf numFmtId="0" fontId="11" fillId="2" borderId="41" xfId="0" applyFont="1" applyFill="1" applyBorder="1" applyAlignment="1">
      <alignment horizontal="justify" vertical="center" wrapText="1"/>
    </xf>
    <xf numFmtId="0" fontId="5" fillId="2" borderId="42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left" vertical="center" wrapText="1"/>
    </xf>
    <xf numFmtId="0" fontId="11" fillId="2" borderId="40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3.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3" t="s">
        <v>0</v>
      </c>
      <c r="B1" s="4" t="s">
        <v>1</v>
      </c>
      <c r="C1" s="3" t="s">
        <v>2</v>
      </c>
      <c r="D1" s="14"/>
      <c r="E1" s="3"/>
      <c r="F1" s="4"/>
      <c r="G1" s="3"/>
      <c r="H1" s="14"/>
      <c r="I1" s="3"/>
      <c r="J1" s="4"/>
      <c r="K1" s="3"/>
      <c r="L1" s="14"/>
      <c r="M1" s="3"/>
      <c r="N1" s="4"/>
      <c r="O1" s="3"/>
      <c r="P1" s="4"/>
    </row>
    <row r="2" spans="1:16" ht="15.75" customHeight="1" x14ac:dyDescent="0.25">
      <c r="A2" s="15">
        <v>725</v>
      </c>
      <c r="B2" s="16">
        <v>30</v>
      </c>
      <c r="C2" s="5">
        <f t="shared" ref="C2:C21" si="0">A2-B2</f>
        <v>695</v>
      </c>
      <c r="D2" s="6">
        <f t="shared" ref="D2:D21" si="1">(C2-$C$24)/$C$24</f>
        <v>3.0231548480463095</v>
      </c>
      <c r="E2" s="5"/>
      <c r="F2" s="4"/>
      <c r="G2" s="5"/>
      <c r="H2" s="17"/>
      <c r="I2" s="5"/>
      <c r="J2" s="4"/>
      <c r="K2" s="5"/>
      <c r="L2" s="14"/>
      <c r="M2" s="5"/>
      <c r="N2" s="14"/>
      <c r="O2" s="5"/>
      <c r="P2" s="14"/>
    </row>
    <row r="3" spans="1:16" ht="15.75" customHeight="1" x14ac:dyDescent="0.25">
      <c r="A3" s="15">
        <v>726</v>
      </c>
      <c r="B3" s="16">
        <v>32</v>
      </c>
      <c r="C3" s="5">
        <f t="shared" si="0"/>
        <v>694</v>
      </c>
      <c r="D3" s="6">
        <f t="shared" si="1"/>
        <v>3.0173661360347324</v>
      </c>
      <c r="E3" s="5"/>
      <c r="F3" s="4"/>
      <c r="G3" s="5"/>
      <c r="H3" s="17"/>
      <c r="I3" s="5"/>
      <c r="J3" s="4"/>
      <c r="K3" s="5"/>
      <c r="L3" s="14"/>
      <c r="M3" s="5"/>
      <c r="N3" s="14"/>
      <c r="O3" s="5"/>
      <c r="P3" s="14"/>
    </row>
    <row r="4" spans="1:16" ht="15.75" customHeight="1" x14ac:dyDescent="0.25">
      <c r="A4" s="15">
        <v>728</v>
      </c>
      <c r="B4" s="16">
        <v>45</v>
      </c>
      <c r="C4" s="5">
        <f t="shared" si="0"/>
        <v>683</v>
      </c>
      <c r="D4" s="6">
        <f t="shared" si="1"/>
        <v>2.9536903039073805</v>
      </c>
      <c r="E4" s="5"/>
      <c r="F4" s="4"/>
      <c r="G4" s="5"/>
      <c r="H4" s="17"/>
      <c r="I4" s="5"/>
      <c r="J4" s="4"/>
      <c r="K4" s="5"/>
      <c r="L4" s="14"/>
      <c r="M4" s="5"/>
      <c r="N4" s="14"/>
      <c r="O4" s="5"/>
      <c r="P4" s="14"/>
    </row>
    <row r="5" spans="1:16" ht="15.75" customHeight="1" x14ac:dyDescent="0.25">
      <c r="A5" s="15">
        <v>727</v>
      </c>
      <c r="B5" s="16">
        <v>35</v>
      </c>
      <c r="C5" s="5">
        <f t="shared" si="0"/>
        <v>692</v>
      </c>
      <c r="D5" s="6">
        <f t="shared" si="1"/>
        <v>3.0057887120115776</v>
      </c>
      <c r="E5" s="5"/>
      <c r="F5" s="4"/>
      <c r="G5" s="5"/>
      <c r="H5" s="17"/>
      <c r="I5" s="5"/>
      <c r="J5" s="4"/>
      <c r="K5" s="5"/>
      <c r="L5" s="14"/>
      <c r="M5" s="5"/>
      <c r="N5" s="14"/>
      <c r="O5" s="5"/>
      <c r="P5" s="14"/>
    </row>
    <row r="6" spans="1:16" ht="15.75" customHeight="1" x14ac:dyDescent="0.25">
      <c r="A6" s="15">
        <v>729</v>
      </c>
      <c r="B6" s="16">
        <v>38</v>
      </c>
      <c r="C6" s="5">
        <f t="shared" si="0"/>
        <v>691</v>
      </c>
      <c r="D6" s="6">
        <f t="shared" si="1"/>
        <v>3</v>
      </c>
      <c r="E6" s="5"/>
      <c r="F6" s="4"/>
      <c r="G6" s="5"/>
      <c r="H6" s="17"/>
      <c r="I6" s="5"/>
      <c r="J6" s="4"/>
      <c r="K6" s="5"/>
      <c r="L6" s="14"/>
      <c r="M6" s="5"/>
      <c r="N6" s="14"/>
      <c r="O6" s="5"/>
      <c r="P6" s="14"/>
    </row>
    <row r="7" spans="1:16" ht="15.75" customHeight="1" x14ac:dyDescent="0.25">
      <c r="A7" s="15"/>
      <c r="B7" s="16"/>
      <c r="C7" s="5">
        <f t="shared" si="0"/>
        <v>0</v>
      </c>
      <c r="D7" s="6">
        <f t="shared" si="1"/>
        <v>-1</v>
      </c>
      <c r="E7" s="5"/>
      <c r="F7" s="4"/>
      <c r="G7" s="5"/>
      <c r="H7" s="17"/>
      <c r="I7" s="5"/>
      <c r="J7" s="4"/>
      <c r="K7" s="5"/>
      <c r="L7" s="14"/>
      <c r="M7" s="5"/>
      <c r="N7" s="14"/>
      <c r="O7" s="5"/>
      <c r="P7" s="14"/>
    </row>
    <row r="8" spans="1:16" ht="15.75" customHeight="1" x14ac:dyDescent="0.25">
      <c r="A8" s="15"/>
      <c r="B8" s="16"/>
      <c r="C8" s="5">
        <f t="shared" si="0"/>
        <v>0</v>
      </c>
      <c r="D8" s="6">
        <f t="shared" si="1"/>
        <v>-1</v>
      </c>
      <c r="E8" s="5"/>
      <c r="F8" s="4"/>
      <c r="G8" s="5"/>
      <c r="H8" s="17"/>
      <c r="I8" s="5"/>
      <c r="J8" s="4"/>
      <c r="K8" s="5"/>
      <c r="L8" s="14"/>
      <c r="M8" s="5"/>
      <c r="N8" s="14"/>
      <c r="O8" s="5"/>
      <c r="P8" s="14"/>
    </row>
    <row r="9" spans="1:16" ht="15.75" customHeight="1" x14ac:dyDescent="0.25">
      <c r="A9" s="15"/>
      <c r="B9" s="16"/>
      <c r="C9" s="5">
        <f t="shared" si="0"/>
        <v>0</v>
      </c>
      <c r="D9" s="6">
        <f t="shared" si="1"/>
        <v>-1</v>
      </c>
      <c r="E9" s="5"/>
      <c r="F9" s="4"/>
      <c r="G9" s="5"/>
      <c r="H9" s="17"/>
      <c r="I9" s="5"/>
      <c r="J9" s="4"/>
      <c r="K9" s="5"/>
      <c r="L9" s="14"/>
      <c r="M9" s="5"/>
      <c r="N9" s="14"/>
      <c r="O9" s="5"/>
      <c r="P9" s="14"/>
    </row>
    <row r="10" spans="1:16" ht="15.75" customHeight="1" x14ac:dyDescent="0.25">
      <c r="A10" s="15"/>
      <c r="B10" s="16"/>
      <c r="C10" s="5">
        <f t="shared" si="0"/>
        <v>0</v>
      </c>
      <c r="D10" s="6">
        <f t="shared" si="1"/>
        <v>-1</v>
      </c>
      <c r="E10" s="5"/>
      <c r="F10" s="4"/>
      <c r="G10" s="5"/>
      <c r="H10" s="17"/>
      <c r="I10" s="5"/>
      <c r="J10" s="4"/>
      <c r="K10" s="5"/>
      <c r="L10" s="14"/>
      <c r="M10" s="5"/>
      <c r="N10" s="14"/>
      <c r="O10" s="5"/>
      <c r="P10" s="14"/>
    </row>
    <row r="11" spans="1:16" ht="15.75" customHeight="1" x14ac:dyDescent="0.25">
      <c r="A11" s="18"/>
      <c r="B11" s="16"/>
      <c r="C11" s="5">
        <f t="shared" si="0"/>
        <v>0</v>
      </c>
      <c r="D11" s="6">
        <f t="shared" si="1"/>
        <v>-1</v>
      </c>
      <c r="E11" s="19"/>
      <c r="F11" s="4"/>
      <c r="G11" s="5"/>
      <c r="H11" s="17"/>
      <c r="I11" s="19"/>
      <c r="J11" s="4"/>
      <c r="K11" s="5"/>
      <c r="L11" s="14"/>
      <c r="M11" s="19"/>
      <c r="N11" s="14"/>
      <c r="O11" s="19"/>
      <c r="P11" s="14"/>
    </row>
    <row r="12" spans="1:16" ht="15.75" customHeight="1" x14ac:dyDescent="0.25">
      <c r="A12" s="18"/>
      <c r="B12" s="16"/>
      <c r="C12" s="5">
        <f t="shared" si="0"/>
        <v>0</v>
      </c>
      <c r="D12" s="6">
        <f t="shared" si="1"/>
        <v>-1</v>
      </c>
      <c r="E12" s="19"/>
      <c r="F12" s="4"/>
      <c r="G12" s="5"/>
      <c r="H12" s="17"/>
      <c r="I12" s="19"/>
      <c r="J12" s="4"/>
      <c r="K12" s="5"/>
      <c r="L12" s="14"/>
      <c r="M12" s="19"/>
      <c r="N12" s="14"/>
      <c r="O12" s="19"/>
      <c r="P12" s="14"/>
    </row>
    <row r="13" spans="1:16" ht="15.75" customHeight="1" x14ac:dyDescent="0.25">
      <c r="A13" s="18"/>
      <c r="B13" s="16"/>
      <c r="C13" s="5">
        <f t="shared" si="0"/>
        <v>0</v>
      </c>
      <c r="D13" s="6">
        <f t="shared" si="1"/>
        <v>-1</v>
      </c>
      <c r="E13" s="19"/>
      <c r="F13" s="4"/>
      <c r="G13" s="5"/>
      <c r="H13" s="17"/>
      <c r="I13" s="19"/>
      <c r="J13" s="4"/>
      <c r="K13" s="5"/>
      <c r="L13" s="14"/>
      <c r="M13" s="19"/>
      <c r="N13" s="14"/>
      <c r="O13" s="19"/>
      <c r="P13" s="14"/>
    </row>
    <row r="14" spans="1:16" ht="15.75" customHeight="1" x14ac:dyDescent="0.25">
      <c r="A14" s="18"/>
      <c r="B14" s="16"/>
      <c r="C14" s="5">
        <f t="shared" si="0"/>
        <v>0</v>
      </c>
      <c r="D14" s="6">
        <f t="shared" si="1"/>
        <v>-1</v>
      </c>
      <c r="E14" s="19"/>
      <c r="F14" s="4"/>
      <c r="G14" s="5"/>
      <c r="H14" s="17"/>
      <c r="I14" s="19"/>
      <c r="J14" s="4"/>
      <c r="K14" s="5"/>
      <c r="L14" s="14"/>
      <c r="M14" s="19"/>
      <c r="N14" s="14"/>
      <c r="O14" s="19"/>
      <c r="P14" s="14"/>
    </row>
    <row r="15" spans="1:16" ht="15.75" customHeight="1" x14ac:dyDescent="0.25">
      <c r="A15" s="18"/>
      <c r="B15" s="16"/>
      <c r="C15" s="5">
        <f t="shared" si="0"/>
        <v>0</v>
      </c>
      <c r="D15" s="6">
        <f t="shared" si="1"/>
        <v>-1</v>
      </c>
      <c r="E15" s="19"/>
      <c r="F15" s="4"/>
      <c r="G15" s="5"/>
      <c r="H15" s="17"/>
      <c r="I15" s="19"/>
      <c r="J15" s="4"/>
      <c r="K15" s="5"/>
      <c r="L15" s="14"/>
      <c r="M15" s="19"/>
      <c r="N15" s="14"/>
      <c r="O15" s="19"/>
      <c r="P15" s="14"/>
    </row>
    <row r="16" spans="1:16" ht="15.75" customHeight="1" x14ac:dyDescent="0.25">
      <c r="A16" s="18"/>
      <c r="B16" s="16"/>
      <c r="C16" s="5">
        <f t="shared" si="0"/>
        <v>0</v>
      </c>
      <c r="D16" s="6">
        <f t="shared" si="1"/>
        <v>-1</v>
      </c>
      <c r="E16" s="19"/>
      <c r="F16" s="4"/>
      <c r="G16" s="5"/>
      <c r="H16" s="17"/>
      <c r="I16" s="19"/>
      <c r="J16" s="4"/>
      <c r="K16" s="5"/>
      <c r="L16" s="14"/>
      <c r="M16" s="19"/>
      <c r="N16" s="14"/>
      <c r="O16" s="19"/>
      <c r="P16" s="14"/>
    </row>
    <row r="17" spans="1:16" ht="15.75" customHeight="1" x14ac:dyDescent="0.25">
      <c r="A17" s="18"/>
      <c r="B17" s="16"/>
      <c r="C17" s="5">
        <f t="shared" si="0"/>
        <v>0</v>
      </c>
      <c r="D17" s="6">
        <f t="shared" si="1"/>
        <v>-1</v>
      </c>
      <c r="E17" s="19"/>
      <c r="F17" s="4"/>
      <c r="G17" s="5"/>
      <c r="H17" s="17"/>
      <c r="I17" s="19"/>
      <c r="J17" s="4"/>
      <c r="K17" s="5"/>
      <c r="L17" s="14"/>
      <c r="M17" s="19"/>
      <c r="N17" s="14"/>
      <c r="O17" s="19"/>
      <c r="P17" s="14"/>
    </row>
    <row r="18" spans="1:16" ht="15.75" customHeight="1" x14ac:dyDescent="0.25">
      <c r="A18" s="18"/>
      <c r="B18" s="16"/>
      <c r="C18" s="5">
        <f t="shared" si="0"/>
        <v>0</v>
      </c>
      <c r="D18" s="6">
        <f t="shared" si="1"/>
        <v>-1</v>
      </c>
      <c r="E18" s="19"/>
      <c r="F18" s="4"/>
      <c r="G18" s="5"/>
      <c r="H18" s="17"/>
      <c r="I18" s="19"/>
      <c r="J18" s="4"/>
      <c r="K18" s="5"/>
      <c r="L18" s="14"/>
      <c r="M18" s="19"/>
      <c r="N18" s="14"/>
      <c r="O18" s="19"/>
      <c r="P18" s="14"/>
    </row>
    <row r="19" spans="1:16" ht="15.75" customHeight="1" x14ac:dyDescent="0.25">
      <c r="A19" s="18"/>
      <c r="B19" s="16"/>
      <c r="C19" s="5">
        <f t="shared" si="0"/>
        <v>0</v>
      </c>
      <c r="D19" s="6">
        <f t="shared" si="1"/>
        <v>-1</v>
      </c>
      <c r="E19" s="19"/>
      <c r="F19" s="4"/>
      <c r="G19" s="5"/>
      <c r="H19" s="17"/>
      <c r="I19" s="19"/>
      <c r="J19" s="4"/>
      <c r="K19" s="5"/>
      <c r="L19" s="14"/>
      <c r="M19" s="19"/>
      <c r="N19" s="14"/>
      <c r="O19" s="19"/>
      <c r="P19" s="14"/>
    </row>
    <row r="20" spans="1:16" ht="15.75" customHeight="1" x14ac:dyDescent="0.25">
      <c r="A20" s="18"/>
      <c r="B20" s="16"/>
      <c r="C20" s="5">
        <f t="shared" si="0"/>
        <v>0</v>
      </c>
      <c r="D20" s="6">
        <f t="shared" si="1"/>
        <v>-1</v>
      </c>
      <c r="E20" s="19"/>
      <c r="F20" s="4"/>
      <c r="G20" s="5"/>
      <c r="H20" s="17"/>
      <c r="I20" s="19"/>
      <c r="J20" s="4"/>
      <c r="K20" s="5"/>
      <c r="L20" s="14"/>
      <c r="M20" s="19"/>
      <c r="N20" s="14"/>
      <c r="O20" s="19"/>
      <c r="P20" s="14"/>
    </row>
    <row r="21" spans="1:16" ht="15.75" customHeight="1" x14ac:dyDescent="0.25">
      <c r="A21" s="18"/>
      <c r="B21" s="16"/>
      <c r="C21" s="5">
        <f t="shared" si="0"/>
        <v>0</v>
      </c>
      <c r="D21" s="6">
        <f t="shared" si="1"/>
        <v>-1</v>
      </c>
      <c r="E21" s="19"/>
      <c r="F21" s="4"/>
      <c r="G21" s="5"/>
      <c r="H21" s="17"/>
      <c r="I21" s="19"/>
      <c r="J21" s="4"/>
      <c r="K21" s="5"/>
      <c r="L21" s="14"/>
      <c r="M21" s="19"/>
      <c r="N21" s="14"/>
      <c r="O21" s="19"/>
      <c r="P21" s="14"/>
    </row>
    <row r="22" spans="1:16" x14ac:dyDescent="0.25">
      <c r="A22" s="7"/>
      <c r="B22" s="7"/>
      <c r="C22" s="7"/>
      <c r="D22" s="14"/>
      <c r="E22" s="7"/>
      <c r="F22" s="7"/>
      <c r="G22" s="7"/>
      <c r="H22" s="14"/>
      <c r="I22" s="7"/>
      <c r="J22" s="7"/>
      <c r="K22" s="7"/>
      <c r="L22" s="14"/>
      <c r="M22" s="7"/>
      <c r="N22" s="8"/>
      <c r="O22" s="7"/>
      <c r="P22" s="8"/>
    </row>
    <row r="23" spans="1:16" x14ac:dyDescent="0.25">
      <c r="A23" s="7">
        <f>SUM(A2:A21)</f>
        <v>3635</v>
      </c>
      <c r="B23" s="7">
        <f>SUM(B2:B21)</f>
        <v>180</v>
      </c>
      <c r="C23" s="7">
        <f>SUM(C2:C21)</f>
        <v>3455</v>
      </c>
      <c r="D23" s="14"/>
      <c r="E23" s="7"/>
      <c r="F23" s="7"/>
      <c r="G23" s="7"/>
      <c r="H23" s="14"/>
      <c r="I23" s="7"/>
      <c r="J23" s="7"/>
      <c r="K23" s="7"/>
      <c r="L23" s="14"/>
      <c r="M23" s="7"/>
      <c r="N23" s="7"/>
      <c r="O23" s="7"/>
      <c r="P23" s="7"/>
    </row>
    <row r="24" spans="1:16" ht="12.75" customHeight="1" x14ac:dyDescent="0.2">
      <c r="A24" s="9">
        <f>AVERAGE(A2:A21)</f>
        <v>727</v>
      </c>
      <c r="B24" s="9">
        <f>AVERAGE(B2:B21)</f>
        <v>36</v>
      </c>
      <c r="C24" s="9">
        <f>AVERAGE(C2:C21)</f>
        <v>172.75</v>
      </c>
      <c r="D24" s="20"/>
      <c r="E24" s="9"/>
      <c r="F24" s="9"/>
      <c r="G24" s="9"/>
      <c r="H24" s="20"/>
      <c r="I24" s="9"/>
      <c r="J24" s="9"/>
      <c r="K24" s="9"/>
      <c r="L24" s="20"/>
      <c r="M24" s="9"/>
      <c r="N24" s="9"/>
      <c r="O24" s="10"/>
      <c r="P24" s="9"/>
    </row>
    <row r="25" spans="1:16" ht="12.75" customHeight="1" x14ac:dyDescent="0.2">
      <c r="A25" s="21">
        <f>A24*0.95</f>
        <v>690.65</v>
      </c>
      <c r="B25" s="21">
        <f>B24*0.95</f>
        <v>34.199999999999996</v>
      </c>
      <c r="C25" s="11">
        <f>IF(C24&lt;300, C24*0.9, C24*0.925)</f>
        <v>155.47499999999999</v>
      </c>
      <c r="E25" s="21"/>
      <c r="F25" s="21"/>
      <c r="G25" s="12"/>
      <c r="H25" s="22"/>
      <c r="I25" s="21"/>
      <c r="J25" s="21"/>
      <c r="K25" s="12"/>
      <c r="L25" s="22"/>
      <c r="M25" s="13"/>
      <c r="N25" s="21"/>
      <c r="O25" s="13"/>
      <c r="P25" s="21"/>
    </row>
    <row r="26" spans="1:16" ht="12.75" customHeight="1" x14ac:dyDescent="0.2">
      <c r="A26" s="2">
        <f>A24*1.05</f>
        <v>763.35</v>
      </c>
      <c r="B26" s="2">
        <f>B24*1.05</f>
        <v>37.800000000000004</v>
      </c>
      <c r="C26" s="11">
        <f>IF(C24&lt;300, C24*1.1, C24*1.075)</f>
        <v>190.02500000000001</v>
      </c>
      <c r="G26" s="12"/>
      <c r="H26" s="22"/>
      <c r="K26" s="12"/>
      <c r="L26" s="22"/>
      <c r="M26" s="13"/>
      <c r="O26" s="13"/>
    </row>
    <row r="27" spans="1:16" x14ac:dyDescent="0.25">
      <c r="G27" s="23"/>
      <c r="I27" s="23"/>
    </row>
    <row r="31" spans="1:16" x14ac:dyDescent="0.25">
      <c r="A31" s="24"/>
      <c r="C31" s="24"/>
      <c r="F31" s="24"/>
      <c r="H31" s="24"/>
    </row>
    <row r="32" spans="1:16" x14ac:dyDescent="0.25">
      <c r="F32" s="5"/>
      <c r="G32" s="5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19" priority="1" operator="notBetween">
      <formula>IF(+$A$24&lt;300, -10.5%, -7.5%)</formula>
      <formula>IF(+$A$24&lt;300, 10.5%, 7.5%)</formula>
    </cfRule>
  </conditionalFormatting>
  <conditionalFormatting sqref="D3">
    <cfRule type="cellIs" dxfId="18" priority="2" operator="notBetween">
      <formula>IF(+$A$24&lt;300, -10.5%, -7.5%)</formula>
      <formula>IF(+$A$24&lt;300, 10.5%, 7.5%)</formula>
    </cfRule>
  </conditionalFormatting>
  <conditionalFormatting sqref="D4">
    <cfRule type="cellIs" dxfId="17" priority="3" operator="notBetween">
      <formula>IF(+$A$24&lt;300, -10.5%, -7.5%)</formula>
      <formula>IF(+$A$24&lt;300, 10.5%, 7.5%)</formula>
    </cfRule>
  </conditionalFormatting>
  <conditionalFormatting sqref="D5">
    <cfRule type="cellIs" dxfId="16" priority="4" operator="notBetween">
      <formula>IF(+$A$24&lt;300, -10.5%, -7.5%)</formula>
      <formula>IF(+$A$24&lt;300, 10.5%, 7.5%)</formula>
    </cfRule>
  </conditionalFormatting>
  <conditionalFormatting sqref="D6">
    <cfRule type="cellIs" dxfId="15" priority="5" operator="notBetween">
      <formula>IF(+$A$24&lt;300, -10.5%, -7.5%)</formula>
      <formula>IF(+$A$24&lt;300, 10.5%, 7.5%)</formula>
    </cfRule>
  </conditionalFormatting>
  <conditionalFormatting sqref="D7">
    <cfRule type="cellIs" dxfId="14" priority="6" operator="notBetween">
      <formula>IF(+$A$24&lt;300, -10.5%, -7.5%)</formula>
      <formula>IF(+$A$24&lt;300, 10.5%, 7.5%)</formula>
    </cfRule>
  </conditionalFormatting>
  <conditionalFormatting sqref="D8">
    <cfRule type="cellIs" dxfId="13" priority="7" operator="notBetween">
      <formula>IF(+$A$24&lt;300, -10.5%, -7.5%)</formula>
      <formula>IF(+$A$24&lt;300, 10.5%, 7.5%)</formula>
    </cfRule>
  </conditionalFormatting>
  <conditionalFormatting sqref="D9">
    <cfRule type="cellIs" dxfId="12" priority="8" operator="notBetween">
      <formula>IF(+$A$24&lt;300, -10.5%, -7.5%)</formula>
      <formula>IF(+$A$24&lt;300, 10.5%, 7.5%)</formula>
    </cfRule>
  </conditionalFormatting>
  <conditionalFormatting sqref="D10">
    <cfRule type="cellIs" dxfId="11" priority="9" operator="notBetween">
      <formula>IF(+$A$24&lt;300, -10.5%, -7.5%)</formula>
      <formula>IF(+$A$24&lt;300, 10.5%, 7.5%)</formula>
    </cfRule>
  </conditionalFormatting>
  <conditionalFormatting sqref="D11">
    <cfRule type="cellIs" dxfId="10" priority="10" operator="notBetween">
      <formula>IF(+$A$24&lt;300, -10.5%, -7.5%)</formula>
      <formula>IF(+$A$24&lt;300, 10.5%, 7.5%)</formula>
    </cfRule>
  </conditionalFormatting>
  <conditionalFormatting sqref="D12">
    <cfRule type="cellIs" dxfId="9" priority="11" operator="notBetween">
      <formula>IF(+$A$24&lt;300, -10.5%, -7.5%)</formula>
      <formula>IF(+$A$24&lt;300, 10.5%, 7.5%)</formula>
    </cfRule>
  </conditionalFormatting>
  <conditionalFormatting sqref="D13">
    <cfRule type="cellIs" dxfId="8" priority="12" operator="notBetween">
      <formula>IF(+$A$24&lt;300, -10.5%, -7.5%)</formula>
      <formula>IF(+$A$24&lt;300, 10.5%, 7.5%)</formula>
    </cfRule>
  </conditionalFormatting>
  <conditionalFormatting sqref="D14">
    <cfRule type="cellIs" dxfId="7" priority="13" operator="notBetween">
      <formula>IF(+$A$24&lt;300, -10.5%, -7.5%)</formula>
      <formula>IF(+$A$24&lt;300, 10.5%, 7.5%)</formula>
    </cfRule>
  </conditionalFormatting>
  <conditionalFormatting sqref="D15">
    <cfRule type="cellIs" dxfId="6" priority="14" operator="notBetween">
      <formula>IF(+$A$24&lt;300, -10.5%, -7.5%)</formula>
      <formula>IF(+$A$24&lt;300, 10.5%, 7.5%)</formula>
    </cfRule>
  </conditionalFormatting>
  <conditionalFormatting sqref="D16">
    <cfRule type="cellIs" dxfId="5" priority="15" operator="notBetween">
      <formula>IF(+$A$24&lt;300, -10.5%, -7.5%)</formula>
      <formula>IF(+$A$24&lt;300, 10.5%, 7.5%)</formula>
    </cfRule>
  </conditionalFormatting>
  <conditionalFormatting sqref="D17">
    <cfRule type="cellIs" dxfId="4" priority="16" operator="notBetween">
      <formula>IF(+$A$24&lt;300, -10.5%, -7.5%)</formula>
      <formula>IF(+$A$24&lt;300, 10.5%, 7.5%)</formula>
    </cfRule>
  </conditionalFormatting>
  <conditionalFormatting sqref="D18">
    <cfRule type="cellIs" dxfId="3" priority="17" operator="notBetween">
      <formula>IF(+$A$24&lt;300, -10.5%, -7.5%)</formula>
      <formula>IF(+$A$24&lt;300, 10.5%, 7.5%)</formula>
    </cfRule>
  </conditionalFormatting>
  <conditionalFormatting sqref="D19">
    <cfRule type="cellIs" dxfId="2" priority="18" operator="notBetween">
      <formula>IF(+$A$24&lt;300, -10.5%, -7.5%)</formula>
      <formula>IF(+$A$24&lt;300, 10.5%, 7.5%)</formula>
    </cfRule>
  </conditionalFormatting>
  <conditionalFormatting sqref="D20">
    <cfRule type="cellIs" dxfId="1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32"/>
  <sheetViews>
    <sheetView workbookViewId="0">
      <selection activeCell="B3" sqref="B3"/>
    </sheetView>
  </sheetViews>
  <sheetFormatPr defaultRowHeight="12.75" x14ac:dyDescent="0.2"/>
  <cols>
    <col min="1" max="1" width="28.42578125" style="1" customWidth="1"/>
    <col min="2" max="2" width="32" style="1" customWidth="1"/>
    <col min="3" max="3" width="34.28515625" style="1" customWidth="1"/>
    <col min="4" max="4" width="1.5703125" style="1" customWidth="1"/>
    <col min="5" max="5" width="25.5703125" style="1" customWidth="1"/>
    <col min="6" max="6" width="21.5703125" style="1" customWidth="1"/>
    <col min="7" max="7" width="23" style="1" customWidth="1"/>
    <col min="8" max="8" width="9.140625" style="1" customWidth="1"/>
    <col min="9" max="9" width="30.140625" style="1" customWidth="1"/>
    <col min="10" max="10" width="21.5703125" style="1" customWidth="1"/>
    <col min="11" max="11" width="23" style="1" customWidth="1"/>
    <col min="12" max="256" width="9.140625" style="1" customWidth="1"/>
    <col min="257" max="257" width="24" style="1" customWidth="1"/>
    <col min="258" max="258" width="21.5703125" style="1" customWidth="1"/>
    <col min="259" max="259" width="23" style="1" customWidth="1"/>
    <col min="260" max="512" width="9.140625" style="1" customWidth="1"/>
    <col min="513" max="513" width="24" style="1" customWidth="1"/>
    <col min="514" max="514" width="21.5703125" style="1" customWidth="1"/>
    <col min="515" max="515" width="23" style="1" customWidth="1"/>
    <col min="516" max="768" width="9.140625" style="1" customWidth="1"/>
    <col min="769" max="769" width="24" style="1" customWidth="1"/>
    <col min="770" max="770" width="21.5703125" style="1" customWidth="1"/>
    <col min="771" max="771" width="23" style="1" customWidth="1"/>
    <col min="772" max="1024" width="9.140625" style="1" customWidth="1"/>
    <col min="1025" max="1025" width="24" style="1" customWidth="1"/>
    <col min="1026" max="1026" width="21.5703125" style="1" customWidth="1"/>
    <col min="1027" max="1027" width="23" style="1" customWidth="1"/>
    <col min="1028" max="1280" width="9.140625" style="1" customWidth="1"/>
    <col min="1281" max="1281" width="24" style="1" customWidth="1"/>
    <col min="1282" max="1282" width="21.5703125" style="1" customWidth="1"/>
    <col min="1283" max="1283" width="23" style="1" customWidth="1"/>
    <col min="1284" max="1536" width="9.140625" style="1" customWidth="1"/>
    <col min="1537" max="1537" width="24" style="1" customWidth="1"/>
    <col min="1538" max="1538" width="21.5703125" style="1" customWidth="1"/>
    <col min="1539" max="1539" width="23" style="1" customWidth="1"/>
    <col min="1540" max="1792" width="9.140625" style="1" customWidth="1"/>
    <col min="1793" max="1793" width="24" style="1" customWidth="1"/>
    <col min="1794" max="1794" width="21.5703125" style="1" customWidth="1"/>
    <col min="1795" max="1795" width="23" style="1" customWidth="1"/>
    <col min="1796" max="2048" width="9.140625" style="1" customWidth="1"/>
    <col min="2049" max="2049" width="24" style="1" customWidth="1"/>
    <col min="2050" max="2050" width="21.5703125" style="1" customWidth="1"/>
    <col min="2051" max="2051" width="23" style="1" customWidth="1"/>
    <col min="2052" max="2304" width="9.140625" style="1" customWidth="1"/>
    <col min="2305" max="2305" width="24" style="1" customWidth="1"/>
    <col min="2306" max="2306" width="21.5703125" style="1" customWidth="1"/>
    <col min="2307" max="2307" width="23" style="1" customWidth="1"/>
    <col min="2308" max="2560" width="9.140625" style="1" customWidth="1"/>
    <col min="2561" max="2561" width="24" style="1" customWidth="1"/>
    <col min="2562" max="2562" width="21.5703125" style="1" customWidth="1"/>
    <col min="2563" max="2563" width="23" style="1" customWidth="1"/>
    <col min="2564" max="2816" width="9.140625" style="1" customWidth="1"/>
    <col min="2817" max="2817" width="24" style="1" customWidth="1"/>
    <col min="2818" max="2818" width="21.5703125" style="1" customWidth="1"/>
    <col min="2819" max="2819" width="23" style="1" customWidth="1"/>
    <col min="2820" max="3072" width="9.140625" style="1" customWidth="1"/>
    <col min="3073" max="3073" width="24" style="1" customWidth="1"/>
    <col min="3074" max="3074" width="21.5703125" style="1" customWidth="1"/>
    <col min="3075" max="3075" width="23" style="1" customWidth="1"/>
    <col min="3076" max="3328" width="9.140625" style="1" customWidth="1"/>
    <col min="3329" max="3329" width="24" style="1" customWidth="1"/>
    <col min="3330" max="3330" width="21.5703125" style="1" customWidth="1"/>
    <col min="3331" max="3331" width="23" style="1" customWidth="1"/>
    <col min="3332" max="3584" width="9.140625" style="1" customWidth="1"/>
    <col min="3585" max="3585" width="24" style="1" customWidth="1"/>
    <col min="3586" max="3586" width="21.5703125" style="1" customWidth="1"/>
    <col min="3587" max="3587" width="23" style="1" customWidth="1"/>
    <col min="3588" max="3840" width="9.140625" style="1" customWidth="1"/>
    <col min="3841" max="3841" width="24" style="1" customWidth="1"/>
    <col min="3842" max="3842" width="21.5703125" style="1" customWidth="1"/>
    <col min="3843" max="3843" width="23" style="1" customWidth="1"/>
    <col min="3844" max="4096" width="9.140625" style="1" customWidth="1"/>
    <col min="4097" max="4097" width="24" style="1" customWidth="1"/>
    <col min="4098" max="4098" width="21.5703125" style="1" customWidth="1"/>
    <col min="4099" max="4099" width="23" style="1" customWidth="1"/>
    <col min="4100" max="4352" width="9.140625" style="1" customWidth="1"/>
    <col min="4353" max="4353" width="24" style="1" customWidth="1"/>
    <col min="4354" max="4354" width="21.5703125" style="1" customWidth="1"/>
    <col min="4355" max="4355" width="23" style="1" customWidth="1"/>
    <col min="4356" max="4608" width="9.140625" style="1" customWidth="1"/>
    <col min="4609" max="4609" width="24" style="1" customWidth="1"/>
    <col min="4610" max="4610" width="21.5703125" style="1" customWidth="1"/>
    <col min="4611" max="4611" width="23" style="1" customWidth="1"/>
    <col min="4612" max="4864" width="9.140625" style="1" customWidth="1"/>
    <col min="4865" max="4865" width="24" style="1" customWidth="1"/>
    <col min="4866" max="4866" width="21.5703125" style="1" customWidth="1"/>
    <col min="4867" max="4867" width="23" style="1" customWidth="1"/>
    <col min="4868" max="5120" width="9.140625" style="1" customWidth="1"/>
    <col min="5121" max="5121" width="24" style="1" customWidth="1"/>
    <col min="5122" max="5122" width="21.5703125" style="1" customWidth="1"/>
    <col min="5123" max="5123" width="23" style="1" customWidth="1"/>
    <col min="5124" max="5376" width="9.140625" style="1" customWidth="1"/>
    <col min="5377" max="5377" width="24" style="1" customWidth="1"/>
    <col min="5378" max="5378" width="21.5703125" style="1" customWidth="1"/>
    <col min="5379" max="5379" width="23" style="1" customWidth="1"/>
    <col min="5380" max="5632" width="9.140625" style="1" customWidth="1"/>
    <col min="5633" max="5633" width="24" style="1" customWidth="1"/>
    <col min="5634" max="5634" width="21.5703125" style="1" customWidth="1"/>
    <col min="5635" max="5635" width="23" style="1" customWidth="1"/>
    <col min="5636" max="5888" width="9.140625" style="1" customWidth="1"/>
    <col min="5889" max="5889" width="24" style="1" customWidth="1"/>
    <col min="5890" max="5890" width="21.5703125" style="1" customWidth="1"/>
    <col min="5891" max="5891" width="23" style="1" customWidth="1"/>
    <col min="5892" max="6144" width="9.140625" style="1" customWidth="1"/>
    <col min="6145" max="6145" width="24" style="1" customWidth="1"/>
    <col min="6146" max="6146" width="21.5703125" style="1" customWidth="1"/>
    <col min="6147" max="6147" width="23" style="1" customWidth="1"/>
    <col min="6148" max="6400" width="9.140625" style="1" customWidth="1"/>
    <col min="6401" max="6401" width="24" style="1" customWidth="1"/>
    <col min="6402" max="6402" width="21.5703125" style="1" customWidth="1"/>
    <col min="6403" max="6403" width="23" style="1" customWidth="1"/>
    <col min="6404" max="6656" width="9.140625" style="1" customWidth="1"/>
    <col min="6657" max="6657" width="24" style="1" customWidth="1"/>
    <col min="6658" max="6658" width="21.5703125" style="1" customWidth="1"/>
    <col min="6659" max="6659" width="23" style="1" customWidth="1"/>
    <col min="6660" max="6912" width="9.140625" style="1" customWidth="1"/>
    <col min="6913" max="6913" width="24" style="1" customWidth="1"/>
    <col min="6914" max="6914" width="21.5703125" style="1" customWidth="1"/>
    <col min="6915" max="6915" width="23" style="1" customWidth="1"/>
    <col min="6916" max="7168" width="9.140625" style="1" customWidth="1"/>
    <col min="7169" max="7169" width="24" style="1" customWidth="1"/>
    <col min="7170" max="7170" width="21.5703125" style="1" customWidth="1"/>
    <col min="7171" max="7171" width="23" style="1" customWidth="1"/>
    <col min="7172" max="7424" width="9.140625" style="1" customWidth="1"/>
    <col min="7425" max="7425" width="24" style="1" customWidth="1"/>
    <col min="7426" max="7426" width="21.5703125" style="1" customWidth="1"/>
    <col min="7427" max="7427" width="23" style="1" customWidth="1"/>
    <col min="7428" max="7680" width="9.140625" style="1" customWidth="1"/>
    <col min="7681" max="7681" width="24" style="1" customWidth="1"/>
    <col min="7682" max="7682" width="21.5703125" style="1" customWidth="1"/>
    <col min="7683" max="7683" width="23" style="1" customWidth="1"/>
    <col min="7684" max="7936" width="9.140625" style="1" customWidth="1"/>
    <col min="7937" max="7937" width="24" style="1" customWidth="1"/>
    <col min="7938" max="7938" width="21.5703125" style="1" customWidth="1"/>
    <col min="7939" max="7939" width="23" style="1" customWidth="1"/>
    <col min="7940" max="8192" width="9.140625" style="1" customWidth="1"/>
    <col min="8193" max="8193" width="24" style="1" customWidth="1"/>
    <col min="8194" max="8194" width="21.5703125" style="1" customWidth="1"/>
    <col min="8195" max="8195" width="23" style="1" customWidth="1"/>
    <col min="8196" max="8448" width="9.140625" style="1" customWidth="1"/>
    <col min="8449" max="8449" width="24" style="1" customWidth="1"/>
    <col min="8450" max="8450" width="21.5703125" style="1" customWidth="1"/>
    <col min="8451" max="8451" width="23" style="1" customWidth="1"/>
    <col min="8452" max="8704" width="9.140625" style="1" customWidth="1"/>
    <col min="8705" max="8705" width="24" style="1" customWidth="1"/>
    <col min="8706" max="8706" width="21.5703125" style="1" customWidth="1"/>
    <col min="8707" max="8707" width="23" style="1" customWidth="1"/>
    <col min="8708" max="8960" width="9.140625" style="1" customWidth="1"/>
    <col min="8961" max="8961" width="24" style="1" customWidth="1"/>
    <col min="8962" max="8962" width="21.5703125" style="1" customWidth="1"/>
    <col min="8963" max="8963" width="23" style="1" customWidth="1"/>
    <col min="8964" max="9216" width="9.140625" style="1" customWidth="1"/>
    <col min="9217" max="9217" width="24" style="1" customWidth="1"/>
    <col min="9218" max="9218" width="21.5703125" style="1" customWidth="1"/>
    <col min="9219" max="9219" width="23" style="1" customWidth="1"/>
    <col min="9220" max="9472" width="9.140625" style="1" customWidth="1"/>
    <col min="9473" max="9473" width="24" style="1" customWidth="1"/>
    <col min="9474" max="9474" width="21.5703125" style="1" customWidth="1"/>
    <col min="9475" max="9475" width="23" style="1" customWidth="1"/>
    <col min="9476" max="9728" width="9.140625" style="1" customWidth="1"/>
    <col min="9729" max="9729" width="24" style="1" customWidth="1"/>
    <col min="9730" max="9730" width="21.5703125" style="1" customWidth="1"/>
    <col min="9731" max="9731" width="23" style="1" customWidth="1"/>
    <col min="9732" max="9984" width="9.140625" style="1" customWidth="1"/>
    <col min="9985" max="9985" width="24" style="1" customWidth="1"/>
    <col min="9986" max="9986" width="21.5703125" style="1" customWidth="1"/>
    <col min="9987" max="9987" width="23" style="1" customWidth="1"/>
    <col min="9988" max="10240" width="9.140625" style="1" customWidth="1"/>
    <col min="10241" max="10241" width="24" style="1" customWidth="1"/>
    <col min="10242" max="10242" width="21.5703125" style="1" customWidth="1"/>
    <col min="10243" max="10243" width="23" style="1" customWidth="1"/>
    <col min="10244" max="10496" width="9.140625" style="1" customWidth="1"/>
    <col min="10497" max="10497" width="24" style="1" customWidth="1"/>
    <col min="10498" max="10498" width="21.5703125" style="1" customWidth="1"/>
    <col min="10499" max="10499" width="23" style="1" customWidth="1"/>
    <col min="10500" max="10752" width="9.140625" style="1" customWidth="1"/>
    <col min="10753" max="10753" width="24" style="1" customWidth="1"/>
    <col min="10754" max="10754" width="21.5703125" style="1" customWidth="1"/>
    <col min="10755" max="10755" width="23" style="1" customWidth="1"/>
    <col min="10756" max="11008" width="9.140625" style="1" customWidth="1"/>
    <col min="11009" max="11009" width="24" style="1" customWidth="1"/>
    <col min="11010" max="11010" width="21.5703125" style="1" customWidth="1"/>
    <col min="11011" max="11011" width="23" style="1" customWidth="1"/>
    <col min="11012" max="11264" width="9.140625" style="1" customWidth="1"/>
    <col min="11265" max="11265" width="24" style="1" customWidth="1"/>
    <col min="11266" max="11266" width="21.5703125" style="1" customWidth="1"/>
    <col min="11267" max="11267" width="23" style="1" customWidth="1"/>
    <col min="11268" max="11520" width="9.140625" style="1" customWidth="1"/>
    <col min="11521" max="11521" width="24" style="1" customWidth="1"/>
    <col min="11522" max="11522" width="21.5703125" style="1" customWidth="1"/>
    <col min="11523" max="11523" width="23" style="1" customWidth="1"/>
    <col min="11524" max="11776" width="9.140625" style="1" customWidth="1"/>
    <col min="11777" max="11777" width="24" style="1" customWidth="1"/>
    <col min="11778" max="11778" width="21.5703125" style="1" customWidth="1"/>
    <col min="11779" max="11779" width="23" style="1" customWidth="1"/>
    <col min="11780" max="12032" width="9.140625" style="1" customWidth="1"/>
    <col min="12033" max="12033" width="24" style="1" customWidth="1"/>
    <col min="12034" max="12034" width="21.5703125" style="1" customWidth="1"/>
    <col min="12035" max="12035" width="23" style="1" customWidth="1"/>
    <col min="12036" max="12288" width="9.140625" style="1" customWidth="1"/>
    <col min="12289" max="12289" width="24" style="1" customWidth="1"/>
    <col min="12290" max="12290" width="21.5703125" style="1" customWidth="1"/>
    <col min="12291" max="12291" width="23" style="1" customWidth="1"/>
    <col min="12292" max="12544" width="9.140625" style="1" customWidth="1"/>
    <col min="12545" max="12545" width="24" style="1" customWidth="1"/>
    <col min="12546" max="12546" width="21.5703125" style="1" customWidth="1"/>
    <col min="12547" max="12547" width="23" style="1" customWidth="1"/>
    <col min="12548" max="12800" width="9.140625" style="1" customWidth="1"/>
    <col min="12801" max="12801" width="24" style="1" customWidth="1"/>
    <col min="12802" max="12802" width="21.5703125" style="1" customWidth="1"/>
    <col min="12803" max="12803" width="23" style="1" customWidth="1"/>
    <col min="12804" max="13056" width="9.140625" style="1" customWidth="1"/>
    <col min="13057" max="13057" width="24" style="1" customWidth="1"/>
    <col min="13058" max="13058" width="21.5703125" style="1" customWidth="1"/>
    <col min="13059" max="13059" width="23" style="1" customWidth="1"/>
    <col min="13060" max="13312" width="9.140625" style="1" customWidth="1"/>
    <col min="13313" max="13313" width="24" style="1" customWidth="1"/>
    <col min="13314" max="13314" width="21.5703125" style="1" customWidth="1"/>
    <col min="13315" max="13315" width="23" style="1" customWidth="1"/>
    <col min="13316" max="13568" width="9.140625" style="1" customWidth="1"/>
    <col min="13569" max="13569" width="24" style="1" customWidth="1"/>
    <col min="13570" max="13570" width="21.5703125" style="1" customWidth="1"/>
    <col min="13571" max="13571" width="23" style="1" customWidth="1"/>
    <col min="13572" max="13824" width="9.140625" style="1" customWidth="1"/>
    <col min="13825" max="13825" width="24" style="1" customWidth="1"/>
    <col min="13826" max="13826" width="21.5703125" style="1" customWidth="1"/>
    <col min="13827" max="13827" width="23" style="1" customWidth="1"/>
    <col min="13828" max="14080" width="9.140625" style="1" customWidth="1"/>
    <col min="14081" max="14081" width="24" style="1" customWidth="1"/>
    <col min="14082" max="14082" width="21.5703125" style="1" customWidth="1"/>
    <col min="14083" max="14083" width="23" style="1" customWidth="1"/>
    <col min="14084" max="14336" width="9.140625" style="1" customWidth="1"/>
    <col min="14337" max="14337" width="24" style="1" customWidth="1"/>
    <col min="14338" max="14338" width="21.5703125" style="1" customWidth="1"/>
    <col min="14339" max="14339" width="23" style="1" customWidth="1"/>
    <col min="14340" max="14592" width="9.140625" style="1" customWidth="1"/>
    <col min="14593" max="14593" width="24" style="1" customWidth="1"/>
    <col min="14594" max="14594" width="21.5703125" style="1" customWidth="1"/>
    <col min="14595" max="14595" width="23" style="1" customWidth="1"/>
    <col min="14596" max="14848" width="9.140625" style="1" customWidth="1"/>
    <col min="14849" max="14849" width="24" style="1" customWidth="1"/>
    <col min="14850" max="14850" width="21.5703125" style="1" customWidth="1"/>
    <col min="14851" max="14851" width="23" style="1" customWidth="1"/>
    <col min="14852" max="15104" width="9.140625" style="1" customWidth="1"/>
    <col min="15105" max="15105" width="24" style="1" customWidth="1"/>
    <col min="15106" max="15106" width="21.5703125" style="1" customWidth="1"/>
    <col min="15107" max="15107" width="23" style="1" customWidth="1"/>
    <col min="15108" max="15360" width="9.140625" style="1" customWidth="1"/>
    <col min="15361" max="15361" width="24" style="1" customWidth="1"/>
    <col min="15362" max="15362" width="21.5703125" style="1" customWidth="1"/>
    <col min="15363" max="15363" width="23" style="1" customWidth="1"/>
    <col min="15364" max="15616" width="9.140625" style="1" customWidth="1"/>
    <col min="15617" max="15617" width="24" style="1" customWidth="1"/>
    <col min="15618" max="15618" width="21.5703125" style="1" customWidth="1"/>
    <col min="15619" max="15619" width="23" style="1" customWidth="1"/>
    <col min="15620" max="15872" width="9.140625" style="1" customWidth="1"/>
    <col min="15873" max="15873" width="24" style="1" customWidth="1"/>
    <col min="15874" max="15874" width="21.5703125" style="1" customWidth="1"/>
    <col min="15875" max="15875" width="23" style="1" customWidth="1"/>
    <col min="15876" max="16128" width="9.140625" style="1" customWidth="1"/>
    <col min="16129" max="16129" width="24" style="1" customWidth="1"/>
    <col min="16130" max="16130" width="21.5703125" style="1" customWidth="1"/>
    <col min="16131" max="16131" width="23" style="1" customWidth="1"/>
    <col min="16132" max="16132" width="9.140625" style="1" customWidth="1"/>
  </cols>
  <sheetData>
    <row r="1" spans="1:14" ht="18.75" customHeight="1" x14ac:dyDescent="0.3">
      <c r="A1" s="47" t="s">
        <v>3</v>
      </c>
      <c r="B1" s="47" t="s">
        <v>4</v>
      </c>
      <c r="C1" s="47" t="s">
        <v>5</v>
      </c>
      <c r="D1" s="27"/>
      <c r="E1" s="30"/>
      <c r="F1" s="30"/>
      <c r="G1" s="30"/>
      <c r="H1" s="28"/>
      <c r="I1" s="30"/>
      <c r="J1" s="30"/>
      <c r="K1" s="30"/>
      <c r="L1" s="29"/>
      <c r="M1" s="29"/>
    </row>
    <row r="2" spans="1:14" ht="18.75" customHeight="1" x14ac:dyDescent="0.3">
      <c r="A2" s="48">
        <v>10.5</v>
      </c>
      <c r="B2" s="48">
        <v>12.5</v>
      </c>
      <c r="C2" s="48">
        <v>13.6</v>
      </c>
      <c r="D2" s="27"/>
      <c r="E2" s="31"/>
      <c r="F2" s="31"/>
      <c r="G2" s="31"/>
      <c r="H2" s="28"/>
      <c r="I2" s="31"/>
      <c r="J2" s="31"/>
      <c r="K2" s="31"/>
      <c r="L2" s="29"/>
      <c r="M2" s="29"/>
    </row>
    <row r="3" spans="1:14" ht="18.75" customHeight="1" x14ac:dyDescent="0.3">
      <c r="A3" s="49"/>
      <c r="B3" s="48">
        <v>12.6</v>
      </c>
      <c r="C3" s="48">
        <v>13.7</v>
      </c>
      <c r="D3" s="27"/>
      <c r="E3" s="31"/>
      <c r="F3" s="31"/>
      <c r="G3" s="31"/>
      <c r="H3" s="28"/>
      <c r="I3" s="31"/>
      <c r="J3" s="31"/>
      <c r="K3" s="31"/>
      <c r="L3" s="29"/>
      <c r="M3" s="29"/>
    </row>
    <row r="4" spans="1:14" ht="18.75" customHeight="1" x14ac:dyDescent="0.3">
      <c r="A4" s="49"/>
      <c r="B4" s="48">
        <v>12.7</v>
      </c>
      <c r="C4" s="48">
        <v>13.8</v>
      </c>
      <c r="D4" s="27"/>
      <c r="E4" s="31"/>
      <c r="F4" s="31"/>
      <c r="G4" s="31"/>
      <c r="H4" s="28"/>
      <c r="I4" s="31"/>
      <c r="J4" s="31"/>
      <c r="K4" s="31"/>
      <c r="L4" s="29"/>
      <c r="M4" s="29"/>
    </row>
    <row r="5" spans="1:14" ht="18.75" customHeight="1" x14ac:dyDescent="0.3">
      <c r="A5" s="49"/>
      <c r="B5" s="49"/>
      <c r="C5" s="49"/>
      <c r="D5" s="27"/>
      <c r="E5" s="31"/>
      <c r="F5" s="31"/>
      <c r="G5" s="31"/>
      <c r="H5" s="28"/>
      <c r="I5" s="31"/>
      <c r="J5" s="31"/>
      <c r="K5" s="31"/>
      <c r="L5" s="29"/>
      <c r="M5" s="29"/>
    </row>
    <row r="6" spans="1:14" ht="18.75" customHeight="1" x14ac:dyDescent="0.3">
      <c r="A6" s="49"/>
      <c r="B6" s="49"/>
      <c r="C6" s="49"/>
      <c r="D6" s="27"/>
      <c r="E6" s="31"/>
      <c r="F6" s="31"/>
      <c r="G6" s="31"/>
      <c r="H6" s="28"/>
      <c r="I6" s="31"/>
      <c r="J6" s="31"/>
      <c r="K6" s="31"/>
      <c r="L6" s="29"/>
      <c r="M6" s="29"/>
    </row>
    <row r="7" spans="1:14" ht="18.75" customHeight="1" x14ac:dyDescent="0.3">
      <c r="A7" s="50">
        <f>AVERAGE(A2:A6)</f>
        <v>10.5</v>
      </c>
      <c r="B7" s="50">
        <f>AVERAGE(B2:B6)</f>
        <v>12.6</v>
      </c>
      <c r="C7" s="50">
        <f>AVERAGE(C2:C6)</f>
        <v>13.699999999999998</v>
      </c>
      <c r="D7" s="27"/>
      <c r="E7" s="32"/>
      <c r="F7" s="32"/>
      <c r="G7" s="32"/>
      <c r="H7" s="28"/>
      <c r="I7" s="32"/>
      <c r="J7" s="32"/>
      <c r="K7" s="32"/>
      <c r="L7" s="29"/>
      <c r="M7" s="29"/>
    </row>
    <row r="8" spans="1:14" ht="18.75" customHeight="1" x14ac:dyDescent="0.3">
      <c r="A8" s="51"/>
      <c r="B8" s="51"/>
      <c r="C8" s="51"/>
      <c r="D8" s="27"/>
      <c r="E8" s="28"/>
      <c r="F8" s="28"/>
      <c r="G8" s="28"/>
      <c r="H8" s="28"/>
      <c r="I8" s="28"/>
      <c r="J8" s="28"/>
      <c r="K8" s="28"/>
      <c r="L8" s="29"/>
      <c r="M8" s="29"/>
    </row>
    <row r="9" spans="1:14" ht="18.75" customHeight="1" x14ac:dyDescent="0.3">
      <c r="A9" s="51" t="s">
        <v>6</v>
      </c>
      <c r="B9" s="52">
        <f>B7-A7</f>
        <v>2.0999999999999996</v>
      </c>
      <c r="C9" s="51"/>
      <c r="D9" s="27"/>
      <c r="E9" s="28"/>
      <c r="F9" s="34"/>
      <c r="G9" s="28"/>
      <c r="H9" s="28"/>
      <c r="I9" s="28"/>
      <c r="J9" s="34"/>
      <c r="K9" s="28"/>
      <c r="L9" s="29"/>
      <c r="M9" s="29"/>
    </row>
    <row r="10" spans="1:14" ht="18.75" customHeight="1" x14ac:dyDescent="0.3">
      <c r="A10" s="51"/>
      <c r="B10" s="52"/>
      <c r="C10" s="51"/>
      <c r="D10" s="27"/>
      <c r="E10" s="28"/>
      <c r="F10" s="34"/>
      <c r="G10" s="28"/>
      <c r="H10" s="28"/>
      <c r="I10" s="28"/>
      <c r="J10" s="34"/>
      <c r="K10" s="28"/>
      <c r="L10" s="29"/>
      <c r="M10" s="29"/>
    </row>
    <row r="11" spans="1:14" ht="18.75" customHeight="1" x14ac:dyDescent="0.3">
      <c r="A11" s="51" t="s">
        <v>7</v>
      </c>
      <c r="B11" s="52">
        <f>C7-A7</f>
        <v>3.1999999999999975</v>
      </c>
      <c r="C11" s="51"/>
      <c r="D11" s="27"/>
      <c r="E11" s="28"/>
      <c r="F11" s="41"/>
      <c r="G11" s="42"/>
      <c r="H11" s="42"/>
      <c r="I11" s="42"/>
      <c r="J11" s="41"/>
      <c r="K11" s="42"/>
      <c r="L11" s="43"/>
      <c r="M11" s="43"/>
      <c r="N11" s="44"/>
    </row>
    <row r="12" spans="1:14" ht="19.5" customHeight="1" x14ac:dyDescent="0.3">
      <c r="A12" s="51"/>
      <c r="B12" s="52"/>
      <c r="C12" s="51"/>
      <c r="D12" s="27"/>
      <c r="E12" s="28"/>
      <c r="F12" s="41"/>
      <c r="G12" s="42"/>
      <c r="H12" s="42"/>
      <c r="I12" s="42"/>
      <c r="J12" s="41"/>
      <c r="K12" s="42"/>
      <c r="L12" s="43"/>
      <c r="M12" s="43"/>
      <c r="N12" s="44"/>
    </row>
    <row r="13" spans="1:14" ht="38.25" customHeight="1" x14ac:dyDescent="0.3">
      <c r="A13" s="53" t="s">
        <v>8</v>
      </c>
      <c r="B13" s="54">
        <f>B11/B9</f>
        <v>1.5238095238095228</v>
      </c>
      <c r="C13" s="51"/>
      <c r="D13" s="27"/>
      <c r="E13" s="35"/>
      <c r="F13" s="45"/>
      <c r="G13" s="42"/>
      <c r="H13" s="42"/>
      <c r="I13" s="46"/>
      <c r="J13" s="45"/>
      <c r="K13" s="42"/>
      <c r="L13" s="43"/>
      <c r="M13" s="43"/>
      <c r="N13" s="44"/>
    </row>
    <row r="14" spans="1:14" ht="13.5" customHeight="1" x14ac:dyDescent="0.25">
      <c r="A14" s="25"/>
      <c r="B14" s="25"/>
      <c r="C14" s="25"/>
      <c r="D14" s="27"/>
      <c r="E14" s="29"/>
      <c r="F14" s="28"/>
      <c r="G14" s="28"/>
      <c r="H14" s="28"/>
      <c r="I14" s="36"/>
      <c r="J14" s="29"/>
      <c r="K14" s="29"/>
      <c r="L14" s="29"/>
      <c r="M14" s="29"/>
    </row>
    <row r="15" spans="1:14" ht="13.5" customHeight="1" x14ac:dyDescent="0.25">
      <c r="A15" s="25"/>
      <c r="B15" s="33"/>
      <c r="C15" s="25"/>
      <c r="D15" s="27"/>
      <c r="F15" s="25"/>
      <c r="G15" s="25"/>
      <c r="H15" s="25"/>
      <c r="I15" s="27"/>
    </row>
    <row r="16" spans="1:14" ht="13.5" customHeight="1" x14ac:dyDescent="0.25">
      <c r="A16" s="25"/>
      <c r="B16" s="25"/>
      <c r="C16" s="25"/>
      <c r="D16" s="27"/>
      <c r="F16" s="25"/>
      <c r="G16" s="25"/>
      <c r="H16" s="25"/>
      <c r="I16" s="27"/>
    </row>
    <row r="17" spans="1:9" ht="13.5" customHeight="1" x14ac:dyDescent="0.25">
      <c r="A17" s="25"/>
      <c r="B17" s="25"/>
      <c r="C17" s="25"/>
      <c r="D17" s="27"/>
      <c r="F17" s="25"/>
      <c r="G17" s="25"/>
      <c r="H17" s="25"/>
      <c r="I17" s="27"/>
    </row>
    <row r="18" spans="1:9" ht="13.5" customHeight="1" x14ac:dyDescent="0.25">
      <c r="A18" s="25"/>
      <c r="B18" s="25"/>
      <c r="C18" s="25"/>
      <c r="D18" s="27"/>
      <c r="F18" s="25"/>
      <c r="G18" s="25"/>
      <c r="H18" s="25"/>
      <c r="I18" s="27"/>
    </row>
    <row r="19" spans="1:9" ht="13.5" customHeight="1" x14ac:dyDescent="0.25">
      <c r="A19" s="25"/>
      <c r="B19" s="25"/>
      <c r="C19" s="25"/>
      <c r="D19" s="27"/>
      <c r="F19" s="25"/>
      <c r="G19" s="25"/>
      <c r="H19" s="25"/>
      <c r="I19" s="27"/>
    </row>
    <row r="20" spans="1:9" ht="13.5" customHeight="1" x14ac:dyDescent="0.25">
      <c r="A20" s="25"/>
      <c r="B20" s="25"/>
      <c r="C20" s="25"/>
      <c r="D20" s="27"/>
      <c r="F20" s="25"/>
      <c r="G20" s="25"/>
      <c r="H20" s="25"/>
      <c r="I20" s="27"/>
    </row>
    <row r="22" spans="1:9" ht="13.5" customHeight="1" x14ac:dyDescent="0.25">
      <c r="A22" s="37"/>
      <c r="B22" s="37"/>
      <c r="C22" s="37"/>
      <c r="F22" s="37"/>
      <c r="G22" s="37"/>
      <c r="H22" s="37"/>
    </row>
    <row r="23" spans="1:9" ht="13.5" customHeight="1" x14ac:dyDescent="0.25">
      <c r="A23" s="26"/>
      <c r="B23" s="26"/>
      <c r="C23" s="26"/>
      <c r="F23" s="26"/>
      <c r="G23" s="26"/>
      <c r="H23" s="26"/>
    </row>
    <row r="24" spans="1:9" x14ac:dyDescent="0.2">
      <c r="B24" s="38"/>
      <c r="C24" s="38"/>
      <c r="G24" s="38"/>
      <c r="H24" s="38"/>
    </row>
    <row r="25" spans="1:9" x14ac:dyDescent="0.2">
      <c r="A25" s="39"/>
      <c r="F25" s="39"/>
    </row>
    <row r="26" spans="1:9" x14ac:dyDescent="0.2">
      <c r="C26" s="40"/>
    </row>
    <row r="27" spans="1:9" x14ac:dyDescent="0.2">
      <c r="C27" s="40"/>
    </row>
    <row r="32" spans="1:9" ht="13.5" customHeight="1" x14ac:dyDescent="0.25">
      <c r="C32" s="25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88"/>
  <sheetViews>
    <sheetView tabSelected="1" view="pageBreakPreview" topLeftCell="A52" zoomScale="70" zoomScaleNormal="75" workbookViewId="0">
      <selection activeCell="B60" sqref="B60"/>
    </sheetView>
  </sheetViews>
  <sheetFormatPr defaultRowHeight="13.5" x14ac:dyDescent="0.25"/>
  <cols>
    <col min="1" max="1" width="52.7109375" style="28" customWidth="1"/>
    <col min="2" max="2" width="22.140625" style="28" customWidth="1"/>
    <col min="3" max="3" width="38.42578125" style="28" customWidth="1"/>
    <col min="4" max="4" width="23.140625" style="28" customWidth="1"/>
    <col min="5" max="5" width="26" style="28" customWidth="1"/>
    <col min="6" max="6" width="25.42578125" style="28" customWidth="1"/>
    <col min="7" max="7" width="28.140625" style="28" customWidth="1"/>
    <col min="8" max="8" width="30.42578125" style="28" customWidth="1"/>
    <col min="9" max="9" width="22.28515625" style="28" customWidth="1"/>
    <col min="10" max="10" width="9.140625" style="28" customWidth="1"/>
  </cols>
  <sheetData>
    <row r="17" spans="1:12" ht="18.75" x14ac:dyDescent="0.3">
      <c r="A17" s="83" t="s">
        <v>9</v>
      </c>
      <c r="B17" s="83"/>
    </row>
    <row r="18" spans="1:12" ht="18.75" x14ac:dyDescent="0.3">
      <c r="A18" s="129" t="s">
        <v>10</v>
      </c>
      <c r="B18" s="183" t="s">
        <v>11</v>
      </c>
      <c r="C18" s="183"/>
    </row>
    <row r="19" spans="1:12" ht="18.75" x14ac:dyDescent="0.3">
      <c r="A19" s="129" t="s">
        <v>12</v>
      </c>
      <c r="B19" s="125" t="s">
        <v>13</v>
      </c>
      <c r="C19" s="127"/>
    </row>
    <row r="20" spans="1:12" ht="18.75" x14ac:dyDescent="0.3">
      <c r="A20" s="129" t="s">
        <v>14</v>
      </c>
      <c r="B20" s="125" t="s">
        <v>15</v>
      </c>
      <c r="C20" s="127"/>
    </row>
    <row r="21" spans="1:12" ht="18.75" x14ac:dyDescent="0.3">
      <c r="A21" s="129" t="s">
        <v>16</v>
      </c>
      <c r="B21" s="184" t="s">
        <v>17</v>
      </c>
      <c r="C21" s="184"/>
    </row>
    <row r="22" spans="1:12" ht="18.75" x14ac:dyDescent="0.3">
      <c r="A22" s="129" t="s">
        <v>18</v>
      </c>
      <c r="B22" s="128" t="s">
        <v>19</v>
      </c>
      <c r="C22" s="127"/>
    </row>
    <row r="23" spans="1:12" ht="18.75" x14ac:dyDescent="0.3">
      <c r="A23" s="129" t="s">
        <v>20</v>
      </c>
      <c r="B23" s="126"/>
      <c r="C23" s="127"/>
    </row>
    <row r="24" spans="1:12" ht="18.75" x14ac:dyDescent="0.3">
      <c r="A24" s="129"/>
      <c r="B24" s="130"/>
    </row>
    <row r="25" spans="1:12" ht="18.75" x14ac:dyDescent="0.3">
      <c r="A25" s="131" t="s">
        <v>21</v>
      </c>
      <c r="B25" s="130"/>
    </row>
    <row r="26" spans="1:12" ht="18.75" x14ac:dyDescent="0.3">
      <c r="A26" s="80" t="s">
        <v>22</v>
      </c>
      <c r="B26" s="111"/>
    </row>
    <row r="27" spans="1:12" ht="18.75" x14ac:dyDescent="0.3">
      <c r="A27" s="81" t="s">
        <v>23</v>
      </c>
      <c r="B27" s="112"/>
    </row>
    <row r="28" spans="1:12" ht="19.5" customHeight="1" x14ac:dyDescent="0.3">
      <c r="A28" s="81" t="s">
        <v>24</v>
      </c>
      <c r="B28" s="113">
        <v>99.6</v>
      </c>
    </row>
    <row r="29" spans="1:12" s="23" customFormat="1" ht="15.75" customHeight="1" x14ac:dyDescent="0.3">
      <c r="A29" s="81" t="s">
        <v>25</v>
      </c>
      <c r="B29" s="112"/>
      <c r="C29" s="185" t="s">
        <v>26</v>
      </c>
      <c r="D29" s="186"/>
      <c r="E29" s="187"/>
      <c r="G29" s="91"/>
      <c r="H29" s="91"/>
      <c r="I29" s="91"/>
      <c r="J29" s="91"/>
    </row>
    <row r="30" spans="1:12" s="23" customFormat="1" ht="19.5" customHeight="1" x14ac:dyDescent="0.3">
      <c r="A30" s="81" t="s">
        <v>27</v>
      </c>
      <c r="B30" s="111">
        <f>B28-B29</f>
        <v>99.6</v>
      </c>
      <c r="C30" s="78"/>
      <c r="D30" s="78"/>
      <c r="E30" s="79"/>
      <c r="G30" s="91"/>
      <c r="H30" s="91"/>
      <c r="I30" s="91"/>
      <c r="J30" s="91"/>
    </row>
    <row r="31" spans="1:12" s="23" customFormat="1" ht="17.25" customHeight="1" x14ac:dyDescent="0.3">
      <c r="A31" s="81" t="s">
        <v>28</v>
      </c>
      <c r="B31" s="114">
        <v>1</v>
      </c>
      <c r="C31" s="190" t="s">
        <v>29</v>
      </c>
      <c r="D31" s="191"/>
      <c r="E31" s="191"/>
      <c r="F31" s="192"/>
      <c r="G31" s="91"/>
      <c r="H31" s="91"/>
      <c r="I31" s="91"/>
      <c r="J31" s="91"/>
    </row>
    <row r="32" spans="1:12" s="23" customFormat="1" ht="17.25" customHeight="1" x14ac:dyDescent="0.3">
      <c r="A32" s="81" t="s">
        <v>30</v>
      </c>
      <c r="B32" s="114">
        <v>1</v>
      </c>
      <c r="C32" s="190" t="s">
        <v>31</v>
      </c>
      <c r="D32" s="191"/>
      <c r="E32" s="191"/>
      <c r="F32" s="192"/>
      <c r="G32" s="91"/>
      <c r="H32" s="91"/>
      <c r="I32" s="91"/>
      <c r="J32" s="132"/>
      <c r="K32" s="132"/>
      <c r="L32" s="133"/>
    </row>
    <row r="33" spans="1:12" s="23" customFormat="1" ht="17.25" customHeight="1" x14ac:dyDescent="0.3">
      <c r="A33" s="81"/>
      <c r="B33" s="134"/>
      <c r="C33" s="92"/>
      <c r="D33" s="92"/>
      <c r="E33" s="92"/>
      <c r="F33" s="92"/>
      <c r="G33" s="91"/>
      <c r="H33" s="91"/>
      <c r="I33" s="91"/>
      <c r="J33" s="132"/>
      <c r="K33" s="132"/>
      <c r="L33" s="133"/>
    </row>
    <row r="34" spans="1:12" s="23" customFormat="1" ht="18.75" x14ac:dyDescent="0.3">
      <c r="A34" s="81" t="s">
        <v>32</v>
      </c>
      <c r="B34" s="72">
        <f>B31/B32</f>
        <v>1</v>
      </c>
      <c r="C34" s="82" t="s">
        <v>33</v>
      </c>
      <c r="D34" s="82"/>
      <c r="E34" s="82"/>
      <c r="G34" s="91"/>
      <c r="H34" s="91"/>
      <c r="I34" s="91"/>
      <c r="J34" s="132"/>
      <c r="K34" s="132"/>
      <c r="L34" s="133"/>
    </row>
    <row r="35" spans="1:12" s="23" customFormat="1" ht="19.5" customHeight="1" x14ac:dyDescent="0.3">
      <c r="A35" s="81"/>
      <c r="B35" s="135"/>
      <c r="E35" s="82"/>
      <c r="G35" s="91"/>
      <c r="H35" s="91"/>
      <c r="I35" s="91"/>
      <c r="J35" s="132"/>
      <c r="K35" s="132"/>
      <c r="L35" s="133"/>
    </row>
    <row r="36" spans="1:12" s="23" customFormat="1" ht="15.75" customHeight="1" x14ac:dyDescent="0.3">
      <c r="A36" s="73" t="s">
        <v>34</v>
      </c>
      <c r="B36" s="142">
        <v>25</v>
      </c>
      <c r="C36" s="82"/>
      <c r="D36" s="188" t="s">
        <v>35</v>
      </c>
      <c r="E36" s="189"/>
      <c r="F36" s="188" t="s">
        <v>36</v>
      </c>
      <c r="G36" s="189"/>
      <c r="H36" s="91"/>
      <c r="I36" s="91"/>
      <c r="J36" s="132"/>
      <c r="K36" s="132"/>
      <c r="L36" s="133"/>
    </row>
    <row r="37" spans="1:12" s="23" customFormat="1" ht="15.75" customHeight="1" x14ac:dyDescent="0.3">
      <c r="A37" s="74" t="s">
        <v>37</v>
      </c>
      <c r="B37" s="143">
        <v>10</v>
      </c>
      <c r="C37" s="136" t="s">
        <v>38</v>
      </c>
      <c r="D37" s="137" t="s">
        <v>39</v>
      </c>
      <c r="E37" s="138" t="s">
        <v>40</v>
      </c>
      <c r="F37" s="137" t="s">
        <v>39</v>
      </c>
      <c r="G37" s="138" t="s">
        <v>40</v>
      </c>
      <c r="H37" s="91"/>
      <c r="I37" s="91"/>
      <c r="J37" s="132"/>
      <c r="K37" s="132"/>
      <c r="L37" s="133"/>
    </row>
    <row r="38" spans="1:12" s="23" customFormat="1" ht="21.75" customHeight="1" x14ac:dyDescent="0.3">
      <c r="A38" s="74" t="s">
        <v>41</v>
      </c>
      <c r="B38" s="143">
        <v>1</v>
      </c>
      <c r="C38" s="122">
        <v>1</v>
      </c>
      <c r="D38" s="144">
        <v>54545452</v>
      </c>
      <c r="E38" s="58">
        <f>IF(ISBLANK(D38),"-",$D$48/$D$45*D38)</f>
        <v>68335539.940463617</v>
      </c>
      <c r="F38" s="147">
        <v>42454545</v>
      </c>
      <c r="G38" s="63">
        <f>IF(ISBLANK(F38),"-",$D$48/$F$45*F38)</f>
        <v>4285097.2982034143</v>
      </c>
      <c r="H38" s="91"/>
      <c r="I38" s="91"/>
      <c r="J38" s="132"/>
      <c r="K38" s="132"/>
      <c r="L38" s="133"/>
    </row>
    <row r="39" spans="1:12" s="23" customFormat="1" ht="21.75" customHeight="1" x14ac:dyDescent="0.3">
      <c r="A39" s="74" t="s">
        <v>42</v>
      </c>
      <c r="B39" s="143">
        <v>1</v>
      </c>
      <c r="C39" s="123">
        <v>2</v>
      </c>
      <c r="D39" s="145">
        <v>45454545</v>
      </c>
      <c r="E39" s="59">
        <f>IF(ISBLANK(D39),"-",$D$48/$D$45*D39)</f>
        <v>56946285.371750161</v>
      </c>
      <c r="F39" s="113">
        <v>54542242</v>
      </c>
      <c r="G39" s="64">
        <f>IF(ISBLANK(F39),"-",$D$48/$F$45*F39)</f>
        <v>5505154.1320760064</v>
      </c>
      <c r="H39" s="91"/>
      <c r="I39" s="91"/>
      <c r="J39" s="132"/>
      <c r="K39" s="132"/>
      <c r="L39" s="133"/>
    </row>
    <row r="40" spans="1:12" ht="21.75" customHeight="1" x14ac:dyDescent="0.3">
      <c r="A40" s="74" t="s">
        <v>43</v>
      </c>
      <c r="B40" s="143">
        <v>1</v>
      </c>
      <c r="C40" s="123">
        <v>3</v>
      </c>
      <c r="D40" s="145">
        <v>54542422</v>
      </c>
      <c r="E40" s="59">
        <f>IF(ISBLANK(D40),"-",$D$48/$D$45*D40)</f>
        <v>68331743.901042774</v>
      </c>
      <c r="F40" s="113">
        <v>45454664</v>
      </c>
      <c r="G40" s="64">
        <f>IF(ISBLANK(F40),"-",$D$48/$F$45*F40)</f>
        <v>4587910.6205741689</v>
      </c>
      <c r="J40" s="132"/>
      <c r="K40" s="132"/>
      <c r="L40" s="86"/>
    </row>
    <row r="41" spans="1:12" ht="21.75" customHeight="1" x14ac:dyDescent="0.3">
      <c r="A41" s="74" t="s">
        <v>44</v>
      </c>
      <c r="B41" s="143">
        <v>1</v>
      </c>
      <c r="C41" s="124">
        <v>4</v>
      </c>
      <c r="D41" s="146"/>
      <c r="E41" s="60" t="str">
        <f>IF(ISBLANK(D41),"-",$D$48/$D$45*D41)</f>
        <v>-</v>
      </c>
      <c r="F41" s="148"/>
      <c r="G41" s="65" t="str">
        <f>IF(ISBLANK(F41),"-",$D$48/$F$45*F41)</f>
        <v>-</v>
      </c>
      <c r="J41" s="132"/>
      <c r="K41" s="132"/>
      <c r="L41" s="86"/>
    </row>
    <row r="42" spans="1:12" ht="22.5" customHeight="1" x14ac:dyDescent="0.3">
      <c r="A42" s="74" t="s">
        <v>45</v>
      </c>
      <c r="B42" s="143">
        <v>1</v>
      </c>
      <c r="C42" s="139" t="s">
        <v>46</v>
      </c>
      <c r="D42" s="158">
        <f>AVERAGE(D38:D41)</f>
        <v>51514139.666666664</v>
      </c>
      <c r="E42" s="61">
        <f>AVERAGE(E38:E41)</f>
        <v>64537856.404418848</v>
      </c>
      <c r="F42" s="62">
        <f>AVERAGE(F38:F41)</f>
        <v>47483817</v>
      </c>
      <c r="G42" s="61">
        <f>AVERAGE(G38:G41)</f>
        <v>4792720.6836178629</v>
      </c>
    </row>
    <row r="43" spans="1:12" ht="21.75" customHeight="1" x14ac:dyDescent="0.3">
      <c r="A43" s="74" t="s">
        <v>47</v>
      </c>
      <c r="B43" s="113">
        <v>1</v>
      </c>
      <c r="C43" s="159" t="s">
        <v>48</v>
      </c>
      <c r="D43" s="160">
        <v>1.1399999999999999</v>
      </c>
      <c r="E43" s="86"/>
      <c r="F43" s="149">
        <v>14.15</v>
      </c>
    </row>
    <row r="44" spans="1:12" ht="21.75" customHeight="1" x14ac:dyDescent="0.3">
      <c r="A44" s="74" t="s">
        <v>49</v>
      </c>
      <c r="B44" s="113">
        <v>1</v>
      </c>
      <c r="C44" s="161" t="s">
        <v>50</v>
      </c>
      <c r="D44" s="162">
        <f>D43*$B$34</f>
        <v>1.1399999999999999</v>
      </c>
      <c r="E44" s="87"/>
      <c r="F44" s="66">
        <f>F43*$B$34</f>
        <v>14.15</v>
      </c>
    </row>
    <row r="45" spans="1:12" ht="19.5" customHeight="1" x14ac:dyDescent="0.3">
      <c r="A45" s="74" t="s">
        <v>51</v>
      </c>
      <c r="B45" s="87">
        <f>(B44/B43)*(B42/B41)*(B40/B39)*(B38/B37)*B36</f>
        <v>2.5</v>
      </c>
      <c r="C45" s="161" t="s">
        <v>52</v>
      </c>
      <c r="D45" s="163">
        <f>D44*$B$30/100</f>
        <v>1.1354399999999998</v>
      </c>
      <c r="E45" s="88"/>
      <c r="F45" s="67">
        <f>F44*$B$30/100</f>
        <v>14.093399999999999</v>
      </c>
    </row>
    <row r="46" spans="1:12" ht="19.5" customHeight="1" x14ac:dyDescent="0.3">
      <c r="A46" s="170" t="s">
        <v>53</v>
      </c>
      <c r="B46" s="171"/>
      <c r="C46" s="161" t="s">
        <v>54</v>
      </c>
      <c r="D46" s="162">
        <f>D45/$B$45</f>
        <v>0.45417599999999991</v>
      </c>
      <c r="E46" s="88"/>
      <c r="F46" s="68">
        <f>F45/$B$45</f>
        <v>5.6373599999999993</v>
      </c>
    </row>
    <row r="47" spans="1:12" ht="19.5" customHeight="1" x14ac:dyDescent="0.3">
      <c r="A47" s="172"/>
      <c r="B47" s="173"/>
      <c r="C47" s="161" t="s">
        <v>55</v>
      </c>
      <c r="D47" s="164">
        <v>0.56899999999999995</v>
      </c>
      <c r="F47" s="89"/>
    </row>
    <row r="48" spans="1:12" ht="18.75" x14ac:dyDescent="0.3">
      <c r="C48" s="161" t="s">
        <v>56</v>
      </c>
      <c r="D48" s="67">
        <f>D47*$B$45</f>
        <v>1.4224999999999999</v>
      </c>
      <c r="F48" s="89"/>
    </row>
    <row r="49" spans="1:8" ht="19.5" customHeight="1" x14ac:dyDescent="0.3">
      <c r="C49" s="165" t="s">
        <v>57</v>
      </c>
      <c r="D49" s="166">
        <f>D48/B34</f>
        <v>1.4224999999999999</v>
      </c>
      <c r="F49" s="90"/>
    </row>
    <row r="50" spans="1:8" ht="18.75" x14ac:dyDescent="0.3">
      <c r="C50" s="77" t="s">
        <v>58</v>
      </c>
      <c r="D50" s="69">
        <f>AVERAGE(E38:E41,G38:G41)</f>
        <v>34665288.544018351</v>
      </c>
      <c r="F50" s="90"/>
    </row>
    <row r="51" spans="1:8" ht="18.75" x14ac:dyDescent="0.3">
      <c r="C51" s="75" t="s">
        <v>59</v>
      </c>
      <c r="D51" s="70">
        <f>STDEV(E38:E41,G38:G41)/D50</f>
        <v>0.9516529029684283</v>
      </c>
      <c r="F51" s="90"/>
    </row>
    <row r="52" spans="1:8" ht="19.5" customHeight="1" x14ac:dyDescent="0.3">
      <c r="C52" s="76" t="s">
        <v>60</v>
      </c>
      <c r="D52" s="71">
        <f>COUNT(E38:E41,G38:G41)</f>
        <v>6</v>
      </c>
      <c r="F52" s="90"/>
    </row>
    <row r="54" spans="1:8" ht="18.75" x14ac:dyDescent="0.3">
      <c r="A54" s="83" t="s">
        <v>21</v>
      </c>
      <c r="B54" s="84" t="s">
        <v>61</v>
      </c>
    </row>
    <row r="55" spans="1:8" ht="18.75" x14ac:dyDescent="0.3">
      <c r="A55" s="82" t="s">
        <v>62</v>
      </c>
      <c r="B55" s="85">
        <v>30</v>
      </c>
      <c r="C55" s="28" t="s">
        <v>63</v>
      </c>
    </row>
    <row r="56" spans="1:8" ht="18.75" x14ac:dyDescent="0.3">
      <c r="A56" s="81" t="s">
        <v>64</v>
      </c>
      <c r="B56" s="117">
        <v>30</v>
      </c>
      <c r="C56" s="93" t="s">
        <v>65</v>
      </c>
      <c r="D56" s="118">
        <v>1000</v>
      </c>
      <c r="E56" s="82" t="s">
        <v>63</v>
      </c>
      <c r="F56" s="93"/>
    </row>
    <row r="57" spans="1:8" ht="19.5" customHeight="1" x14ac:dyDescent="0.3">
      <c r="F57" s="93"/>
    </row>
    <row r="58" spans="1:8" s="23" customFormat="1" ht="15.75" customHeight="1" x14ac:dyDescent="0.3">
      <c r="A58" s="73" t="s">
        <v>66</v>
      </c>
      <c r="B58" s="115">
        <v>50</v>
      </c>
      <c r="C58" s="82"/>
      <c r="D58" s="140" t="s">
        <v>67</v>
      </c>
      <c r="E58" s="98" t="s">
        <v>68</v>
      </c>
      <c r="F58" s="98" t="s">
        <v>39</v>
      </c>
      <c r="G58" s="98" t="s">
        <v>69</v>
      </c>
      <c r="H58" s="136" t="s">
        <v>70</v>
      </c>
    </row>
    <row r="59" spans="1:8" s="23" customFormat="1" ht="15.75" customHeight="1" x14ac:dyDescent="0.3">
      <c r="A59" s="74" t="s">
        <v>71</v>
      </c>
      <c r="B59" s="116">
        <v>40</v>
      </c>
      <c r="C59" s="174" t="s">
        <v>72</v>
      </c>
      <c r="D59" s="178">
        <v>0.9</v>
      </c>
      <c r="E59" s="99">
        <v>1</v>
      </c>
      <c r="F59" s="119">
        <v>464644548</v>
      </c>
      <c r="G59" s="102">
        <f>IF(ISBLANK(F59),"-",(F59/$D$50*$D$47*$B$67)*$B$56/$D$59)</f>
        <v>317.78035862911776</v>
      </c>
      <c r="H59" s="103">
        <f t="shared" ref="H59:H70" si="0">IF(ISBLANK($D$59),"Enter Smp Vol",IF(ISBLANK(F59),"-",G59/$D$56))</f>
        <v>0.31778035862911774</v>
      </c>
    </row>
    <row r="60" spans="1:8" s="23" customFormat="1" ht="21.75" customHeight="1" x14ac:dyDescent="0.3">
      <c r="A60" s="74" t="s">
        <v>73</v>
      </c>
      <c r="B60" s="116">
        <v>1</v>
      </c>
      <c r="C60" s="175"/>
      <c r="D60" s="179"/>
      <c r="E60" s="100">
        <v>2</v>
      </c>
      <c r="F60" s="120">
        <v>454575757</v>
      </c>
      <c r="G60" s="104">
        <f>IF(ISBLANK(F60),"-",(F60/$D$50*$D$47*$B$67)*$B$56/$D$59)</f>
        <v>310.89409680012579</v>
      </c>
      <c r="H60" s="105">
        <f t="shared" si="0"/>
        <v>0.31089409680012581</v>
      </c>
    </row>
    <row r="61" spans="1:8" s="23" customFormat="1" ht="21.75" customHeight="1" x14ac:dyDescent="0.3">
      <c r="A61" s="74" t="s">
        <v>74</v>
      </c>
      <c r="B61" s="116">
        <v>1</v>
      </c>
      <c r="C61" s="175"/>
      <c r="D61" s="179"/>
      <c r="E61" s="100">
        <v>3</v>
      </c>
      <c r="F61" s="120">
        <v>455487875</v>
      </c>
      <c r="G61" s="104">
        <f>IF(ISBLANK(F61),"-",(F61/$D$50*$D$47*$B$67)*$B$56/$D$59)</f>
        <v>311.51791383704079</v>
      </c>
      <c r="H61" s="105">
        <f t="shared" si="0"/>
        <v>0.31151791383704081</v>
      </c>
    </row>
    <row r="62" spans="1:8" ht="22.5" customHeight="1" x14ac:dyDescent="0.3">
      <c r="A62" s="74" t="s">
        <v>75</v>
      </c>
      <c r="B62" s="116">
        <v>1</v>
      </c>
      <c r="C62" s="176"/>
      <c r="D62" s="180"/>
      <c r="E62" s="101">
        <v>4</v>
      </c>
      <c r="F62" s="121"/>
      <c r="G62" s="150" t="str">
        <f>IF(ISBLANK(F62),"-",(F62/$D$50*$D$47*$B$67)*$B$56/$D$59)</f>
        <v>-</v>
      </c>
      <c r="H62" s="105" t="str">
        <f t="shared" si="0"/>
        <v>-</v>
      </c>
    </row>
    <row r="63" spans="1:8" ht="21.75" customHeight="1" x14ac:dyDescent="0.3">
      <c r="A63" s="74" t="s">
        <v>76</v>
      </c>
      <c r="B63" s="116">
        <v>1</v>
      </c>
      <c r="C63" s="174" t="s">
        <v>77</v>
      </c>
      <c r="D63" s="178">
        <v>0.1</v>
      </c>
      <c r="E63" s="99">
        <v>1</v>
      </c>
      <c r="F63" s="119">
        <v>454848454</v>
      </c>
      <c r="G63" s="102">
        <f>IF(ISBLANK(F63),"-",(F63/$D$50*$D$47*$B$67)*$B$56/$D$63)</f>
        <v>2799.7254010740658</v>
      </c>
      <c r="H63" s="103">
        <f t="shared" si="0"/>
        <v>2.799725401074066</v>
      </c>
    </row>
    <row r="64" spans="1:8" ht="21.75" customHeight="1" x14ac:dyDescent="0.3">
      <c r="A64" s="74" t="s">
        <v>78</v>
      </c>
      <c r="B64" s="116">
        <v>1</v>
      </c>
      <c r="C64" s="175"/>
      <c r="D64" s="179">
        <v>1</v>
      </c>
      <c r="E64" s="100">
        <v>2</v>
      </c>
      <c r="F64" s="120">
        <v>454645464</v>
      </c>
      <c r="G64" s="104">
        <f>IF(ISBLANK(F64),"-",(F64/$D$50*$D$47*$B$67)*$B$56/$D$63)</f>
        <v>2798.4759381943609</v>
      </c>
      <c r="H64" s="105">
        <f t="shared" si="0"/>
        <v>2.7984759381943607</v>
      </c>
    </row>
    <row r="65" spans="1:9" ht="21.75" customHeight="1" x14ac:dyDescent="0.3">
      <c r="A65" s="74" t="s">
        <v>79</v>
      </c>
      <c r="B65" s="116">
        <v>1</v>
      </c>
      <c r="C65" s="175"/>
      <c r="D65" s="179"/>
      <c r="E65" s="100">
        <v>3</v>
      </c>
      <c r="F65" s="120">
        <v>464874555</v>
      </c>
      <c r="G65" s="104">
        <f>IF(ISBLANK(F65),"-",(F65/$D$50*$D$47*$B$67)*$B$56/$D$63)</f>
        <v>2861.4389880865747</v>
      </c>
      <c r="H65" s="105">
        <f t="shared" si="0"/>
        <v>2.8614389880865745</v>
      </c>
    </row>
    <row r="66" spans="1:9" ht="21.75" customHeight="1" x14ac:dyDescent="0.3">
      <c r="A66" s="74" t="s">
        <v>80</v>
      </c>
      <c r="B66" s="116">
        <v>1</v>
      </c>
      <c r="C66" s="176"/>
      <c r="D66" s="180"/>
      <c r="E66" s="101">
        <v>4</v>
      </c>
      <c r="F66" s="121"/>
      <c r="G66" s="150" t="str">
        <f>IF(ISBLANK(F66),"-",(F66/$D$50*$D$47*$B$67)*$B$56/$D$63)</f>
        <v>-</v>
      </c>
      <c r="H66" s="106" t="str">
        <f t="shared" si="0"/>
        <v>-</v>
      </c>
    </row>
    <row r="67" spans="1:9" ht="21.75" customHeight="1" x14ac:dyDescent="0.3">
      <c r="A67" s="74" t="s">
        <v>81</v>
      </c>
      <c r="B67" s="123">
        <f>(B66/B65)*(B64/B63)*(B62/B61)*(B60/B59)*B58</f>
        <v>1.25</v>
      </c>
      <c r="C67" s="174" t="s">
        <v>82</v>
      </c>
      <c r="D67" s="178">
        <v>0.11</v>
      </c>
      <c r="E67" s="99">
        <v>1</v>
      </c>
      <c r="F67" s="119">
        <v>45484544</v>
      </c>
      <c r="G67" s="102">
        <f>IF(ISBLANK(F67),"-",(F67/$D$50*$D$47*$B$67)*$B$56/$D$67)</f>
        <v>254.51880445651386</v>
      </c>
      <c r="H67" s="105">
        <f t="shared" si="0"/>
        <v>0.25451880445651387</v>
      </c>
    </row>
    <row r="68" spans="1:9" ht="21.75" customHeight="1" x14ac:dyDescent="0.3">
      <c r="A68" s="156" t="s">
        <v>83</v>
      </c>
      <c r="B68" s="157">
        <f>(D47*B67)/D56*B56</f>
        <v>2.1337499999999999E-2</v>
      </c>
      <c r="C68" s="175"/>
      <c r="D68" s="179"/>
      <c r="E68" s="100">
        <v>2</v>
      </c>
      <c r="F68" s="120">
        <v>45484846</v>
      </c>
      <c r="G68" s="104">
        <f>IF(ISBLANK(F68),"-",(F68/$D$50*$D$47*$B$67)*$B$56/$D$67)</f>
        <v>254.52049436416564</v>
      </c>
      <c r="H68" s="105">
        <f t="shared" si="0"/>
        <v>0.25452049436416563</v>
      </c>
    </row>
    <row r="69" spans="1:9" ht="21" customHeight="1" x14ac:dyDescent="0.3">
      <c r="A69" s="170" t="s">
        <v>53</v>
      </c>
      <c r="B69" s="181"/>
      <c r="C69" s="175"/>
      <c r="D69" s="179"/>
      <c r="E69" s="100">
        <v>3</v>
      </c>
      <c r="F69" s="120">
        <v>46464646</v>
      </c>
      <c r="G69" s="104">
        <f>IF(ISBLANK(F69),"-",(F69/$D$50*$D$47*$B$67)*$B$56/$D$67)</f>
        <v>260.00318150743993</v>
      </c>
      <c r="H69" s="105">
        <f t="shared" si="0"/>
        <v>0.26000318150743995</v>
      </c>
    </row>
    <row r="70" spans="1:9" ht="21.75" customHeight="1" x14ac:dyDescent="0.3">
      <c r="A70" s="172"/>
      <c r="B70" s="182"/>
      <c r="C70" s="177"/>
      <c r="D70" s="180"/>
      <c r="E70" s="101">
        <v>4</v>
      </c>
      <c r="F70" s="121"/>
      <c r="G70" s="150" t="str">
        <f>IF(ISBLANK(F70),"-",(F70/$D$50*$D$47*$B$67)*$B$56/$D$67)</f>
        <v>-</v>
      </c>
      <c r="H70" s="106" t="str">
        <f t="shared" si="0"/>
        <v>-</v>
      </c>
    </row>
    <row r="71" spans="1:9" ht="18.75" x14ac:dyDescent="0.3">
      <c r="A71" s="94"/>
      <c r="B71" s="94"/>
      <c r="C71" s="94"/>
      <c r="E71" s="94"/>
      <c r="F71" s="95"/>
      <c r="G71" s="77" t="s">
        <v>46</v>
      </c>
      <c r="H71" s="151">
        <f>AVERAGE(H59:H70)</f>
        <v>1.1298750196610448</v>
      </c>
    </row>
    <row r="72" spans="1:9" ht="18.75" x14ac:dyDescent="0.3">
      <c r="C72" s="94"/>
      <c r="E72" s="94"/>
      <c r="F72" s="95"/>
      <c r="G72" s="75" t="s">
        <v>59</v>
      </c>
      <c r="H72" s="107">
        <f>STDEV(H59:H70)/H71</f>
        <v>1.1221371180364468</v>
      </c>
    </row>
    <row r="73" spans="1:9" ht="19.5" customHeight="1" x14ac:dyDescent="0.3">
      <c r="A73" s="94"/>
      <c r="B73" s="94"/>
      <c r="C73" s="95"/>
      <c r="E73" s="96"/>
      <c r="F73" s="95"/>
      <c r="G73" s="76" t="s">
        <v>60</v>
      </c>
      <c r="H73" s="108">
        <f>COUNT(H59:H70)</f>
        <v>9</v>
      </c>
    </row>
    <row r="74" spans="1:9" s="55" customFormat="1" ht="18.75" x14ac:dyDescent="0.3">
      <c r="A74" s="167"/>
      <c r="B74" s="167"/>
      <c r="C74" s="87"/>
      <c r="E74" s="88"/>
      <c r="F74" s="87"/>
      <c r="G74" s="168"/>
      <c r="H74" s="169"/>
    </row>
    <row r="75" spans="1:9" s="55" customFormat="1" ht="18.75" x14ac:dyDescent="0.3">
      <c r="A75" s="167"/>
      <c r="B75" s="167"/>
      <c r="C75" s="87"/>
      <c r="E75" s="88"/>
      <c r="F75" s="87"/>
      <c r="G75" s="168"/>
      <c r="H75" s="169"/>
    </row>
    <row r="76" spans="1:9" ht="19.5" customHeight="1" x14ac:dyDescent="0.3">
      <c r="A76" s="110"/>
      <c r="B76" s="109"/>
      <c r="C76" s="109"/>
      <c r="D76" s="109"/>
      <c r="E76" s="109"/>
      <c r="F76" s="109"/>
      <c r="G76" s="109"/>
      <c r="H76" s="109"/>
      <c r="I76" s="97"/>
    </row>
    <row r="77" spans="1:9" ht="18.75" x14ac:dyDescent="0.3">
      <c r="B77" s="93" t="s">
        <v>84</v>
      </c>
      <c r="E77" s="95" t="s">
        <v>85</v>
      </c>
      <c r="F77" s="97"/>
      <c r="G77" s="95" t="s">
        <v>86</v>
      </c>
    </row>
    <row r="78" spans="1:9" ht="83.1" customHeight="1" x14ac:dyDescent="0.3">
      <c r="A78" s="141" t="s">
        <v>87</v>
      </c>
      <c r="B78" s="152"/>
      <c r="C78" s="152"/>
      <c r="E78" s="56"/>
      <c r="G78" s="153"/>
      <c r="H78" s="153"/>
    </row>
    <row r="79" spans="1:9" ht="83.1" customHeight="1" x14ac:dyDescent="0.3">
      <c r="A79" s="141" t="s">
        <v>88</v>
      </c>
      <c r="B79" s="154"/>
      <c r="C79" s="154"/>
      <c r="E79" s="57"/>
      <c r="F79" s="97"/>
      <c r="G79" s="155"/>
      <c r="H79" s="155"/>
    </row>
    <row r="80" spans="1:9" ht="18.75" x14ac:dyDescent="0.3">
      <c r="A80" s="94"/>
      <c r="B80" s="94"/>
      <c r="C80" s="95"/>
      <c r="D80" s="96"/>
      <c r="E80" s="95"/>
      <c r="F80" s="95"/>
      <c r="G80" s="97"/>
    </row>
    <row r="81" spans="1:7" ht="18.75" x14ac:dyDescent="0.3">
      <c r="A81" s="94"/>
      <c r="B81" s="94"/>
      <c r="C81" s="95"/>
      <c r="D81" s="96"/>
      <c r="E81" s="95"/>
      <c r="F81" s="95"/>
      <c r="G81" s="97"/>
    </row>
    <row r="82" spans="1:7" ht="18.75" x14ac:dyDescent="0.3">
      <c r="A82" s="94"/>
      <c r="B82" s="94"/>
      <c r="C82" s="95"/>
      <c r="D82" s="96"/>
      <c r="E82" s="95"/>
      <c r="F82" s="95"/>
      <c r="G82" s="97"/>
    </row>
    <row r="83" spans="1:7" ht="18.75" x14ac:dyDescent="0.3">
      <c r="A83" s="94"/>
      <c r="B83" s="94"/>
      <c r="C83" s="95"/>
      <c r="D83" s="96"/>
      <c r="E83" s="95"/>
      <c r="F83" s="95"/>
      <c r="G83" s="97"/>
    </row>
    <row r="84" spans="1:7" ht="18.75" x14ac:dyDescent="0.3">
      <c r="A84" s="94"/>
      <c r="B84" s="94"/>
      <c r="C84" s="95"/>
      <c r="D84" s="96"/>
      <c r="E84" s="95"/>
      <c r="F84" s="95"/>
      <c r="G84" s="97"/>
    </row>
    <row r="85" spans="1:7" ht="18.75" x14ac:dyDescent="0.3">
      <c r="A85" s="94"/>
      <c r="B85" s="94"/>
      <c r="C85" s="95"/>
      <c r="D85" s="96"/>
      <c r="E85" s="95"/>
      <c r="F85" s="95"/>
      <c r="G85" s="97"/>
    </row>
    <row r="86" spans="1:7" ht="18.75" x14ac:dyDescent="0.3">
      <c r="A86" s="94"/>
      <c r="B86" s="94"/>
      <c r="C86" s="95"/>
      <c r="D86" s="96"/>
      <c r="E86" s="95"/>
      <c r="F86" s="95"/>
      <c r="G86" s="97"/>
    </row>
    <row r="87" spans="1:7" ht="18.75" x14ac:dyDescent="0.3">
      <c r="A87" s="94"/>
      <c r="B87" s="94"/>
      <c r="C87" s="95"/>
      <c r="D87" s="96"/>
      <c r="E87" s="95"/>
      <c r="F87" s="95"/>
      <c r="G87" s="97"/>
    </row>
    <row r="88" spans="1:7" ht="18.75" x14ac:dyDescent="0.3">
      <c r="A88" s="94"/>
      <c r="B88" s="94"/>
      <c r="C88" s="95"/>
      <c r="D88" s="96"/>
      <c r="E88" s="95"/>
      <c r="F88" s="95"/>
      <c r="G88" s="97"/>
    </row>
  </sheetData>
  <sheetProtection formatCells="0" formatColumns="0" formatRows="0" insertColumns="0" insertRows="0" insertHyperlinks="0" deleteColumns="0" deleteRows="0" sort="0" autoFilter="0" pivotTables="0"/>
  <mergeCells count="15">
    <mergeCell ref="B18:C18"/>
    <mergeCell ref="B21:C21"/>
    <mergeCell ref="C29:E29"/>
    <mergeCell ref="D36:E36"/>
    <mergeCell ref="F36:G36"/>
    <mergeCell ref="C31:F31"/>
    <mergeCell ref="C32:F32"/>
    <mergeCell ref="A46:B47"/>
    <mergeCell ref="C59:C62"/>
    <mergeCell ref="C67:C70"/>
    <mergeCell ref="C63:C66"/>
    <mergeCell ref="D59:D62"/>
    <mergeCell ref="D63:D66"/>
    <mergeCell ref="D67:D70"/>
    <mergeCell ref="A69:B70"/>
  </mergeCells>
  <printOptions horizontalCentered="1" verticalCentered="1"/>
  <pageMargins left="0.7" right="0.7" top="0.75" bottom="0.75" header="0.3" footer="0.3"/>
  <pageSetup paperSize="9" scale="30" fitToHeight="2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Uniformity</vt:lpstr>
      <vt:lpstr>Relative density</vt:lpstr>
      <vt:lpstr>AI_injectable</vt:lpstr>
      <vt:lpstr>AI_injectable!Print_Area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</cp:lastModifiedBy>
  <dcterms:created xsi:type="dcterms:W3CDTF">2005-07-05T10:19:27Z</dcterms:created>
  <dcterms:modified xsi:type="dcterms:W3CDTF">2014-11-23T12:23:48Z</dcterms:modified>
  <cp:category/>
</cp:coreProperties>
</file>