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NQCL\Workbooks\MULTICTEST\"/>
    </mc:Choice>
  </mc:AlternateContent>
  <bookViews>
    <workbookView xWindow="0" yWindow="0" windowWidth="15330" windowHeight="4755" activeTab="3"/>
  </bookViews>
  <sheets>
    <sheet name="uniformity" sheetId="1" r:id="rId1"/>
    <sheet name="AD_Lamivudine" sheetId="2" r:id="rId2"/>
    <sheet name="AD_Lamivudine 1" sheetId="3" r:id="rId3"/>
    <sheet name="AD_Zidovudine" sheetId="4" r:id="rId4"/>
  </sheets>
  <definedNames>
    <definedName name="_xlnm.Print_Area" localSheetId="1">AD_Lamivudine!$A$1:$H$118</definedName>
    <definedName name="_xlnm.Print_Area" localSheetId="2">'AD_Lamivudine 1'!$A$1:$H$118</definedName>
    <definedName name="_xlnm.Print_Area" localSheetId="3">AD_Zidovudine!$A$1:$H$118</definedName>
  </definedNames>
  <calcPr calcId="152511"/>
  <fileRecoveryPr repairLoad="1"/>
</workbook>
</file>

<file path=xl/calcChain.xml><?xml version="1.0" encoding="utf-8"?>
<calcChain xmlns="http://schemas.openxmlformats.org/spreadsheetml/2006/main">
  <c r="B56" i="4" l="1"/>
  <c r="B111" i="4"/>
  <c r="D96" i="4"/>
  <c r="B94" i="4"/>
  <c r="F91" i="4"/>
  <c r="D91" i="4"/>
  <c r="G90" i="4"/>
  <c r="E90" i="4"/>
  <c r="B82" i="4"/>
  <c r="B83" i="4" s="1"/>
  <c r="B81" i="4"/>
  <c r="B80" i="4"/>
  <c r="B79" i="4"/>
  <c r="H70" i="4"/>
  <c r="G70" i="4"/>
  <c r="B67" i="4"/>
  <c r="H66" i="4"/>
  <c r="G66" i="4"/>
  <c r="H62" i="4"/>
  <c r="G62" i="4"/>
  <c r="B54" i="4"/>
  <c r="B45" i="4"/>
  <c r="D48" i="4" s="1"/>
  <c r="G41" i="4"/>
  <c r="E41" i="4"/>
  <c r="B34" i="4"/>
  <c r="F93" i="4" s="1"/>
  <c r="F94" i="4" s="1"/>
  <c r="B30" i="4"/>
  <c r="B111" i="3"/>
  <c r="D96" i="3" s="1"/>
  <c r="B94" i="3"/>
  <c r="F91" i="3"/>
  <c r="D91" i="3"/>
  <c r="G90" i="3"/>
  <c r="E90" i="3"/>
  <c r="B82" i="3"/>
  <c r="B81" i="3"/>
  <c r="B83" i="3" s="1"/>
  <c r="B80" i="3"/>
  <c r="B79" i="3"/>
  <c r="H70" i="3"/>
  <c r="G70" i="3"/>
  <c r="B67" i="3"/>
  <c r="B68" i="3" s="1"/>
  <c r="H66" i="3"/>
  <c r="G66" i="3"/>
  <c r="H62" i="3"/>
  <c r="G62" i="3"/>
  <c r="B54" i="3"/>
  <c r="B45" i="3"/>
  <c r="D48" i="3" s="1"/>
  <c r="G41" i="3"/>
  <c r="E41" i="3"/>
  <c r="B34" i="3"/>
  <c r="D93" i="3" s="1"/>
  <c r="D94" i="3" s="1"/>
  <c r="B30" i="3"/>
  <c r="B111" i="2"/>
  <c r="D96" i="2" s="1"/>
  <c r="B94" i="2"/>
  <c r="F91" i="2"/>
  <c r="D91" i="2"/>
  <c r="G90" i="2"/>
  <c r="E90" i="2"/>
  <c r="B82" i="2"/>
  <c r="B81" i="2"/>
  <c r="B83" i="2" s="1"/>
  <c r="B80" i="2"/>
  <c r="B79" i="2"/>
  <c r="H70" i="2"/>
  <c r="G70" i="2"/>
  <c r="B67" i="2"/>
  <c r="H66" i="2"/>
  <c r="G66" i="2"/>
  <c r="H62" i="2"/>
  <c r="G62" i="2"/>
  <c r="B56" i="2"/>
  <c r="B68" i="2" s="1"/>
  <c r="B54" i="2"/>
  <c r="B45" i="2"/>
  <c r="D48" i="2" s="1"/>
  <c r="G41" i="2"/>
  <c r="E41" i="2"/>
  <c r="G39" i="2"/>
  <c r="B34" i="2"/>
  <c r="B30" i="2"/>
  <c r="B68" i="4" l="1"/>
  <c r="E89" i="3"/>
  <c r="E87" i="3"/>
  <c r="D95" i="3"/>
  <c r="E88" i="3"/>
  <c r="G39" i="4"/>
  <c r="G40" i="4"/>
  <c r="G38" i="4"/>
  <c r="D44" i="2"/>
  <c r="D45" i="2" s="1"/>
  <c r="D46" i="2" s="1"/>
  <c r="D93" i="2"/>
  <c r="D94" i="2" s="1"/>
  <c r="F93" i="2"/>
  <c r="F94" i="2" s="1"/>
  <c r="E39" i="2"/>
  <c r="E38" i="2"/>
  <c r="G40" i="2"/>
  <c r="G38" i="2"/>
  <c r="G42" i="2" s="1"/>
  <c r="E40" i="2"/>
  <c r="E39" i="3"/>
  <c r="G40" i="3"/>
  <c r="G38" i="3"/>
  <c r="G42" i="3" s="1"/>
  <c r="G39" i="3"/>
  <c r="E40" i="3"/>
  <c r="G89" i="4"/>
  <c r="G87" i="4"/>
  <c r="F95" i="4"/>
  <c r="G88" i="4"/>
  <c r="F93" i="3"/>
  <c r="F94" i="3" s="1"/>
  <c r="D44" i="4"/>
  <c r="D45" i="4" s="1"/>
  <c r="D46" i="4" s="1"/>
  <c r="D93" i="4"/>
  <c r="D94" i="4" s="1"/>
  <c r="D44" i="3"/>
  <c r="D45" i="3" s="1"/>
  <c r="D46" i="3" s="1"/>
  <c r="G88" i="2" l="1"/>
  <c r="F95" i="2"/>
  <c r="G87" i="2"/>
  <c r="G89" i="2"/>
  <c r="E38" i="3"/>
  <c r="E87" i="2"/>
  <c r="E88" i="2"/>
  <c r="E89" i="2"/>
  <c r="D95" i="2"/>
  <c r="E40" i="4"/>
  <c r="D95" i="4"/>
  <c r="E88" i="4"/>
  <c r="E89" i="4"/>
  <c r="E87" i="4"/>
  <c r="D51" i="2"/>
  <c r="E42" i="2"/>
  <c r="D49" i="2"/>
  <c r="E39" i="4"/>
  <c r="G87" i="3"/>
  <c r="G88" i="3"/>
  <c r="D98" i="3" s="1"/>
  <c r="G89" i="3"/>
  <c r="F95" i="3"/>
  <c r="G91" i="4"/>
  <c r="G42" i="4"/>
  <c r="E38" i="4"/>
  <c r="E91" i="3"/>
  <c r="D100" i="3"/>
  <c r="E108" i="3" l="1"/>
  <c r="F108" i="3" s="1"/>
  <c r="E104" i="3"/>
  <c r="F104" i="3" s="1"/>
  <c r="E107" i="3"/>
  <c r="F107" i="3" s="1"/>
  <c r="E105" i="3"/>
  <c r="F105" i="3" s="1"/>
  <c r="E103" i="3"/>
  <c r="F103" i="3" s="1"/>
  <c r="E106" i="3"/>
  <c r="F106" i="3" s="1"/>
  <c r="D99" i="3"/>
  <c r="G91" i="3"/>
  <c r="G91" i="2"/>
  <c r="E91" i="4"/>
  <c r="D98" i="4"/>
  <c r="D100" i="4"/>
  <c r="D100" i="2"/>
  <c r="D98" i="2"/>
  <c r="E91" i="2"/>
  <c r="D49" i="4"/>
  <c r="E42" i="4"/>
  <c r="D51" i="4"/>
  <c r="G69" i="2"/>
  <c r="H69" i="2" s="1"/>
  <c r="G64" i="2"/>
  <c r="H64" i="2" s="1"/>
  <c r="G60" i="2"/>
  <c r="H60" i="2" s="1"/>
  <c r="G67" i="2"/>
  <c r="H67" i="2" s="1"/>
  <c r="G68" i="2"/>
  <c r="H68" i="2" s="1"/>
  <c r="G63" i="2"/>
  <c r="H63" i="2" s="1"/>
  <c r="G59" i="2"/>
  <c r="H59" i="2" s="1"/>
  <c r="D50" i="2"/>
  <c r="G65" i="2"/>
  <c r="H65" i="2" s="1"/>
  <c r="G61" i="2"/>
  <c r="H61" i="2" s="1"/>
  <c r="D49" i="3"/>
  <c r="D51" i="3"/>
  <c r="E42" i="3"/>
  <c r="E107" i="2" l="1"/>
  <c r="F107" i="2" s="1"/>
  <c r="E105" i="2"/>
  <c r="F105" i="2" s="1"/>
  <c r="E103" i="2"/>
  <c r="F103" i="2" s="1"/>
  <c r="E108" i="2"/>
  <c r="F108" i="2" s="1"/>
  <c r="E106" i="2"/>
  <c r="F106" i="2" s="1"/>
  <c r="E104" i="2"/>
  <c r="F104" i="2" s="1"/>
  <c r="D99" i="2"/>
  <c r="G68" i="4"/>
  <c r="H68" i="4" s="1"/>
  <c r="G65" i="4"/>
  <c r="H65" i="4" s="1"/>
  <c r="G63" i="4"/>
  <c r="H63" i="4" s="1"/>
  <c r="G61" i="4"/>
  <c r="H61" i="4" s="1"/>
  <c r="G59" i="4"/>
  <c r="H59" i="4" s="1"/>
  <c r="D50" i="4"/>
  <c r="G67" i="4"/>
  <c r="H67" i="4" s="1"/>
  <c r="G69" i="4"/>
  <c r="H69" i="4" s="1"/>
  <c r="G64" i="4"/>
  <c r="H64" i="4" s="1"/>
  <c r="G60" i="4"/>
  <c r="H60" i="4" s="1"/>
  <c r="E108" i="4"/>
  <c r="F108" i="4" s="1"/>
  <c r="E106" i="4"/>
  <c r="F106" i="4" s="1"/>
  <c r="E104" i="4"/>
  <c r="F104" i="4" s="1"/>
  <c r="D99" i="4"/>
  <c r="E107" i="4"/>
  <c r="F107" i="4" s="1"/>
  <c r="E105" i="4"/>
  <c r="F105" i="4" s="1"/>
  <c r="E103" i="4"/>
  <c r="F103" i="4" s="1"/>
  <c r="G65" i="3"/>
  <c r="H65" i="3" s="1"/>
  <c r="G63" i="3"/>
  <c r="H63" i="3" s="1"/>
  <c r="G61" i="3"/>
  <c r="H61" i="3" s="1"/>
  <c r="G69" i="3"/>
  <c r="H69" i="3" s="1"/>
  <c r="G64" i="3"/>
  <c r="H64" i="3" s="1"/>
  <c r="G60" i="3"/>
  <c r="H60" i="3" s="1"/>
  <c r="G68" i="3"/>
  <c r="H68" i="3" s="1"/>
  <c r="G59" i="3"/>
  <c r="H59" i="3" s="1"/>
  <c r="G67" i="3"/>
  <c r="H67" i="3" s="1"/>
  <c r="D50" i="3"/>
  <c r="H71" i="2"/>
  <c r="H73" i="2"/>
  <c r="F110" i="3"/>
  <c r="F111" i="3" s="1"/>
  <c r="F112" i="3"/>
  <c r="H72" i="2" l="1"/>
  <c r="G75" i="2"/>
  <c r="F110" i="2"/>
  <c r="F111" i="2" s="1"/>
  <c r="F112" i="2"/>
  <c r="H71" i="3"/>
  <c r="H73" i="3"/>
  <c r="F112" i="4"/>
  <c r="F110" i="4"/>
  <c r="F111" i="4" s="1"/>
  <c r="H73" i="4"/>
  <c r="H71" i="4"/>
  <c r="G75" i="4" l="1"/>
  <c r="H72" i="4"/>
  <c r="H72" i="3"/>
  <c r="G75" i="3"/>
</calcChain>
</file>

<file path=xl/sharedStrings.xml><?xml version="1.0" encoding="utf-8"?>
<sst xmlns="http://schemas.openxmlformats.org/spreadsheetml/2006/main" count="438" uniqueCount="91">
  <si>
    <t>Analysis Report</t>
  </si>
  <si>
    <t>Sample Name:</t>
  </si>
  <si>
    <t>LAMIVUDINE 30mg &amp; ZIDOVUDINE 60mg</t>
  </si>
  <si>
    <t>Laboratory Ref No:</t>
  </si>
  <si>
    <t>MULTICTEST</t>
  </si>
  <si>
    <t>Active Ingredient:</t>
  </si>
  <si>
    <t>Label Claim:</t>
  </si>
  <si>
    <t>Date Analysis Started:</t>
  </si>
  <si>
    <t>2014-08-11 13:10:50</t>
  </si>
  <si>
    <t>Date Analysis Completed:</t>
  </si>
  <si>
    <t>Analysis Data</t>
  </si>
  <si>
    <t>Reference Substance:</t>
  </si>
  <si>
    <t>Lamivudine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</si>
  <si>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</si>
  <si>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</si>
  <si>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</si>
  <si>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</si>
  <si>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</si>
  <si>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</si>
  <si>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</si>
  <si>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</si>
  <si>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</si>
  <si>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</si>
  <si>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</si>
  <si>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</si>
  <si>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</si>
  <si>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</si>
  <si>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</si>
  <si>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</si>
  <si>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</si>
  <si>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</si>
  <si>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</si>
  <si>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</si>
  <si>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</si>
  <si>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</si>
  <si>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</si>
  <si>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</si>
  <si>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</si>
  <si>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</si>
  <si>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</si>
  <si>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</si>
  <si>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</si>
  <si>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</si>
  <si>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</si>
  <si>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</si>
  <si>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</si>
  <si>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</si>
  <si>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</si>
  <si>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</si>
  <si>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</si>
  <si>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</si>
  <si>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</si>
  <si>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</si>
  <si>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</si>
  <si>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</si>
  <si>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</si>
  <si>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</si>
  <si>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Amt per tablet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</si>
  <si>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</si>
  <si>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</si>
  <si>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</si>
  <si>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</si>
  <si>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</si>
  <si>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</si>
  <si>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</si>
  <si>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</si>
  <si>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</si>
  <si>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</si>
  <si>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</si>
  <si>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</si>
  <si>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</si>
  <si>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</si>
  <si>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</si>
  <si>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</si>
  <si>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</si>
  <si>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</si>
  <si>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</si>
  <si>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</si>
  <si>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</si>
  <si>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</si>
  <si>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</si>
  <si>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</si>
  <si>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</si>
  <si>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</si>
  <si>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</si>
  <si>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</si>
  <si>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</si>
  <si>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Zidovudine</t>
  </si>
  <si>
    <t>NQCL-WRS-Z1-1</t>
  </si>
  <si>
    <t>Paracetamol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</si>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</sst>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0.0000\ &quot;mg&quot;"/>
    <numFmt numFmtId="166" formatCode="0.000"/>
    <numFmt numFmtId="167" formatCode="0.0000"/>
    <numFmt numFmtId="168" formatCode="0.0%"/>
  </numFmts>
  <fonts count="11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10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6" fontId="3" fillId="4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3" xfId="0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6" xfId="0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0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3" xfId="0" applyFont="1" applyFill="1" applyBorder="1" applyAlignment="1">
      <alignment horizontal="center" wrapText="1"/>
    </xf>
    <xf numFmtId="2" fontId="2" fillId="2" borderId="21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5" xfId="0" applyNumberFormat="1" applyFont="1" applyFill="1" applyBorder="1" applyAlignment="1">
      <alignment horizontal="right"/>
    </xf>
    <xf numFmtId="10" fontId="3" fillId="4" borderId="26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7" xfId="0" applyFont="1" applyFill="1" applyBorder="1"/>
    <xf numFmtId="0" fontId="2" fillId="2" borderId="0" xfId="0" applyFont="1" applyFill="1" applyAlignment="1">
      <alignment horizontal="right"/>
    </xf>
    <xf numFmtId="10" fontId="3" fillId="3" borderId="26" xfId="0" applyNumberFormat="1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 vertical="center"/>
    </xf>
    <xf numFmtId="10" fontId="2" fillId="2" borderId="14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10" fontId="3" fillId="4" borderId="3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34" xfId="0" applyFont="1" applyFill="1" applyBorder="1"/>
    <xf numFmtId="0" fontId="3" fillId="2" borderId="40" xfId="0" applyFont="1" applyFill="1" applyBorder="1"/>
    <xf numFmtId="0" fontId="2" fillId="2" borderId="34" xfId="0" applyFont="1" applyFill="1" applyBorder="1"/>
    <xf numFmtId="0" fontId="2" fillId="2" borderId="40" xfId="0" applyFont="1" applyFill="1" applyBorder="1"/>
    <xf numFmtId="0" fontId="2" fillId="2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2" fontId="2" fillId="4" borderId="10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24" xfId="0" applyNumberFormat="1" applyFont="1" applyFill="1" applyBorder="1" applyAlignment="1">
      <alignment horizontal="center" vertical="center"/>
    </xf>
    <xf numFmtId="10" fontId="2" fillId="2" borderId="41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left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/>
      <protection locked="0"/>
    </xf>
    <xf numFmtId="0" fontId="3" fillId="5" borderId="4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0" fontId="3" fillId="5" borderId="43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8" xfId="0" applyFont="1" applyFill="1" applyBorder="1" applyAlignment="1" applyProtection="1">
      <alignment horizontal="center"/>
      <protection locked="0"/>
    </xf>
    <xf numFmtId="166" fontId="3" fillId="5" borderId="6" xfId="0" applyNumberFormat="1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2" fontId="3" fillId="2" borderId="41" xfId="0" applyNumberFormat="1" applyFont="1" applyFill="1" applyBorder="1" applyAlignment="1">
      <alignment horizontal="center"/>
    </xf>
    <xf numFmtId="166" fontId="2" fillId="2" borderId="31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34" xfId="0" applyNumberFormat="1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5" borderId="44" xfId="0" applyFont="1" applyFill="1" applyBorder="1" applyAlignment="1" applyProtection="1">
      <alignment horizontal="center"/>
      <protection locked="0"/>
    </xf>
    <xf numFmtId="166" fontId="2" fillId="2" borderId="45" xfId="0" applyNumberFormat="1" applyFont="1" applyFill="1" applyBorder="1" applyAlignment="1">
      <alignment horizontal="center"/>
    </xf>
    <xf numFmtId="0" fontId="3" fillId="5" borderId="46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0" fontId="3" fillId="5" borderId="47" xfId="0" applyFont="1" applyFill="1" applyBorder="1" applyAlignment="1" applyProtection="1">
      <alignment horizontal="center"/>
      <protection locked="0"/>
    </xf>
    <xf numFmtId="166" fontId="2" fillId="2" borderId="36" xfId="0" applyNumberFormat="1" applyFont="1" applyFill="1" applyBorder="1" applyAlignment="1">
      <alignment horizontal="center"/>
    </xf>
    <xf numFmtId="167" fontId="3" fillId="5" borderId="10" xfId="0" applyNumberFormat="1" applyFont="1" applyFill="1" applyBorder="1" applyAlignment="1" applyProtection="1">
      <alignment horizontal="center"/>
      <protection locked="0"/>
    </xf>
    <xf numFmtId="166" fontId="3" fillId="5" borderId="22" xfId="0" applyNumberFormat="1" applyFont="1" applyFill="1" applyBorder="1" applyAlignment="1" applyProtection="1">
      <alignment horizontal="center"/>
      <protection locked="0"/>
    </xf>
    <xf numFmtId="166" fontId="3" fillId="5" borderId="23" xfId="0" applyNumberFormat="1" applyFont="1" applyFill="1" applyBorder="1" applyAlignment="1" applyProtection="1">
      <alignment horizontal="center"/>
      <protection locked="0"/>
    </xf>
    <xf numFmtId="166" fontId="3" fillId="3" borderId="32" xfId="0" applyNumberFormat="1" applyFont="1" applyFill="1" applyBorder="1" applyAlignment="1">
      <alignment horizontal="center"/>
    </xf>
    <xf numFmtId="166" fontId="3" fillId="3" borderId="1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" fontId="3" fillId="5" borderId="2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6" fontId="3" fillId="4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3" xfId="0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6" xfId="0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0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3" xfId="0" applyFont="1" applyFill="1" applyBorder="1" applyAlignment="1">
      <alignment horizontal="center" wrapText="1"/>
    </xf>
    <xf numFmtId="2" fontId="2" fillId="2" borderId="21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5" xfId="0" applyNumberFormat="1" applyFont="1" applyFill="1" applyBorder="1" applyAlignment="1">
      <alignment horizontal="right"/>
    </xf>
    <xf numFmtId="10" fontId="3" fillId="4" borderId="26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7" xfId="0" applyFont="1" applyFill="1" applyBorder="1"/>
    <xf numFmtId="0" fontId="2" fillId="2" borderId="0" xfId="0" applyFont="1" applyFill="1" applyAlignment="1">
      <alignment horizontal="right"/>
    </xf>
    <xf numFmtId="10" fontId="3" fillId="3" borderId="26" xfId="0" applyNumberFormat="1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 vertical="center"/>
    </xf>
    <xf numFmtId="10" fontId="2" fillId="2" borderId="14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10" fontId="3" fillId="4" borderId="3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34" xfId="0" applyFont="1" applyFill="1" applyBorder="1"/>
    <xf numFmtId="0" fontId="3" fillId="2" borderId="40" xfId="0" applyFont="1" applyFill="1" applyBorder="1"/>
    <xf numFmtId="0" fontId="2" fillId="2" borderId="34" xfId="0" applyFont="1" applyFill="1" applyBorder="1"/>
    <xf numFmtId="0" fontId="2" fillId="2" borderId="40" xfId="0" applyFont="1" applyFill="1" applyBorder="1"/>
    <xf numFmtId="0" fontId="2" fillId="2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2" fontId="2" fillId="4" borderId="10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24" xfId="0" applyNumberFormat="1" applyFont="1" applyFill="1" applyBorder="1" applyAlignment="1">
      <alignment horizontal="center" vertical="center"/>
    </xf>
    <xf numFmtId="10" fontId="2" fillId="2" borderId="41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left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/>
      <protection locked="0"/>
    </xf>
    <xf numFmtId="0" fontId="3" fillId="5" borderId="4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0" fontId="3" fillId="5" borderId="43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8" xfId="0" applyFont="1" applyFill="1" applyBorder="1" applyAlignment="1" applyProtection="1">
      <alignment horizontal="center"/>
      <protection locked="0"/>
    </xf>
    <xf numFmtId="166" fontId="3" fillId="5" borderId="6" xfId="0" applyNumberFormat="1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2" fontId="3" fillId="2" borderId="41" xfId="0" applyNumberFormat="1" applyFont="1" applyFill="1" applyBorder="1" applyAlignment="1">
      <alignment horizontal="center"/>
    </xf>
    <xf numFmtId="166" fontId="2" fillId="2" borderId="31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34" xfId="0" applyNumberFormat="1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5" borderId="44" xfId="0" applyFont="1" applyFill="1" applyBorder="1" applyAlignment="1" applyProtection="1">
      <alignment horizontal="center"/>
      <protection locked="0"/>
    </xf>
    <xf numFmtId="166" fontId="2" fillId="2" borderId="45" xfId="0" applyNumberFormat="1" applyFont="1" applyFill="1" applyBorder="1" applyAlignment="1">
      <alignment horizontal="center"/>
    </xf>
    <xf numFmtId="0" fontId="3" fillId="5" borderId="46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0" fontId="3" fillId="5" borderId="47" xfId="0" applyFont="1" applyFill="1" applyBorder="1" applyAlignment="1" applyProtection="1">
      <alignment horizontal="center"/>
      <protection locked="0"/>
    </xf>
    <xf numFmtId="166" fontId="2" fillId="2" borderId="36" xfId="0" applyNumberFormat="1" applyFont="1" applyFill="1" applyBorder="1" applyAlignment="1">
      <alignment horizontal="center"/>
    </xf>
    <xf numFmtId="167" fontId="3" fillId="5" borderId="10" xfId="0" applyNumberFormat="1" applyFont="1" applyFill="1" applyBorder="1" applyAlignment="1" applyProtection="1">
      <alignment horizontal="center"/>
      <protection locked="0"/>
    </xf>
    <xf numFmtId="166" fontId="3" fillId="5" borderId="22" xfId="0" applyNumberFormat="1" applyFont="1" applyFill="1" applyBorder="1" applyAlignment="1" applyProtection="1">
      <alignment horizontal="center"/>
      <protection locked="0"/>
    </xf>
    <xf numFmtId="166" fontId="3" fillId="5" borderId="23" xfId="0" applyNumberFormat="1" applyFont="1" applyFill="1" applyBorder="1" applyAlignment="1" applyProtection="1">
      <alignment horizontal="center"/>
      <protection locked="0"/>
    </xf>
    <xf numFmtId="166" fontId="3" fillId="3" borderId="32" xfId="0" applyNumberFormat="1" applyFont="1" applyFill="1" applyBorder="1" applyAlignment="1">
      <alignment horizontal="center"/>
    </xf>
    <xf numFmtId="166" fontId="3" fillId="3" borderId="1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" fontId="3" fillId="5" borderId="2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6" fontId="3" fillId="4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3" xfId="0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6" xfId="0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0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3" xfId="0" applyFont="1" applyFill="1" applyBorder="1" applyAlignment="1">
      <alignment horizontal="center" wrapText="1"/>
    </xf>
    <xf numFmtId="2" fontId="2" fillId="2" borderId="21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5" xfId="0" applyNumberFormat="1" applyFont="1" applyFill="1" applyBorder="1" applyAlignment="1">
      <alignment horizontal="right"/>
    </xf>
    <xf numFmtId="10" fontId="3" fillId="4" borderId="26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7" xfId="0" applyFont="1" applyFill="1" applyBorder="1"/>
    <xf numFmtId="0" fontId="2" fillId="2" borderId="0" xfId="0" applyFont="1" applyFill="1" applyAlignment="1">
      <alignment horizontal="right"/>
    </xf>
    <xf numFmtId="10" fontId="3" fillId="3" borderId="26" xfId="0" applyNumberFormat="1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 vertical="center"/>
    </xf>
    <xf numFmtId="10" fontId="2" fillId="2" borderId="14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10" fontId="3" fillId="4" borderId="3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34" xfId="0" applyFont="1" applyFill="1" applyBorder="1"/>
    <xf numFmtId="0" fontId="3" fillId="2" borderId="40" xfId="0" applyFont="1" applyFill="1" applyBorder="1"/>
    <xf numFmtId="0" fontId="2" fillId="2" borderId="34" xfId="0" applyFont="1" applyFill="1" applyBorder="1"/>
    <xf numFmtId="0" fontId="2" fillId="2" borderId="40" xfId="0" applyFont="1" applyFill="1" applyBorder="1"/>
    <xf numFmtId="0" fontId="2" fillId="2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2" fontId="2" fillId="4" borderId="10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24" xfId="0" applyNumberFormat="1" applyFont="1" applyFill="1" applyBorder="1" applyAlignment="1">
      <alignment horizontal="center" vertical="center"/>
    </xf>
    <xf numFmtId="10" fontId="2" fillId="2" borderId="41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left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/>
      <protection locked="0"/>
    </xf>
    <xf numFmtId="0" fontId="3" fillId="5" borderId="4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6" xfId="0" applyFont="1" applyFill="1" applyBorder="1" applyAlignment="1" applyProtection="1">
      <alignment horizontal="center"/>
      <protection locked="0"/>
    </xf>
    <xf numFmtId="0" fontId="3" fillId="5" borderId="43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8" xfId="0" applyFont="1" applyFill="1" applyBorder="1" applyAlignment="1" applyProtection="1">
      <alignment horizontal="center"/>
      <protection locked="0"/>
    </xf>
    <xf numFmtId="166" fontId="3" fillId="5" borderId="6" xfId="0" applyNumberFormat="1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2" fontId="3" fillId="2" borderId="41" xfId="0" applyNumberFormat="1" applyFont="1" applyFill="1" applyBorder="1" applyAlignment="1">
      <alignment horizontal="center"/>
    </xf>
    <xf numFmtId="166" fontId="2" fillId="2" borderId="31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34" xfId="0" applyNumberFormat="1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5" borderId="44" xfId="0" applyFont="1" applyFill="1" applyBorder="1" applyAlignment="1" applyProtection="1">
      <alignment horizontal="center"/>
      <protection locked="0"/>
    </xf>
    <xf numFmtId="166" fontId="2" fillId="2" borderId="45" xfId="0" applyNumberFormat="1" applyFont="1" applyFill="1" applyBorder="1" applyAlignment="1">
      <alignment horizontal="center"/>
    </xf>
    <xf numFmtId="0" fontId="3" fillId="5" borderId="46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0" fontId="3" fillId="5" borderId="47" xfId="0" applyFont="1" applyFill="1" applyBorder="1" applyAlignment="1" applyProtection="1">
      <alignment horizontal="center"/>
      <protection locked="0"/>
    </xf>
    <xf numFmtId="166" fontId="2" fillId="2" borderId="36" xfId="0" applyNumberFormat="1" applyFont="1" applyFill="1" applyBorder="1" applyAlignment="1">
      <alignment horizontal="center"/>
    </xf>
    <xf numFmtId="167" fontId="3" fillId="5" borderId="10" xfId="0" applyNumberFormat="1" applyFont="1" applyFill="1" applyBorder="1" applyAlignment="1" applyProtection="1">
      <alignment horizontal="center"/>
      <protection locked="0"/>
    </xf>
    <xf numFmtId="166" fontId="3" fillId="5" borderId="22" xfId="0" applyNumberFormat="1" applyFont="1" applyFill="1" applyBorder="1" applyAlignment="1" applyProtection="1">
      <alignment horizontal="center"/>
      <protection locked="0"/>
    </xf>
    <xf numFmtId="166" fontId="3" fillId="5" borderId="23" xfId="0" applyNumberFormat="1" applyFont="1" applyFill="1" applyBorder="1" applyAlignment="1" applyProtection="1">
      <alignment horizontal="center"/>
      <protection locked="0"/>
    </xf>
    <xf numFmtId="166" fontId="3" fillId="3" borderId="32" xfId="0" applyNumberFormat="1" applyFont="1" applyFill="1" applyBorder="1" applyAlignment="1">
      <alignment horizontal="center"/>
    </xf>
    <xf numFmtId="166" fontId="3" fillId="3" borderId="1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" fontId="3" fillId="5" borderId="2" xfId="0" applyNumberFormat="1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justify" vertical="center" wrapText="1"/>
    </xf>
    <xf numFmtId="0" fontId="8" fillId="2" borderId="49" xfId="0" applyFont="1" applyFill="1" applyBorder="1" applyAlignment="1">
      <alignment horizontal="justify" vertical="center" wrapText="1"/>
    </xf>
    <xf numFmtId="0" fontId="8" fillId="2" borderId="50" xfId="0" applyFont="1" applyFill="1" applyBorder="1" applyAlignment="1">
      <alignment horizontal="justify" vertical="center" wrapText="1"/>
    </xf>
    <xf numFmtId="0" fontId="3" fillId="2" borderId="1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left" vertical="center" wrapText="1"/>
    </xf>
    <xf numFmtId="0" fontId="8" fillId="2" borderId="49" xfId="0" applyFont="1" applyFill="1" applyBorder="1" applyAlignment="1">
      <alignment horizontal="left" vertical="center" wrapText="1"/>
    </xf>
    <xf numFmtId="0" fontId="8" fillId="2" borderId="50" xfId="0" applyFont="1" applyFill="1" applyBorder="1" applyAlignment="1">
      <alignment horizontal="left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3" fillId="5" borderId="15" xfId="0" applyNumberFormat="1" applyFont="1" applyFill="1" applyBorder="1" applyAlignment="1" applyProtection="1">
      <alignment horizontal="center" vertical="center"/>
      <protection locked="0"/>
    </xf>
    <xf numFmtId="0" fontId="3" fillId="2" borderId="3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3" fillId="5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"/>
  <sheetViews>
    <sheetView workbookViewId="0">
      <selection activeCell="A26" sqref="A26"/>
    </sheetView>
  </sheetViews>
  <sheetFormatPr defaultRowHeight="12.75" x14ac:dyDescent="0.2"/>
  <sheetData>
    <row r="25" spans="1:1" x14ac:dyDescent="0.2">
      <c r="A25">
        <v>250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27"/>
  <sheetViews>
    <sheetView view="pageBreakPreview" zoomScale="70" zoomScaleNormal="75" workbookViewId="0">
      <selection activeCell="B27" sqref="B27"/>
    </sheetView>
  </sheetViews>
  <sheetFormatPr defaultRowHeight="18.7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7" spans="1:14" x14ac:dyDescent="0.3">
      <c r="A17" s="1" t="s">
        <v>0</v>
      </c>
    </row>
    <row r="18" spans="1:14" x14ac:dyDescent="0.3">
      <c r="A18" s="3" t="s">
        <v>1</v>
      </c>
      <c r="B18" s="511" t="s">
        <v>2</v>
      </c>
      <c r="C18" s="511"/>
      <c r="D18" s="97"/>
      <c r="E18" s="97"/>
    </row>
    <row r="19" spans="1:14" x14ac:dyDescent="0.3">
      <c r="A19" s="3" t="s">
        <v>3</v>
      </c>
      <c r="B19" s="98" t="s">
        <v>4</v>
      </c>
    </row>
    <row r="20" spans="1:14" x14ac:dyDescent="0.3">
      <c r="A20" s="3" t="s">
        <v>5</v>
      </c>
      <c r="B20" s="98" t="s">
        <v>2</v>
      </c>
    </row>
    <row r="21" spans="1:14" x14ac:dyDescent="0.3">
      <c r="A21" s="3" t="s">
        <v>6</v>
      </c>
      <c r="B21" s="127" t="s">
        <v>2</v>
      </c>
      <c r="C21" s="127"/>
      <c r="D21" s="127"/>
      <c r="E21" s="127"/>
      <c r="F21" s="127"/>
      <c r="G21" s="127"/>
      <c r="H21" s="127"/>
      <c r="I21" s="127"/>
    </row>
    <row r="22" spans="1:14" x14ac:dyDescent="0.3">
      <c r="A22" s="3" t="s">
        <v>7</v>
      </c>
      <c r="B22" s="99" t="s">
        <v>8</v>
      </c>
    </row>
    <row r="23" spans="1:14" x14ac:dyDescent="0.3">
      <c r="A23" s="3" t="s">
        <v>9</v>
      </c>
      <c r="B23" s="99"/>
    </row>
    <row r="24" spans="1:14" x14ac:dyDescent="0.3">
      <c r="A24" s="3"/>
      <c r="B24" s="6"/>
    </row>
    <row r="25" spans="1:14" x14ac:dyDescent="0.3">
      <c r="A25" s="7" t="s">
        <v>10</v>
      </c>
      <c r="B25" s="6"/>
    </row>
    <row r="26" spans="1:14" x14ac:dyDescent="0.3">
      <c r="A26" s="8" t="s">
        <v>11</v>
      </c>
      <c r="B26" s="130" t="s">
        <v>12</v>
      </c>
      <c r="C26" s="130"/>
    </row>
    <row r="27" spans="1:14" x14ac:dyDescent="0.3">
      <c r="A27" s="10" t="s">
        <v>13</v>
      </c>
      <c r="B27" s="101"/>
    </row>
    <row r="28" spans="1:14" ht="19.5" customHeight="1" x14ac:dyDescent="0.3">
      <c r="A28" s="10" t="s">
        <v>14</v>
      </c>
      <c r="B28" s="102">
        <v>99.7</v>
      </c>
    </row>
    <row r="29" spans="1:14" s="11" customFormat="1" ht="15.75" customHeight="1" x14ac:dyDescent="0.3">
      <c r="A29" s="10" t="s">
        <v>15</v>
      </c>
      <c r="B29" s="101"/>
      <c r="C29" s="491" t="s">
        <v>16</v>
      </c>
      <c r="D29" s="492"/>
      <c r="E29" s="492"/>
      <c r="F29" s="492"/>
      <c r="G29" s="493"/>
      <c r="I29" s="12"/>
      <c r="J29" s="12"/>
      <c r="K29" s="12"/>
      <c r="L29" s="12"/>
    </row>
    <row r="30" spans="1:14" s="11" customFormat="1" ht="19.5" customHeight="1" x14ac:dyDescent="0.3">
      <c r="A30" s="10" t="s">
        <v>17</v>
      </c>
      <c r="B30" s="9">
        <f>B28-B29</f>
        <v>99.7</v>
      </c>
      <c r="C30" s="13"/>
      <c r="D30" s="13"/>
      <c r="E30" s="13"/>
      <c r="F30" s="13"/>
      <c r="G30" s="14"/>
      <c r="I30" s="12"/>
      <c r="J30" s="12"/>
      <c r="K30" s="12"/>
      <c r="L30" s="12"/>
    </row>
    <row r="31" spans="1:14" s="11" customFormat="1" ht="17.25" customHeight="1" x14ac:dyDescent="0.3">
      <c r="A31" s="10" t="s">
        <v>18</v>
      </c>
      <c r="B31" s="103">
        <v>1</v>
      </c>
      <c r="C31" s="496" t="s">
        <v>19</v>
      </c>
      <c r="D31" s="497"/>
      <c r="E31" s="497"/>
      <c r="F31" s="497"/>
      <c r="G31" s="497"/>
      <c r="H31" s="498"/>
      <c r="I31" s="12"/>
      <c r="J31" s="12"/>
      <c r="K31" s="12"/>
      <c r="L31" s="12"/>
    </row>
    <row r="32" spans="1:14" s="11" customFormat="1" ht="17.25" customHeight="1" x14ac:dyDescent="0.3">
      <c r="A32" s="10" t="s">
        <v>20</v>
      </c>
      <c r="B32" s="103">
        <v>1</v>
      </c>
      <c r="C32" s="496" t="s">
        <v>21</v>
      </c>
      <c r="D32" s="497"/>
      <c r="E32" s="497"/>
      <c r="F32" s="497"/>
      <c r="G32" s="497"/>
      <c r="H32" s="498"/>
      <c r="I32" s="12"/>
      <c r="J32" s="12"/>
      <c r="K32" s="12"/>
      <c r="L32" s="16"/>
      <c r="M32" s="16"/>
      <c r="N32" s="17"/>
    </row>
    <row r="33" spans="1:14" s="11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11" customFormat="1" x14ac:dyDescent="0.3">
      <c r="A34" s="10" t="s">
        <v>22</v>
      </c>
      <c r="B34" s="19">
        <f>B31/B32</f>
        <v>1</v>
      </c>
      <c r="C34" s="2" t="s">
        <v>23</v>
      </c>
      <c r="D34" s="2"/>
      <c r="E34" s="2"/>
      <c r="F34" s="2"/>
      <c r="G34" s="2"/>
      <c r="I34" s="12"/>
      <c r="J34" s="12"/>
      <c r="K34" s="12"/>
      <c r="L34" s="16"/>
      <c r="M34" s="16"/>
      <c r="N34" s="17"/>
    </row>
    <row r="35" spans="1:14" s="11" customFormat="1" ht="19.5" customHeight="1" x14ac:dyDescent="0.3">
      <c r="A35" s="10"/>
      <c r="B35" s="9"/>
      <c r="G35" s="2"/>
      <c r="I35" s="12"/>
      <c r="J35" s="12"/>
      <c r="K35" s="12"/>
      <c r="L35" s="16"/>
      <c r="M35" s="16"/>
      <c r="N35" s="17"/>
    </row>
    <row r="36" spans="1:14" s="11" customFormat="1" ht="15.75" customHeight="1" x14ac:dyDescent="0.3">
      <c r="A36" s="20" t="s">
        <v>24</v>
      </c>
      <c r="B36" s="131">
        <v>20</v>
      </c>
      <c r="C36" s="2"/>
      <c r="D36" s="494" t="s">
        <v>25</v>
      </c>
      <c r="E36" s="506"/>
      <c r="F36" s="494" t="s">
        <v>26</v>
      </c>
      <c r="G36" s="495"/>
      <c r="J36" s="12"/>
      <c r="K36" s="12"/>
      <c r="L36" s="16"/>
      <c r="M36" s="16"/>
      <c r="N36" s="17"/>
    </row>
    <row r="37" spans="1:14" s="11" customFormat="1" ht="15.75" customHeight="1" x14ac:dyDescent="0.3">
      <c r="A37" s="21" t="s">
        <v>27</v>
      </c>
      <c r="B37" s="132">
        <v>1</v>
      </c>
      <c r="C37" s="129" t="s">
        <v>28</v>
      </c>
      <c r="D37" s="147" t="s">
        <v>29</v>
      </c>
      <c r="E37" s="83" t="s">
        <v>30</v>
      </c>
      <c r="F37" s="147" t="s">
        <v>29</v>
      </c>
      <c r="G37" s="24" t="s">
        <v>30</v>
      </c>
      <c r="J37" s="12"/>
      <c r="K37" s="12"/>
      <c r="L37" s="16"/>
      <c r="M37" s="16"/>
      <c r="N37" s="17"/>
    </row>
    <row r="38" spans="1:14" s="11" customFormat="1" ht="21.75" customHeight="1" x14ac:dyDescent="0.3">
      <c r="A38" s="21" t="s">
        <v>31</v>
      </c>
      <c r="B38" s="132">
        <v>1</v>
      </c>
      <c r="C38" s="80">
        <v>1</v>
      </c>
      <c r="D38" s="148">
        <v>45</v>
      </c>
      <c r="E38" s="144">
        <f>IF(ISBLANK(D38),"-",$D$48/$D$45*D38)</f>
        <v>174.7642928786359</v>
      </c>
      <c r="F38" s="148">
        <v>45</v>
      </c>
      <c r="G38" s="149">
        <f>IF(ISBLANK(F38),"-",$D$48/$F$45*F38)</f>
        <v>0.19088518843120067</v>
      </c>
      <c r="J38" s="12"/>
      <c r="K38" s="12"/>
      <c r="L38" s="16"/>
      <c r="M38" s="16"/>
      <c r="N38" s="17"/>
    </row>
    <row r="39" spans="1:14" s="11" customFormat="1" ht="21.75" customHeight="1" x14ac:dyDescent="0.3">
      <c r="A39" s="21" t="s">
        <v>32</v>
      </c>
      <c r="B39" s="132">
        <v>1</v>
      </c>
      <c r="C39" s="51">
        <v>2</v>
      </c>
      <c r="D39" s="150">
        <v>545</v>
      </c>
      <c r="E39" s="145">
        <f>IF(ISBLANK(D39),"-",$D$48/$D$45*D39)</f>
        <v>2116.5897693079237</v>
      </c>
      <c r="F39" s="150">
        <v>45</v>
      </c>
      <c r="G39" s="151">
        <f>IF(ISBLANK(F39),"-",$D$48/$F$45*F39)</f>
        <v>0.19088518843120067</v>
      </c>
      <c r="J39" s="12"/>
      <c r="K39" s="12"/>
      <c r="L39" s="16"/>
      <c r="M39" s="16"/>
      <c r="N39" s="17"/>
    </row>
    <row r="40" spans="1:14" ht="21.75" customHeight="1" x14ac:dyDescent="0.3">
      <c r="A40" s="21" t="s">
        <v>33</v>
      </c>
      <c r="B40" s="132">
        <v>1</v>
      </c>
      <c r="C40" s="51">
        <v>3</v>
      </c>
      <c r="D40" s="150">
        <v>45</v>
      </c>
      <c r="E40" s="145">
        <f>IF(ISBLANK(D40),"-",$D$48/$D$45*D40)</f>
        <v>174.7642928786359</v>
      </c>
      <c r="F40" s="150">
        <v>54</v>
      </c>
      <c r="G40" s="151">
        <f>IF(ISBLANK(F40),"-",$D$48/$F$45*F40)</f>
        <v>0.22906222611744081</v>
      </c>
      <c r="L40" s="16"/>
      <c r="M40" s="16"/>
      <c r="N40" s="26"/>
    </row>
    <row r="41" spans="1:14" ht="21.75" customHeight="1" x14ac:dyDescent="0.3">
      <c r="A41" s="21" t="s">
        <v>34</v>
      </c>
      <c r="B41" s="132">
        <v>1</v>
      </c>
      <c r="C41" s="84">
        <v>4</v>
      </c>
      <c r="D41" s="152"/>
      <c r="E41" s="146" t="str">
        <f>IF(ISBLANK(D41),"-",$D$48/$D$45*D41)</f>
        <v>-</v>
      </c>
      <c r="F41" s="152"/>
      <c r="G41" s="153" t="str">
        <f>IF(ISBLANK(F41),"-",$D$48/$F$45*F41)</f>
        <v>-</v>
      </c>
      <c r="L41" s="16"/>
      <c r="M41" s="16"/>
      <c r="N41" s="26"/>
    </row>
    <row r="42" spans="1:14" ht="22.5" customHeight="1" x14ac:dyDescent="0.3">
      <c r="A42" s="21" t="s">
        <v>35</v>
      </c>
      <c r="B42" s="132">
        <v>1</v>
      </c>
      <c r="C42" s="75" t="s">
        <v>36</v>
      </c>
      <c r="D42" s="81">
        <v>569852</v>
      </c>
      <c r="E42" s="56">
        <f>AVERAGE(E38:E41)</f>
        <v>822.03945168839846</v>
      </c>
      <c r="F42" s="81">
        <v>545</v>
      </c>
      <c r="G42" s="28">
        <f>AVERAGE(G38:G41)</f>
        <v>0.20361086765994738</v>
      </c>
      <c r="H42" s="124"/>
    </row>
    <row r="43" spans="1:14" ht="21.75" customHeight="1" x14ac:dyDescent="0.3">
      <c r="A43" s="21" t="s">
        <v>37</v>
      </c>
      <c r="B43" s="132">
        <v>1</v>
      </c>
      <c r="C43" s="29" t="s">
        <v>38</v>
      </c>
      <c r="D43" s="136">
        <v>5</v>
      </c>
      <c r="E43" s="26"/>
      <c r="F43" s="136">
        <v>5</v>
      </c>
      <c r="H43" s="124"/>
    </row>
    <row r="44" spans="1:14" ht="21.75" customHeight="1" x14ac:dyDescent="0.3">
      <c r="A44" s="21" t="s">
        <v>39</v>
      </c>
      <c r="B44" s="132">
        <v>1</v>
      </c>
      <c r="C44" s="30" t="s">
        <v>40</v>
      </c>
      <c r="D44" s="31">
        <f>D43*$B$34</f>
        <v>5</v>
      </c>
      <c r="E44" s="32"/>
      <c r="F44" s="31">
        <v>454</v>
      </c>
      <c r="H44" s="124"/>
    </row>
    <row r="45" spans="1:14" ht="19.5" customHeight="1" x14ac:dyDescent="0.3">
      <c r="A45" s="21" t="s">
        <v>41</v>
      </c>
      <c r="B45" s="140">
        <f>(B44/B43)*(B42/B41)*(B40/B39)*(B38/B37)*B36</f>
        <v>20</v>
      </c>
      <c r="C45" s="30" t="s">
        <v>42</v>
      </c>
      <c r="D45" s="33">
        <f>D44*$B$30/100</f>
        <v>4.9850000000000003</v>
      </c>
      <c r="E45" s="34"/>
      <c r="F45" s="33">
        <v>4564</v>
      </c>
      <c r="H45" s="124"/>
    </row>
    <row r="46" spans="1:14" ht="19.5" customHeight="1" x14ac:dyDescent="0.3">
      <c r="A46" s="507" t="s">
        <v>43</v>
      </c>
      <c r="B46" s="508"/>
      <c r="C46" s="30" t="s">
        <v>44</v>
      </c>
      <c r="D46" s="31">
        <f>D45/$B$45</f>
        <v>0.24925000000000003</v>
      </c>
      <c r="E46" s="34"/>
      <c r="F46" s="35">
        <v>6646</v>
      </c>
      <c r="H46" s="124"/>
    </row>
    <row r="47" spans="1:14" ht="19.5" customHeight="1" x14ac:dyDescent="0.3">
      <c r="A47" s="509"/>
      <c r="B47" s="510"/>
      <c r="C47" s="36" t="s">
        <v>45</v>
      </c>
      <c r="D47" s="154">
        <v>0.96799999999999997</v>
      </c>
      <c r="F47" s="37"/>
      <c r="H47" s="124"/>
    </row>
    <row r="48" spans="1:14" ht="19.5" customHeight="1" x14ac:dyDescent="0.3">
      <c r="C48" s="38" t="s">
        <v>46</v>
      </c>
      <c r="D48" s="35">
        <f>D47*$B$45</f>
        <v>19.36</v>
      </c>
      <c r="F48" s="37"/>
      <c r="H48" s="124"/>
    </row>
    <row r="49" spans="1:12" x14ac:dyDescent="0.3">
      <c r="C49" s="39" t="s">
        <v>47</v>
      </c>
      <c r="D49" s="40">
        <f>AVERAGE(E38:E41,G38:G41)</f>
        <v>411.12153127802929</v>
      </c>
      <c r="F49" s="41"/>
      <c r="H49" s="124"/>
    </row>
    <row r="50" spans="1:12" x14ac:dyDescent="0.3">
      <c r="C50" s="36" t="s">
        <v>48</v>
      </c>
      <c r="D50" s="42">
        <f>STDEV(E38:E41,G38:G41)/D49</f>
        <v>2.0428763850838156</v>
      </c>
      <c r="F50" s="41"/>
      <c r="H50" s="124"/>
    </row>
    <row r="51" spans="1:12" ht="19.5" customHeight="1" x14ac:dyDescent="0.3">
      <c r="C51" s="38" t="s">
        <v>49</v>
      </c>
      <c r="D51" s="43">
        <f>COUNT(E38:E41,G38:G41)</f>
        <v>6</v>
      </c>
      <c r="F51" s="41"/>
    </row>
    <row r="53" spans="1:12" x14ac:dyDescent="0.3">
      <c r="A53" s="1" t="s">
        <v>10</v>
      </c>
      <c r="B53" s="44" t="s">
        <v>50</v>
      </c>
    </row>
    <row r="54" spans="1:12" x14ac:dyDescent="0.3">
      <c r="A54" s="2" t="s">
        <v>51</v>
      </c>
      <c r="B54" s="5" t="str">
        <f>B21</f>
        <v>LAMIVUDINE 30mg &amp; ZIDOVUDINE 60mg</v>
      </c>
    </row>
    <row r="55" spans="1:12" x14ac:dyDescent="0.3">
      <c r="A55" s="4" t="s">
        <v>52</v>
      </c>
      <c r="B55" s="100">
        <v>250</v>
      </c>
      <c r="C55" s="1" t="s">
        <v>12</v>
      </c>
      <c r="H55" s="11"/>
    </row>
    <row r="56" spans="1:12" x14ac:dyDescent="0.3">
      <c r="A56" s="5" t="s">
        <v>53</v>
      </c>
      <c r="B56" s="128">
        <f>uniformity!A25</f>
        <v>250</v>
      </c>
      <c r="H56" s="11"/>
    </row>
    <row r="57" spans="1:12" ht="19.5" customHeight="1" x14ac:dyDescent="0.3">
      <c r="H57" s="11"/>
    </row>
    <row r="58" spans="1:12" s="11" customFormat="1" ht="15.75" customHeight="1" x14ac:dyDescent="0.3">
      <c r="A58" s="20" t="s">
        <v>54</v>
      </c>
      <c r="B58" s="131">
        <v>13.85</v>
      </c>
      <c r="C58" s="2"/>
      <c r="D58" s="46" t="s">
        <v>55</v>
      </c>
      <c r="E58" s="45" t="s">
        <v>56</v>
      </c>
      <c r="F58" s="45" t="s">
        <v>29</v>
      </c>
      <c r="G58" s="45" t="s">
        <v>57</v>
      </c>
      <c r="H58" s="22" t="s">
        <v>58</v>
      </c>
      <c r="L58" s="12"/>
    </row>
    <row r="59" spans="1:12" s="11" customFormat="1" ht="22.5" customHeight="1" x14ac:dyDescent="0.3">
      <c r="A59" s="21" t="s">
        <v>59</v>
      </c>
      <c r="B59" s="132">
        <v>25</v>
      </c>
      <c r="C59" s="499" t="s">
        <v>60</v>
      </c>
      <c r="D59" s="503">
        <v>5</v>
      </c>
      <c r="E59" s="47">
        <v>1</v>
      </c>
      <c r="F59" s="137">
        <v>45</v>
      </c>
      <c r="G59" s="87">
        <f>IF(ISBLANK(F59),"-",(F59/$D$49*$D$47*$B$67)*($B$56/$D$59))</f>
        <v>2.9349277724498557</v>
      </c>
      <c r="H59" s="89">
        <f t="shared" ref="H59:H70" si="0">IF(ISBLANK(F59),"-",G59/$B$55)</f>
        <v>1.1739711089799423E-2</v>
      </c>
      <c r="L59" s="12"/>
    </row>
    <row r="60" spans="1:12" s="11" customFormat="1" ht="21.75" customHeight="1" x14ac:dyDescent="0.3">
      <c r="A60" s="21" t="s">
        <v>61</v>
      </c>
      <c r="B60" s="132">
        <v>1</v>
      </c>
      <c r="C60" s="500"/>
      <c r="D60" s="504"/>
      <c r="E60" s="48">
        <v>2</v>
      </c>
      <c r="F60" s="134">
        <v>45</v>
      </c>
      <c r="G60" s="88">
        <f>IF(ISBLANK(F60),"-",(F60/$D$49*$D$47*$B$67)*($B$56/$D$59))</f>
        <v>2.9349277724498557</v>
      </c>
      <c r="H60" s="90">
        <f t="shared" si="0"/>
        <v>1.1739711089799423E-2</v>
      </c>
      <c r="L60" s="12"/>
    </row>
    <row r="61" spans="1:12" s="11" customFormat="1" ht="21.75" customHeight="1" x14ac:dyDescent="0.3">
      <c r="A61" s="21" t="s">
        <v>62</v>
      </c>
      <c r="B61" s="132">
        <v>1</v>
      </c>
      <c r="C61" s="500"/>
      <c r="D61" s="504"/>
      <c r="E61" s="48">
        <v>3</v>
      </c>
      <c r="F61" s="134">
        <v>45</v>
      </c>
      <c r="G61" s="88">
        <f>IF(ISBLANK(F61),"-",(F61/$D$49*$D$47*$B$67)*($B$56/$D$59))</f>
        <v>2.9349277724498557</v>
      </c>
      <c r="H61" s="90">
        <f t="shared" si="0"/>
        <v>1.1739711089799423E-2</v>
      </c>
      <c r="L61" s="12"/>
    </row>
    <row r="62" spans="1:12" ht="21" customHeight="1" x14ac:dyDescent="0.3">
      <c r="A62" s="21" t="s">
        <v>63</v>
      </c>
      <c r="B62" s="132">
        <v>1</v>
      </c>
      <c r="C62" s="501"/>
      <c r="D62" s="505"/>
      <c r="E62" s="49">
        <v>4</v>
      </c>
      <c r="F62" s="138"/>
      <c r="G62" s="88" t="str">
        <f>IF(ISBLANK(F62),"-",(F62/$D$49*$D$47*$B$67)*($B$56/$D$59))</f>
        <v>-</v>
      </c>
      <c r="H62" s="90" t="str">
        <f t="shared" si="0"/>
        <v>-</v>
      </c>
    </row>
    <row r="63" spans="1:12" ht="21.75" customHeight="1" x14ac:dyDescent="0.3">
      <c r="A63" s="21" t="s">
        <v>64</v>
      </c>
      <c r="B63" s="132">
        <v>1</v>
      </c>
      <c r="C63" s="499" t="s">
        <v>65</v>
      </c>
      <c r="D63" s="503">
        <v>5</v>
      </c>
      <c r="E63" s="47">
        <v>1</v>
      </c>
      <c r="F63" s="137">
        <v>45</v>
      </c>
      <c r="G63" s="120">
        <f>IF(ISBLANK(F63),"-",(F63/$D$49*$D$47*$B$67)*($B$56/$D$63))</f>
        <v>2.9349277724498557</v>
      </c>
      <c r="H63" s="117">
        <f t="shared" si="0"/>
        <v>1.1739711089799423E-2</v>
      </c>
    </row>
    <row r="64" spans="1:12" ht="21.75" customHeight="1" x14ac:dyDescent="0.3">
      <c r="A64" s="21" t="s">
        <v>66</v>
      </c>
      <c r="B64" s="132">
        <v>1</v>
      </c>
      <c r="C64" s="500"/>
      <c r="D64" s="504"/>
      <c r="E64" s="48">
        <v>2</v>
      </c>
      <c r="F64" s="134">
        <v>45</v>
      </c>
      <c r="G64" s="121">
        <f>IF(ISBLANK(F64),"-",(F64/$D$49*$D$47*$B$67)*($B$56/$D$63))</f>
        <v>2.9349277724498557</v>
      </c>
      <c r="H64" s="118">
        <f t="shared" si="0"/>
        <v>1.1739711089799423E-2</v>
      </c>
    </row>
    <row r="65" spans="1:8" ht="21.75" customHeight="1" x14ac:dyDescent="0.3">
      <c r="A65" s="21" t="s">
        <v>67</v>
      </c>
      <c r="B65" s="132">
        <v>1</v>
      </c>
      <c r="C65" s="500"/>
      <c r="D65" s="504"/>
      <c r="E65" s="48">
        <v>3</v>
      </c>
      <c r="F65" s="134">
        <v>45</v>
      </c>
      <c r="G65" s="121">
        <f>IF(ISBLANK(F65),"-",(F65/$D$49*$D$47*$B$67)*($B$56/$D$63))</f>
        <v>2.9349277724498557</v>
      </c>
      <c r="H65" s="118">
        <f t="shared" si="0"/>
        <v>1.1739711089799423E-2</v>
      </c>
    </row>
    <row r="66" spans="1:8" ht="21" customHeight="1" x14ac:dyDescent="0.3">
      <c r="A66" s="21" t="s">
        <v>68</v>
      </c>
      <c r="B66" s="132">
        <v>1</v>
      </c>
      <c r="C66" s="501"/>
      <c r="D66" s="505"/>
      <c r="E66" s="49">
        <v>4</v>
      </c>
      <c r="F66" s="138"/>
      <c r="G66" s="122" t="str">
        <f>IF(ISBLANK(F66),"-",(F66/$D$49*$D$47*$B$67)*($B$56/$D$63))</f>
        <v>-</v>
      </c>
      <c r="H66" s="119" t="str">
        <f t="shared" si="0"/>
        <v>-</v>
      </c>
    </row>
    <row r="67" spans="1:8" ht="21.75" customHeight="1" x14ac:dyDescent="0.3">
      <c r="A67" s="21" t="s">
        <v>69</v>
      </c>
      <c r="B67" s="141">
        <f>(B66/B65)*(B64/B63)*(B62/B61)*(B60/B59)*B58</f>
        <v>0.55400000000000005</v>
      </c>
      <c r="C67" s="499" t="s">
        <v>70</v>
      </c>
      <c r="D67" s="503">
        <v>5</v>
      </c>
      <c r="E67" s="47">
        <v>1</v>
      </c>
      <c r="F67" s="137">
        <v>45</v>
      </c>
      <c r="G67" s="120">
        <f>IF(ISBLANK(F67),"-",(F67/$D$49*$D$47*$B$67)*($B$56/$D$67))</f>
        <v>2.9349277724498557</v>
      </c>
      <c r="H67" s="90">
        <f t="shared" si="0"/>
        <v>1.1739711089799423E-2</v>
      </c>
    </row>
    <row r="68" spans="1:8" ht="21.75" customHeight="1" x14ac:dyDescent="0.3">
      <c r="A68" s="142" t="s">
        <v>71</v>
      </c>
      <c r="B68" s="143">
        <f>D47*B67/B55*B56</f>
        <v>0.53627200000000008</v>
      </c>
      <c r="C68" s="500"/>
      <c r="D68" s="504"/>
      <c r="E68" s="48">
        <v>2</v>
      </c>
      <c r="F68" s="134">
        <v>45</v>
      </c>
      <c r="G68" s="121">
        <f>IF(ISBLANK(F68),"-",(F68/$D$49*$D$47*$B$67)*($B$56/$D$67))</f>
        <v>2.9349277724498557</v>
      </c>
      <c r="H68" s="90">
        <f t="shared" si="0"/>
        <v>1.1739711089799423E-2</v>
      </c>
    </row>
    <row r="69" spans="1:8" ht="22.5" customHeight="1" x14ac:dyDescent="0.3">
      <c r="A69" s="507" t="s">
        <v>43</v>
      </c>
      <c r="B69" s="508"/>
      <c r="C69" s="500"/>
      <c r="D69" s="504"/>
      <c r="E69" s="48">
        <v>3</v>
      </c>
      <c r="F69" s="134">
        <v>45</v>
      </c>
      <c r="G69" s="121">
        <f>IF(ISBLANK(F69),"-",(F69/$D$49*$D$47*$B$67)*($B$56/$D$67))</f>
        <v>2.9349277724498557</v>
      </c>
      <c r="H69" s="90">
        <f t="shared" si="0"/>
        <v>1.1739711089799423E-2</v>
      </c>
    </row>
    <row r="70" spans="1:8" ht="21.75" customHeight="1" x14ac:dyDescent="0.3">
      <c r="A70" s="509"/>
      <c r="B70" s="510"/>
      <c r="C70" s="502"/>
      <c r="D70" s="505"/>
      <c r="E70" s="49">
        <v>4</v>
      </c>
      <c r="F70" s="138"/>
      <c r="G70" s="122" t="str">
        <f>IF(ISBLANK(F70),"-",(F70/$D$49*$D$47*$B$67)*($B$56/$D$67))</f>
        <v>-</v>
      </c>
      <c r="H70" s="91" t="str">
        <f t="shared" si="0"/>
        <v>-</v>
      </c>
    </row>
    <row r="71" spans="1:8" x14ac:dyDescent="0.3">
      <c r="A71" s="50"/>
      <c r="B71" s="50"/>
      <c r="C71" s="50"/>
      <c r="D71" s="50"/>
      <c r="E71" s="50"/>
      <c r="F71" s="51"/>
      <c r="G71" s="39" t="s">
        <v>36</v>
      </c>
      <c r="H71" s="92">
        <f>AVERAGE(H59:H70)</f>
        <v>1.1739711089799421E-2</v>
      </c>
    </row>
    <row r="72" spans="1:8" x14ac:dyDescent="0.3">
      <c r="C72" s="50"/>
      <c r="D72" s="50"/>
      <c r="E72" s="50"/>
      <c r="F72" s="51"/>
      <c r="G72" s="36" t="s">
        <v>48</v>
      </c>
      <c r="H72" s="53">
        <f>STDEV(H59:H70)/H71</f>
        <v>1.5672890805794824E-16</v>
      </c>
    </row>
    <row r="73" spans="1:8" ht="19.5" customHeight="1" x14ac:dyDescent="0.3">
      <c r="A73" s="50"/>
      <c r="B73" s="50"/>
      <c r="C73" s="51"/>
      <c r="D73" s="51"/>
      <c r="E73" s="52"/>
      <c r="F73" s="51"/>
      <c r="G73" s="38" t="s">
        <v>49</v>
      </c>
      <c r="H73" s="55">
        <f>COUNT(H59:H70)</f>
        <v>9</v>
      </c>
    </row>
    <row r="74" spans="1:8" x14ac:dyDescent="0.3">
      <c r="A74" s="50"/>
      <c r="B74" s="50"/>
      <c r="C74" s="51"/>
      <c r="D74" s="51"/>
      <c r="E74" s="52"/>
      <c r="F74" s="51"/>
      <c r="G74" s="75"/>
      <c r="H74" s="159"/>
    </row>
    <row r="75" spans="1:8" x14ac:dyDescent="0.3">
      <c r="A75" s="10" t="s">
        <v>72</v>
      </c>
      <c r="B75" s="161" t="s">
        <v>73</v>
      </c>
      <c r="C75" s="512" t="s">
        <v>12</v>
      </c>
      <c r="D75" s="512"/>
      <c r="E75" s="162" t="s">
        <v>74</v>
      </c>
      <c r="F75" s="162"/>
      <c r="G75" s="160">
        <f>H71</f>
        <v>1.1739711089799421E-2</v>
      </c>
      <c r="H75" s="159"/>
    </row>
    <row r="76" spans="1:8" x14ac:dyDescent="0.3">
      <c r="A76" s="50"/>
      <c r="B76" s="50"/>
      <c r="C76" s="51"/>
      <c r="D76" s="51"/>
      <c r="E76" s="52"/>
      <c r="F76" s="51"/>
      <c r="G76" s="75"/>
      <c r="H76" s="159"/>
    </row>
    <row r="77" spans="1:8" x14ac:dyDescent="0.3">
      <c r="A77" s="7" t="s">
        <v>75</v>
      </c>
      <c r="B77" s="7" t="s">
        <v>76</v>
      </c>
    </row>
    <row r="78" spans="1:8" x14ac:dyDescent="0.3">
      <c r="A78" s="7"/>
      <c r="B78" s="7"/>
    </row>
    <row r="79" spans="1:8" x14ac:dyDescent="0.3">
      <c r="A79" s="8" t="s">
        <v>11</v>
      </c>
      <c r="B79" s="130" t="str">
        <f>B26</f>
        <v>Lamivudine</v>
      </c>
      <c r="C79" s="130"/>
    </row>
    <row r="80" spans="1:8" x14ac:dyDescent="0.3">
      <c r="A80" s="10" t="s">
        <v>13</v>
      </c>
      <c r="B80" s="101">
        <f>B27</f>
        <v>0</v>
      </c>
    </row>
    <row r="81" spans="1:12" ht="19.5" customHeight="1" x14ac:dyDescent="0.3">
      <c r="A81" s="10" t="s">
        <v>14</v>
      </c>
      <c r="B81" s="102">
        <f>B28</f>
        <v>99.7</v>
      </c>
    </row>
    <row r="82" spans="1:12" s="11" customFormat="1" ht="15.75" customHeight="1" x14ac:dyDescent="0.3">
      <c r="A82" s="10" t="s">
        <v>15</v>
      </c>
      <c r="B82" s="102">
        <f>B29</f>
        <v>0</v>
      </c>
      <c r="C82" s="491" t="s">
        <v>16</v>
      </c>
      <c r="D82" s="492"/>
      <c r="E82" s="492"/>
      <c r="F82" s="492"/>
      <c r="G82" s="493"/>
      <c r="I82" s="12"/>
      <c r="J82" s="12"/>
      <c r="K82" s="12"/>
      <c r="L82" s="12"/>
    </row>
    <row r="83" spans="1:12" s="11" customFormat="1" x14ac:dyDescent="0.3">
      <c r="A83" s="10" t="s">
        <v>17</v>
      </c>
      <c r="B83" s="9">
        <f>B81-B82</f>
        <v>99.7</v>
      </c>
      <c r="C83" s="13"/>
      <c r="D83" s="13"/>
      <c r="E83" s="13"/>
      <c r="F83" s="13"/>
      <c r="G83" s="14"/>
      <c r="I83" s="12"/>
      <c r="J83" s="12"/>
      <c r="K83" s="12"/>
      <c r="L83" s="12"/>
    </row>
    <row r="84" spans="1:12" ht="19.5" customHeight="1" x14ac:dyDescent="0.3">
      <c r="A84" s="7"/>
      <c r="B84" s="7"/>
    </row>
    <row r="85" spans="1:12" ht="19.5" customHeight="1" x14ac:dyDescent="0.3">
      <c r="A85" s="20" t="s">
        <v>24</v>
      </c>
      <c r="B85" s="131">
        <v>50</v>
      </c>
      <c r="D85" s="85" t="s">
        <v>25</v>
      </c>
      <c r="E85" s="86"/>
      <c r="F85" s="494" t="s">
        <v>26</v>
      </c>
      <c r="G85" s="495"/>
    </row>
    <row r="86" spans="1:12" ht="21.75" customHeight="1" x14ac:dyDescent="0.3">
      <c r="A86" s="21" t="s">
        <v>27</v>
      </c>
      <c r="B86" s="132">
        <v>1</v>
      </c>
      <c r="C86" s="82" t="s">
        <v>28</v>
      </c>
      <c r="D86" s="23" t="s">
        <v>29</v>
      </c>
      <c r="E86" s="83" t="s">
        <v>30</v>
      </c>
      <c r="F86" s="23" t="s">
        <v>29</v>
      </c>
      <c r="G86" s="24" t="s">
        <v>30</v>
      </c>
    </row>
    <row r="87" spans="1:12" ht="21.75" customHeight="1" x14ac:dyDescent="0.3">
      <c r="A87" s="21" t="s">
        <v>31</v>
      </c>
      <c r="B87" s="132">
        <v>1</v>
      </c>
      <c r="C87" s="80">
        <v>1</v>
      </c>
      <c r="D87" s="133">
        <v>1234</v>
      </c>
      <c r="E87" s="104">
        <f>IF(ISBLANK(D87),"-",$D$97/$D$94*D87)</f>
        <v>22.98191714179973</v>
      </c>
      <c r="F87" s="133">
        <v>1213</v>
      </c>
      <c r="G87" s="107">
        <f>IF(ISBLANK(F87),"-",$D$97/$F$94*F87)</f>
        <v>21.594798068326384</v>
      </c>
    </row>
    <row r="88" spans="1:12" ht="21.75" customHeight="1" x14ac:dyDescent="0.3">
      <c r="A88" s="21" t="s">
        <v>32</v>
      </c>
      <c r="B88" s="132">
        <v>1</v>
      </c>
      <c r="C88" s="51">
        <v>2</v>
      </c>
      <c r="D88" s="134">
        <v>5678</v>
      </c>
      <c r="E88" s="105">
        <f>IF(ISBLANK(D88),"-",$D$97/$D$94*D88)</f>
        <v>105.74661712409957</v>
      </c>
      <c r="F88" s="134">
        <v>1415</v>
      </c>
      <c r="G88" s="108">
        <f>IF(ISBLANK(F88),"-",$D$97/$F$94*F88)</f>
        <v>25.190963946151552</v>
      </c>
    </row>
    <row r="89" spans="1:12" ht="21.75" customHeight="1" x14ac:dyDescent="0.3">
      <c r="A89" s="21" t="s">
        <v>33</v>
      </c>
      <c r="B89" s="132">
        <v>1</v>
      </c>
      <c r="C89" s="51">
        <v>3</v>
      </c>
      <c r="D89" s="134">
        <v>9101</v>
      </c>
      <c r="E89" s="105">
        <f>IF(ISBLANK(D89),"-",$D$97/$D$94*D89)</f>
        <v>169.49629490074503</v>
      </c>
      <c r="F89" s="163">
        <v>1617</v>
      </c>
      <c r="G89" s="108">
        <f>IF(ISBLANK(F89),"-",$D$97/$F$94*F89)</f>
        <v>28.787129823976723</v>
      </c>
    </row>
    <row r="90" spans="1:12" ht="21.75" customHeight="1" x14ac:dyDescent="0.3">
      <c r="A90" s="21" t="s">
        <v>34</v>
      </c>
      <c r="B90" s="132">
        <v>1</v>
      </c>
      <c r="C90" s="84">
        <v>4</v>
      </c>
      <c r="D90" s="135"/>
      <c r="E90" s="106" t="str">
        <f>IF(ISBLANK(D90),"-",$D$97/$D$94*D90)</f>
        <v>-</v>
      </c>
      <c r="F90" s="139"/>
      <c r="G90" s="109" t="str">
        <f>IF(ISBLANK(F90),"-",$D$97/$D$94*F90)</f>
        <v>-</v>
      </c>
    </row>
    <row r="91" spans="1:12" ht="22.5" customHeight="1" x14ac:dyDescent="0.3">
      <c r="A91" s="21" t="s">
        <v>35</v>
      </c>
      <c r="B91" s="132">
        <v>1</v>
      </c>
      <c r="C91" s="75" t="s">
        <v>36</v>
      </c>
      <c r="D91" s="157">
        <f>AVERAGE(D87:D90)</f>
        <v>5337.666666666667</v>
      </c>
      <c r="E91" s="56">
        <f>AVERAGE(E87:E90)</f>
        <v>99.408276388881447</v>
      </c>
      <c r="F91" s="157">
        <f>AVERAGE(F87:F90)</f>
        <v>1415</v>
      </c>
      <c r="G91" s="158">
        <f>AVERAGE(G87:G90)</f>
        <v>25.190963946151555</v>
      </c>
    </row>
    <row r="92" spans="1:12" ht="21.75" customHeight="1" x14ac:dyDescent="0.3">
      <c r="A92" s="21" t="s">
        <v>37</v>
      </c>
      <c r="B92" s="132">
        <v>1</v>
      </c>
      <c r="C92" s="29" t="s">
        <v>38</v>
      </c>
      <c r="D92" s="136">
        <v>14.96</v>
      </c>
      <c r="E92" s="26"/>
      <c r="F92" s="136">
        <v>15.65</v>
      </c>
    </row>
    <row r="93" spans="1:12" ht="21.75" customHeight="1" x14ac:dyDescent="0.3">
      <c r="A93" s="21" t="s">
        <v>39</v>
      </c>
      <c r="B93" s="132">
        <v>1</v>
      </c>
      <c r="C93" s="30" t="s">
        <v>40</v>
      </c>
      <c r="D93" s="31">
        <f>D92*$B$34</f>
        <v>14.96</v>
      </c>
      <c r="E93" s="32"/>
      <c r="F93" s="31">
        <f>F92*$B$34</f>
        <v>15.65</v>
      </c>
    </row>
    <row r="94" spans="1:12" ht="19.5" customHeight="1" x14ac:dyDescent="0.3">
      <c r="A94" s="21" t="s">
        <v>41</v>
      </c>
      <c r="B94" s="140">
        <f>(B93/B92)*(B91/B90)*(B89/B88)*(B87/B86)*B85</f>
        <v>50</v>
      </c>
      <c r="C94" s="30" t="s">
        <v>42</v>
      </c>
      <c r="D94" s="33">
        <f>D93*$B$83/100</f>
        <v>14.915120000000002</v>
      </c>
      <c r="E94" s="34"/>
      <c r="F94" s="33">
        <f>F93*$B$30/100</f>
        <v>15.603050000000001</v>
      </c>
    </row>
    <row r="95" spans="1:12" ht="19.5" customHeight="1" x14ac:dyDescent="0.3">
      <c r="A95" s="507" t="s">
        <v>43</v>
      </c>
      <c r="B95" s="508"/>
      <c r="C95" s="30" t="s">
        <v>44</v>
      </c>
      <c r="D95" s="31">
        <f>D94/$B$94</f>
        <v>0.29830240000000002</v>
      </c>
      <c r="E95" s="34"/>
      <c r="F95" s="35">
        <f>F94/$B$94</f>
        <v>0.31206100000000003</v>
      </c>
      <c r="G95" s="123"/>
      <c r="H95" s="124"/>
    </row>
    <row r="96" spans="1:12" ht="19.5" customHeight="1" x14ac:dyDescent="0.3">
      <c r="A96" s="509"/>
      <c r="B96" s="510"/>
      <c r="C96" s="36" t="s">
        <v>45</v>
      </c>
      <c r="D96" s="116">
        <f>$B$55/$B$111</f>
        <v>0.27777777777777779</v>
      </c>
      <c r="F96" s="37"/>
      <c r="G96" s="125"/>
      <c r="H96" s="124"/>
    </row>
    <row r="97" spans="1:10" ht="19.5" customHeight="1" x14ac:dyDescent="0.3">
      <c r="C97" s="38" t="s">
        <v>46</v>
      </c>
      <c r="D97" s="35">
        <v>0.27777800000000002</v>
      </c>
      <c r="F97" s="37"/>
      <c r="G97" s="123"/>
      <c r="H97" s="124"/>
    </row>
    <row r="98" spans="1:10" x14ac:dyDescent="0.3">
      <c r="C98" s="39" t="s">
        <v>77</v>
      </c>
      <c r="D98" s="40">
        <f>AVERAGE(E87:E90,G87:G90)</f>
        <v>62.299620167516501</v>
      </c>
      <c r="F98" s="41"/>
      <c r="G98" s="123"/>
      <c r="H98" s="124"/>
      <c r="J98" s="57"/>
    </row>
    <row r="99" spans="1:10" x14ac:dyDescent="0.3">
      <c r="C99" s="36" t="s">
        <v>48</v>
      </c>
      <c r="D99" s="58">
        <f>STDEV(E87:E90,G87:G90)/D98</f>
        <v>0.99160296271385062</v>
      </c>
      <c r="F99" s="41"/>
      <c r="G99" s="126"/>
      <c r="H99" s="124"/>
      <c r="J99" s="59"/>
    </row>
    <row r="100" spans="1:10" ht="19.5" customHeight="1" x14ac:dyDescent="0.3">
      <c r="C100" s="38" t="s">
        <v>49</v>
      </c>
      <c r="D100" s="60">
        <f>COUNT(E87:E90,G87:G90)</f>
        <v>6</v>
      </c>
      <c r="F100" s="41"/>
      <c r="G100" s="123"/>
      <c r="H100" s="124"/>
      <c r="J100" s="59"/>
    </row>
    <row r="101" spans="1:10" ht="19.5" customHeight="1" x14ac:dyDescent="0.3"/>
    <row r="102" spans="1:10" ht="17.25" customHeight="1" x14ac:dyDescent="0.3">
      <c r="A102" s="20" t="s">
        <v>78</v>
      </c>
      <c r="B102" s="131">
        <v>900</v>
      </c>
      <c r="C102" s="61" t="s">
        <v>79</v>
      </c>
      <c r="D102" s="62">
        <v>900</v>
      </c>
      <c r="E102" s="63" t="s">
        <v>80</v>
      </c>
      <c r="F102" s="64" t="s">
        <v>81</v>
      </c>
    </row>
    <row r="103" spans="1:10" ht="21.75" customHeight="1" x14ac:dyDescent="0.3">
      <c r="A103" s="21" t="s">
        <v>59</v>
      </c>
      <c r="B103" s="132">
        <v>1</v>
      </c>
      <c r="C103" s="25">
        <v>1</v>
      </c>
      <c r="D103" s="155">
        <v>234</v>
      </c>
      <c r="E103" s="65">
        <f t="shared" ref="E103:E108" si="1">IF(ISBLANK(D103),"-",D103/$D$98*$D$96*$B$111)</f>
        <v>939.01054039655844</v>
      </c>
      <c r="F103" s="66">
        <f t="shared" ref="F103:F108" si="2">IF(ISBLANK(D103), "-", E103/$B$55)</f>
        <v>3.7560421615862336</v>
      </c>
    </row>
    <row r="104" spans="1:10" ht="21.75" customHeight="1" x14ac:dyDescent="0.3">
      <c r="A104" s="21" t="s">
        <v>61</v>
      </c>
      <c r="B104" s="132">
        <v>1</v>
      </c>
      <c r="C104" s="25">
        <v>2</v>
      </c>
      <c r="D104" s="155">
        <v>5678</v>
      </c>
      <c r="E104" s="67">
        <f t="shared" si="1"/>
        <v>22785.050634066916</v>
      </c>
      <c r="F104" s="93">
        <f t="shared" si="2"/>
        <v>91.140202536267665</v>
      </c>
    </row>
    <row r="105" spans="1:10" ht="21.75" customHeight="1" x14ac:dyDescent="0.3">
      <c r="A105" s="21" t="s">
        <v>62</v>
      </c>
      <c r="B105" s="132">
        <v>1</v>
      </c>
      <c r="C105" s="25">
        <v>3</v>
      </c>
      <c r="D105" s="155">
        <v>910</v>
      </c>
      <c r="E105" s="67">
        <f t="shared" si="1"/>
        <v>3651.7076570977279</v>
      </c>
      <c r="F105" s="93">
        <f t="shared" si="2"/>
        <v>14.606830628390911</v>
      </c>
    </row>
    <row r="106" spans="1:10" ht="21.75" customHeight="1" x14ac:dyDescent="0.3">
      <c r="A106" s="21" t="s">
        <v>63</v>
      </c>
      <c r="B106" s="132">
        <v>1</v>
      </c>
      <c r="C106" s="25">
        <v>4</v>
      </c>
      <c r="D106" s="155">
        <v>123</v>
      </c>
      <c r="E106" s="67">
        <f t="shared" si="1"/>
        <v>493.58246354178073</v>
      </c>
      <c r="F106" s="93">
        <f t="shared" si="2"/>
        <v>1.9743298541671228</v>
      </c>
    </row>
    <row r="107" spans="1:10" ht="21.75" customHeight="1" x14ac:dyDescent="0.3">
      <c r="A107" s="21" t="s">
        <v>64</v>
      </c>
      <c r="B107" s="132">
        <v>1</v>
      </c>
      <c r="C107" s="25">
        <v>5</v>
      </c>
      <c r="D107" s="155">
        <v>145</v>
      </c>
      <c r="E107" s="67">
        <f t="shared" si="1"/>
        <v>581.8655058012863</v>
      </c>
      <c r="F107" s="93">
        <f t="shared" si="2"/>
        <v>2.3274620232051451</v>
      </c>
    </row>
    <row r="108" spans="1:10" ht="21.75" customHeight="1" x14ac:dyDescent="0.3">
      <c r="A108" s="21" t="s">
        <v>66</v>
      </c>
      <c r="B108" s="132">
        <v>1</v>
      </c>
      <c r="C108" s="27">
        <v>6</v>
      </c>
      <c r="D108" s="156">
        <v>1678</v>
      </c>
      <c r="E108" s="68">
        <f t="shared" si="1"/>
        <v>6733.5884050659188</v>
      </c>
      <c r="F108" s="94">
        <f t="shared" si="2"/>
        <v>26.934353620263675</v>
      </c>
    </row>
    <row r="109" spans="1:10" ht="21.75" customHeight="1" x14ac:dyDescent="0.3">
      <c r="A109" s="21" t="s">
        <v>67</v>
      </c>
      <c r="B109" s="132">
        <v>1</v>
      </c>
      <c r="C109" s="25"/>
      <c r="D109" s="51">
        <v>1</v>
      </c>
      <c r="E109" s="54"/>
      <c r="F109" s="69"/>
    </row>
    <row r="110" spans="1:10" ht="21.75" customHeight="1" x14ac:dyDescent="0.3">
      <c r="A110" s="21" t="s">
        <v>68</v>
      </c>
      <c r="B110" s="132">
        <v>1</v>
      </c>
      <c r="C110" s="25"/>
      <c r="D110" s="70"/>
      <c r="E110" s="71" t="s">
        <v>36</v>
      </c>
      <c r="F110" s="72">
        <f>AVERAGE(F103:F108)</f>
        <v>23.456536803980125</v>
      </c>
    </row>
    <row r="111" spans="1:10" ht="19.5" customHeight="1" x14ac:dyDescent="0.3">
      <c r="A111" s="21" t="s">
        <v>69</v>
      </c>
      <c r="B111" s="140">
        <f>(B110/B109)*(B108/B107)*(B106/B105)*(B104/B103)*B102</f>
        <v>900</v>
      </c>
      <c r="C111" s="73"/>
      <c r="D111" s="74"/>
      <c r="E111" s="75" t="s">
        <v>48</v>
      </c>
      <c r="F111" s="76">
        <f>STDEV(F103:F108)/F110</f>
        <v>1.4728149344767316</v>
      </c>
      <c r="I111" s="54"/>
    </row>
    <row r="112" spans="1:10" ht="19.5" customHeight="1" x14ac:dyDescent="0.3">
      <c r="A112" s="507" t="s">
        <v>43</v>
      </c>
      <c r="B112" s="508"/>
      <c r="C112" s="77"/>
      <c r="D112" s="78"/>
      <c r="E112" s="79" t="s">
        <v>49</v>
      </c>
      <c r="F112" s="60">
        <f>COUNT(F103:F108)</f>
        <v>6</v>
      </c>
      <c r="I112" s="54"/>
      <c r="J112" s="59"/>
    </row>
    <row r="113" spans="1:9" ht="19.5" customHeight="1" x14ac:dyDescent="0.3">
      <c r="A113" s="509"/>
      <c r="B113" s="510"/>
      <c r="C113" s="54"/>
      <c r="D113" s="54"/>
      <c r="E113" s="54"/>
      <c r="F113" s="51"/>
      <c r="G113" s="54"/>
      <c r="H113" s="54"/>
      <c r="I113" s="54"/>
    </row>
    <row r="114" spans="1:9" x14ac:dyDescent="0.3">
      <c r="A114" s="18"/>
      <c r="B114" s="18"/>
      <c r="C114" s="54"/>
      <c r="D114" s="54"/>
      <c r="E114" s="54"/>
      <c r="F114" s="51"/>
      <c r="G114" s="54"/>
      <c r="H114" s="54"/>
      <c r="I114" s="54"/>
    </row>
    <row r="115" spans="1:9" ht="19.5" customHeight="1" x14ac:dyDescent="0.3">
      <c r="A115" s="95"/>
      <c r="B115" s="95"/>
      <c r="C115" s="96"/>
      <c r="D115" s="96"/>
      <c r="E115" s="96"/>
      <c r="F115" s="96"/>
      <c r="G115" s="96"/>
      <c r="H115" s="96"/>
    </row>
    <row r="116" spans="1:9" x14ac:dyDescent="0.3">
      <c r="B116" s="490" t="s">
        <v>82</v>
      </c>
      <c r="C116" s="490"/>
      <c r="E116" s="82" t="s">
        <v>83</v>
      </c>
      <c r="F116" s="114"/>
      <c r="G116" s="490" t="s">
        <v>84</v>
      </c>
      <c r="H116" s="490"/>
    </row>
    <row r="117" spans="1:9" ht="45" customHeight="1" x14ac:dyDescent="0.3">
      <c r="A117" s="115" t="s">
        <v>85</v>
      </c>
      <c r="B117" s="110"/>
      <c r="C117" s="110"/>
      <c r="E117" s="110"/>
      <c r="F117" s="54"/>
      <c r="G117" s="112"/>
      <c r="H117" s="112"/>
    </row>
    <row r="118" spans="1:9" ht="45" customHeight="1" x14ac:dyDescent="0.3">
      <c r="A118" s="115" t="s">
        <v>86</v>
      </c>
      <c r="B118" s="111"/>
      <c r="C118" s="111"/>
      <c r="E118" s="111"/>
      <c r="F118" s="54"/>
      <c r="G118" s="113"/>
      <c r="H118" s="113"/>
    </row>
    <row r="119" spans="1:9" x14ac:dyDescent="0.3">
      <c r="A119" s="50"/>
      <c r="B119" s="50"/>
      <c r="C119" s="51"/>
      <c r="D119" s="51"/>
      <c r="E119" s="51"/>
      <c r="F119" s="52"/>
      <c r="G119" s="51"/>
      <c r="H119" s="51"/>
      <c r="I119" s="54"/>
    </row>
    <row r="120" spans="1:9" x14ac:dyDescent="0.3">
      <c r="A120" s="50"/>
      <c r="B120" s="50"/>
      <c r="C120" s="51"/>
      <c r="D120" s="51"/>
      <c r="E120" s="51"/>
      <c r="F120" s="52"/>
      <c r="G120" s="51"/>
      <c r="H120" s="51"/>
      <c r="I120" s="54"/>
    </row>
    <row r="121" spans="1:9" x14ac:dyDescent="0.3">
      <c r="A121" s="50"/>
      <c r="B121" s="50"/>
      <c r="C121" s="51"/>
      <c r="D121" s="51"/>
      <c r="E121" s="51"/>
      <c r="F121" s="52"/>
      <c r="G121" s="51"/>
      <c r="H121" s="51"/>
      <c r="I121" s="54"/>
    </row>
    <row r="122" spans="1:9" x14ac:dyDescent="0.3">
      <c r="A122" s="50"/>
      <c r="B122" s="50"/>
      <c r="C122" s="51"/>
      <c r="D122" s="51"/>
      <c r="E122" s="51"/>
      <c r="F122" s="52"/>
      <c r="G122" s="51"/>
      <c r="H122" s="51"/>
      <c r="I122" s="54"/>
    </row>
    <row r="123" spans="1:9" x14ac:dyDescent="0.3">
      <c r="A123" s="50"/>
      <c r="B123" s="50"/>
      <c r="C123" s="51"/>
      <c r="D123" s="51"/>
      <c r="E123" s="51"/>
      <c r="F123" s="52"/>
      <c r="G123" s="51"/>
      <c r="H123" s="51"/>
      <c r="I123" s="54"/>
    </row>
    <row r="124" spans="1:9" x14ac:dyDescent="0.3">
      <c r="A124" s="50"/>
      <c r="B124" s="50"/>
      <c r="C124" s="51"/>
      <c r="D124" s="51"/>
      <c r="E124" s="51"/>
      <c r="F124" s="52"/>
      <c r="G124" s="51"/>
      <c r="H124" s="51"/>
      <c r="I124" s="54"/>
    </row>
    <row r="125" spans="1:9" x14ac:dyDescent="0.3">
      <c r="A125" s="50"/>
      <c r="B125" s="50"/>
      <c r="C125" s="51"/>
      <c r="D125" s="51"/>
      <c r="E125" s="51"/>
      <c r="F125" s="52"/>
      <c r="G125" s="51"/>
      <c r="H125" s="51"/>
      <c r="I125" s="54"/>
    </row>
    <row r="126" spans="1:9" x14ac:dyDescent="0.3">
      <c r="A126" s="50"/>
      <c r="B126" s="50"/>
      <c r="C126" s="51"/>
      <c r="D126" s="51"/>
      <c r="E126" s="51"/>
      <c r="F126" s="52"/>
      <c r="G126" s="51"/>
      <c r="H126" s="51"/>
      <c r="I126" s="54"/>
    </row>
    <row r="127" spans="1:9" x14ac:dyDescent="0.3">
      <c r="A127" s="50"/>
      <c r="B127" s="50"/>
      <c r="C127" s="51"/>
      <c r="D127" s="51"/>
      <c r="E127" s="51"/>
      <c r="F127" s="52"/>
      <c r="G127" s="51"/>
      <c r="H127" s="51"/>
      <c r="I127" s="54"/>
    </row>
  </sheetData>
  <sheetProtection formatCells="0" formatColumns="0" formatRows="0" insertColumns="0" insertRows="0" insertHyperlinks="0" deleteColumns="0" deleteRows="0" sort="0" autoFilter="0" pivotTables="0"/>
  <mergeCells count="21"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  <rowBreaks count="1" manualBreakCount="1">
    <brk id="7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27"/>
  <sheetViews>
    <sheetView view="pageBreakPreview" zoomScale="70" zoomScaleNormal="75" workbookViewId="0">
      <selection activeCell="D55" sqref="D55"/>
    </sheetView>
  </sheetViews>
  <sheetFormatPr defaultRowHeight="18.75" x14ac:dyDescent="0.2"/>
  <cols>
    <col min="1" max="1" width="55.42578125" style="16" customWidth="1"/>
    <col min="2" max="2" width="33.7109375" style="16" customWidth="1"/>
    <col min="3" max="3" width="42.28515625" style="16" customWidth="1"/>
    <col min="4" max="4" width="30.5703125" style="16" customWidth="1"/>
    <col min="5" max="5" width="39.85546875" style="16" customWidth="1"/>
    <col min="6" max="6" width="30.7109375" style="16" customWidth="1"/>
    <col min="7" max="7" width="39.85546875" style="16" customWidth="1"/>
    <col min="8" max="8" width="41.140625" style="16" customWidth="1"/>
    <col min="9" max="9" width="30.28515625" style="16" customWidth="1"/>
    <col min="10" max="10" width="30.42578125" style="16" customWidth="1"/>
    <col min="11" max="11" width="21.28515625" style="16" customWidth="1"/>
    <col min="12" max="12" width="9.140625" style="16" customWidth="1"/>
  </cols>
  <sheetData>
    <row r="17" spans="1:14" x14ac:dyDescent="0.3">
      <c r="A17" s="164" t="s">
        <v>0</v>
      </c>
      <c r="B17" s="164"/>
    </row>
    <row r="18" spans="1:14" x14ac:dyDescent="0.3">
      <c r="A18" s="166" t="s">
        <v>1</v>
      </c>
      <c r="B18" s="511" t="s">
        <v>2</v>
      </c>
      <c r="C18" s="511"/>
      <c r="D18" s="260"/>
      <c r="E18" s="260"/>
    </row>
    <row r="19" spans="1:14" x14ac:dyDescent="0.3">
      <c r="A19" s="166" t="s">
        <v>3</v>
      </c>
      <c r="B19" s="261" t="s">
        <v>4</v>
      </c>
    </row>
    <row r="20" spans="1:14" x14ac:dyDescent="0.3">
      <c r="A20" s="166" t="s">
        <v>5</v>
      </c>
      <c r="B20" s="261" t="s">
        <v>2</v>
      </c>
    </row>
    <row r="21" spans="1:14" x14ac:dyDescent="0.3">
      <c r="A21" s="166" t="s">
        <v>6</v>
      </c>
      <c r="B21" s="290" t="s">
        <v>2</v>
      </c>
      <c r="C21" s="290"/>
      <c r="D21" s="290"/>
      <c r="E21" s="290"/>
      <c r="F21" s="290"/>
      <c r="G21" s="290"/>
      <c r="H21" s="290"/>
      <c r="I21" s="290"/>
    </row>
    <row r="22" spans="1:14" x14ac:dyDescent="0.3">
      <c r="A22" s="166" t="s">
        <v>7</v>
      </c>
      <c r="B22" s="262" t="s">
        <v>8</v>
      </c>
    </row>
    <row r="23" spans="1:14" x14ac:dyDescent="0.3">
      <c r="A23" s="166" t="s">
        <v>9</v>
      </c>
      <c r="B23" s="262"/>
    </row>
    <row r="24" spans="1:14" x14ac:dyDescent="0.3">
      <c r="A24" s="166"/>
      <c r="B24" s="169"/>
    </row>
    <row r="25" spans="1:14" x14ac:dyDescent="0.3">
      <c r="A25" s="170" t="s">
        <v>10</v>
      </c>
      <c r="B25" s="169"/>
    </row>
    <row r="26" spans="1:14" x14ac:dyDescent="0.3">
      <c r="A26" s="171" t="s">
        <v>11</v>
      </c>
      <c r="B26" s="293" t="s">
        <v>87</v>
      </c>
      <c r="C26" s="293"/>
    </row>
    <row r="27" spans="1:14" x14ac:dyDescent="0.3">
      <c r="A27" s="173" t="s">
        <v>13</v>
      </c>
      <c r="B27" s="264" t="s">
        <v>88</v>
      </c>
    </row>
    <row r="28" spans="1:14" ht="19.5" customHeight="1" x14ac:dyDescent="0.3">
      <c r="A28" s="173" t="s">
        <v>14</v>
      </c>
      <c r="B28" s="265">
        <v>99.7</v>
      </c>
    </row>
    <row r="29" spans="1:14" s="26" customFormat="1" ht="15.75" customHeight="1" x14ac:dyDescent="0.3">
      <c r="A29" s="173" t="s">
        <v>15</v>
      </c>
      <c r="B29" s="264">
        <v>0</v>
      </c>
      <c r="C29" s="491" t="s">
        <v>16</v>
      </c>
      <c r="D29" s="492"/>
      <c r="E29" s="492"/>
      <c r="F29" s="492"/>
      <c r="G29" s="493"/>
      <c r="I29" s="175"/>
      <c r="J29" s="175"/>
      <c r="K29" s="175"/>
      <c r="L29" s="175"/>
    </row>
    <row r="30" spans="1:14" s="26" customFormat="1" ht="19.5" customHeight="1" x14ac:dyDescent="0.3">
      <c r="A30" s="173" t="s">
        <v>17</v>
      </c>
      <c r="B30" s="172">
        <f>B28-B29</f>
        <v>99.7</v>
      </c>
      <c r="C30" s="176"/>
      <c r="D30" s="176"/>
      <c r="E30" s="176"/>
      <c r="F30" s="176"/>
      <c r="G30" s="177"/>
      <c r="I30" s="175"/>
      <c r="J30" s="175"/>
      <c r="K30" s="175"/>
      <c r="L30" s="175"/>
    </row>
    <row r="31" spans="1:14" s="26" customFormat="1" ht="17.25" customHeight="1" x14ac:dyDescent="0.3">
      <c r="A31" s="173" t="s">
        <v>18</v>
      </c>
      <c r="B31" s="266">
        <v>1</v>
      </c>
      <c r="C31" s="496" t="s">
        <v>19</v>
      </c>
      <c r="D31" s="497"/>
      <c r="E31" s="497"/>
      <c r="F31" s="497"/>
      <c r="G31" s="497"/>
      <c r="H31" s="498"/>
      <c r="I31" s="175"/>
      <c r="J31" s="175"/>
      <c r="K31" s="175"/>
      <c r="L31" s="175"/>
    </row>
    <row r="32" spans="1:14" s="26" customFormat="1" ht="17.25" customHeight="1" x14ac:dyDescent="0.3">
      <c r="A32" s="173" t="s">
        <v>20</v>
      </c>
      <c r="B32" s="266">
        <v>1</v>
      </c>
      <c r="C32" s="496" t="s">
        <v>21</v>
      </c>
      <c r="D32" s="497"/>
      <c r="E32" s="497"/>
      <c r="F32" s="497"/>
      <c r="G32" s="497"/>
      <c r="H32" s="498"/>
      <c r="I32" s="175"/>
      <c r="J32" s="175"/>
      <c r="K32" s="175"/>
      <c r="L32" s="179"/>
      <c r="M32" s="179"/>
      <c r="N32" s="180"/>
    </row>
    <row r="33" spans="1:14" s="26" customFormat="1" ht="17.25" customHeight="1" x14ac:dyDescent="0.3">
      <c r="A33" s="173"/>
      <c r="B33" s="178"/>
      <c r="C33" s="181"/>
      <c r="D33" s="181"/>
      <c r="E33" s="181"/>
      <c r="F33" s="181"/>
      <c r="G33" s="181"/>
      <c r="H33" s="181"/>
      <c r="I33" s="175"/>
      <c r="J33" s="175"/>
      <c r="K33" s="175"/>
      <c r="L33" s="179"/>
      <c r="M33" s="179"/>
      <c r="N33" s="180"/>
    </row>
    <row r="34" spans="1:14" s="26" customFormat="1" x14ac:dyDescent="0.3">
      <c r="A34" s="173" t="s">
        <v>22</v>
      </c>
      <c r="B34" s="182">
        <f>B31/B32</f>
        <v>1</v>
      </c>
      <c r="C34" s="165" t="s">
        <v>23</v>
      </c>
      <c r="D34" s="165"/>
      <c r="E34" s="165"/>
      <c r="F34" s="165"/>
      <c r="G34" s="165"/>
      <c r="I34" s="175"/>
      <c r="J34" s="175"/>
      <c r="K34" s="175"/>
      <c r="L34" s="179"/>
      <c r="M34" s="179"/>
      <c r="N34" s="180"/>
    </row>
    <row r="35" spans="1:14" s="26" customFormat="1" ht="19.5" customHeight="1" x14ac:dyDescent="0.3">
      <c r="A35" s="173"/>
      <c r="B35" s="172"/>
      <c r="G35" s="165"/>
      <c r="I35" s="175"/>
      <c r="J35" s="175"/>
      <c r="K35" s="175"/>
      <c r="L35" s="179"/>
      <c r="M35" s="179"/>
      <c r="N35" s="180"/>
    </row>
    <row r="36" spans="1:14" s="26" customFormat="1" ht="15.75" customHeight="1" x14ac:dyDescent="0.3">
      <c r="A36" s="183" t="s">
        <v>24</v>
      </c>
      <c r="B36" s="294">
        <v>100</v>
      </c>
      <c r="C36" s="165"/>
      <c r="D36" s="494" t="s">
        <v>25</v>
      </c>
      <c r="E36" s="506"/>
      <c r="F36" s="494" t="s">
        <v>26</v>
      </c>
      <c r="G36" s="495"/>
      <c r="J36" s="175"/>
      <c r="K36" s="175"/>
      <c r="L36" s="179"/>
      <c r="M36" s="179"/>
      <c r="N36" s="180"/>
    </row>
    <row r="37" spans="1:14" s="26" customFormat="1" ht="15.75" customHeight="1" x14ac:dyDescent="0.3">
      <c r="A37" s="184" t="s">
        <v>27</v>
      </c>
      <c r="B37" s="295">
        <v>1</v>
      </c>
      <c r="C37" s="292" t="s">
        <v>28</v>
      </c>
      <c r="D37" s="310" t="s">
        <v>29</v>
      </c>
      <c r="E37" s="246" t="s">
        <v>30</v>
      </c>
      <c r="F37" s="310" t="s">
        <v>29</v>
      </c>
      <c r="G37" s="187" t="s">
        <v>30</v>
      </c>
      <c r="J37" s="175"/>
      <c r="K37" s="175"/>
      <c r="L37" s="179"/>
      <c r="M37" s="179"/>
      <c r="N37" s="180"/>
    </row>
    <row r="38" spans="1:14" s="26" customFormat="1" ht="21.75" customHeight="1" x14ac:dyDescent="0.3">
      <c r="A38" s="184" t="s">
        <v>31</v>
      </c>
      <c r="B38" s="295">
        <v>1</v>
      </c>
      <c r="C38" s="243">
        <v>1</v>
      </c>
      <c r="D38" s="311">
        <v>4513</v>
      </c>
      <c r="E38" s="307">
        <f>IF(ISBLANK(D38),"-",$D$48/$D$45*D38)</f>
        <v>9503.849374209587</v>
      </c>
      <c r="F38" s="311">
        <v>4513</v>
      </c>
      <c r="G38" s="312">
        <f>IF(ISBLANK(F38),"-",$D$48/$F$45*F38)</f>
        <v>95.500775635407535</v>
      </c>
      <c r="J38" s="175"/>
      <c r="K38" s="175"/>
      <c r="L38" s="179"/>
      <c r="M38" s="179"/>
      <c r="N38" s="180"/>
    </row>
    <row r="39" spans="1:14" s="26" customFormat="1" ht="21.75" customHeight="1" x14ac:dyDescent="0.3">
      <c r="A39" s="184" t="s">
        <v>32</v>
      </c>
      <c r="B39" s="295">
        <v>1</v>
      </c>
      <c r="C39" s="214">
        <v>2</v>
      </c>
      <c r="D39" s="313">
        <v>54513</v>
      </c>
      <c r="E39" s="308">
        <f>IF(ISBLANK(D39),"-",$D$48/$D$45*D39)</f>
        <v>114797.99267367322</v>
      </c>
      <c r="F39" s="313">
        <v>4513</v>
      </c>
      <c r="G39" s="314">
        <f>IF(ISBLANK(F39),"-",$D$48/$F$45*F39)</f>
        <v>95.500775635407535</v>
      </c>
      <c r="J39" s="175"/>
      <c r="K39" s="175"/>
      <c r="L39" s="179"/>
      <c r="M39" s="179"/>
      <c r="N39" s="180"/>
    </row>
    <row r="40" spans="1:14" ht="21.75" customHeight="1" x14ac:dyDescent="0.3">
      <c r="A40" s="184" t="s">
        <v>33</v>
      </c>
      <c r="B40" s="295">
        <v>1</v>
      </c>
      <c r="C40" s="214">
        <v>3</v>
      </c>
      <c r="D40" s="313">
        <v>4513</v>
      </c>
      <c r="E40" s="308">
        <f>IF(ISBLANK(D40),"-",$D$48/$D$45*D40)</f>
        <v>9503.849374209587</v>
      </c>
      <c r="F40" s="313">
        <v>5455</v>
      </c>
      <c r="G40" s="314">
        <f>IF(ISBLANK(F40),"-",$D$48/$F$45*F40)</f>
        <v>115.43468448729185</v>
      </c>
      <c r="L40" s="179"/>
      <c r="M40" s="179"/>
      <c r="N40" s="189"/>
    </row>
    <row r="41" spans="1:14" ht="21.75" customHeight="1" x14ac:dyDescent="0.3">
      <c r="A41" s="184" t="s">
        <v>34</v>
      </c>
      <c r="B41" s="295">
        <v>1</v>
      </c>
      <c r="C41" s="247">
        <v>4</v>
      </c>
      <c r="D41" s="315"/>
      <c r="E41" s="309" t="str">
        <f>IF(ISBLANK(D41),"-",$D$48/$D$45*D41)</f>
        <v>-</v>
      </c>
      <c r="F41" s="315"/>
      <c r="G41" s="316" t="str">
        <f>IF(ISBLANK(F41),"-",$D$48/$F$45*F41)</f>
        <v>-</v>
      </c>
      <c r="L41" s="179"/>
      <c r="M41" s="179"/>
      <c r="N41" s="189"/>
    </row>
    <row r="42" spans="1:14" ht="22.5" customHeight="1" x14ac:dyDescent="0.3">
      <c r="A42" s="184" t="s">
        <v>35</v>
      </c>
      <c r="B42" s="295">
        <v>1</v>
      </c>
      <c r="C42" s="238" t="s">
        <v>36</v>
      </c>
      <c r="D42" s="244">
        <v>569852</v>
      </c>
      <c r="E42" s="219">
        <f>AVERAGE(E38:E41)</f>
        <v>44601.89714069746</v>
      </c>
      <c r="F42" s="244">
        <v>545</v>
      </c>
      <c r="G42" s="191">
        <f>AVERAGE(G38:G41)</f>
        <v>102.14541191936898</v>
      </c>
      <c r="H42" s="287"/>
    </row>
    <row r="43" spans="1:14" ht="21.75" customHeight="1" x14ac:dyDescent="0.3">
      <c r="A43" s="184" t="s">
        <v>37</v>
      </c>
      <c r="B43" s="295">
        <v>1</v>
      </c>
      <c r="C43" s="192" t="s">
        <v>38</v>
      </c>
      <c r="D43" s="299">
        <v>46</v>
      </c>
      <c r="E43" s="189"/>
      <c r="F43" s="299">
        <v>49</v>
      </c>
      <c r="H43" s="287"/>
    </row>
    <row r="44" spans="1:14" ht="21.75" customHeight="1" x14ac:dyDescent="0.3">
      <c r="A44" s="184" t="s">
        <v>39</v>
      </c>
      <c r="B44" s="295">
        <v>1</v>
      </c>
      <c r="C44" s="193" t="s">
        <v>40</v>
      </c>
      <c r="D44" s="194">
        <f>D43*$B$34</f>
        <v>46</v>
      </c>
      <c r="E44" s="195"/>
      <c r="F44" s="194">
        <v>454</v>
      </c>
      <c r="H44" s="287"/>
    </row>
    <row r="45" spans="1:14" ht="19.5" customHeight="1" x14ac:dyDescent="0.3">
      <c r="A45" s="184" t="s">
        <v>41</v>
      </c>
      <c r="B45" s="303">
        <f>(B44/B43)*(B42/B41)*(B40/B39)*(B38/B37)*B36</f>
        <v>100</v>
      </c>
      <c r="C45" s="193" t="s">
        <v>42</v>
      </c>
      <c r="D45" s="196">
        <f>D44*$B$30/100</f>
        <v>45.861999999999995</v>
      </c>
      <c r="E45" s="197"/>
      <c r="F45" s="196">
        <v>4564</v>
      </c>
      <c r="H45" s="287"/>
    </row>
    <row r="46" spans="1:14" ht="19.5" customHeight="1" x14ac:dyDescent="0.3">
      <c r="A46" s="507" t="s">
        <v>43</v>
      </c>
      <c r="B46" s="508"/>
      <c r="C46" s="193" t="s">
        <v>44</v>
      </c>
      <c r="D46" s="194">
        <f>D45/$B$45</f>
        <v>0.45861999999999997</v>
      </c>
      <c r="E46" s="197"/>
      <c r="F46" s="198">
        <v>6646</v>
      </c>
      <c r="H46" s="287"/>
    </row>
    <row r="47" spans="1:14" ht="19.5" customHeight="1" x14ac:dyDescent="0.3">
      <c r="A47" s="509"/>
      <c r="B47" s="510"/>
      <c r="C47" s="199" t="s">
        <v>45</v>
      </c>
      <c r="D47" s="317">
        <v>0.96579999999999999</v>
      </c>
      <c r="F47" s="200"/>
      <c r="H47" s="287"/>
    </row>
    <row r="48" spans="1:14" ht="19.5" customHeight="1" x14ac:dyDescent="0.3">
      <c r="C48" s="201" t="s">
        <v>46</v>
      </c>
      <c r="D48" s="198">
        <f>D47*$B$45</f>
        <v>96.58</v>
      </c>
      <c r="F48" s="200"/>
      <c r="H48" s="287"/>
    </row>
    <row r="49" spans="1:12" x14ac:dyDescent="0.3">
      <c r="C49" s="202" t="s">
        <v>47</v>
      </c>
      <c r="D49" s="203">
        <f>AVERAGE(E38:E41,G38:G41)</f>
        <v>22352.021276308416</v>
      </c>
      <c r="F49" s="204"/>
      <c r="H49" s="287"/>
    </row>
    <row r="50" spans="1:12" x14ac:dyDescent="0.3">
      <c r="C50" s="199" t="s">
        <v>48</v>
      </c>
      <c r="D50" s="205">
        <f>STDEV(E38:E41,G38:G41)/D49</f>
        <v>2.0366255369685757</v>
      </c>
      <c r="F50" s="204"/>
      <c r="H50" s="287"/>
    </row>
    <row r="51" spans="1:12" ht="19.5" customHeight="1" x14ac:dyDescent="0.3">
      <c r="C51" s="201" t="s">
        <v>49</v>
      </c>
      <c r="D51" s="206">
        <f>COUNT(E38:E41,G38:G41)</f>
        <v>6</v>
      </c>
      <c r="F51" s="204"/>
    </row>
    <row r="53" spans="1:12" x14ac:dyDescent="0.3">
      <c r="A53" s="164" t="s">
        <v>10</v>
      </c>
      <c r="B53" s="207" t="s">
        <v>50</v>
      </c>
    </row>
    <row r="54" spans="1:12" x14ac:dyDescent="0.3">
      <c r="A54" s="165" t="s">
        <v>51</v>
      </c>
      <c r="B54" s="168" t="str">
        <f>B21</f>
        <v>LAMIVUDINE 30mg &amp; ZIDOVUDINE 60mg</v>
      </c>
    </row>
    <row r="55" spans="1:12" x14ac:dyDescent="0.3">
      <c r="A55" s="167" t="s">
        <v>52</v>
      </c>
      <c r="B55" s="263">
        <v>250</v>
      </c>
      <c r="C55" s="16" t="s">
        <v>12</v>
      </c>
      <c r="H55" s="174"/>
    </row>
    <row r="56" spans="1:12" x14ac:dyDescent="0.3">
      <c r="A56" s="168" t="s">
        <v>53</v>
      </c>
      <c r="B56" s="291" t="s">
        <v>90</v>
      </c>
      <c r="H56" s="174"/>
    </row>
    <row r="57" spans="1:12" ht="19.5" customHeight="1" x14ac:dyDescent="0.3">
      <c r="H57" s="174"/>
    </row>
    <row r="58" spans="1:12" s="26" customFormat="1" ht="15.75" customHeight="1" x14ac:dyDescent="0.3">
      <c r="A58" s="183" t="s">
        <v>54</v>
      </c>
      <c r="B58" s="294">
        <v>99.5</v>
      </c>
      <c r="C58" s="165"/>
      <c r="D58" s="209" t="s">
        <v>55</v>
      </c>
      <c r="E58" s="208" t="s">
        <v>56</v>
      </c>
      <c r="F58" s="208" t="s">
        <v>29</v>
      </c>
      <c r="G58" s="208" t="s">
        <v>57</v>
      </c>
      <c r="H58" s="185" t="s">
        <v>58</v>
      </c>
      <c r="L58" s="175"/>
    </row>
    <row r="59" spans="1:12" s="26" customFormat="1" ht="22.5" customHeight="1" x14ac:dyDescent="0.3">
      <c r="A59" s="184" t="s">
        <v>59</v>
      </c>
      <c r="B59" s="295">
        <v>100</v>
      </c>
      <c r="C59" s="499" t="s">
        <v>60</v>
      </c>
      <c r="D59" s="503">
        <v>51</v>
      </c>
      <c r="E59" s="210">
        <v>1</v>
      </c>
      <c r="F59" s="300">
        <v>452</v>
      </c>
      <c r="G59" s="250">
        <f>IF(ISBLANK(F59),"-",(F59/$D$49*$D$47*$B$67)*($B$56/$D$59))</f>
        <v>0</v>
      </c>
      <c r="H59" s="252">
        <f t="shared" ref="H59:H70" si="0">IF(ISBLANK(F59),"-",G59/$B$55)</f>
        <v>0</v>
      </c>
      <c r="L59" s="175"/>
    </row>
    <row r="60" spans="1:12" s="26" customFormat="1" ht="21.75" customHeight="1" x14ac:dyDescent="0.3">
      <c r="A60" s="184" t="s">
        <v>61</v>
      </c>
      <c r="B60" s="295">
        <v>1</v>
      </c>
      <c r="C60" s="500"/>
      <c r="D60" s="504"/>
      <c r="E60" s="211">
        <v>2</v>
      </c>
      <c r="F60" s="297">
        <v>4523</v>
      </c>
      <c r="G60" s="251">
        <f>IF(ISBLANK(F60),"-",(F60/$D$49*$D$47*$B$67)*($B$56/$D$59))</f>
        <v>0</v>
      </c>
      <c r="H60" s="253">
        <f t="shared" si="0"/>
        <v>0</v>
      </c>
      <c r="L60" s="175"/>
    </row>
    <row r="61" spans="1:12" s="26" customFormat="1" ht="21.75" customHeight="1" x14ac:dyDescent="0.3">
      <c r="A61" s="184" t="s">
        <v>62</v>
      </c>
      <c r="B61" s="295">
        <v>1</v>
      </c>
      <c r="C61" s="500"/>
      <c r="D61" s="504"/>
      <c r="E61" s="211">
        <v>3</v>
      </c>
      <c r="F61" s="297">
        <v>4532</v>
      </c>
      <c r="G61" s="251">
        <f>IF(ISBLANK(F61),"-",(F61/$D$49*$D$47*$B$67)*($B$56/$D$59))</f>
        <v>0</v>
      </c>
      <c r="H61" s="253">
        <f t="shared" si="0"/>
        <v>0</v>
      </c>
      <c r="L61" s="175"/>
    </row>
    <row r="62" spans="1:12" ht="21" customHeight="1" x14ac:dyDescent="0.3">
      <c r="A62" s="184" t="s">
        <v>63</v>
      </c>
      <c r="B62" s="295">
        <v>1</v>
      </c>
      <c r="C62" s="501"/>
      <c r="D62" s="505"/>
      <c r="E62" s="212">
        <v>4</v>
      </c>
      <c r="F62" s="301"/>
      <c r="G62" s="251" t="str">
        <f>IF(ISBLANK(F62),"-",(F62/$D$49*$D$47*$B$67)*($B$56/$D$59))</f>
        <v>-</v>
      </c>
      <c r="H62" s="253" t="str">
        <f t="shared" si="0"/>
        <v>-</v>
      </c>
    </row>
    <row r="63" spans="1:12" ht="21.75" customHeight="1" x14ac:dyDescent="0.3">
      <c r="A63" s="184" t="s">
        <v>64</v>
      </c>
      <c r="B63" s="295">
        <v>1</v>
      </c>
      <c r="C63" s="499" t="s">
        <v>65</v>
      </c>
      <c r="D63" s="503">
        <v>53</v>
      </c>
      <c r="E63" s="210">
        <v>1</v>
      </c>
      <c r="F63" s="300">
        <v>4523</v>
      </c>
      <c r="G63" s="283">
        <f>IF(ISBLANK(F63),"-",(F63/$D$49*$D$47*$B$67)*($B$56/$D$63))</f>
        <v>0</v>
      </c>
      <c r="H63" s="280">
        <f t="shared" si="0"/>
        <v>0</v>
      </c>
    </row>
    <row r="64" spans="1:12" ht="21.75" customHeight="1" x14ac:dyDescent="0.3">
      <c r="A64" s="184" t="s">
        <v>66</v>
      </c>
      <c r="B64" s="295">
        <v>1</v>
      </c>
      <c r="C64" s="500"/>
      <c r="D64" s="504"/>
      <c r="E64" s="211">
        <v>2</v>
      </c>
      <c r="F64" s="297">
        <v>4523</v>
      </c>
      <c r="G64" s="284">
        <f>IF(ISBLANK(F64),"-",(F64/$D$49*$D$47*$B$67)*($B$56/$D$63))</f>
        <v>0</v>
      </c>
      <c r="H64" s="281">
        <f t="shared" si="0"/>
        <v>0</v>
      </c>
    </row>
    <row r="65" spans="1:8" ht="21.75" customHeight="1" x14ac:dyDescent="0.3">
      <c r="A65" s="184" t="s">
        <v>67</v>
      </c>
      <c r="B65" s="295">
        <v>1</v>
      </c>
      <c r="C65" s="500"/>
      <c r="D65" s="504"/>
      <c r="E65" s="211">
        <v>3</v>
      </c>
      <c r="F65" s="297">
        <v>4523</v>
      </c>
      <c r="G65" s="284">
        <f>IF(ISBLANK(F65),"-",(F65/$D$49*$D$47*$B$67)*($B$56/$D$63))</f>
        <v>0</v>
      </c>
      <c r="H65" s="281">
        <f t="shared" si="0"/>
        <v>0</v>
      </c>
    </row>
    <row r="66" spans="1:8" ht="21" customHeight="1" x14ac:dyDescent="0.3">
      <c r="A66" s="184" t="s">
        <v>68</v>
      </c>
      <c r="B66" s="295">
        <v>1</v>
      </c>
      <c r="C66" s="501"/>
      <c r="D66" s="505"/>
      <c r="E66" s="212">
        <v>4</v>
      </c>
      <c r="F66" s="301"/>
      <c r="G66" s="285" t="str">
        <f>IF(ISBLANK(F66),"-",(F66/$D$49*$D$47*$B$67)*($B$56/$D$63))</f>
        <v>-</v>
      </c>
      <c r="H66" s="282" t="str">
        <f t="shared" si="0"/>
        <v>-</v>
      </c>
    </row>
    <row r="67" spans="1:8" ht="21.75" customHeight="1" x14ac:dyDescent="0.3">
      <c r="A67" s="184" t="s">
        <v>69</v>
      </c>
      <c r="B67" s="304">
        <f>(B66/B65)*(B64/B63)*(B62/B61)*(B60/B59)*B58</f>
        <v>0.995</v>
      </c>
      <c r="C67" s="499" t="s">
        <v>70</v>
      </c>
      <c r="D67" s="503">
        <v>54</v>
      </c>
      <c r="E67" s="210">
        <v>1</v>
      </c>
      <c r="F67" s="300">
        <v>4523</v>
      </c>
      <c r="G67" s="283">
        <f>IF(ISBLANK(F67),"-",(F67/$D$49*$D$47*$B$67)*($B$56/$D$67))</f>
        <v>0</v>
      </c>
      <c r="H67" s="253">
        <f t="shared" si="0"/>
        <v>0</v>
      </c>
    </row>
    <row r="68" spans="1:8" ht="21.75" customHeight="1" x14ac:dyDescent="0.3">
      <c r="A68" s="305" t="s">
        <v>71</v>
      </c>
      <c r="B68" s="306">
        <f>D47*B67/B55*B56</f>
        <v>0</v>
      </c>
      <c r="C68" s="500"/>
      <c r="D68" s="504"/>
      <c r="E68" s="211">
        <v>2</v>
      </c>
      <c r="F68" s="297">
        <v>4523</v>
      </c>
      <c r="G68" s="284">
        <f>IF(ISBLANK(F68),"-",(F68/$D$49*$D$47*$B$67)*($B$56/$D$67))</f>
        <v>0</v>
      </c>
      <c r="H68" s="253">
        <f t="shared" si="0"/>
        <v>0</v>
      </c>
    </row>
    <row r="69" spans="1:8" ht="22.5" customHeight="1" x14ac:dyDescent="0.3">
      <c r="A69" s="507" t="s">
        <v>43</v>
      </c>
      <c r="B69" s="508"/>
      <c r="C69" s="500"/>
      <c r="D69" s="504"/>
      <c r="E69" s="211">
        <v>3</v>
      </c>
      <c r="F69" s="297">
        <v>4523</v>
      </c>
      <c r="G69" s="284">
        <f>IF(ISBLANK(F69),"-",(F69/$D$49*$D$47*$B$67)*($B$56/$D$67))</f>
        <v>0</v>
      </c>
      <c r="H69" s="253">
        <f t="shared" si="0"/>
        <v>0</v>
      </c>
    </row>
    <row r="70" spans="1:8" ht="21.75" customHeight="1" x14ac:dyDescent="0.3">
      <c r="A70" s="509"/>
      <c r="B70" s="510"/>
      <c r="C70" s="502"/>
      <c r="D70" s="505"/>
      <c r="E70" s="212">
        <v>4</v>
      </c>
      <c r="F70" s="301"/>
      <c r="G70" s="285" t="str">
        <f>IF(ISBLANK(F70),"-",(F70/$D$49*$D$47*$B$67)*($B$56/$D$67))</f>
        <v>-</v>
      </c>
      <c r="H70" s="254" t="str">
        <f t="shared" si="0"/>
        <v>-</v>
      </c>
    </row>
    <row r="71" spans="1:8" x14ac:dyDescent="0.3">
      <c r="A71" s="213"/>
      <c r="B71" s="213"/>
      <c r="C71" s="213"/>
      <c r="D71" s="213"/>
      <c r="E71" s="213"/>
      <c r="F71" s="214"/>
      <c r="G71" s="202" t="s">
        <v>36</v>
      </c>
      <c r="H71" s="255">
        <f>AVERAGE(H59:H70)</f>
        <v>0</v>
      </c>
    </row>
    <row r="72" spans="1:8" x14ac:dyDescent="0.3">
      <c r="C72" s="213"/>
      <c r="D72" s="213"/>
      <c r="E72" s="213"/>
      <c r="F72" s="214"/>
      <c r="G72" s="199" t="s">
        <v>48</v>
      </c>
      <c r="H72" s="216" t="e">
        <f>STDEV(H59:H70)/H71</f>
        <v>#DIV/0!</v>
      </c>
    </row>
    <row r="73" spans="1:8" ht="19.5" customHeight="1" x14ac:dyDescent="0.3">
      <c r="A73" s="213"/>
      <c r="B73" s="213"/>
      <c r="C73" s="214"/>
      <c r="D73" s="214"/>
      <c r="E73" s="215"/>
      <c r="F73" s="214"/>
      <c r="G73" s="201" t="s">
        <v>49</v>
      </c>
      <c r="H73" s="218">
        <f>COUNT(H59:H70)</f>
        <v>9</v>
      </c>
    </row>
    <row r="74" spans="1:8" x14ac:dyDescent="0.3">
      <c r="A74" s="213"/>
      <c r="B74" s="213"/>
      <c r="C74" s="214"/>
      <c r="D74" s="214"/>
      <c r="E74" s="215"/>
      <c r="F74" s="214"/>
      <c r="G74" s="238"/>
      <c r="H74" s="322"/>
    </row>
    <row r="75" spans="1:8" x14ac:dyDescent="0.3">
      <c r="A75" s="173" t="s">
        <v>72</v>
      </c>
      <c r="B75" s="324" t="s">
        <v>73</v>
      </c>
      <c r="C75" s="512" t="s">
        <v>89</v>
      </c>
      <c r="D75" s="512"/>
      <c r="E75" s="325" t="s">
        <v>74</v>
      </c>
      <c r="F75" s="325"/>
      <c r="G75" s="323">
        <f>H71</f>
        <v>0</v>
      </c>
      <c r="H75" s="322"/>
    </row>
    <row r="76" spans="1:8" x14ac:dyDescent="0.3">
      <c r="A76" s="213"/>
      <c r="B76" s="213"/>
      <c r="C76" s="214"/>
      <c r="D76" s="214"/>
      <c r="E76" s="215"/>
      <c r="F76" s="214"/>
      <c r="G76" s="238"/>
      <c r="H76" s="322"/>
    </row>
    <row r="77" spans="1:8" x14ac:dyDescent="0.3">
      <c r="A77" s="170" t="s">
        <v>75</v>
      </c>
      <c r="B77" s="170" t="s">
        <v>76</v>
      </c>
    </row>
    <row r="78" spans="1:8" x14ac:dyDescent="0.3">
      <c r="A78" s="170"/>
      <c r="B78" s="170"/>
    </row>
    <row r="79" spans="1:8" x14ac:dyDescent="0.3">
      <c r="A79" s="171" t="s">
        <v>11</v>
      </c>
      <c r="B79" s="293" t="str">
        <f>B26</f>
        <v>Zidovudine</v>
      </c>
      <c r="C79" s="293"/>
    </row>
    <row r="80" spans="1:8" x14ac:dyDescent="0.3">
      <c r="A80" s="173" t="s">
        <v>13</v>
      </c>
      <c r="B80" s="264" t="str">
        <f>B27</f>
        <v>NQCL-WRS-Z1-1</v>
      </c>
    </row>
    <row r="81" spans="1:12" ht="19.5" customHeight="1" x14ac:dyDescent="0.3">
      <c r="A81" s="173" t="s">
        <v>14</v>
      </c>
      <c r="B81" s="265">
        <f>B28</f>
        <v>99.7</v>
      </c>
    </row>
    <row r="82" spans="1:12" s="26" customFormat="1" ht="15.75" customHeight="1" x14ac:dyDescent="0.3">
      <c r="A82" s="173" t="s">
        <v>15</v>
      </c>
      <c r="B82" s="265">
        <f>B29</f>
        <v>0</v>
      </c>
      <c r="C82" s="491" t="s">
        <v>16</v>
      </c>
      <c r="D82" s="492"/>
      <c r="E82" s="492"/>
      <c r="F82" s="492"/>
      <c r="G82" s="493"/>
      <c r="I82" s="175"/>
      <c r="J82" s="175"/>
      <c r="K82" s="175"/>
      <c r="L82" s="175"/>
    </row>
    <row r="83" spans="1:12" s="26" customFormat="1" x14ac:dyDescent="0.3">
      <c r="A83" s="173" t="s">
        <v>17</v>
      </c>
      <c r="B83" s="172">
        <f>B81-B82</f>
        <v>99.7</v>
      </c>
      <c r="C83" s="176"/>
      <c r="D83" s="176"/>
      <c r="E83" s="176"/>
      <c r="F83" s="176"/>
      <c r="G83" s="177"/>
      <c r="I83" s="175"/>
      <c r="J83" s="175"/>
      <c r="K83" s="175"/>
      <c r="L83" s="175"/>
    </row>
    <row r="84" spans="1:12" ht="19.5" customHeight="1" x14ac:dyDescent="0.3">
      <c r="A84" s="170"/>
      <c r="B84" s="170"/>
    </row>
    <row r="85" spans="1:12" ht="19.5" customHeight="1" x14ac:dyDescent="0.3">
      <c r="A85" s="183" t="s">
        <v>24</v>
      </c>
      <c r="B85" s="294">
        <v>1</v>
      </c>
      <c r="D85" s="248" t="s">
        <v>25</v>
      </c>
      <c r="E85" s="249"/>
      <c r="F85" s="494" t="s">
        <v>26</v>
      </c>
      <c r="G85" s="495"/>
    </row>
    <row r="86" spans="1:12" ht="21.75" customHeight="1" x14ac:dyDescent="0.3">
      <c r="A86" s="184" t="s">
        <v>27</v>
      </c>
      <c r="B86" s="295">
        <v>1</v>
      </c>
      <c r="C86" s="245" t="s">
        <v>28</v>
      </c>
      <c r="D86" s="186" t="s">
        <v>29</v>
      </c>
      <c r="E86" s="246" t="s">
        <v>30</v>
      </c>
      <c r="F86" s="186" t="s">
        <v>29</v>
      </c>
      <c r="G86" s="187" t="s">
        <v>30</v>
      </c>
    </row>
    <row r="87" spans="1:12" ht="21.75" customHeight="1" x14ac:dyDescent="0.3">
      <c r="A87" s="184" t="s">
        <v>31</v>
      </c>
      <c r="B87" s="295">
        <v>1</v>
      </c>
      <c r="C87" s="243">
        <v>1</v>
      </c>
      <c r="D87" s="296">
        <v>1</v>
      </c>
      <c r="E87" s="267">
        <f>IF(ISBLANK(D87),"-",$D$97/$D$94*D87)</f>
        <v>5.5723169508525579E-2</v>
      </c>
      <c r="F87" s="296">
        <v>1</v>
      </c>
      <c r="G87" s="270">
        <f>IF(ISBLANK(F87),"-",$D$97/$F$94*F87)</f>
        <v>5.5723169508525579E-2</v>
      </c>
    </row>
    <row r="88" spans="1:12" ht="21.75" customHeight="1" x14ac:dyDescent="0.3">
      <c r="A88" s="184" t="s">
        <v>32</v>
      </c>
      <c r="B88" s="295">
        <v>1</v>
      </c>
      <c r="C88" s="214">
        <v>2</v>
      </c>
      <c r="D88" s="297">
        <v>1</v>
      </c>
      <c r="E88" s="268">
        <f>IF(ISBLANK(D88),"-",$D$97/$D$94*D88)</f>
        <v>5.5723169508525579E-2</v>
      </c>
      <c r="F88" s="297">
        <v>1</v>
      </c>
      <c r="G88" s="271">
        <f>IF(ISBLANK(F88),"-",$D$97/$F$94*F88)</f>
        <v>5.5723169508525579E-2</v>
      </c>
    </row>
    <row r="89" spans="1:12" ht="21.75" customHeight="1" x14ac:dyDescent="0.3">
      <c r="A89" s="184" t="s">
        <v>33</v>
      </c>
      <c r="B89" s="295">
        <v>1</v>
      </c>
      <c r="C89" s="214">
        <v>3</v>
      </c>
      <c r="D89" s="297">
        <v>1</v>
      </c>
      <c r="E89" s="268">
        <f>IF(ISBLANK(D89),"-",$D$97/$D$94*D89)</f>
        <v>5.5723169508525579E-2</v>
      </c>
      <c r="F89" s="326">
        <v>1</v>
      </c>
      <c r="G89" s="271">
        <f>IF(ISBLANK(F89),"-",$D$97/$F$94*F89)</f>
        <v>5.5723169508525579E-2</v>
      </c>
    </row>
    <row r="90" spans="1:12" ht="21.75" customHeight="1" x14ac:dyDescent="0.3">
      <c r="A90" s="184" t="s">
        <v>34</v>
      </c>
      <c r="B90" s="295">
        <v>1</v>
      </c>
      <c r="C90" s="247">
        <v>4</v>
      </c>
      <c r="D90" s="298"/>
      <c r="E90" s="269" t="str">
        <f>IF(ISBLANK(D90),"-",$D$97/$D$94*D90)</f>
        <v>-</v>
      </c>
      <c r="F90" s="302"/>
      <c r="G90" s="272" t="str">
        <f>IF(ISBLANK(F90),"-",$D$97/$D$94*F90)</f>
        <v>-</v>
      </c>
    </row>
    <row r="91" spans="1:12" ht="22.5" customHeight="1" x14ac:dyDescent="0.3">
      <c r="A91" s="184" t="s">
        <v>35</v>
      </c>
      <c r="B91" s="295">
        <v>1</v>
      </c>
      <c r="C91" s="238" t="s">
        <v>36</v>
      </c>
      <c r="D91" s="320">
        <f>AVERAGE(D87:D90)</f>
        <v>1</v>
      </c>
      <c r="E91" s="219">
        <f>AVERAGE(E87:E90)</f>
        <v>5.5723169508525579E-2</v>
      </c>
      <c r="F91" s="320">
        <f>AVERAGE(F87:F90)</f>
        <v>1</v>
      </c>
      <c r="G91" s="321">
        <f>AVERAGE(G87:G90)</f>
        <v>5.5723169508525579E-2</v>
      </c>
    </row>
    <row r="92" spans="1:12" ht="21.75" customHeight="1" x14ac:dyDescent="0.3">
      <c r="A92" s="184" t="s">
        <v>37</v>
      </c>
      <c r="B92" s="295">
        <v>1</v>
      </c>
      <c r="C92" s="192" t="s">
        <v>38</v>
      </c>
      <c r="D92" s="299">
        <v>1</v>
      </c>
      <c r="E92" s="189"/>
      <c r="F92" s="299">
        <v>1</v>
      </c>
    </row>
    <row r="93" spans="1:12" ht="21.75" customHeight="1" x14ac:dyDescent="0.3">
      <c r="A93" s="184" t="s">
        <v>39</v>
      </c>
      <c r="B93" s="295">
        <v>1</v>
      </c>
      <c r="C93" s="193" t="s">
        <v>40</v>
      </c>
      <c r="D93" s="194">
        <f>D92*$B$34</f>
        <v>1</v>
      </c>
      <c r="E93" s="195"/>
      <c r="F93" s="194">
        <f>F92*$B$34</f>
        <v>1</v>
      </c>
    </row>
    <row r="94" spans="1:12" ht="19.5" customHeight="1" x14ac:dyDescent="0.3">
      <c r="A94" s="184" t="s">
        <v>41</v>
      </c>
      <c r="B94" s="303">
        <f>(B93/B92)*(B91/B90)*(B89/B88)*(B87/B86)*B85</f>
        <v>1</v>
      </c>
      <c r="C94" s="193" t="s">
        <v>42</v>
      </c>
      <c r="D94" s="196">
        <f>D93*$B$83/100</f>
        <v>0.997</v>
      </c>
      <c r="E94" s="197"/>
      <c r="F94" s="196">
        <f>F93*$B$30/100</f>
        <v>0.997</v>
      </c>
    </row>
    <row r="95" spans="1:12" ht="19.5" customHeight="1" x14ac:dyDescent="0.3">
      <c r="A95" s="507" t="s">
        <v>43</v>
      </c>
      <c r="B95" s="508"/>
      <c r="C95" s="193" t="s">
        <v>44</v>
      </c>
      <c r="D95" s="194">
        <f>D94/$B$94</f>
        <v>0.997</v>
      </c>
      <c r="E95" s="197"/>
      <c r="F95" s="198">
        <f>F94/$B$94</f>
        <v>0.997</v>
      </c>
      <c r="G95" s="286"/>
      <c r="H95" s="287"/>
    </row>
    <row r="96" spans="1:12" ht="19.5" customHeight="1" x14ac:dyDescent="0.3">
      <c r="A96" s="509"/>
      <c r="B96" s="510"/>
      <c r="C96" s="199" t="s">
        <v>45</v>
      </c>
      <c r="D96" s="279">
        <f>$B$55/$B$111</f>
        <v>250</v>
      </c>
      <c r="F96" s="200"/>
      <c r="G96" s="288"/>
      <c r="H96" s="287"/>
    </row>
    <row r="97" spans="1:10" ht="19.5" customHeight="1" x14ac:dyDescent="0.3">
      <c r="C97" s="201" t="s">
        <v>46</v>
      </c>
      <c r="D97" s="198">
        <v>5.5556000000000001E-2</v>
      </c>
      <c r="F97" s="200"/>
      <c r="G97" s="286"/>
      <c r="H97" s="287"/>
    </row>
    <row r="98" spans="1:10" x14ac:dyDescent="0.3">
      <c r="C98" s="202" t="s">
        <v>77</v>
      </c>
      <c r="D98" s="203">
        <f>AVERAGE(E87:E90,G87:G90)</f>
        <v>5.5723169508525579E-2</v>
      </c>
      <c r="F98" s="204"/>
      <c r="G98" s="286"/>
      <c r="H98" s="287"/>
      <c r="J98" s="220"/>
    </row>
    <row r="99" spans="1:10" x14ac:dyDescent="0.3">
      <c r="C99" s="199" t="s">
        <v>48</v>
      </c>
      <c r="D99" s="221">
        <f>STDEV(E87:E90,G87:G90)/D98</f>
        <v>0</v>
      </c>
      <c r="F99" s="204"/>
      <c r="G99" s="289"/>
      <c r="H99" s="287"/>
      <c r="J99" s="222"/>
    </row>
    <row r="100" spans="1:10" ht="19.5" customHeight="1" x14ac:dyDescent="0.3">
      <c r="C100" s="201" t="s">
        <v>49</v>
      </c>
      <c r="D100" s="223">
        <f>COUNT(E87:E90,G87:G90)</f>
        <v>6</v>
      </c>
      <c r="F100" s="204"/>
      <c r="G100" s="286"/>
      <c r="H100" s="287"/>
      <c r="J100" s="222"/>
    </row>
    <row r="101" spans="1:10" ht="19.5" customHeight="1" x14ac:dyDescent="0.3">
      <c r="A101" s="164"/>
      <c r="B101" s="164"/>
      <c r="C101" s="164"/>
      <c r="D101" s="164"/>
      <c r="E101" s="164"/>
    </row>
    <row r="102" spans="1:10" ht="17.25" customHeight="1" x14ac:dyDescent="0.3">
      <c r="A102" s="183" t="s">
        <v>78</v>
      </c>
      <c r="B102" s="294">
        <v>1</v>
      </c>
      <c r="C102" s="224" t="s">
        <v>79</v>
      </c>
      <c r="D102" s="225">
        <v>900</v>
      </c>
      <c r="E102" s="226" t="s">
        <v>80</v>
      </c>
      <c r="F102" s="227" t="s">
        <v>81</v>
      </c>
    </row>
    <row r="103" spans="1:10" ht="21.75" customHeight="1" x14ac:dyDescent="0.3">
      <c r="A103" s="184" t="s">
        <v>59</v>
      </c>
      <c r="B103" s="295">
        <v>1</v>
      </c>
      <c r="C103" s="188">
        <v>1</v>
      </c>
      <c r="D103" s="318">
        <v>1</v>
      </c>
      <c r="E103" s="228">
        <f t="shared" ref="E103:E108" si="1">IF(ISBLANK(D103),"-",D103/$D$98*$D$96*$B$111)</f>
        <v>4486.464108287134</v>
      </c>
      <c r="F103" s="229">
        <f t="shared" ref="F103:F108" si="2">IF(ISBLANK(D103), "-", E103/$B$55)</f>
        <v>17.945856433148535</v>
      </c>
    </row>
    <row r="104" spans="1:10" ht="21.75" customHeight="1" x14ac:dyDescent="0.3">
      <c r="A104" s="184" t="s">
        <v>61</v>
      </c>
      <c r="B104" s="295">
        <v>1</v>
      </c>
      <c r="C104" s="188">
        <v>2</v>
      </c>
      <c r="D104" s="318">
        <v>1</v>
      </c>
      <c r="E104" s="230">
        <f t="shared" si="1"/>
        <v>4486.464108287134</v>
      </c>
      <c r="F104" s="256">
        <f t="shared" si="2"/>
        <v>17.945856433148535</v>
      </c>
    </row>
    <row r="105" spans="1:10" ht="21.75" customHeight="1" x14ac:dyDescent="0.3">
      <c r="A105" s="184" t="s">
        <v>62</v>
      </c>
      <c r="B105" s="295">
        <v>1</v>
      </c>
      <c r="C105" s="188">
        <v>3</v>
      </c>
      <c r="D105" s="318">
        <v>1</v>
      </c>
      <c r="E105" s="230">
        <f t="shared" si="1"/>
        <v>4486.464108287134</v>
      </c>
      <c r="F105" s="256">
        <f t="shared" si="2"/>
        <v>17.945856433148535</v>
      </c>
    </row>
    <row r="106" spans="1:10" ht="21.75" customHeight="1" x14ac:dyDescent="0.3">
      <c r="A106" s="184" t="s">
        <v>63</v>
      </c>
      <c r="B106" s="295">
        <v>1</v>
      </c>
      <c r="C106" s="188">
        <v>4</v>
      </c>
      <c r="D106" s="318">
        <v>1</v>
      </c>
      <c r="E106" s="230">
        <f t="shared" si="1"/>
        <v>4486.464108287134</v>
      </c>
      <c r="F106" s="256">
        <f t="shared" si="2"/>
        <v>17.945856433148535</v>
      </c>
    </row>
    <row r="107" spans="1:10" ht="21.75" customHeight="1" x14ac:dyDescent="0.3">
      <c r="A107" s="184" t="s">
        <v>64</v>
      </c>
      <c r="B107" s="295">
        <v>1</v>
      </c>
      <c r="C107" s="188">
        <v>5</v>
      </c>
      <c r="D107" s="318">
        <v>1</v>
      </c>
      <c r="E107" s="230">
        <f t="shared" si="1"/>
        <v>4486.464108287134</v>
      </c>
      <c r="F107" s="256">
        <f t="shared" si="2"/>
        <v>17.945856433148535</v>
      </c>
    </row>
    <row r="108" spans="1:10" ht="21.75" customHeight="1" x14ac:dyDescent="0.3">
      <c r="A108" s="184" t="s">
        <v>66</v>
      </c>
      <c r="B108" s="295">
        <v>1</v>
      </c>
      <c r="C108" s="190">
        <v>6</v>
      </c>
      <c r="D108" s="319">
        <v>1</v>
      </c>
      <c r="E108" s="231">
        <f t="shared" si="1"/>
        <v>4486.464108287134</v>
      </c>
      <c r="F108" s="257">
        <f t="shared" si="2"/>
        <v>17.945856433148535</v>
      </c>
    </row>
    <row r="109" spans="1:10" ht="21.75" customHeight="1" x14ac:dyDescent="0.3">
      <c r="A109" s="184" t="s">
        <v>67</v>
      </c>
      <c r="B109" s="295">
        <v>1</v>
      </c>
      <c r="C109" s="188"/>
      <c r="D109" s="214">
        <v>1</v>
      </c>
      <c r="E109" s="217"/>
      <c r="F109" s="232"/>
    </row>
    <row r="110" spans="1:10" ht="21.75" customHeight="1" x14ac:dyDescent="0.3">
      <c r="A110" s="184" t="s">
        <v>68</v>
      </c>
      <c r="B110" s="295">
        <v>1</v>
      </c>
      <c r="C110" s="188"/>
      <c r="D110" s="233"/>
      <c r="E110" s="234" t="s">
        <v>36</v>
      </c>
      <c r="F110" s="235">
        <f>AVERAGE(F103:F108)</f>
        <v>17.945856433148535</v>
      </c>
    </row>
    <row r="111" spans="1:10" ht="19.5" customHeight="1" x14ac:dyDescent="0.3">
      <c r="A111" s="184" t="s">
        <v>69</v>
      </c>
      <c r="B111" s="303">
        <f>(B110/B109)*(B108/B107)*(B106/B105)*(B104/B103)*B102</f>
        <v>1</v>
      </c>
      <c r="C111" s="236"/>
      <c r="D111" s="237"/>
      <c r="E111" s="238" t="s">
        <v>48</v>
      </c>
      <c r="F111" s="239">
        <f>STDEV(F103:F108)/F110</f>
        <v>0</v>
      </c>
      <c r="I111" s="217"/>
    </row>
    <row r="112" spans="1:10" ht="19.5" customHeight="1" x14ac:dyDescent="0.3">
      <c r="A112" s="507" t="s">
        <v>43</v>
      </c>
      <c r="B112" s="508"/>
      <c r="C112" s="240"/>
      <c r="D112" s="241"/>
      <c r="E112" s="242" t="s">
        <v>49</v>
      </c>
      <c r="F112" s="223">
        <f>COUNT(F103:F108)</f>
        <v>6</v>
      </c>
      <c r="I112" s="217"/>
      <c r="J112" s="222"/>
    </row>
    <row r="113" spans="1:9" ht="19.5" customHeight="1" x14ac:dyDescent="0.3">
      <c r="A113" s="509"/>
      <c r="B113" s="510"/>
      <c r="C113" s="217"/>
      <c r="D113" s="217"/>
      <c r="E113" s="217"/>
      <c r="F113" s="214"/>
      <c r="G113" s="217"/>
      <c r="H113" s="217"/>
      <c r="I113" s="217"/>
    </row>
    <row r="114" spans="1:9" x14ac:dyDescent="0.3">
      <c r="A114" s="181"/>
      <c r="B114" s="181"/>
      <c r="C114" s="217"/>
      <c r="D114" s="217"/>
      <c r="E114" s="217"/>
      <c r="F114" s="214"/>
      <c r="G114" s="217"/>
      <c r="H114" s="217"/>
      <c r="I114" s="217"/>
    </row>
    <row r="115" spans="1:9" ht="19.5" customHeight="1" x14ac:dyDescent="0.3">
      <c r="A115" s="258"/>
      <c r="B115" s="258"/>
      <c r="C115" s="259"/>
      <c r="D115" s="259"/>
      <c r="E115" s="259"/>
      <c r="F115" s="259"/>
      <c r="G115" s="259"/>
      <c r="H115" s="259"/>
    </row>
    <row r="116" spans="1:9" x14ac:dyDescent="0.3">
      <c r="B116" s="490" t="s">
        <v>82</v>
      </c>
      <c r="C116" s="490"/>
      <c r="E116" s="245" t="s">
        <v>83</v>
      </c>
      <c r="F116" s="277"/>
      <c r="G116" s="490" t="s">
        <v>84</v>
      </c>
      <c r="H116" s="490"/>
    </row>
    <row r="117" spans="1:9" ht="45" customHeight="1" x14ac:dyDescent="0.3">
      <c r="A117" s="278" t="s">
        <v>85</v>
      </c>
      <c r="B117" s="273"/>
      <c r="C117" s="273"/>
      <c r="E117" s="273"/>
      <c r="F117" s="217"/>
      <c r="G117" s="275"/>
      <c r="H117" s="275"/>
    </row>
    <row r="118" spans="1:9" ht="45" customHeight="1" x14ac:dyDescent="0.3">
      <c r="A118" s="278" t="s">
        <v>86</v>
      </c>
      <c r="B118" s="274"/>
      <c r="C118" s="274"/>
      <c r="E118" s="274"/>
      <c r="F118" s="217"/>
      <c r="G118" s="276"/>
      <c r="H118" s="276"/>
    </row>
    <row r="119" spans="1:9" x14ac:dyDescent="0.3">
      <c r="A119" s="213"/>
      <c r="B119" s="213"/>
      <c r="C119" s="214"/>
      <c r="D119" s="214"/>
      <c r="E119" s="214"/>
      <c r="F119" s="215"/>
      <c r="G119" s="214"/>
      <c r="H119" s="214"/>
      <c r="I119" s="217"/>
    </row>
    <row r="120" spans="1:9" x14ac:dyDescent="0.3">
      <c r="A120" s="213"/>
      <c r="B120" s="213"/>
      <c r="C120" s="214"/>
      <c r="D120" s="214"/>
      <c r="E120" s="214"/>
      <c r="F120" s="215"/>
      <c r="G120" s="214"/>
      <c r="H120" s="214"/>
      <c r="I120" s="217"/>
    </row>
    <row r="121" spans="1:9" x14ac:dyDescent="0.3">
      <c r="A121" s="213"/>
      <c r="B121" s="213"/>
      <c r="C121" s="214"/>
      <c r="D121" s="214"/>
      <c r="E121" s="214"/>
      <c r="F121" s="215"/>
      <c r="G121" s="214"/>
      <c r="H121" s="214"/>
      <c r="I121" s="217"/>
    </row>
    <row r="122" spans="1:9" x14ac:dyDescent="0.3">
      <c r="A122" s="213"/>
      <c r="B122" s="213"/>
      <c r="C122" s="214"/>
      <c r="D122" s="214"/>
      <c r="E122" s="214"/>
      <c r="F122" s="215"/>
      <c r="G122" s="214"/>
      <c r="H122" s="214"/>
      <c r="I122" s="217"/>
    </row>
    <row r="123" spans="1:9" x14ac:dyDescent="0.3">
      <c r="A123" s="213"/>
      <c r="B123" s="213"/>
      <c r="C123" s="214"/>
      <c r="D123" s="214"/>
      <c r="E123" s="214"/>
      <c r="F123" s="215"/>
      <c r="G123" s="214"/>
      <c r="H123" s="214"/>
      <c r="I123" s="217"/>
    </row>
    <row r="124" spans="1:9" x14ac:dyDescent="0.3">
      <c r="A124" s="213"/>
      <c r="B124" s="213"/>
      <c r="C124" s="214"/>
      <c r="D124" s="214"/>
      <c r="E124" s="214"/>
      <c r="F124" s="215"/>
      <c r="G124" s="214"/>
      <c r="H124" s="214"/>
      <c r="I124" s="217"/>
    </row>
    <row r="125" spans="1:9" x14ac:dyDescent="0.3">
      <c r="A125" s="213"/>
      <c r="B125" s="213"/>
      <c r="C125" s="214"/>
      <c r="D125" s="214"/>
      <c r="E125" s="214"/>
      <c r="F125" s="215"/>
      <c r="G125" s="214"/>
      <c r="H125" s="214"/>
      <c r="I125" s="217"/>
    </row>
    <row r="126" spans="1:9" x14ac:dyDescent="0.3">
      <c r="A126" s="213"/>
      <c r="B126" s="213"/>
      <c r="C126" s="214"/>
      <c r="D126" s="214"/>
      <c r="E126" s="214"/>
      <c r="F126" s="215"/>
      <c r="G126" s="214"/>
      <c r="H126" s="214"/>
      <c r="I126" s="217"/>
    </row>
    <row r="127" spans="1:9" x14ac:dyDescent="0.3">
      <c r="A127" s="213"/>
      <c r="B127" s="213"/>
      <c r="C127" s="214"/>
      <c r="D127" s="214"/>
      <c r="E127" s="214"/>
      <c r="F127" s="215"/>
      <c r="G127" s="214"/>
      <c r="H127" s="214"/>
      <c r="I127" s="217"/>
    </row>
  </sheetData>
  <sheetProtection formatCells="0" formatColumns="0" formatRows="0" insertColumns="0" insertRows="0" insertHyperlinks="0" deleteColumns="0" deleteRows="0" sort="0" autoFilter="0" pivotTables="0"/>
  <mergeCells count="21"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  <mergeCell ref="B18:C18"/>
    <mergeCell ref="F85:G85"/>
    <mergeCell ref="A95:B96"/>
    <mergeCell ref="A112:B113"/>
    <mergeCell ref="A46:B47"/>
    <mergeCell ref="C82:G82"/>
    <mergeCell ref="C75:D75"/>
  </mergeCells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  <rowBreaks count="1" manualBreakCount="1">
    <brk id="7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27"/>
  <sheetViews>
    <sheetView tabSelected="1" view="pageBreakPreview" topLeftCell="A25" zoomScale="70" zoomScaleNormal="75" workbookViewId="0">
      <selection activeCell="G74" sqref="G73:G74"/>
    </sheetView>
  </sheetViews>
  <sheetFormatPr defaultRowHeight="18.75" x14ac:dyDescent="0.2"/>
  <cols>
    <col min="1" max="1" width="55.42578125" style="16" customWidth="1"/>
    <col min="2" max="2" width="33.7109375" style="16" customWidth="1"/>
    <col min="3" max="3" width="42.28515625" style="16" customWidth="1"/>
    <col min="4" max="4" width="30.5703125" style="16" customWidth="1"/>
    <col min="5" max="5" width="39.85546875" style="16" customWidth="1"/>
    <col min="6" max="6" width="30.7109375" style="16" customWidth="1"/>
    <col min="7" max="7" width="39.85546875" style="16" customWidth="1"/>
    <col min="8" max="8" width="41.140625" style="16" customWidth="1"/>
    <col min="9" max="9" width="30.28515625" style="16" customWidth="1"/>
    <col min="10" max="10" width="30.42578125" style="16" customWidth="1"/>
    <col min="11" max="11" width="21.28515625" style="16" customWidth="1"/>
    <col min="12" max="12" width="9.140625" style="16" customWidth="1"/>
  </cols>
  <sheetData>
    <row r="17" spans="1:14" x14ac:dyDescent="0.3">
      <c r="A17" s="327" t="s">
        <v>0</v>
      </c>
      <c r="B17" s="327"/>
    </row>
    <row r="18" spans="1:14" x14ac:dyDescent="0.3">
      <c r="A18" s="329" t="s">
        <v>1</v>
      </c>
      <c r="B18" s="511" t="s">
        <v>2</v>
      </c>
      <c r="C18" s="511"/>
      <c r="D18" s="423"/>
      <c r="E18" s="423"/>
    </row>
    <row r="19" spans="1:14" x14ac:dyDescent="0.3">
      <c r="A19" s="329" t="s">
        <v>3</v>
      </c>
      <c r="B19" s="424" t="s">
        <v>4</v>
      </c>
    </row>
    <row r="20" spans="1:14" x14ac:dyDescent="0.3">
      <c r="A20" s="329" t="s">
        <v>5</v>
      </c>
      <c r="B20" s="424" t="s">
        <v>2</v>
      </c>
    </row>
    <row r="21" spans="1:14" x14ac:dyDescent="0.3">
      <c r="A21" s="329" t="s">
        <v>6</v>
      </c>
      <c r="B21" s="453" t="s">
        <v>2</v>
      </c>
      <c r="C21" s="453"/>
      <c r="D21" s="453"/>
      <c r="E21" s="453"/>
      <c r="F21" s="453"/>
      <c r="G21" s="453"/>
      <c r="H21" s="453"/>
      <c r="I21" s="453"/>
    </row>
    <row r="22" spans="1:14" x14ac:dyDescent="0.3">
      <c r="A22" s="329" t="s">
        <v>7</v>
      </c>
      <c r="B22" s="425" t="s">
        <v>8</v>
      </c>
    </row>
    <row r="23" spans="1:14" x14ac:dyDescent="0.3">
      <c r="A23" s="329" t="s">
        <v>9</v>
      </c>
      <c r="B23" s="425"/>
    </row>
    <row r="24" spans="1:14" x14ac:dyDescent="0.3">
      <c r="A24" s="329"/>
      <c r="B24" s="332"/>
    </row>
    <row r="25" spans="1:14" x14ac:dyDescent="0.3">
      <c r="A25" s="333" t="s">
        <v>10</v>
      </c>
      <c r="B25" s="332"/>
    </row>
    <row r="26" spans="1:14" x14ac:dyDescent="0.3">
      <c r="A26" s="334" t="s">
        <v>11</v>
      </c>
      <c r="B26" s="456" t="s">
        <v>87</v>
      </c>
      <c r="C26" s="456"/>
    </row>
    <row r="27" spans="1:14" x14ac:dyDescent="0.3">
      <c r="A27" s="336" t="s">
        <v>13</v>
      </c>
      <c r="B27" s="427" t="s">
        <v>88</v>
      </c>
    </row>
    <row r="28" spans="1:14" ht="19.5" customHeight="1" x14ac:dyDescent="0.3">
      <c r="A28" s="336" t="s">
        <v>14</v>
      </c>
      <c r="B28" s="428">
        <v>99.7</v>
      </c>
    </row>
    <row r="29" spans="1:14" s="26" customFormat="1" ht="15.75" customHeight="1" x14ac:dyDescent="0.3">
      <c r="A29" s="336" t="s">
        <v>15</v>
      </c>
      <c r="B29" s="427">
        <v>0</v>
      </c>
      <c r="C29" s="491" t="s">
        <v>16</v>
      </c>
      <c r="D29" s="492"/>
      <c r="E29" s="492"/>
      <c r="F29" s="492"/>
      <c r="G29" s="493"/>
      <c r="I29" s="338"/>
      <c r="J29" s="338"/>
      <c r="K29" s="338"/>
      <c r="L29" s="338"/>
    </row>
    <row r="30" spans="1:14" s="26" customFormat="1" ht="19.5" customHeight="1" x14ac:dyDescent="0.3">
      <c r="A30" s="336" t="s">
        <v>17</v>
      </c>
      <c r="B30" s="335">
        <f>B28-B29</f>
        <v>99.7</v>
      </c>
      <c r="C30" s="339"/>
      <c r="D30" s="339"/>
      <c r="E30" s="339"/>
      <c r="F30" s="339"/>
      <c r="G30" s="340"/>
      <c r="I30" s="338"/>
      <c r="J30" s="338"/>
      <c r="K30" s="338"/>
      <c r="L30" s="338"/>
    </row>
    <row r="31" spans="1:14" s="26" customFormat="1" ht="17.25" customHeight="1" x14ac:dyDescent="0.3">
      <c r="A31" s="336" t="s">
        <v>18</v>
      </c>
      <c r="B31" s="429">
        <v>1</v>
      </c>
      <c r="C31" s="496" t="s">
        <v>19</v>
      </c>
      <c r="D31" s="497"/>
      <c r="E31" s="497"/>
      <c r="F31" s="497"/>
      <c r="G31" s="497"/>
      <c r="H31" s="498"/>
      <c r="I31" s="338"/>
      <c r="J31" s="338"/>
      <c r="K31" s="338"/>
      <c r="L31" s="338"/>
    </row>
    <row r="32" spans="1:14" s="26" customFormat="1" ht="17.25" customHeight="1" x14ac:dyDescent="0.3">
      <c r="A32" s="336" t="s">
        <v>20</v>
      </c>
      <c r="B32" s="429">
        <v>1</v>
      </c>
      <c r="C32" s="496" t="s">
        <v>21</v>
      </c>
      <c r="D32" s="497"/>
      <c r="E32" s="497"/>
      <c r="F32" s="497"/>
      <c r="G32" s="497"/>
      <c r="H32" s="498"/>
      <c r="I32" s="338"/>
      <c r="J32" s="338"/>
      <c r="K32" s="338"/>
      <c r="L32" s="342"/>
      <c r="M32" s="342"/>
      <c r="N32" s="343"/>
    </row>
    <row r="33" spans="1:14" s="26" customFormat="1" ht="17.25" customHeight="1" x14ac:dyDescent="0.3">
      <c r="A33" s="336"/>
      <c r="B33" s="341"/>
      <c r="C33" s="344"/>
      <c r="D33" s="344"/>
      <c r="E33" s="344"/>
      <c r="F33" s="344"/>
      <c r="G33" s="344"/>
      <c r="H33" s="344"/>
      <c r="I33" s="338"/>
      <c r="J33" s="338"/>
      <c r="K33" s="338"/>
      <c r="L33" s="342"/>
      <c r="M33" s="342"/>
      <c r="N33" s="343"/>
    </row>
    <row r="34" spans="1:14" s="26" customFormat="1" x14ac:dyDescent="0.3">
      <c r="A34" s="336" t="s">
        <v>22</v>
      </c>
      <c r="B34" s="345">
        <f>B31/B32</f>
        <v>1</v>
      </c>
      <c r="C34" s="328" t="s">
        <v>23</v>
      </c>
      <c r="D34" s="328"/>
      <c r="E34" s="328"/>
      <c r="F34" s="328"/>
      <c r="G34" s="328"/>
      <c r="I34" s="338"/>
      <c r="J34" s="338"/>
      <c r="K34" s="338"/>
      <c r="L34" s="342"/>
      <c r="M34" s="342"/>
      <c r="N34" s="343"/>
    </row>
    <row r="35" spans="1:14" s="26" customFormat="1" ht="19.5" customHeight="1" x14ac:dyDescent="0.3">
      <c r="A35" s="336"/>
      <c r="B35" s="335"/>
      <c r="G35" s="328"/>
      <c r="I35" s="338"/>
      <c r="J35" s="338"/>
      <c r="K35" s="338"/>
      <c r="L35" s="342"/>
      <c r="M35" s="342"/>
      <c r="N35" s="343"/>
    </row>
    <row r="36" spans="1:14" s="26" customFormat="1" ht="15.75" customHeight="1" x14ac:dyDescent="0.3">
      <c r="A36" s="346" t="s">
        <v>24</v>
      </c>
      <c r="B36" s="457">
        <v>25</v>
      </c>
      <c r="C36" s="328"/>
      <c r="D36" s="494" t="s">
        <v>25</v>
      </c>
      <c r="E36" s="506"/>
      <c r="F36" s="494" t="s">
        <v>26</v>
      </c>
      <c r="G36" s="495"/>
      <c r="J36" s="338"/>
      <c r="K36" s="338"/>
      <c r="L36" s="342"/>
      <c r="M36" s="342"/>
      <c r="N36" s="343"/>
    </row>
    <row r="37" spans="1:14" s="26" customFormat="1" ht="15.75" customHeight="1" x14ac:dyDescent="0.3">
      <c r="A37" s="347" t="s">
        <v>27</v>
      </c>
      <c r="B37" s="458">
        <v>1</v>
      </c>
      <c r="C37" s="455" t="s">
        <v>28</v>
      </c>
      <c r="D37" s="473" t="s">
        <v>29</v>
      </c>
      <c r="E37" s="409" t="s">
        <v>30</v>
      </c>
      <c r="F37" s="473" t="s">
        <v>29</v>
      </c>
      <c r="G37" s="350" t="s">
        <v>30</v>
      </c>
      <c r="J37" s="338"/>
      <c r="K37" s="338"/>
      <c r="L37" s="342"/>
      <c r="M37" s="342"/>
      <c r="N37" s="343"/>
    </row>
    <row r="38" spans="1:14" s="26" customFormat="1" ht="21.75" customHeight="1" x14ac:dyDescent="0.3">
      <c r="A38" s="347" t="s">
        <v>31</v>
      </c>
      <c r="B38" s="458">
        <v>1</v>
      </c>
      <c r="C38" s="406">
        <v>1</v>
      </c>
      <c r="D38" s="474">
        <v>4513</v>
      </c>
      <c r="E38" s="470">
        <f>IF(ISBLANK(D38),"-",$D$48/$D$45*D38)</f>
        <v>166.10415059768971</v>
      </c>
      <c r="F38" s="474">
        <v>4513</v>
      </c>
      <c r="G38" s="475">
        <f>IF(ISBLANK(F38),"-",$D$48/$F$45*F38)</f>
        <v>23.875688321647679</v>
      </c>
      <c r="J38" s="338"/>
      <c r="K38" s="338"/>
      <c r="L38" s="342"/>
      <c r="M38" s="342"/>
      <c r="N38" s="343"/>
    </row>
    <row r="39" spans="1:14" s="26" customFormat="1" ht="21.75" customHeight="1" x14ac:dyDescent="0.3">
      <c r="A39" s="347" t="s">
        <v>32</v>
      </c>
      <c r="B39" s="458">
        <v>1</v>
      </c>
      <c r="C39" s="377">
        <v>2</v>
      </c>
      <c r="D39" s="476">
        <v>54513</v>
      </c>
      <c r="E39" s="471">
        <f>IF(ISBLANK(D39),"-",$D$48/$D$45*D39)</f>
        <v>2006.3894441683713</v>
      </c>
      <c r="F39" s="476">
        <v>4513</v>
      </c>
      <c r="G39" s="477">
        <f>IF(ISBLANK(F39),"-",$D$48/$F$45*F39)</f>
        <v>23.875688321647679</v>
      </c>
      <c r="J39" s="338"/>
      <c r="K39" s="338"/>
      <c r="L39" s="342"/>
      <c r="M39" s="342"/>
      <c r="N39" s="343"/>
    </row>
    <row r="40" spans="1:14" ht="21.75" customHeight="1" x14ac:dyDescent="0.3">
      <c r="A40" s="347" t="s">
        <v>33</v>
      </c>
      <c r="B40" s="458">
        <v>1</v>
      </c>
      <c r="C40" s="377">
        <v>3</v>
      </c>
      <c r="D40" s="476">
        <v>4513</v>
      </c>
      <c r="E40" s="471">
        <f>IF(ISBLANK(D40),"-",$D$48/$D$45*D40)</f>
        <v>166.10415059768971</v>
      </c>
      <c r="F40" s="476">
        <v>5455</v>
      </c>
      <c r="G40" s="477">
        <f>IF(ISBLANK(F40),"-",$D$48/$F$45*F40)</f>
        <v>28.859268733567049</v>
      </c>
      <c r="L40" s="342"/>
      <c r="M40" s="342"/>
      <c r="N40" s="352"/>
    </row>
    <row r="41" spans="1:14" ht="21.75" customHeight="1" x14ac:dyDescent="0.3">
      <c r="A41" s="347" t="s">
        <v>34</v>
      </c>
      <c r="B41" s="458">
        <v>1</v>
      </c>
      <c r="C41" s="410">
        <v>4</v>
      </c>
      <c r="D41" s="478"/>
      <c r="E41" s="472" t="str">
        <f>IF(ISBLANK(D41),"-",$D$48/$D$45*D41)</f>
        <v>-</v>
      </c>
      <c r="F41" s="478"/>
      <c r="G41" s="479" t="str">
        <f>IF(ISBLANK(F41),"-",$D$48/$F$45*F41)</f>
        <v>-</v>
      </c>
      <c r="L41" s="342"/>
      <c r="M41" s="342"/>
      <c r="N41" s="352"/>
    </row>
    <row r="42" spans="1:14" ht="22.5" customHeight="1" x14ac:dyDescent="0.3">
      <c r="A42" s="347" t="s">
        <v>35</v>
      </c>
      <c r="B42" s="458">
        <v>1</v>
      </c>
      <c r="C42" s="401" t="s">
        <v>36</v>
      </c>
      <c r="D42" s="407">
        <v>569852</v>
      </c>
      <c r="E42" s="382">
        <f>AVERAGE(E38:E41)</f>
        <v>779.53258178791691</v>
      </c>
      <c r="F42" s="407">
        <v>545</v>
      </c>
      <c r="G42" s="354">
        <f>AVERAGE(G38:G41)</f>
        <v>25.53688179228747</v>
      </c>
      <c r="H42" s="450"/>
    </row>
    <row r="43" spans="1:14" ht="21.75" customHeight="1" x14ac:dyDescent="0.3">
      <c r="A43" s="347" t="s">
        <v>37</v>
      </c>
      <c r="B43" s="458">
        <v>1</v>
      </c>
      <c r="C43" s="355" t="s">
        <v>38</v>
      </c>
      <c r="D43" s="462">
        <v>658</v>
      </c>
      <c r="E43" s="352"/>
      <c r="F43" s="462">
        <v>69</v>
      </c>
      <c r="H43" s="450"/>
    </row>
    <row r="44" spans="1:14" ht="21.75" customHeight="1" x14ac:dyDescent="0.3">
      <c r="A44" s="347" t="s">
        <v>39</v>
      </c>
      <c r="B44" s="458">
        <v>1</v>
      </c>
      <c r="C44" s="356" t="s">
        <v>40</v>
      </c>
      <c r="D44" s="357">
        <f>D43*$B$34</f>
        <v>658</v>
      </c>
      <c r="E44" s="358"/>
      <c r="F44" s="357">
        <v>454</v>
      </c>
      <c r="H44" s="450"/>
    </row>
    <row r="45" spans="1:14" ht="19.5" customHeight="1" x14ac:dyDescent="0.3">
      <c r="A45" s="347" t="s">
        <v>41</v>
      </c>
      <c r="B45" s="466">
        <f>(B44/B43)*(B42/B41)*(B40/B39)*(B38/B37)*B36</f>
        <v>25</v>
      </c>
      <c r="C45" s="356" t="s">
        <v>42</v>
      </c>
      <c r="D45" s="359">
        <f>D44*$B$30/100</f>
        <v>656.02600000000007</v>
      </c>
      <c r="E45" s="360"/>
      <c r="F45" s="359">
        <v>4564</v>
      </c>
      <c r="H45" s="450"/>
    </row>
    <row r="46" spans="1:14" ht="19.5" customHeight="1" x14ac:dyDescent="0.3">
      <c r="A46" s="507" t="s">
        <v>43</v>
      </c>
      <c r="B46" s="508"/>
      <c r="C46" s="356" t="s">
        <v>44</v>
      </c>
      <c r="D46" s="357">
        <f>D45/$B$45</f>
        <v>26.241040000000002</v>
      </c>
      <c r="E46" s="360"/>
      <c r="F46" s="361">
        <v>6646</v>
      </c>
      <c r="H46" s="450"/>
    </row>
    <row r="47" spans="1:14" ht="19.5" customHeight="1" x14ac:dyDescent="0.3">
      <c r="A47" s="509"/>
      <c r="B47" s="510"/>
      <c r="C47" s="362" t="s">
        <v>45</v>
      </c>
      <c r="D47" s="480">
        <v>0.96582000000000001</v>
      </c>
      <c r="F47" s="363"/>
      <c r="H47" s="450"/>
    </row>
    <row r="48" spans="1:14" ht="19.5" customHeight="1" x14ac:dyDescent="0.3">
      <c r="C48" s="364" t="s">
        <v>46</v>
      </c>
      <c r="D48" s="361">
        <f>D47*$B$45</f>
        <v>24.145500000000002</v>
      </c>
      <c r="F48" s="363"/>
      <c r="H48" s="450"/>
    </row>
    <row r="49" spans="1:12" x14ac:dyDescent="0.3">
      <c r="C49" s="365" t="s">
        <v>47</v>
      </c>
      <c r="D49" s="366">
        <f>AVERAGE(E38:E41,G38:G41)</f>
        <v>402.53473179010228</v>
      </c>
      <c r="F49" s="367"/>
      <c r="H49" s="450"/>
    </row>
    <row r="50" spans="1:12" x14ac:dyDescent="0.3">
      <c r="C50" s="362" t="s">
        <v>48</v>
      </c>
      <c r="D50" s="368">
        <f>STDEV(E38:E41,G38:G41)/D49</f>
        <v>1.9594313680655753</v>
      </c>
      <c r="F50" s="367"/>
      <c r="H50" s="450"/>
    </row>
    <row r="51" spans="1:12" ht="19.5" customHeight="1" x14ac:dyDescent="0.3">
      <c r="C51" s="364" t="s">
        <v>49</v>
      </c>
      <c r="D51" s="369">
        <f>COUNT(E38:E41,G38:G41)</f>
        <v>6</v>
      </c>
      <c r="F51" s="367"/>
    </row>
    <row r="53" spans="1:12" x14ac:dyDescent="0.3">
      <c r="A53" s="327" t="s">
        <v>10</v>
      </c>
      <c r="B53" s="370" t="s">
        <v>50</v>
      </c>
    </row>
    <row r="54" spans="1:12" x14ac:dyDescent="0.3">
      <c r="A54" s="328" t="s">
        <v>51</v>
      </c>
      <c r="B54" s="331" t="str">
        <f>B21</f>
        <v>LAMIVUDINE 30mg &amp; ZIDOVUDINE 60mg</v>
      </c>
    </row>
    <row r="55" spans="1:12" x14ac:dyDescent="0.3">
      <c r="A55" s="330" t="s">
        <v>52</v>
      </c>
      <c r="B55" s="426">
        <v>200</v>
      </c>
      <c r="C55" s="16" t="s">
        <v>87</v>
      </c>
      <c r="H55" s="337"/>
    </row>
    <row r="56" spans="1:12" x14ac:dyDescent="0.3">
      <c r="A56" s="331" t="s">
        <v>53</v>
      </c>
      <c r="B56" s="454">
        <f>uniformity!A25</f>
        <v>250</v>
      </c>
      <c r="H56" s="337"/>
    </row>
    <row r="57" spans="1:12" ht="19.5" customHeight="1" x14ac:dyDescent="0.3">
      <c r="H57" s="337"/>
    </row>
    <row r="58" spans="1:12" s="26" customFormat="1" ht="15.75" customHeight="1" x14ac:dyDescent="0.3">
      <c r="A58" s="346" t="s">
        <v>54</v>
      </c>
      <c r="B58" s="457">
        <v>96.58</v>
      </c>
      <c r="C58" s="328"/>
      <c r="D58" s="372" t="s">
        <v>55</v>
      </c>
      <c r="E58" s="371" t="s">
        <v>56</v>
      </c>
      <c r="F58" s="371" t="s">
        <v>29</v>
      </c>
      <c r="G58" s="371" t="s">
        <v>57</v>
      </c>
      <c r="H58" s="348" t="s">
        <v>58</v>
      </c>
      <c r="L58" s="338"/>
    </row>
    <row r="59" spans="1:12" s="26" customFormat="1" ht="22.5" customHeight="1" x14ac:dyDescent="0.3">
      <c r="A59" s="347" t="s">
        <v>59</v>
      </c>
      <c r="B59" s="458">
        <v>100</v>
      </c>
      <c r="C59" s="499" t="s">
        <v>60</v>
      </c>
      <c r="D59" s="503">
        <v>51</v>
      </c>
      <c r="E59" s="373">
        <v>1</v>
      </c>
      <c r="F59" s="463">
        <v>452</v>
      </c>
      <c r="G59" s="413">
        <f>IF(ISBLANK(F59),"-",(F59/$D$49*$D$47*$B$67)*($B$56/$D$59))</f>
        <v>5.1343835043313097</v>
      </c>
      <c r="H59" s="415">
        <f t="shared" ref="H59:H70" si="0">IF(ISBLANK(F59),"-",G59/$B$55)</f>
        <v>2.567191752165655E-2</v>
      </c>
      <c r="L59" s="338"/>
    </row>
    <row r="60" spans="1:12" s="26" customFormat="1" ht="21.75" customHeight="1" x14ac:dyDescent="0.3">
      <c r="A60" s="347" t="s">
        <v>61</v>
      </c>
      <c r="B60" s="458">
        <v>1</v>
      </c>
      <c r="C60" s="500"/>
      <c r="D60" s="504"/>
      <c r="E60" s="374">
        <v>2</v>
      </c>
      <c r="F60" s="460">
        <v>4523</v>
      </c>
      <c r="G60" s="414">
        <f>IF(ISBLANK(F60),"-",(F60/$D$49*$D$47*$B$67)*($B$56/$D$59))</f>
        <v>51.37791280993477</v>
      </c>
      <c r="H60" s="416">
        <f t="shared" si="0"/>
        <v>0.25688956404967384</v>
      </c>
      <c r="L60" s="338"/>
    </row>
    <row r="61" spans="1:12" s="26" customFormat="1" ht="21.75" customHeight="1" x14ac:dyDescent="0.3">
      <c r="A61" s="347" t="s">
        <v>62</v>
      </c>
      <c r="B61" s="458">
        <v>1</v>
      </c>
      <c r="C61" s="500"/>
      <c r="D61" s="504"/>
      <c r="E61" s="374">
        <v>3</v>
      </c>
      <c r="F61" s="460">
        <v>4532</v>
      </c>
      <c r="G61" s="414">
        <f>IF(ISBLANK(F61),"-",(F61/$D$49*$D$47*$B$67)*($B$56/$D$59))</f>
        <v>51.480146109799776</v>
      </c>
      <c r="H61" s="416">
        <f t="shared" si="0"/>
        <v>0.25740073054899887</v>
      </c>
      <c r="L61" s="338"/>
    </row>
    <row r="62" spans="1:12" ht="21" customHeight="1" x14ac:dyDescent="0.3">
      <c r="A62" s="347" t="s">
        <v>63</v>
      </c>
      <c r="B62" s="458">
        <v>1</v>
      </c>
      <c r="C62" s="501"/>
      <c r="D62" s="505"/>
      <c r="E62" s="375">
        <v>4</v>
      </c>
      <c r="F62" s="464"/>
      <c r="G62" s="414" t="str">
        <f>IF(ISBLANK(F62),"-",(F62/$D$49*$D$47*$B$67)*($B$56/$D$59))</f>
        <v>-</v>
      </c>
      <c r="H62" s="416" t="str">
        <f t="shared" si="0"/>
        <v>-</v>
      </c>
    </row>
    <row r="63" spans="1:12" ht="21.75" customHeight="1" x14ac:dyDescent="0.3">
      <c r="A63" s="347" t="s">
        <v>64</v>
      </c>
      <c r="B63" s="458">
        <v>1</v>
      </c>
      <c r="C63" s="499" t="s">
        <v>65</v>
      </c>
      <c r="D63" s="503">
        <v>53</v>
      </c>
      <c r="E63" s="373">
        <v>1</v>
      </c>
      <c r="F63" s="463">
        <v>4523</v>
      </c>
      <c r="G63" s="446">
        <f>IF(ISBLANK(F63),"-",(F63/$D$49*$D$47*$B$67)*($B$56/$D$63))</f>
        <v>49.439123647295723</v>
      </c>
      <c r="H63" s="443">
        <f t="shared" si="0"/>
        <v>0.24719561823647862</v>
      </c>
    </row>
    <row r="64" spans="1:12" ht="21.75" customHeight="1" x14ac:dyDescent="0.3">
      <c r="A64" s="347" t="s">
        <v>66</v>
      </c>
      <c r="B64" s="458">
        <v>1</v>
      </c>
      <c r="C64" s="500"/>
      <c r="D64" s="504"/>
      <c r="E64" s="374">
        <v>2</v>
      </c>
      <c r="F64" s="460">
        <v>4523</v>
      </c>
      <c r="G64" s="447">
        <f>IF(ISBLANK(F64),"-",(F64/$D$49*$D$47*$B$67)*($B$56/$D$63))</f>
        <v>49.439123647295723</v>
      </c>
      <c r="H64" s="444">
        <f t="shared" si="0"/>
        <v>0.24719561823647862</v>
      </c>
    </row>
    <row r="65" spans="1:8" ht="21.75" customHeight="1" x14ac:dyDescent="0.3">
      <c r="A65" s="347" t="s">
        <v>67</v>
      </c>
      <c r="B65" s="458">
        <v>1</v>
      </c>
      <c r="C65" s="500"/>
      <c r="D65" s="504"/>
      <c r="E65" s="374">
        <v>3</v>
      </c>
      <c r="F65" s="460">
        <v>4523</v>
      </c>
      <c r="G65" s="447">
        <f>IF(ISBLANK(F65),"-",(F65/$D$49*$D$47*$B$67)*($B$56/$D$63))</f>
        <v>49.439123647295723</v>
      </c>
      <c r="H65" s="444">
        <f t="shared" si="0"/>
        <v>0.24719561823647862</v>
      </c>
    </row>
    <row r="66" spans="1:8" ht="21" customHeight="1" x14ac:dyDescent="0.3">
      <c r="A66" s="347" t="s">
        <v>68</v>
      </c>
      <c r="B66" s="458">
        <v>1</v>
      </c>
      <c r="C66" s="501"/>
      <c r="D66" s="505"/>
      <c r="E66" s="375">
        <v>4</v>
      </c>
      <c r="F66" s="464"/>
      <c r="G66" s="448" t="str">
        <f>IF(ISBLANK(F66),"-",(F66/$D$49*$D$47*$B$67)*($B$56/$D$63))</f>
        <v>-</v>
      </c>
      <c r="H66" s="445" t="str">
        <f t="shared" si="0"/>
        <v>-</v>
      </c>
    </row>
    <row r="67" spans="1:8" ht="21.75" customHeight="1" x14ac:dyDescent="0.3">
      <c r="A67" s="347" t="s">
        <v>69</v>
      </c>
      <c r="B67" s="467">
        <f>(B66/B65)*(B64/B63)*(B62/B61)*(B60/B59)*B58</f>
        <v>0.96579999999999999</v>
      </c>
      <c r="C67" s="499" t="s">
        <v>70</v>
      </c>
      <c r="D67" s="503">
        <v>54</v>
      </c>
      <c r="E67" s="373">
        <v>1</v>
      </c>
      <c r="F67" s="463">
        <v>4523</v>
      </c>
      <c r="G67" s="446">
        <f>IF(ISBLANK(F67),"-",(F67/$D$49*$D$47*$B$67)*($B$56/$D$67))</f>
        <v>48.523584320493946</v>
      </c>
      <c r="H67" s="416">
        <f t="shared" si="0"/>
        <v>0.24261792160246973</v>
      </c>
    </row>
    <row r="68" spans="1:8" ht="21.75" customHeight="1" x14ac:dyDescent="0.3">
      <c r="A68" s="468" t="s">
        <v>71</v>
      </c>
      <c r="B68" s="469">
        <f>D47*B67/B55*B56</f>
        <v>1.1659861950000001</v>
      </c>
      <c r="C68" s="500"/>
      <c r="D68" s="504"/>
      <c r="E68" s="374">
        <v>2</v>
      </c>
      <c r="F68" s="460">
        <v>4523</v>
      </c>
      <c r="G68" s="447">
        <f>IF(ISBLANK(F68),"-",(F68/$D$49*$D$47*$B$67)*($B$56/$D$67))</f>
        <v>48.523584320493946</v>
      </c>
      <c r="H68" s="416">
        <f t="shared" si="0"/>
        <v>0.24261792160246973</v>
      </c>
    </row>
    <row r="69" spans="1:8" ht="22.5" customHeight="1" x14ac:dyDescent="0.3">
      <c r="A69" s="507" t="s">
        <v>43</v>
      </c>
      <c r="B69" s="508"/>
      <c r="C69" s="500"/>
      <c r="D69" s="504"/>
      <c r="E69" s="374">
        <v>3</v>
      </c>
      <c r="F69" s="460">
        <v>4523</v>
      </c>
      <c r="G69" s="447">
        <f>IF(ISBLANK(F69),"-",(F69/$D$49*$D$47*$B$67)*($B$56/$D$67))</f>
        <v>48.523584320493946</v>
      </c>
      <c r="H69" s="416">
        <f t="shared" si="0"/>
        <v>0.24261792160246973</v>
      </c>
    </row>
    <row r="70" spans="1:8" ht="21.75" customHeight="1" x14ac:dyDescent="0.3">
      <c r="A70" s="509"/>
      <c r="B70" s="510"/>
      <c r="C70" s="502"/>
      <c r="D70" s="505"/>
      <c r="E70" s="375">
        <v>4</v>
      </c>
      <c r="F70" s="464"/>
      <c r="G70" s="448" t="str">
        <f>IF(ISBLANK(F70),"-",(F70/$D$49*$D$47*$B$67)*($B$56/$D$67))</f>
        <v>-</v>
      </c>
      <c r="H70" s="417" t="str">
        <f t="shared" si="0"/>
        <v>-</v>
      </c>
    </row>
    <row r="71" spans="1:8" x14ac:dyDescent="0.3">
      <c r="A71" s="376"/>
      <c r="B71" s="376"/>
      <c r="C71" s="376"/>
      <c r="D71" s="376"/>
      <c r="E71" s="376"/>
      <c r="F71" s="377"/>
      <c r="G71" s="365" t="s">
        <v>36</v>
      </c>
      <c r="H71" s="418">
        <f>AVERAGE(H59:H70)</f>
        <v>0.22326698129301933</v>
      </c>
    </row>
    <row r="72" spans="1:8" x14ac:dyDescent="0.3">
      <c r="C72" s="376"/>
      <c r="D72" s="376"/>
      <c r="E72" s="376"/>
      <c r="F72" s="377"/>
      <c r="G72" s="362" t="s">
        <v>48</v>
      </c>
      <c r="H72" s="379">
        <f>STDEV(H59:H70)/H71</f>
        <v>0.33284795804544787</v>
      </c>
    </row>
    <row r="73" spans="1:8" ht="19.5" customHeight="1" x14ac:dyDescent="0.3">
      <c r="A73" s="376"/>
      <c r="B73" s="376"/>
      <c r="C73" s="377"/>
      <c r="D73" s="377"/>
      <c r="E73" s="378"/>
      <c r="F73" s="377"/>
      <c r="G73" s="364" t="s">
        <v>49</v>
      </c>
      <c r="H73" s="381">
        <f>COUNT(H59:H70)</f>
        <v>9</v>
      </c>
    </row>
    <row r="74" spans="1:8" x14ac:dyDescent="0.3">
      <c r="A74" s="376"/>
      <c r="B74" s="376"/>
      <c r="C74" s="377"/>
      <c r="D74" s="377"/>
      <c r="E74" s="378"/>
      <c r="F74" s="377"/>
      <c r="G74" s="401"/>
      <c r="H74" s="485"/>
    </row>
    <row r="75" spans="1:8" x14ac:dyDescent="0.3">
      <c r="A75" s="336" t="s">
        <v>72</v>
      </c>
      <c r="B75" s="487" t="s">
        <v>73</v>
      </c>
      <c r="C75" s="512" t="s">
        <v>87</v>
      </c>
      <c r="D75" s="512"/>
      <c r="E75" s="488" t="s">
        <v>74</v>
      </c>
      <c r="F75" s="488"/>
      <c r="G75" s="486">
        <f>H71</f>
        <v>0.22326698129301933</v>
      </c>
      <c r="H75" s="485"/>
    </row>
    <row r="76" spans="1:8" x14ac:dyDescent="0.3">
      <c r="A76" s="376"/>
      <c r="B76" s="376"/>
      <c r="C76" s="377"/>
      <c r="D76" s="377"/>
      <c r="E76" s="378"/>
      <c r="F76" s="377"/>
      <c r="G76" s="401"/>
      <c r="H76" s="485"/>
    </row>
    <row r="77" spans="1:8" x14ac:dyDescent="0.3">
      <c r="A77" s="333" t="s">
        <v>75</v>
      </c>
      <c r="B77" s="333" t="s">
        <v>76</v>
      </c>
    </row>
    <row r="78" spans="1:8" x14ac:dyDescent="0.3">
      <c r="A78" s="333"/>
      <c r="B78" s="333"/>
    </row>
    <row r="79" spans="1:8" x14ac:dyDescent="0.3">
      <c r="A79" s="334" t="s">
        <v>11</v>
      </c>
      <c r="B79" s="456" t="str">
        <f>B26</f>
        <v>Zidovudine</v>
      </c>
      <c r="C79" s="456"/>
    </row>
    <row r="80" spans="1:8" x14ac:dyDescent="0.3">
      <c r="A80" s="336" t="s">
        <v>13</v>
      </c>
      <c r="B80" s="427" t="str">
        <f>B27</f>
        <v>NQCL-WRS-Z1-1</v>
      </c>
    </row>
    <row r="81" spans="1:12" ht="19.5" customHeight="1" x14ac:dyDescent="0.3">
      <c r="A81" s="336" t="s">
        <v>14</v>
      </c>
      <c r="B81" s="428">
        <f>B28</f>
        <v>99.7</v>
      </c>
    </row>
    <row r="82" spans="1:12" s="26" customFormat="1" ht="15.75" customHeight="1" x14ac:dyDescent="0.3">
      <c r="A82" s="336" t="s">
        <v>15</v>
      </c>
      <c r="B82" s="428">
        <f>B29</f>
        <v>0</v>
      </c>
      <c r="C82" s="491" t="s">
        <v>16</v>
      </c>
      <c r="D82" s="492"/>
      <c r="E82" s="492"/>
      <c r="F82" s="492"/>
      <c r="G82" s="493"/>
      <c r="I82" s="338"/>
      <c r="J82" s="338"/>
      <c r="K82" s="338"/>
      <c r="L82" s="338"/>
    </row>
    <row r="83" spans="1:12" s="26" customFormat="1" x14ac:dyDescent="0.3">
      <c r="A83" s="336" t="s">
        <v>17</v>
      </c>
      <c r="B83" s="335">
        <f>B81-B82</f>
        <v>99.7</v>
      </c>
      <c r="C83" s="339"/>
      <c r="D83" s="339"/>
      <c r="E83" s="339"/>
      <c r="F83" s="339"/>
      <c r="G83" s="340"/>
      <c r="I83" s="338"/>
      <c r="J83" s="338"/>
      <c r="K83" s="338"/>
      <c r="L83" s="338"/>
    </row>
    <row r="84" spans="1:12" ht="19.5" customHeight="1" x14ac:dyDescent="0.3">
      <c r="A84" s="333"/>
      <c r="B84" s="333"/>
    </row>
    <row r="85" spans="1:12" ht="19.5" customHeight="1" x14ac:dyDescent="0.3">
      <c r="A85" s="346" t="s">
        <v>24</v>
      </c>
      <c r="B85" s="457">
        <v>200</v>
      </c>
      <c r="D85" s="411" t="s">
        <v>25</v>
      </c>
      <c r="E85" s="412"/>
      <c r="F85" s="494" t="s">
        <v>26</v>
      </c>
      <c r="G85" s="495"/>
    </row>
    <row r="86" spans="1:12" ht="21.75" customHeight="1" x14ac:dyDescent="0.3">
      <c r="A86" s="347" t="s">
        <v>27</v>
      </c>
      <c r="B86" s="458">
        <v>5</v>
      </c>
      <c r="C86" s="408" t="s">
        <v>28</v>
      </c>
      <c r="D86" s="349" t="s">
        <v>29</v>
      </c>
      <c r="E86" s="409" t="s">
        <v>30</v>
      </c>
      <c r="F86" s="349" t="s">
        <v>29</v>
      </c>
      <c r="G86" s="350" t="s">
        <v>30</v>
      </c>
    </row>
    <row r="87" spans="1:12" ht="21.75" customHeight="1" x14ac:dyDescent="0.3">
      <c r="A87" s="347" t="s">
        <v>31</v>
      </c>
      <c r="B87" s="458">
        <v>25</v>
      </c>
      <c r="C87" s="406">
        <v>1</v>
      </c>
      <c r="D87" s="459">
        <v>365</v>
      </c>
      <c r="E87" s="430">
        <f>IF(ISBLANK(D87),"-",$D$97/$D$94*D87)</f>
        <v>0.36547990782770595</v>
      </c>
      <c r="F87" s="459">
        <v>874</v>
      </c>
      <c r="G87" s="433">
        <f>IF(ISBLANK(F87),"-",$D$97/$F$94*F87)</f>
        <v>0.86999017775011345</v>
      </c>
    </row>
    <row r="88" spans="1:12" ht="21.75" customHeight="1" x14ac:dyDescent="0.3">
      <c r="A88" s="347" t="s">
        <v>32</v>
      </c>
      <c r="B88" s="458">
        <v>1</v>
      </c>
      <c r="C88" s="377">
        <v>2</v>
      </c>
      <c r="D88" s="460">
        <v>456</v>
      </c>
      <c r="E88" s="431">
        <f>IF(ISBLANK(D88),"-",$D$97/$D$94*D88)</f>
        <v>0.45659955608064084</v>
      </c>
      <c r="F88" s="460">
        <v>895</v>
      </c>
      <c r="G88" s="434">
        <f>IF(ISBLANK(F88),"-",$D$97/$F$94*F88)</f>
        <v>0.89089383190658078</v>
      </c>
    </row>
    <row r="89" spans="1:12" ht="21.75" customHeight="1" x14ac:dyDescent="0.3">
      <c r="A89" s="347" t="s">
        <v>33</v>
      </c>
      <c r="B89" s="458">
        <v>1</v>
      </c>
      <c r="C89" s="377">
        <v>3</v>
      </c>
      <c r="D89" s="460">
        <v>985</v>
      </c>
      <c r="E89" s="431">
        <f>IF(ISBLANK(D89),"-",$D$97/$D$94*D89)</f>
        <v>0.98629509372682289</v>
      </c>
      <c r="F89" s="489">
        <v>451</v>
      </c>
      <c r="G89" s="434">
        <f>IF(ISBLANK(F89),"-",$D$97/$F$94*F89)</f>
        <v>0.44893085831270158</v>
      </c>
    </row>
    <row r="90" spans="1:12" ht="21.75" customHeight="1" x14ac:dyDescent="0.3">
      <c r="A90" s="347" t="s">
        <v>34</v>
      </c>
      <c r="B90" s="458">
        <v>1</v>
      </c>
      <c r="C90" s="410">
        <v>4</v>
      </c>
      <c r="D90" s="461"/>
      <c r="E90" s="432" t="str">
        <f>IF(ISBLANK(D90),"-",$D$97/$D$94*D90)</f>
        <v>-</v>
      </c>
      <c r="F90" s="465"/>
      <c r="G90" s="435" t="str">
        <f>IF(ISBLANK(F90),"-",$D$97/$D$94*F90)</f>
        <v>-</v>
      </c>
    </row>
    <row r="91" spans="1:12" ht="22.5" customHeight="1" x14ac:dyDescent="0.3">
      <c r="A91" s="347" t="s">
        <v>35</v>
      </c>
      <c r="B91" s="458">
        <v>1</v>
      </c>
      <c r="C91" s="401" t="s">
        <v>36</v>
      </c>
      <c r="D91" s="483">
        <f>AVERAGE(D87:D90)</f>
        <v>602</v>
      </c>
      <c r="E91" s="382">
        <f>AVERAGE(E87:E90)</f>
        <v>0.60279151921172325</v>
      </c>
      <c r="F91" s="483">
        <f>AVERAGE(F87:F90)</f>
        <v>740</v>
      </c>
      <c r="G91" s="484">
        <f>AVERAGE(G87:G90)</f>
        <v>0.73660495598979858</v>
      </c>
    </row>
    <row r="92" spans="1:12" ht="21.75" customHeight="1" x14ac:dyDescent="0.3">
      <c r="A92" s="347" t="s">
        <v>37</v>
      </c>
      <c r="B92" s="458">
        <v>1</v>
      </c>
      <c r="C92" s="355" t="s">
        <v>38</v>
      </c>
      <c r="D92" s="462">
        <v>55.65</v>
      </c>
      <c r="E92" s="352"/>
      <c r="F92" s="462">
        <v>55.98</v>
      </c>
    </row>
    <row r="93" spans="1:12" ht="21.75" customHeight="1" x14ac:dyDescent="0.3">
      <c r="A93" s="347" t="s">
        <v>39</v>
      </c>
      <c r="B93" s="458">
        <v>1</v>
      </c>
      <c r="C93" s="356" t="s">
        <v>40</v>
      </c>
      <c r="D93" s="357">
        <f>D92*$B$34</f>
        <v>55.65</v>
      </c>
      <c r="E93" s="358"/>
      <c r="F93" s="357">
        <f>F92*$B$34</f>
        <v>55.98</v>
      </c>
    </row>
    <row r="94" spans="1:12" ht="19.5" customHeight="1" x14ac:dyDescent="0.3">
      <c r="A94" s="347" t="s">
        <v>41</v>
      </c>
      <c r="B94" s="466">
        <f>(B93/B92)*(B91/B90)*(B89/B88)*(B87/B86)*B85</f>
        <v>1000</v>
      </c>
      <c r="C94" s="356" t="s">
        <v>42</v>
      </c>
      <c r="D94" s="359">
        <f>D93*$B$83/100</f>
        <v>55.483050000000006</v>
      </c>
      <c r="E94" s="360"/>
      <c r="F94" s="359">
        <f>F93*$B$30/100</f>
        <v>55.812060000000002</v>
      </c>
    </row>
    <row r="95" spans="1:12" ht="19.5" customHeight="1" x14ac:dyDescent="0.3">
      <c r="A95" s="507" t="s">
        <v>43</v>
      </c>
      <c r="B95" s="508"/>
      <c r="C95" s="356" t="s">
        <v>44</v>
      </c>
      <c r="D95" s="357">
        <f>D94/$B$94</f>
        <v>5.5483050000000006E-2</v>
      </c>
      <c r="E95" s="360"/>
      <c r="F95" s="361">
        <f>F94/$B$94</f>
        <v>5.5812060000000004E-2</v>
      </c>
      <c r="G95" s="449"/>
      <c r="H95" s="450"/>
    </row>
    <row r="96" spans="1:12" ht="19.5" customHeight="1" x14ac:dyDescent="0.3">
      <c r="A96" s="509"/>
      <c r="B96" s="510"/>
      <c r="C96" s="362" t="s">
        <v>45</v>
      </c>
      <c r="D96" s="442">
        <f>$B$55/$B$111</f>
        <v>5.5555555555555552E-2</v>
      </c>
      <c r="F96" s="363"/>
      <c r="G96" s="451"/>
      <c r="H96" s="450"/>
    </row>
    <row r="97" spans="1:10" ht="19.5" customHeight="1" x14ac:dyDescent="0.3">
      <c r="C97" s="364" t="s">
        <v>46</v>
      </c>
      <c r="D97" s="361">
        <v>5.5556000000000001E-2</v>
      </c>
      <c r="F97" s="363"/>
      <c r="G97" s="449"/>
      <c r="H97" s="450"/>
    </row>
    <row r="98" spans="1:10" x14ac:dyDescent="0.3">
      <c r="C98" s="365" t="s">
        <v>77</v>
      </c>
      <c r="D98" s="366">
        <f>AVERAGE(E87:E90,G87:G90)</f>
        <v>0.66969823760076086</v>
      </c>
      <c r="F98" s="367"/>
      <c r="G98" s="449"/>
      <c r="H98" s="450"/>
      <c r="J98" s="383"/>
    </row>
    <row r="99" spans="1:10" x14ac:dyDescent="0.3">
      <c r="C99" s="362" t="s">
        <v>48</v>
      </c>
      <c r="D99" s="384">
        <f>STDEV(E87:E90,G87:G90)/D98</f>
        <v>0.40946416711353401</v>
      </c>
      <c r="F99" s="367"/>
      <c r="G99" s="452"/>
      <c r="H99" s="450"/>
      <c r="J99" s="385"/>
    </row>
    <row r="100" spans="1:10" ht="19.5" customHeight="1" x14ac:dyDescent="0.3">
      <c r="C100" s="364" t="s">
        <v>49</v>
      </c>
      <c r="D100" s="386">
        <f>COUNT(E87:E90,G87:G90)</f>
        <v>6</v>
      </c>
      <c r="F100" s="367"/>
      <c r="G100" s="449"/>
      <c r="H100" s="450"/>
      <c r="J100" s="385"/>
    </row>
    <row r="101" spans="1:10" ht="19.5" customHeight="1" x14ac:dyDescent="0.3">
      <c r="A101" s="327"/>
      <c r="B101" s="327"/>
      <c r="C101" s="327"/>
      <c r="D101" s="327"/>
      <c r="E101" s="327"/>
    </row>
    <row r="102" spans="1:10" ht="17.25" customHeight="1" x14ac:dyDescent="0.3">
      <c r="A102" s="346" t="s">
        <v>78</v>
      </c>
      <c r="B102" s="457">
        <v>900</v>
      </c>
      <c r="C102" s="387" t="s">
        <v>79</v>
      </c>
      <c r="D102" s="388">
        <v>900</v>
      </c>
      <c r="E102" s="389" t="s">
        <v>80</v>
      </c>
      <c r="F102" s="390" t="s">
        <v>81</v>
      </c>
    </row>
    <row r="103" spans="1:10" ht="21.75" customHeight="1" x14ac:dyDescent="0.3">
      <c r="A103" s="347" t="s">
        <v>59</v>
      </c>
      <c r="B103" s="458">
        <v>5</v>
      </c>
      <c r="C103" s="351">
        <v>1</v>
      </c>
      <c r="D103" s="481">
        <v>35</v>
      </c>
      <c r="E103" s="391">
        <f t="shared" ref="E103:E108" si="1">IF(ISBLANK(D103),"-",D103/$D$98*$D$96*$B$111)</f>
        <v>10452.468898646011</v>
      </c>
      <c r="F103" s="392">
        <f t="shared" ref="F103:F108" si="2">IF(ISBLANK(D103), "-", E103/$B$55)</f>
        <v>52.26234449323006</v>
      </c>
    </row>
    <row r="104" spans="1:10" ht="21.75" customHeight="1" x14ac:dyDescent="0.3">
      <c r="A104" s="347" t="s">
        <v>61</v>
      </c>
      <c r="B104" s="458">
        <v>20</v>
      </c>
      <c r="C104" s="351">
        <v>2</v>
      </c>
      <c r="D104" s="481">
        <v>98</v>
      </c>
      <c r="E104" s="393">
        <f t="shared" si="1"/>
        <v>29266.912916208832</v>
      </c>
      <c r="F104" s="419">
        <f t="shared" si="2"/>
        <v>146.33456458104416</v>
      </c>
    </row>
    <row r="105" spans="1:10" ht="21.75" customHeight="1" x14ac:dyDescent="0.3">
      <c r="A105" s="347" t="s">
        <v>62</v>
      </c>
      <c r="B105" s="458">
        <v>1</v>
      </c>
      <c r="C105" s="351">
        <v>3</v>
      </c>
      <c r="D105" s="481">
        <v>62</v>
      </c>
      <c r="E105" s="393">
        <f t="shared" si="1"/>
        <v>18515.802049030073</v>
      </c>
      <c r="F105" s="419">
        <f t="shared" si="2"/>
        <v>92.579010245150371</v>
      </c>
    </row>
    <row r="106" spans="1:10" ht="21.75" customHeight="1" x14ac:dyDescent="0.3">
      <c r="A106" s="347" t="s">
        <v>63</v>
      </c>
      <c r="B106" s="458">
        <v>1</v>
      </c>
      <c r="C106" s="351">
        <v>4</v>
      </c>
      <c r="D106" s="481">
        <v>56</v>
      </c>
      <c r="E106" s="393">
        <f t="shared" si="1"/>
        <v>16723.950237833618</v>
      </c>
      <c r="F106" s="419">
        <f t="shared" si="2"/>
        <v>83.619751189168085</v>
      </c>
    </row>
    <row r="107" spans="1:10" ht="21.75" customHeight="1" x14ac:dyDescent="0.3">
      <c r="A107" s="347" t="s">
        <v>64</v>
      </c>
      <c r="B107" s="458">
        <v>1</v>
      </c>
      <c r="C107" s="351">
        <v>5</v>
      </c>
      <c r="D107" s="481">
        <v>98</v>
      </c>
      <c r="E107" s="393">
        <f t="shared" si="1"/>
        <v>29266.912916208832</v>
      </c>
      <c r="F107" s="419">
        <f t="shared" si="2"/>
        <v>146.33456458104416</v>
      </c>
    </row>
    <row r="108" spans="1:10" ht="21.75" customHeight="1" x14ac:dyDescent="0.3">
      <c r="A108" s="347" t="s">
        <v>66</v>
      </c>
      <c r="B108" s="458">
        <v>1</v>
      </c>
      <c r="C108" s="353">
        <v>6</v>
      </c>
      <c r="D108" s="482">
        <v>30</v>
      </c>
      <c r="E108" s="394">
        <f t="shared" si="1"/>
        <v>8959.2590559822947</v>
      </c>
      <c r="F108" s="420">
        <f t="shared" si="2"/>
        <v>44.796295279911476</v>
      </c>
    </row>
    <row r="109" spans="1:10" ht="21.75" customHeight="1" x14ac:dyDescent="0.3">
      <c r="A109" s="347" t="s">
        <v>67</v>
      </c>
      <c r="B109" s="458">
        <v>1</v>
      </c>
      <c r="C109" s="351"/>
      <c r="D109" s="377">
        <v>1</v>
      </c>
      <c r="E109" s="380"/>
      <c r="F109" s="395"/>
    </row>
    <row r="110" spans="1:10" ht="21.75" customHeight="1" x14ac:dyDescent="0.3">
      <c r="A110" s="347" t="s">
        <v>68</v>
      </c>
      <c r="B110" s="458">
        <v>1</v>
      </c>
      <c r="C110" s="351"/>
      <c r="D110" s="396"/>
      <c r="E110" s="397" t="s">
        <v>36</v>
      </c>
      <c r="F110" s="398">
        <f>AVERAGE(F103:F108)</f>
        <v>94.321088394924729</v>
      </c>
    </row>
    <row r="111" spans="1:10" ht="19.5" customHeight="1" x14ac:dyDescent="0.3">
      <c r="A111" s="347" t="s">
        <v>69</v>
      </c>
      <c r="B111" s="466">
        <f>(B110/B109)*(B108/B107)*(B106/B105)*(B104/B103)*B102</f>
        <v>3600</v>
      </c>
      <c r="C111" s="399"/>
      <c r="D111" s="400"/>
      <c r="E111" s="401" t="s">
        <v>48</v>
      </c>
      <c r="F111" s="402">
        <f>STDEV(F103:F108)/F110</f>
        <v>0.46817530350715342</v>
      </c>
      <c r="I111" s="380"/>
    </row>
    <row r="112" spans="1:10" ht="19.5" customHeight="1" x14ac:dyDescent="0.3">
      <c r="A112" s="507" t="s">
        <v>43</v>
      </c>
      <c r="B112" s="508"/>
      <c r="C112" s="403"/>
      <c r="D112" s="404"/>
      <c r="E112" s="405" t="s">
        <v>49</v>
      </c>
      <c r="F112" s="386">
        <f>COUNT(F103:F108)</f>
        <v>6</v>
      </c>
      <c r="I112" s="380"/>
      <c r="J112" s="385"/>
    </row>
    <row r="113" spans="1:9" ht="19.5" customHeight="1" x14ac:dyDescent="0.3">
      <c r="A113" s="509"/>
      <c r="B113" s="510"/>
      <c r="C113" s="380"/>
      <c r="D113" s="380"/>
      <c r="E113" s="380"/>
      <c r="F113" s="377"/>
      <c r="G113" s="380"/>
      <c r="H113" s="380"/>
      <c r="I113" s="380"/>
    </row>
    <row r="114" spans="1:9" x14ac:dyDescent="0.3">
      <c r="A114" s="344"/>
      <c r="B114" s="344"/>
      <c r="C114" s="380"/>
      <c r="D114" s="380"/>
      <c r="E114" s="380"/>
      <c r="F114" s="377"/>
      <c r="G114" s="380"/>
      <c r="H114" s="380"/>
      <c r="I114" s="380"/>
    </row>
    <row r="115" spans="1:9" ht="19.5" customHeight="1" x14ac:dyDescent="0.3">
      <c r="A115" s="421"/>
      <c r="B115" s="421"/>
      <c r="C115" s="422"/>
      <c r="D115" s="422"/>
      <c r="E115" s="422"/>
      <c r="F115" s="422"/>
      <c r="G115" s="422"/>
      <c r="H115" s="422"/>
    </row>
    <row r="116" spans="1:9" x14ac:dyDescent="0.3">
      <c r="B116" s="490" t="s">
        <v>82</v>
      </c>
      <c r="C116" s="490"/>
      <c r="E116" s="408" t="s">
        <v>83</v>
      </c>
      <c r="F116" s="440"/>
      <c r="G116" s="490" t="s">
        <v>84</v>
      </c>
      <c r="H116" s="490"/>
    </row>
    <row r="117" spans="1:9" ht="45" customHeight="1" x14ac:dyDescent="0.3">
      <c r="A117" s="441" t="s">
        <v>85</v>
      </c>
      <c r="B117" s="436"/>
      <c r="C117" s="436"/>
      <c r="E117" s="436"/>
      <c r="F117" s="380"/>
      <c r="G117" s="438"/>
      <c r="H117" s="438"/>
    </row>
    <row r="118" spans="1:9" ht="45" customHeight="1" x14ac:dyDescent="0.3">
      <c r="A118" s="441" t="s">
        <v>86</v>
      </c>
      <c r="B118" s="437"/>
      <c r="C118" s="437"/>
      <c r="E118" s="437"/>
      <c r="F118" s="380"/>
      <c r="G118" s="439"/>
      <c r="H118" s="439"/>
    </row>
    <row r="119" spans="1:9" x14ac:dyDescent="0.3">
      <c r="A119" s="376"/>
      <c r="B119" s="376"/>
      <c r="C119" s="377"/>
      <c r="D119" s="377"/>
      <c r="E119" s="377"/>
      <c r="F119" s="378"/>
      <c r="G119" s="377"/>
      <c r="H119" s="377"/>
      <c r="I119" s="380"/>
    </row>
    <row r="120" spans="1:9" x14ac:dyDescent="0.3">
      <c r="A120" s="376"/>
      <c r="B120" s="376"/>
      <c r="C120" s="377"/>
      <c r="D120" s="377"/>
      <c r="E120" s="377"/>
      <c r="F120" s="378"/>
      <c r="G120" s="377"/>
      <c r="H120" s="377"/>
      <c r="I120" s="380"/>
    </row>
    <row r="121" spans="1:9" x14ac:dyDescent="0.3">
      <c r="A121" s="376"/>
      <c r="B121" s="376"/>
      <c r="C121" s="377"/>
      <c r="D121" s="377"/>
      <c r="E121" s="377"/>
      <c r="F121" s="378"/>
      <c r="G121" s="377"/>
      <c r="H121" s="377"/>
      <c r="I121" s="380"/>
    </row>
    <row r="122" spans="1:9" x14ac:dyDescent="0.3">
      <c r="A122" s="376"/>
      <c r="B122" s="376"/>
      <c r="C122" s="377"/>
      <c r="D122" s="377"/>
      <c r="E122" s="377"/>
      <c r="F122" s="378"/>
      <c r="G122" s="377"/>
      <c r="H122" s="377"/>
      <c r="I122" s="380"/>
    </row>
    <row r="123" spans="1:9" x14ac:dyDescent="0.3">
      <c r="A123" s="376"/>
      <c r="B123" s="376"/>
      <c r="C123" s="377"/>
      <c r="D123" s="377"/>
      <c r="E123" s="377"/>
      <c r="F123" s="378"/>
      <c r="G123" s="377"/>
      <c r="H123" s="377"/>
      <c r="I123" s="380"/>
    </row>
    <row r="124" spans="1:9" x14ac:dyDescent="0.3">
      <c r="A124" s="376"/>
      <c r="B124" s="376"/>
      <c r="C124" s="377"/>
      <c r="D124" s="377"/>
      <c r="E124" s="377"/>
      <c r="F124" s="378"/>
      <c r="G124" s="377"/>
      <c r="H124" s="377"/>
      <c r="I124" s="380"/>
    </row>
    <row r="125" spans="1:9" x14ac:dyDescent="0.3">
      <c r="A125" s="376"/>
      <c r="B125" s="376"/>
      <c r="C125" s="377"/>
      <c r="D125" s="377"/>
      <c r="E125" s="377"/>
      <c r="F125" s="378"/>
      <c r="G125" s="377"/>
      <c r="H125" s="377"/>
      <c r="I125" s="380"/>
    </row>
    <row r="126" spans="1:9" x14ac:dyDescent="0.3">
      <c r="A126" s="376"/>
      <c r="B126" s="376"/>
      <c r="C126" s="377"/>
      <c r="D126" s="377"/>
      <c r="E126" s="377"/>
      <c r="F126" s="378"/>
      <c r="G126" s="377"/>
      <c r="H126" s="377"/>
      <c r="I126" s="380"/>
    </row>
    <row r="127" spans="1:9" x14ac:dyDescent="0.3">
      <c r="A127" s="376"/>
      <c r="B127" s="376"/>
      <c r="C127" s="377"/>
      <c r="D127" s="377"/>
      <c r="E127" s="377"/>
      <c r="F127" s="378"/>
      <c r="G127" s="377"/>
      <c r="H127" s="377"/>
      <c r="I127" s="380"/>
    </row>
  </sheetData>
  <sheetProtection formatCells="0" formatColumns="0" formatRows="0" insertColumns="0" insertRows="0" insertHyperlinks="0" deleteColumns="0" deleteRows="0" sort="0" autoFilter="0" pivotTables="0"/>
  <mergeCells count="21"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  <mergeCell ref="B18:C18"/>
    <mergeCell ref="F85:G85"/>
    <mergeCell ref="A95:B96"/>
    <mergeCell ref="A112:B113"/>
    <mergeCell ref="A46:B47"/>
    <mergeCell ref="C82:G82"/>
    <mergeCell ref="C75:D75"/>
  </mergeCells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AD_Lamivudine</vt:lpstr>
      <vt:lpstr>AD_Lamivudine 1</vt:lpstr>
      <vt:lpstr>AD_Zidovudine</vt:lpstr>
      <vt:lpstr>AD_Lamivudine!Print_Area</vt:lpstr>
      <vt:lpstr>'AD_Lamivudine 1'!Print_Area</vt:lpstr>
      <vt:lpstr>AD_Zidovudine!Print_Area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AlphyP</cp:lastModifiedBy>
  <dcterms:created xsi:type="dcterms:W3CDTF">2005-07-05T10:19:27Z</dcterms:created>
  <dcterms:modified xsi:type="dcterms:W3CDTF">2014-08-12T06:11:59Z</dcterms:modified>
  <cp:category/>
</cp:coreProperties>
</file>