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ample Summary" sheetId="1" r:id="rId4"/>
    <sheet name="Uniformity" sheetId="2" r:id="rId5"/>
    <sheet name="friability" sheetId="3" r:id="rId6"/>
    <sheet name="AD_Sulfamethoxazole" sheetId="4" r:id="rId7"/>
    <sheet name="Worksheet" sheetId="5" r:id="rId8"/>
  </sheets>
  <definedNames>
    <definedName name="_xlnm.Print_Area" localSheetId="2">'friability'!$A$1:$H$165</definedName>
    <definedName name="_xlnm.Print_Area" localSheetId="3">'AD_Sulfamethoxazole'!$A$1:$H$165</definedName>
  </definedNames>
  <calcPr calcId="124519" calcMode="auto" fullCalcOnLoad="0"/>
</workbook>
</file>

<file path=xl/sharedStrings.xml><?xml version="1.0" encoding="utf-8"?>
<sst xmlns="http://schemas.openxmlformats.org/spreadsheetml/2006/main" uniqueCount="172">
  <si>
    <t>DISSOLUTION MULTISTAGE</t>
  </si>
  <si>
    <t>Sample Name:</t>
  </si>
  <si>
    <t>Laboratory Ref No:</t>
  </si>
  <si>
    <t>Active Ingredient:</t>
  </si>
  <si>
    <t>Label Claim</t>
  </si>
  <si>
    <t>Date Analysis Completed:</t>
  </si>
  <si>
    <t>ASSAY</t>
  </si>
  <si>
    <t>Component 1</t>
  </si>
  <si>
    <t>Component 2</t>
  </si>
  <si>
    <t>Component 3</t>
  </si>
  <si>
    <t>Component 4</t>
  </si>
  <si>
    <t>Component 5</t>
  </si>
  <si>
    <t>Average</t>
  </si>
  <si>
    <t>Sample Concetration</t>
  </si>
  <si>
    <t>Rsd</t>
  </si>
  <si>
    <t>n</t>
  </si>
  <si>
    <t>DISSOLUTION</t>
  </si>
  <si>
    <t>ASSAY STD PEAK AREAS</t>
  </si>
  <si>
    <t>PASTE YOUR WORKSHEET HERE</t>
  </si>
  <si>
    <t>Standard A</t>
  </si>
  <si>
    <t>Sample Assay ABC - Component 1</t>
  </si>
  <si>
    <t>Uniformity of Weight</t>
  </si>
  <si>
    <t>Assay Standards 1</t>
  </si>
  <si>
    <t>Powder Weight</t>
  </si>
  <si>
    <t>Tablet/Caps Average Weight</t>
  </si>
  <si>
    <t xml:space="preserve">Sample A </t>
  </si>
  <si>
    <t>Standard B</t>
  </si>
  <si>
    <t>Sample B</t>
  </si>
  <si>
    <t>Desired Weight</t>
  </si>
  <si>
    <t>Sample C</t>
  </si>
  <si>
    <t>Dissolution Tablet/Capsule Weights Component 1</t>
  </si>
  <si>
    <t>Concetration</t>
  </si>
  <si>
    <t>API Weight</t>
  </si>
  <si>
    <t>Tablet/Capsule</t>
  </si>
  <si>
    <t>Assay Standards 2</t>
  </si>
  <si>
    <t>Sample A</t>
  </si>
  <si>
    <t>Desired Weight Sample ABC</t>
  </si>
  <si>
    <t>Assay Standards 3</t>
  </si>
  <si>
    <t>Sample Assay ABC - Component 2</t>
  </si>
  <si>
    <t>Dissolution component 2</t>
  </si>
  <si>
    <t>Assay Standards 4</t>
  </si>
  <si>
    <t>Assay Standards 5</t>
  </si>
  <si>
    <t>Dissolution component 3</t>
  </si>
  <si>
    <t xml:space="preserve"> ASSAY SAMPLE PEAK AREAS</t>
  </si>
  <si>
    <t>Sample Assay ABC - Component 3</t>
  </si>
  <si>
    <t>ASSAY STANDARDS REPEATS</t>
  </si>
  <si>
    <t>Dissolution component 4</t>
  </si>
  <si>
    <t xml:space="preserve">Assay Standards 1 repeat </t>
  </si>
  <si>
    <t xml:space="preserve">Assay Standards 2 repeat </t>
  </si>
  <si>
    <t>Sample Assay ABC - Component 4</t>
  </si>
  <si>
    <t>Dissolution Tablet/Capsule Weights</t>
  </si>
  <si>
    <t>Dissolution component 5</t>
  </si>
  <si>
    <t xml:space="preserve">Assay Standards 3 repeat </t>
  </si>
  <si>
    <t>DISSOLUTION REPEAT</t>
  </si>
  <si>
    <t xml:space="preserve">Assay Standards 4 repeat </t>
  </si>
  <si>
    <t>DISSOLUTION ABSORBANCES/AREAS</t>
  </si>
  <si>
    <t>Sample Assay ABC - Component 5</t>
  </si>
  <si>
    <t>RUN 1</t>
  </si>
  <si>
    <t>RUN 2</t>
  </si>
  <si>
    <t>RUN 3</t>
  </si>
  <si>
    <t>RUN 4</t>
  </si>
  <si>
    <t>RUN 5</t>
  </si>
  <si>
    <t>Time 1</t>
  </si>
  <si>
    <t>Time 2</t>
  </si>
  <si>
    <t>Time3</t>
  </si>
  <si>
    <t>Time 4</t>
  </si>
  <si>
    <t>Time 5</t>
  </si>
  <si>
    <t xml:space="preserve">Assay Standards 5 repeat </t>
  </si>
  <si>
    <t>SAMPLE ASSAY REPEAT</t>
  </si>
  <si>
    <t>REPEAT VALUES</t>
  </si>
  <si>
    <t>Other Dissolution Data for components and repeats</t>
  </si>
  <si>
    <t>Tablet  Average  Weight</t>
  </si>
  <si>
    <t>Other Dissolution Data</t>
  </si>
  <si>
    <t>DISSOLUTION STD AREAS/ABSORBANCES</t>
  </si>
  <si>
    <t>LABEL CLAIMS</t>
  </si>
  <si>
    <t>NDQD201406515</t>
  </si>
  <si>
    <t>Tablet weight</t>
  </si>
  <si>
    <t>Weight of 20 Tablets/Capsules</t>
  </si>
  <si>
    <t>Run</t>
  </si>
  <si>
    <t>Weight before Test(g)</t>
  </si>
  <si>
    <t>Weight after Test(g)</t>
  </si>
  <si>
    <t>Loss</t>
  </si>
  <si>
    <t>Percentage Loss</t>
  </si>
  <si>
    <t>0.22%</t>
  </si>
  <si>
    <t>comments</t>
  </si>
  <si>
    <t>COMPLIES</t>
  </si>
  <si>
    <t>Worksheet No</t>
  </si>
  <si>
    <t>Analysis Report</t>
  </si>
  <si>
    <t>Sulfran DS Tablets</t>
  </si>
  <si>
    <t>each tablets contains sulphamethoxazole 900mg Trimethoprim 160mg.</t>
  </si>
  <si>
    <t>Label Claim:</t>
  </si>
  <si>
    <t>Sulphamethoxazole 900mg Trimethoprim 160 per tablets</t>
  </si>
  <si>
    <t>Date Analysis Started:</t>
  </si>
  <si>
    <t>2014-07-28 15:15:15</t>
  </si>
  <si>
    <t>Analysis Data</t>
  </si>
  <si>
    <t>Reference Substance:</t>
  </si>
  <si>
    <t>Trimethoprim</t>
  </si>
  <si>
    <t>Code:</t>
  </si>
  <si>
    <t>NQCL-WRS-T7-1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</si>
  <si>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</si>
  <si>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</si>
  <si>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</si>
  <si>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</si>
  <si>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</si>
  <si>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</si>
  <si>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</si>
  <si>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</si>
  <si>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</si>
  <si>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</si>
  <si>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</si>
  <si>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</si>
  <si>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</si>
  <si>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</si>
  <si>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</si>
  <si>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</si>
  <si>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</si>
  <si>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</si>
  <si>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</si>
  <si>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</si>
  <si>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</si>
  <si>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</si>
  <si>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</si>
  <si>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</si>
  <si>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</si>
  <si>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</si>
  <si>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</si>
  <si>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</si>
  <si>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</si>
  <si>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</si>
  <si>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</si>
  <si>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</si>
  <si>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</si>
  <si>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</si>
  <si>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</si>
  <si>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</si>
  <si>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</si>
  <si>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</si>
  <si>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</si>
  <si>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</si>
  <si>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</si>
  <si>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</si>
  <si>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</si>
  <si>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</si>
  <si>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</si>
  <si>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</si>
  <si>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</si>
  <si>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</si>
  <si>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</si>
  <si>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</si>
  <si>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</si>
  <si>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</si>
  <si>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</si>
  <si>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</si>
  <si>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</si>
  <si>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</si>
  <si>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</si>
  <si>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</si>
  <si>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</si>
  <si>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</si>
  <si>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</si>
  <si>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</si>
  <si>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</si>
  <si>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</si>
  <si>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</si>
  <si>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</si>
  <si>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</si>
  <si>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</si>
  <si>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</si>
  <si>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</si>
  <si>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</si>
  <si>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Sulfamethoxazole</t>
  </si>
  <si>
    <t>NQCL-PRS-S12-1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</si>
</sst>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0"/>
    <numFmt numFmtId="166" formatCode="0.0000"/>
    <numFmt numFmtId="167" formatCode="0.0000\ &quot;mg&quot;"/>
    <numFmt numFmtId="168" formatCode="0.000"/>
    <numFmt numFmtId="169" formatCode="0.0%"/>
  </numFmts>
  <fonts count="2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2"/>
      <color rgb="FFFFFFFF"/>
      <name val="Book Antiqua"/>
    </font>
    <font>
      <b val="0"/>
      <i val="0"/>
      <strike val="0"/>
      <u val="none"/>
      <sz val="12"/>
      <color rgb="FFFFFFFF"/>
      <name val="Book Antiqua"/>
    </font>
    <font>
      <b val="1"/>
      <i val="0"/>
      <strike val="0"/>
      <u val="none"/>
      <sz val="11"/>
      <color rgb="FF262626"/>
      <name val="Calibri"/>
    </font>
    <font>
      <b val="0"/>
      <i val="0"/>
      <strike val="0"/>
      <u val="none"/>
      <sz val="12"/>
      <color rgb="FF262626"/>
      <name val="Book Antiqua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70C0"/>
      <name val="Calibri"/>
    </font>
    <font>
      <b val="1"/>
      <i val="0"/>
      <strike val="0"/>
      <u val="none"/>
      <sz val="11"/>
      <color rgb="FF7891B0"/>
      <name val="Calibri"/>
    </font>
    <font>
      <b val="1"/>
      <i val="0"/>
      <strike val="0"/>
      <u val="none"/>
      <sz val="11"/>
      <color rgb="FF7B4B23"/>
      <name val="Calibri"/>
    </font>
    <font>
      <b val="0"/>
      <i val="0"/>
      <strike val="0"/>
      <u val="none"/>
      <sz val="11"/>
      <color rgb="FF262626"/>
      <name val="Calibri"/>
    </font>
    <font>
      <b val="0"/>
      <i val="0"/>
      <strike val="0"/>
      <u val="none"/>
      <sz val="12"/>
      <color rgb="FFFFFF00"/>
      <name val="Book Antiqua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2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2DA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00B0F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D6E3BC"/>
        <bgColor rgb="FF000000"/>
      </patternFill>
    </fill>
    <fill>
      <patternFill patternType="solid">
        <fgColor rgb="FFD6E3B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/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6" borderId="5" applyFont="1" applyNumberFormat="0" applyFill="1" applyBorder="1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0">
      <alignment horizontal="general" vertical="bottom" textRotation="0" wrapText="false" shrinkToFit="false"/>
    </xf>
    <xf xfId="0" fontId="1" numFmtId="0" fillId="6" borderId="5" applyFont="1" applyNumberFormat="0" applyFill="1" applyBorder="1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0">
      <alignment horizontal="general" vertical="bottom" textRotation="0" wrapText="false" shrinkToFit="false"/>
    </xf>
    <xf xfId="0" fontId="0" numFmtId="0" fillId="6" borderId="5" applyFont="0" applyNumberFormat="0" applyFill="1" applyBorder="1" applyAlignment="0">
      <alignment horizontal="general" vertical="bottom" textRotation="0" wrapText="false" shrinkToFit="false"/>
    </xf>
    <xf xfId="0" fontId="0" numFmtId="0" fillId="6" borderId="5" applyFont="0" applyNumberFormat="0" applyFill="1" applyBorder="1" applyAlignment="1">
      <alignment horizontal="right" vertical="bottom" textRotation="0" wrapText="false" shrinkToFit="false"/>
    </xf>
    <xf xfId="0" fontId="3" numFmtId="0" fillId="7" borderId="5" applyFont="1" applyNumberFormat="0" applyFill="1" applyBorder="1" applyAlignment="0">
      <alignment horizontal="general" vertical="bottom" textRotation="0" wrapText="false" shrinkToFit="false"/>
    </xf>
    <xf xfId="0" fontId="0" numFmtId="0" fillId="7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left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1">
      <alignment horizontal="left" vertical="bottom" textRotation="0" wrapText="false" shrinkToFit="false"/>
    </xf>
    <xf xfId="0" fontId="4" numFmtId="0" fillId="9" borderId="5" applyFont="1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1">
      <alignment horizontal="righ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3" numFmtId="0" fillId="6" borderId="5" applyFont="1" applyNumberFormat="0" applyFill="1" applyBorder="1" applyAlignment="0">
      <alignment horizontal="general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6" borderId="5" applyFont="1" applyNumberFormat="0" applyFill="1" applyBorder="1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right" vertical="bottom" textRotation="0" wrapText="false" shrinkToFit="false"/>
    </xf>
    <xf xfId="0" fontId="5" numFmtId="0" fillId="10" borderId="5" applyFont="1" applyNumberFormat="0" applyFill="1" applyBorder="1" applyAlignment="0">
      <alignment horizontal="general" vertical="bottom" textRotation="0" wrapText="false" shrinkToFit="false"/>
    </xf>
    <xf xfId="0" fontId="6" numFmtId="0" fillId="10" borderId="5" applyFont="1" applyNumberFormat="0" applyFill="1" applyBorder="1" applyAlignment="0">
      <alignment horizontal="general" vertical="bottom" textRotation="0" wrapText="false" shrinkToFit="false"/>
    </xf>
    <xf xfId="0" fontId="0" numFmtId="0" fillId="11" borderId="5" applyFont="0" applyNumberFormat="0" applyFill="1" applyBorder="1" applyAlignment="1">
      <alignment horizontal="right" vertical="bottom" textRotation="0" wrapText="false" shrinkToFit="false"/>
    </xf>
    <xf xfId="0" fontId="0" numFmtId="0" fillId="11" borderId="5" applyFont="0" applyNumberFormat="0" applyFill="1" applyBorder="1" applyAlignment="0">
      <alignment horizontal="general" vertical="bottom" textRotation="0" wrapText="false" shrinkToFit="false"/>
    </xf>
    <xf xfId="0" fontId="3" numFmtId="0" fillId="11" borderId="5" applyFont="1" applyNumberFormat="0" applyFill="1" applyBorder="1" applyAlignment="1">
      <alignment horizontal="right" vertical="bottom" textRotation="0" wrapText="false" shrinkToFit="false"/>
    </xf>
    <xf xfId="0" fontId="2" numFmtId="0" fillId="12" borderId="5" applyFont="1" applyNumberFormat="0" applyFill="1" applyBorder="1" applyAlignment="0">
      <alignment horizontal="general" vertical="bottom" textRotation="0" wrapText="false" shrinkToFit="false"/>
    </xf>
    <xf xfId="0" fontId="1" numFmtId="0" fillId="12" borderId="5" applyFont="1" applyNumberFormat="0" applyFill="1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6" borderId="6" applyFont="1" applyNumberFormat="0" applyFill="1" applyBorder="1" applyAlignment="0">
      <alignment horizontal="general" vertical="bottom" textRotation="0" wrapText="false" shrinkToFit="false"/>
    </xf>
    <xf xfId="0" fontId="1" numFmtId="0" fillId="4" borderId="6" applyFont="1" applyNumberFormat="0" applyFill="1" applyBorder="1" applyAlignment="0">
      <alignment horizontal="general" vertical="bottom" textRotation="0" wrapText="false" shrinkToFit="false"/>
    </xf>
    <xf xfId="0" fontId="1" numFmtId="0" fillId="6" borderId="6" applyFont="1" applyNumberFormat="0" applyFill="1" applyBorder="1" applyAlignment="0">
      <alignment horizontal="general" vertical="bottom" textRotation="0" wrapText="false" shrinkToFit="false"/>
    </xf>
    <xf xfId="0" fontId="1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0" fillId="8" borderId="6" applyFont="1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1" numFmtId="0" fillId="6" borderId="6" applyFont="1" applyNumberFormat="0" applyFill="1" applyBorder="1" applyAlignment="1">
      <alignment horizontal="left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1">
      <alignment horizontal="right" vertical="bottom" textRotation="0" wrapText="false" shrinkToFit="false"/>
    </xf>
    <xf xfId="0" fontId="0" numFmtId="0" fillId="4" borderId="8" applyFont="0" applyNumberFormat="0" applyFill="1" applyBorder="1" applyAlignment="1">
      <alignment horizontal="right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6" borderId="8" applyFont="1" applyNumberFormat="0" applyFill="1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1">
      <alignment horizontal="center" vertical="bottom" textRotation="0" wrapText="false" shrinkToFit="false"/>
    </xf>
    <xf xfId="0" fontId="0" numFmtId="0" fillId="4" borderId="5" applyFont="0" applyNumberFormat="0" applyFill="1" applyBorder="1" applyAlignment="1">
      <alignment horizontal="center" vertical="bottom" textRotation="0" wrapText="false" shrinkToFit="false"/>
    </xf>
    <xf xfId="0" fontId="1" numFmtId="0" fillId="13" borderId="5" applyFont="1" applyNumberFormat="0" applyFill="1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1" numFmtId="0" fillId="6" borderId="5" applyFont="1" applyNumberFormat="0" applyFill="1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1" numFmtId="0" fillId="13" borderId="11" applyFont="1" applyNumberFormat="0" applyFill="1" applyBorder="1" applyAlignment="1">
      <alignment horizontal="center" vertical="bottom" textRotation="0" wrapText="false" shrinkToFit="false"/>
    </xf>
    <xf xfId="0" fontId="0" numFmtId="0" fillId="13" borderId="10" applyFont="0" applyNumberFormat="0" applyFill="1" applyBorder="1" applyAlignment="1">
      <alignment horizontal="center" vertical="bottom" textRotation="0" wrapText="false" shrinkToFit="false"/>
    </xf>
    <xf xfId="0" fontId="1" numFmtId="0" fillId="6" borderId="11" applyFont="1" applyNumberFormat="0" applyFill="1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7" applyFont="1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1" numFmtId="0" fillId="4" borderId="20" applyFont="1" applyNumberFormat="0" applyFill="1" applyBorder="1" applyAlignment="1">
      <alignment horizontal="center" vertical="bottom" textRotation="0" wrapText="false" shrinkToFit="false"/>
    </xf>
    <xf xfId="0" fontId="0" numFmtId="0" fillId="4" borderId="21" applyFont="0" applyNumberFormat="0" applyFill="1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1" numFmtId="0" fillId="4" borderId="21" applyFont="1" applyNumberFormat="0" applyFill="1" applyBorder="1" applyAlignment="1">
      <alignment horizontal="center" vertical="bottom" textRotation="0" wrapText="false" shrinkToFit="false"/>
    </xf>
    <xf xfId="0" fontId="0" numFmtId="0" fillId="4" borderId="2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1" numFmtId="0" fillId="6" borderId="8" applyFont="1" applyNumberFormat="0" applyFill="1" applyBorder="1" applyAlignment="0">
      <alignment horizontal="general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7" numFmtId="0" fillId="14" borderId="5" applyFont="1" applyNumberFormat="0" applyFill="1" applyBorder="1" applyAlignment="0">
      <alignment horizontal="general" vertical="bottom" textRotation="0" wrapText="false" shrinkToFit="false"/>
    </xf>
    <xf xfId="0" fontId="7" numFmtId="0" fillId="15" borderId="0" applyFont="1" applyNumberFormat="0" applyFill="1" applyBorder="0" applyAlignment="0">
      <alignment horizontal="general" vertical="bottom" textRotation="0" wrapText="false" shrinkToFit="false"/>
    </xf>
    <xf xfId="0" fontId="8" numFmtId="0" fillId="15" borderId="5" applyFont="1" applyNumberFormat="0" applyFill="1" applyBorder="1" applyAlignment="0">
      <alignment horizontal="general" vertical="bottom" textRotation="0" wrapText="false" shrinkToFit="false"/>
    </xf>
    <xf xfId="0" fontId="9" numFmtId="0" fillId="9" borderId="5" applyFont="1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bottom" textRotation="0" wrapText="false" shrinkToFit="false"/>
    </xf>
    <xf xfId="0" fontId="10" numFmtId="0" fillId="8" borderId="6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16" borderId="5" applyFont="1" applyNumberFormat="0" applyFill="1" applyBorder="1" applyAlignment="1">
      <alignment horizontal="center" vertical="bottom" textRotation="0" wrapText="false" shrinkToFit="false"/>
    </xf>
    <xf xfId="0" fontId="3" numFmtId="0" fillId="17" borderId="5" applyFont="1" applyNumberFormat="0" applyFill="1" applyBorder="1" applyAlignment="1">
      <alignment horizontal="center" vertical="bottom" textRotation="0" wrapText="false" shrinkToFit="false"/>
    </xf>
    <xf xfId="0" fontId="3" numFmtId="0" fillId="17" borderId="6" applyFont="1" applyNumberFormat="0" applyFill="1" applyBorder="1" applyAlignment="1">
      <alignment horizontal="center" vertical="bottom" textRotation="0" wrapText="false" shrinkToFit="false"/>
    </xf>
    <xf xfId="0" fontId="11" numFmtId="0" fillId="8" borderId="5" applyFont="1" applyNumberFormat="0" applyFill="1" applyBorder="1" applyAlignment="1">
      <alignment horizontal="center" vertical="bottom" textRotation="0" wrapText="false" shrinkToFit="false"/>
    </xf>
    <xf xfId="0" fontId="11" numFmtId="0" fillId="8" borderId="6" applyFont="1" applyNumberFormat="0" applyFill="1" applyBorder="1" applyAlignment="1">
      <alignment horizontal="center" vertical="bottom" textRotation="0" wrapText="false" shrinkToFit="false"/>
    </xf>
    <xf xfId="0" fontId="4" numFmtId="0" fillId="18" borderId="5" applyFont="1" applyNumberFormat="0" applyFill="1" applyBorder="1" applyAlignment="1">
      <alignment horizontal="center" vertical="bottom" textRotation="0" wrapText="false" shrinkToFit="false"/>
    </xf>
    <xf xfId="0" fontId="12" numFmtId="0" fillId="8" borderId="5" applyFont="1" applyNumberFormat="0" applyFill="1" applyBorder="1" applyAlignment="1">
      <alignment horizontal="center" vertical="bottom" textRotation="0" wrapText="false" shrinkToFit="false"/>
    </xf>
    <xf xfId="0" fontId="12" numFmtId="0" fillId="8" borderId="6" applyFont="1" applyNumberFormat="0" applyFill="1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6" borderId="5" applyFont="1" applyNumberFormat="0" applyFill="1" applyBorder="1" applyAlignment="1">
      <alignment horizontal="center" vertical="bottom" textRotation="0" wrapText="false" shrinkToFit="false"/>
    </xf>
    <xf xfId="0" fontId="9" numFmtId="0" fillId="10" borderId="5" applyFont="1" applyNumberFormat="0" applyFill="1" applyBorder="1" applyAlignment="1">
      <alignment horizontal="center" vertical="bottom" textRotation="0" wrapText="false" shrinkToFit="false"/>
    </xf>
    <xf xfId="0" fontId="9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10" borderId="5" applyFont="1" applyNumberFormat="0" applyFill="1" applyBorder="1" applyAlignment="1">
      <alignment horizontal="center" vertical="bottom" textRotation="0" wrapText="false" shrinkToFit="false"/>
    </xf>
    <xf xfId="0" fontId="5" numFmtId="0" fillId="10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3" numFmtId="0" fillId="2" borderId="27" applyFont="1" applyNumberFormat="0" applyFill="0" applyBorder="1" applyAlignment="1">
      <alignment horizontal="center" vertical="bottom" textRotation="0" wrapText="false" shrinkToFit="false"/>
    </xf>
    <xf xfId="0" fontId="3" numFmtId="0" fillId="16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6" numFmtId="0" fillId="10" borderId="5" applyFont="1" applyNumberFormat="0" applyFill="1" applyBorder="1" applyAlignment="1">
      <alignment horizontal="right" vertical="bottom" textRotation="0" wrapText="false" shrinkToFit="false"/>
    </xf>
    <xf xfId="0" fontId="3" numFmtId="0" fillId="11" borderId="5" applyFont="1" applyNumberFormat="0" applyFill="1" applyBorder="1" applyAlignment="1">
      <alignment horizontal="center" vertical="bottom" textRotation="0" wrapText="false" shrinkToFit="false"/>
    </xf>
    <xf xfId="0" fontId="13" numFmtId="0" fillId="14" borderId="5" applyFont="1" applyNumberFormat="0" applyFill="1" applyBorder="1" applyAlignment="1">
      <alignment horizontal="left" vertical="bottom" textRotation="0" wrapText="false" shrinkToFit="false"/>
    </xf>
    <xf xfId="0" fontId="13" numFmtId="164" fillId="14" borderId="5" applyFont="1" applyNumberFormat="1" applyFill="1" applyBorder="1" applyAlignment="1">
      <alignment horizontal="left" vertical="bottom" textRotation="0" wrapText="false" shrinkToFit="false"/>
    </xf>
    <xf xfId="0" fontId="2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2" numFmtId="0" fillId="2" borderId="30" applyFont="1" applyNumberFormat="0" applyFill="0" applyBorder="1" applyAlignment="1">
      <alignment horizontal="center" vertical="bottom" textRotation="0" wrapText="false" shrinkToFit="false"/>
    </xf>
    <xf xfId="0" fontId="2" numFmtId="0" fillId="2" borderId="31" applyFont="1" applyNumberFormat="0" applyFill="0" applyBorder="1" applyAlignment="1">
      <alignment horizontal="center" vertical="bottom" textRotation="0" wrapText="false" shrinkToFit="false"/>
    </xf>
    <xf xfId="0" fontId="2" numFmtId="0" fillId="2" borderId="32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32" applyFont="1" applyNumberFormat="0" applyFill="0" applyBorder="1" applyAlignment="1">
      <alignment horizontal="center" vertical="bottom" textRotation="0" wrapText="false" shrinkToFit="false"/>
    </xf>
    <xf xfId="0" fontId="3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false" shrinkToFit="false"/>
    </xf>
    <xf xfId="0" fontId="3" numFmtId="0" fillId="2" borderId="29" applyFont="1" applyNumberFormat="0" applyFill="0" applyBorder="1" applyAlignment="1">
      <alignment horizontal="center" vertical="bottom" textRotation="0" wrapText="false" shrinkToFit="false"/>
    </xf>
    <xf xfId="0" fontId="3" numFmtId="0" fillId="2" borderId="30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165" fillId="2" borderId="0" applyFont="1" applyNumberFormat="1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6" numFmtId="166" fillId="2" borderId="0" applyFont="1" applyNumberFormat="1" applyFill="0" applyBorder="0" applyAlignment="1">
      <alignment horizontal="center" vertical="bottom" textRotation="0" wrapText="false" shrinkToFit="false"/>
    </xf>
    <xf xfId="0" fontId="16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166" fillId="2" borderId="0" applyFont="1" applyNumberFormat="1" applyFill="0" applyBorder="0" applyAlignment="1">
      <alignment horizontal="center" vertical="bottom" textRotation="0" wrapText="false" shrinkToFit="false"/>
    </xf>
    <xf xfId="0" fontId="17" numFmtId="165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2" borderId="0" applyFont="1" applyNumberFormat="1" applyFill="0" applyBorder="0" applyAlignment="1">
      <alignment horizontal="right" vertical="bottom" textRotation="0" wrapText="false" shrinkToFit="false"/>
    </xf>
    <xf xfId="0" fontId="18" numFmtId="2" fillId="2" borderId="0" applyFont="1" applyNumberFormat="1" applyFill="0" applyBorder="0" applyAlignment="1">
      <alignment horizontal="center" vertical="bottom" textRotation="0" wrapText="false" shrinkToFit="false"/>
    </xf>
    <xf xfId="0" fontId="18" numFmtId="2" fillId="2" borderId="0" applyFont="1" applyNumberFormat="1" applyFill="0" applyBorder="0" applyAlignment="0">
      <alignment horizontal="general" vertical="bottom" textRotation="0" wrapText="false" shrinkToFit="false"/>
    </xf>
    <xf xfId="0" fontId="19" numFmtId="165" fillId="2" borderId="0" applyFont="1" applyNumberFormat="1" applyFill="0" applyBorder="0" applyAlignment="0">
      <alignment horizontal="general" vertical="bottom" textRotation="0" wrapText="false" shrinkToFit="false"/>
    </xf>
    <xf xfId="0" fontId="17" numFmtId="2" fillId="2" borderId="0" applyFont="1" applyNumberFormat="1" applyFill="0" applyBorder="0" applyAlignment="0">
      <alignment horizontal="general" vertical="bottom" textRotation="0" wrapText="false" shrinkToFit="false"/>
    </xf>
    <xf xfId="0" fontId="18" numFmtId="2" fillId="19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9" numFmtId="165" fillId="2" borderId="0" applyFont="1" applyNumberFormat="1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1">
      <alignment horizontal="left" vertical="bottom" textRotation="0" wrapText="false" shrinkToFit="false"/>
    </xf>
    <xf xfId="0" fontId="21" numFmtId="0" fillId="2" borderId="0" applyFont="1" applyNumberFormat="0" applyFill="0" applyBorder="0" applyAlignment="1">
      <alignment horizontal="left" vertical="bottom" textRotation="0" wrapText="false" shrinkToFit="false"/>
    </xf>
    <xf xfId="0" fontId="21" numFmtId="164" fillId="2" borderId="0" applyFont="1" applyNumberFormat="1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right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1">
      <alignment horizontal="general" vertical="center" textRotation="0" wrapText="tru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2" fillId="2" borderId="0" applyFont="1" applyNumberFormat="1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general" vertical="center" textRotation="0" wrapText="tru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0" fillId="2" borderId="0" applyFont="1" applyNumberFormat="0" applyFill="0" applyBorder="0" applyAlignment="1">
      <alignment horizontal="left" vertical="center" textRotation="0" wrapText="true" shrinkToFit="false"/>
    </xf>
    <xf xfId="0" fontId="22" numFmtId="167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2" borderId="4" applyFont="1" applyNumberFormat="0" applyFill="0" applyBorder="1" applyAlignment="1">
      <alignment horizontal="right" vertical="bottom" textRotation="0" wrapText="false" shrinkToFit="false"/>
    </xf>
    <xf xfId="0" fontId="21" numFmtId="0" fillId="2" borderId="8" applyFont="1" applyNumberFormat="0" applyFill="0" applyBorder="1" applyAlignment="1">
      <alignment horizontal="right" vertical="bottom" textRotation="0" wrapText="false" shrinkToFit="false"/>
    </xf>
    <xf xfId="0" fontId="21" numFmtId="0" fillId="2" borderId="3" applyFont="1" applyNumberFormat="0" applyFill="0" applyBorder="1" applyAlignment="1">
      <alignment horizontal="center" vertical="bottom" textRotation="0" wrapText="false" shrinkToFit="false"/>
    </xf>
    <xf xfId="0" fontId="22" numFmtId="0" fillId="2" borderId="2" applyFont="1" applyNumberFormat="0" applyFill="0" applyBorder="1" applyAlignment="1">
      <alignment horizontal="center" vertical="bottom" textRotation="0" wrapText="false" shrinkToFit="false"/>
    </xf>
    <xf xfId="0" fontId="22" numFmtId="0" fillId="2" borderId="11" applyFont="1" applyNumberFormat="0" applyFill="0" applyBorder="1" applyAlignment="1">
      <alignment horizontal="center" vertical="bottom" textRotation="0" wrapText="false" shrinkToFit="false"/>
    </xf>
    <xf xfId="0" fontId="22" numFmtId="0" fillId="2" borderId="19" applyFont="1" applyNumberFormat="0" applyFill="0" applyBorder="1" applyAlignment="1">
      <alignment horizontal="center" vertical="bottom" textRotation="0" wrapText="false" shrinkToFit="false"/>
    </xf>
    <xf xfId="0" fontId="21" numFmtId="0" fillId="2" borderId="25" applyFont="1" applyNumberFormat="0" applyFill="0" applyBorder="1" applyAlignment="1">
      <alignment horizontal="center" vertical="bottom" textRotation="0" wrapText="false" shrinkToFit="false"/>
    </xf>
    <xf xfId="0" fontId="21" numFmtId="0" fillId="2" borderId="8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27" applyFont="1" applyNumberFormat="0" applyFill="0" applyBorder="1" applyAlignment="1">
      <alignment horizontal="center" vertical="bottom" textRotation="0" wrapText="false" shrinkToFit="false"/>
    </xf>
    <xf xfId="0" fontId="21" numFmtId="0" fillId="2" borderId="26" applyFont="1" applyNumberFormat="0" applyFill="0" applyBorder="1" applyAlignment="1">
      <alignment horizontal="center" vertical="bottom" textRotation="0" wrapText="false" shrinkToFit="false"/>
    </xf>
    <xf xfId="0" fontId="21" numFmtId="0" fillId="2" borderId="3" applyFont="1" applyNumberFormat="0" applyFill="0" applyBorder="1" applyAlignment="1">
      <alignment horizontal="right" vertical="bottom" textRotation="0" wrapText="false" shrinkToFit="false"/>
    </xf>
    <xf xfId="0" fontId="22" numFmtId="1" fillId="20" borderId="12" applyFont="1" applyNumberFormat="1" applyFill="1" applyBorder="1" applyAlignment="1">
      <alignment horizontal="center" vertical="bottom" textRotation="0" wrapText="false" shrinkToFit="false"/>
    </xf>
    <xf xfId="0" fontId="22" numFmtId="168" fillId="20" borderId="35" applyFont="1" applyNumberFormat="1" applyFill="1" applyBorder="1" applyAlignment="1">
      <alignment horizontal="center" vertical="bottom" textRotation="0" wrapText="false" shrinkToFit="false"/>
    </xf>
    <xf xfId="0" fontId="21" numFmtId="2" fillId="20" borderId="36" applyFont="1" applyNumberFormat="1" applyFill="1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2" fillId="21" borderId="36" applyFont="1" applyNumberFormat="1" applyFill="1" applyBorder="1" applyAlignment="1">
      <alignment horizontal="center" vertical="bottom" textRotation="0" wrapText="false" shrinkToFit="false"/>
    </xf>
    <xf xfId="0" fontId="21" numFmtId="2" fillId="2" borderId="0" applyFont="1" applyNumberFormat="1" applyFill="0" applyBorder="0" applyAlignment="1">
      <alignment horizontal="center" vertical="bottom" textRotation="0" wrapText="false" shrinkToFit="false"/>
    </xf>
    <xf xfId="0" fontId="21" numFmtId="2" fillId="20" borderId="37" applyFont="1" applyNumberFormat="1" applyFill="1" applyBorder="1" applyAlignment="1">
      <alignment horizontal="center" vertical="bottom" textRotation="0" wrapText="false" shrinkToFit="false"/>
    </xf>
    <xf xfId="0" fontId="21" numFmtId="0" fillId="2" borderId="36" applyFont="1" applyNumberFormat="0" applyFill="0" applyBorder="1" applyAlignment="1">
      <alignment horizontal="right" vertical="bottom" textRotation="0" wrapText="false" shrinkToFit="false"/>
    </xf>
    <xf xfId="0" fontId="21" numFmtId="1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2" borderId="37" applyFont="1" applyNumberFormat="0" applyFill="0" applyBorder="1" applyAlignment="1">
      <alignment horizontal="right" vertical="bottom" textRotation="0" wrapText="false" shrinkToFit="false"/>
    </xf>
    <xf xfId="0" fontId="21" numFmtId="0" fillId="2" borderId="38" applyFont="1" applyNumberFormat="0" applyFill="0" applyBorder="1" applyAlignment="1">
      <alignment horizontal="right" vertical="bottom" textRotation="0" wrapText="false" shrinkToFit="false"/>
    </xf>
    <xf xfId="0" fontId="22" numFmtId="168" fillId="21" borderId="38" applyFont="1" applyNumberFormat="1" applyFill="1" applyBorder="1" applyAlignment="1">
      <alignment horizontal="center" vertical="bottom" textRotation="0" wrapText="false" shrinkToFit="false"/>
    </xf>
    <xf xfId="0" fontId="21" numFmtId="168" fillId="2" borderId="0" applyFont="1" applyNumberFormat="1" applyFill="0" applyBorder="0" applyAlignment="1">
      <alignment horizontal="center" vertical="bottom" textRotation="0" wrapText="false" shrinkToFit="false"/>
    </xf>
    <xf xfId="0" fontId="21" numFmtId="10" fillId="20" borderId="36" applyFont="1" applyNumberFormat="1" applyFill="1" applyBorder="1" applyAlignment="1">
      <alignment horizontal="center" vertical="bottom" textRotation="0" wrapText="false" shrinkToFit="false"/>
    </xf>
    <xf xfId="0" fontId="21" numFmtId="0" fillId="21" borderId="37" applyFont="1" applyNumberFormat="0" applyFill="1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0" fillId="2" borderId="39" applyFont="1" applyNumberFormat="0" applyFill="0" applyBorder="1" applyAlignment="1">
      <alignment horizontal="center" vertical="bottom" textRotation="0" wrapText="false" shrinkToFit="false"/>
    </xf>
    <xf xfId="0" fontId="22" numFmtId="2" fillId="2" borderId="39" applyFont="1" applyNumberFormat="1" applyFill="0" applyBorder="1" applyAlignment="1">
      <alignment horizontal="center" vertical="bottom" textRotation="0" wrapText="false" shrinkToFit="false"/>
    </xf>
    <xf xfId="0" fontId="21" numFmtId="0" fillId="2" borderId="39" applyFont="1" applyNumberFormat="0" applyFill="0" applyBorder="1" applyAlignment="1">
      <alignment horizontal="center" vertical="bottom" textRotation="0" wrapText="false" shrinkToFit="false"/>
    </xf>
    <xf xfId="0" fontId="21" numFmtId="0" fillId="2" borderId="40" applyFont="1" applyNumberFormat="0" applyFill="0" applyBorder="1" applyAlignment="1">
      <alignment horizontal="center" vertical="bottom" textRotation="0" wrapText="false" shrinkToFit="false"/>
    </xf>
    <xf xfId="0" fontId="21" numFmtId="0" fillId="2" borderId="41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2" fillId="2" borderId="0" applyFont="1" applyNumberFormat="1" applyFill="0" applyBorder="0" applyAlignment="1">
      <alignment horizontal="center" vertical="bottom" textRotation="0" wrapText="false" shrinkToFit="false"/>
    </xf>
    <xf xfId="0" fontId="22" numFmtId="10" fillId="20" borderId="34" applyFont="1" applyNumberFormat="1" applyFill="1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1" borderId="42" applyFont="1" applyNumberFormat="0" applyFill="1" applyBorder="1" applyAlignment="1">
      <alignment horizontal="center" vertical="bottom" textRotation="0" wrapText="false" shrinkToFit="false"/>
    </xf>
    <xf xfId="0" fontId="22" numFmtId="168" fillId="20" borderId="43" applyFont="1" applyNumberFormat="1" applyFill="1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true" shrinkToFit="false"/>
    </xf>
    <xf xfId="0" fontId="22" numFmtId="10" fillId="20" borderId="36" applyFont="1" applyNumberFormat="1" applyFill="1" applyBorder="1" applyAlignment="1">
      <alignment horizontal="center" vertical="bottom" textRotation="0" wrapText="false" shrinkToFit="false"/>
    </xf>
    <xf xfId="0" fontId="21" numFmtId="10" fillId="2" borderId="0" applyFont="1" applyNumberFormat="1" applyFill="0" applyBorder="0" applyAlignment="1">
      <alignment horizontal="center" vertical="bottom" textRotation="0" wrapText="false" shrinkToFit="false"/>
    </xf>
    <xf xfId="0" fontId="22" numFmtId="0" fillId="21" borderId="37" applyFont="1" applyNumberFormat="0" applyFill="1" applyBorder="1" applyAlignment="1">
      <alignment horizontal="center" vertical="bottom" textRotation="0" wrapText="false" shrinkToFit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44" applyFont="1" applyNumberFormat="0" applyFill="0" applyBorder="1" applyAlignment="1">
      <alignment horizontal="center" vertical="bottom" textRotation="0" wrapText="false" shrinkToFit="false"/>
    </xf>
    <xf xfId="0" fontId="22" numFmtId="0" fillId="2" borderId="2" applyFont="1" applyNumberFormat="0" applyFill="0" applyBorder="1" applyAlignment="1">
      <alignment horizontal="center" vertical="bottom" textRotation="0" wrapText="true" shrinkToFit="false"/>
    </xf>
    <xf xfId="0" fontId="21" numFmtId="2" fillId="2" borderId="45" applyFont="1" applyNumberFormat="1" applyFill="0" applyBorder="1" applyAlignment="1">
      <alignment horizontal="center" vertical="bottom" textRotation="0" wrapText="false" shrinkToFit="false"/>
    </xf>
    <xf xfId="0" fontId="21" numFmtId="10" fillId="2" borderId="19" applyFont="1" applyNumberFormat="1" applyFill="0" applyBorder="1" applyAlignment="1">
      <alignment horizontal="center" vertical="bottom" textRotation="0" wrapText="false" shrinkToFit="false"/>
    </xf>
    <xf xfId="0" fontId="21" numFmtId="2" fillId="2" borderId="46" applyFont="1" applyNumberFormat="1" applyFill="0" applyBorder="1" applyAlignment="1">
      <alignment horizontal="center" vertical="bottom" textRotation="0" wrapText="false" shrinkToFit="false"/>
    </xf>
    <xf xfId="0" fontId="21" numFmtId="2" fillId="2" borderId="47" applyFont="1" applyNumberFormat="1" applyFill="0" applyBorder="1" applyAlignment="1">
      <alignment horizontal="center" vertical="bottom" textRotation="0" wrapText="false" shrinkToFit="false"/>
    </xf>
    <xf xfId="0" fontId="21" numFmtId="2" fillId="2" borderId="3" applyFont="1" applyNumberFormat="1" applyFill="0" applyBorder="1" applyAlignment="1">
      <alignment horizontal="center" vertical="bottom" textRotation="0" wrapText="false" shrinkToFit="false"/>
    </xf>
    <xf xfId="0" fontId="22" numFmtId="168" fillId="2" borderId="0" applyFont="1" applyNumberFormat="1" applyFill="0" applyBorder="0" applyAlignment="1">
      <alignment horizontal="center" vertical="bottom" textRotation="0" wrapText="false" shrinkToFit="false"/>
    </xf>
    <xf xfId="0" fontId="21" numFmtId="168" fillId="2" borderId="6" applyFont="1" applyNumberFormat="1" applyFill="0" applyBorder="1" applyAlignment="1">
      <alignment horizontal="right" vertical="bottom" textRotation="0" wrapText="false" shrinkToFit="false"/>
    </xf>
    <xf xfId="0" fontId="22" numFmtId="10" fillId="21" borderId="10" applyFont="1" applyNumberFormat="1" applyFill="1" applyBorder="1" applyAlignment="1">
      <alignment horizontal="center" vertical="bottom" textRotation="0" wrapText="false" shrinkToFit="false"/>
    </xf>
    <xf xfId="0" fontId="21" numFmtId="0" fillId="2" borderId="8" applyFont="1" applyNumberFormat="0" applyFill="0" applyBorder="1" applyAlignment="0">
      <alignment horizontal="general" vertical="bottom" textRotation="0" wrapText="false" shrinkToFit="false"/>
    </xf>
    <xf xfId="0" fontId="21" numFmtId="0" fillId="2" borderId="48" applyFont="1" applyNumberFormat="0" applyFill="0" applyBorder="1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1">
      <alignment horizontal="right" vertical="bottom" textRotation="0" wrapText="false" shrinkToFit="false"/>
    </xf>
    <xf xfId="0" fontId="22" numFmtId="10" fillId="20" borderId="10" applyFont="1" applyNumberFormat="1" applyFill="1" applyBorder="1" applyAlignment="1">
      <alignment horizontal="center" vertical="bottom" textRotation="0" wrapText="false" shrinkToFit="false"/>
    </xf>
    <xf xfId="0" fontId="21" numFmtId="0" fillId="2" borderId="16" applyFont="1" applyNumberFormat="0" applyFill="0" applyBorder="1" applyAlignment="0">
      <alignment horizontal="general" vertical="bottom" textRotation="0" wrapText="false" shrinkToFit="false"/>
    </xf>
    <xf xfId="0" fontId="21" numFmtId="0" fillId="2" borderId="49" applyFont="1" applyNumberFormat="0" applyFill="0" applyBorder="1" applyAlignment="1">
      <alignment horizontal="center" vertical="bottom" textRotation="0" wrapText="false" shrinkToFit="false"/>
    </xf>
    <xf xfId="0" fontId="21" numFmtId="0" fillId="2" borderId="50" applyFont="1" applyNumberFormat="0" applyFill="0" applyBorder="1" applyAlignment="1">
      <alignment horizontal="right" vertical="bottom" textRotation="0" wrapText="false" shrinkToFit="false"/>
    </xf>
    <xf xfId="0" fontId="21" numFmtId="0" fillId="2" borderId="23" applyFont="1" applyNumberFormat="0" applyFill="0" applyBorder="1" applyAlignment="1">
      <alignment horizontal="center" vertical="bottom" textRotation="0" wrapText="false" shrinkToFit="false"/>
    </xf>
    <xf xfId="0" fontId="22" numFmtId="1" fillId="20" borderId="51" applyFont="1" applyNumberFormat="1" applyFill="1" applyBorder="1" applyAlignment="1">
      <alignment horizontal="center" vertical="bottom" textRotation="0" wrapText="false" shrinkToFit="false"/>
    </xf>
    <xf xfId="0" fontId="22" numFmtId="0" fillId="2" borderId="7" applyFont="1" applyNumberFormat="0" applyFill="0" applyBorder="1" applyAlignment="1">
      <alignment horizontal="center" vertical="bottom" textRotation="0" wrapText="false" shrinkToFit="false"/>
    </xf>
    <xf xfId="0" fontId="22" numFmtId="0" fillId="2" borderId="45" applyFont="1" applyNumberFormat="0" applyFill="0" applyBorder="1" applyAlignment="1">
      <alignment horizontal="center" vertical="bottom" textRotation="0" wrapText="false" shrinkToFit="false"/>
    </xf>
    <xf xfId="0" fontId="21" numFmtId="0" fillId="2" borderId="15" applyFont="1" applyNumberFormat="0" applyFill="0" applyBorder="1" applyAlignment="1">
      <alignment horizontal="center" vertical="bottom" textRotation="0" wrapText="false" shrinkToFit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29" applyFont="1" applyNumberFormat="0" applyFill="0" applyBorder="1" applyAlignment="1">
      <alignment horizontal="center" vertical="bottom" textRotation="0" wrapText="false" shrinkToFit="false"/>
    </xf>
    <xf xfId="0" fontId="21" numFmtId="2" fillId="2" borderId="4" applyFont="1" applyNumberFormat="1" applyFill="0" applyBorder="1" applyAlignment="1">
      <alignment horizontal="center" vertical="bottom" textRotation="0" wrapText="false" shrinkToFit="false"/>
    </xf>
    <xf xfId="0" fontId="21" numFmtId="2" fillId="2" borderId="8" applyFont="1" applyNumberFormat="1" applyFill="0" applyBorder="1" applyAlignment="1">
      <alignment horizontal="center" vertical="bottom" textRotation="0" wrapText="false" shrinkToFit="false"/>
    </xf>
    <xf xfId="0" fontId="21" numFmtId="10" fillId="2" borderId="39" applyFont="1" applyNumberFormat="1" applyFill="0" applyBorder="1" applyAlignment="1">
      <alignment horizontal="center" vertical="center" textRotation="0" wrapText="false" shrinkToFit="false"/>
    </xf>
    <xf xfId="0" fontId="21" numFmtId="10" fillId="2" borderId="40" applyFont="1" applyNumberFormat="1" applyFill="0" applyBorder="1" applyAlignment="1">
      <alignment horizontal="center" vertical="center" textRotation="0" wrapText="false" shrinkToFit="false"/>
    </xf>
    <xf xfId="0" fontId="21" numFmtId="10" fillId="2" borderId="41" applyFont="1" applyNumberFormat="1" applyFill="0" applyBorder="1" applyAlignment="1">
      <alignment horizontal="center" vertical="center" textRotation="0" wrapText="false" shrinkToFit="false"/>
    </xf>
    <xf xfId="0" fontId="22" numFmtId="10" fillId="21" borderId="27" applyFont="1" applyNumberFormat="1" applyFill="1" applyBorder="1" applyAlignment="1">
      <alignment horizontal="center" vertical="bottom" textRotation="0" wrapText="false" shrinkToFit="false"/>
    </xf>
    <xf xfId="0" fontId="21" numFmtId="10" fillId="2" borderId="52" applyFont="1" applyNumberFormat="1" applyFill="0" applyBorder="1" applyAlignment="1">
      <alignment horizontal="center" vertical="bottom" textRotation="0" wrapText="false" shrinkToFit="false"/>
    </xf>
    <xf xfId="0" fontId="21" numFmtId="10" fillId="2" borderId="22" applyFont="1" applyNumberFormat="1" applyFill="0" applyBorder="1" applyAlignment="1">
      <alignment horizontal="center" vertical="bottom" textRotation="0" wrapText="false" shrinkToFit="false"/>
    </xf>
    <xf xfId="0" fontId="27" numFmtId="0" fillId="2" borderId="9" applyFont="1" applyNumberFormat="0" applyFill="0" applyBorder="1" applyAlignment="1">
      <alignment horizontal="left" vertical="center" textRotation="0" wrapText="true" shrinkToFit="false"/>
    </xf>
    <xf xfId="0" fontId="21" numFmtId="0" fillId="2" borderId="9" applyFont="1" applyNumberFormat="0" applyFill="0" applyBorder="1" applyAlignment="0">
      <alignment horizontal="general" vertical="bottom" textRotation="0" wrapText="false" shrinkToFit="false"/>
    </xf>
    <xf xfId="0" fontId="22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1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1" numFmtId="164" fillId="19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22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2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2" numFmtId="2" fillId="1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1" numFmtId="0" fillId="19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5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1" fillId="19" borderId="4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" fillId="19" borderId="4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68" fillId="2" borderId="45" applyFont="1" applyNumberFormat="1" applyFill="0" applyBorder="1" applyAlignment="1">
      <alignment horizontal="center" vertical="bottom" textRotation="0" wrapText="false" shrinkToFit="false"/>
    </xf>
    <xf xfId="0" fontId="21" numFmtId="168" fillId="2" borderId="46" applyFont="1" applyNumberFormat="1" applyFill="0" applyBorder="1" applyAlignment="1">
      <alignment horizontal="center" vertical="bottom" textRotation="0" wrapText="false" shrinkToFit="false"/>
    </xf>
    <xf xfId="0" fontId="21" numFmtId="168" fillId="2" borderId="47" applyFont="1" applyNumberFormat="1" applyFill="0" applyBorder="1" applyAlignment="1">
      <alignment horizontal="center" vertical="bottom" textRotation="0" wrapText="false" shrinkToFit="false"/>
    </xf>
    <xf xfId="0" fontId="21" numFmtId="168" fillId="2" borderId="19" applyFont="1" applyNumberFormat="1" applyFill="0" applyBorder="1" applyAlignment="1">
      <alignment horizontal="center" vertical="bottom" textRotation="0" wrapText="false" shrinkToFit="false"/>
    </xf>
    <xf xfId="0" fontId="21" numFmtId="168" fillId="2" borderId="52" applyFont="1" applyNumberFormat="1" applyFill="0" applyBorder="1" applyAlignment="1">
      <alignment horizontal="center" vertical="bottom" textRotation="0" wrapText="false" shrinkToFit="false"/>
    </xf>
    <xf xfId="0" fontId="21" numFmtId="168" fillId="19" borderId="2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68" fillId="2" borderId="22" applyFont="1" applyNumberFormat="1" applyFill="0" applyBorder="1" applyAlignment="1">
      <alignment horizontal="center" vertical="bottom" textRotation="0" wrapText="false" shrinkToFit="false"/>
    </xf>
    <xf xfId="0" fontId="22" numFmtId="1" fillId="20" borderId="41" applyFont="1" applyNumberFormat="1" applyFill="1" applyBorder="1" applyAlignment="1">
      <alignment horizontal="center" vertical="bottom" textRotation="0" wrapText="false" shrinkToFit="false"/>
    </xf>
    <xf xfId="0" fontId="21" numFmtId="0" fillId="2" borderId="15" applyFont="1" applyNumberFormat="0" applyFill="0" applyBorder="1" applyAlignment="0">
      <alignment horizontal="general" vertical="bottom" textRotation="0" wrapText="false" shrinkToFit="false"/>
    </xf>
    <xf xfId="0" fontId="22" numFmtId="0" fillId="2" borderId="32" applyFont="1" applyNumberFormat="0" applyFill="0" applyBorder="1" applyAlignment="0">
      <alignment horizontal="general" vertical="bottom" textRotation="0" wrapText="false" shrinkToFit="false"/>
    </xf>
    <xf xfId="0" fontId="21" numFmtId="0" fillId="2" borderId="15" applyFont="1" applyNumberFormat="0" applyFill="0" applyBorder="1" applyAlignment="0">
      <alignment horizontal="general" vertical="bottom" textRotation="0" wrapText="false" shrinkToFit="false"/>
    </xf>
    <xf xfId="0" fontId="21" numFmtId="0" fillId="2" borderId="32" applyFont="1" applyNumberFormat="0" applyFill="0" applyBorder="1" applyAlignment="0">
      <alignment horizontal="general" vertical="bottom" textRotation="0" wrapText="false" shrinkToFit="false"/>
    </xf>
    <xf xfId="0" fontId="21" numFmtId="0" fillId="2" borderId="7" applyFont="1" applyNumberFormat="0" applyFill="0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22" numFmtId="0" fillId="2" borderId="7" applyFont="1" applyNumberFormat="0" applyFill="0" applyBorder="1" applyAlignment="1">
      <alignment horizontal="center" vertical="bottom" textRotation="0" wrapText="false" shrinkToFit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29" applyFont="1" applyNumberFormat="0" applyFill="0" applyBorder="1" applyAlignment="1">
      <alignment horizontal="center" vertical="bottom" textRotation="0" wrapText="false" shrinkToFit="false"/>
    </xf>
    <xf xfId="0" fontId="21" numFmtId="10" fillId="2" borderId="2" applyFont="1" applyNumberFormat="1" applyFill="0" applyBorder="1" applyAlignment="1">
      <alignment horizontal="center" vertical="center" textRotation="0" wrapText="false" shrinkToFit="false"/>
    </xf>
    <xf xfId="0" fontId="21" numFmtId="10" fillId="2" borderId="3" applyFont="1" applyNumberFormat="1" applyFill="0" applyBorder="1" applyAlignment="1">
      <alignment horizontal="center" vertical="center" textRotation="0" wrapText="false" shrinkToFit="false"/>
    </xf>
    <xf xfId="0" fontId="21" numFmtId="10" fillId="2" borderId="1" applyFont="1" applyNumberFormat="1" applyFill="0" applyBorder="1" applyAlignment="1">
      <alignment horizontal="center" vertical="center" textRotation="0" wrapText="false" shrinkToFit="false"/>
    </xf>
    <xf xfId="0" fontId="21" numFmtId="2" fillId="2" borderId="39" applyFont="1" applyNumberFormat="1" applyFill="0" applyBorder="1" applyAlignment="1">
      <alignment horizontal="center" vertical="bottom" textRotation="0" wrapText="false" shrinkToFit="false"/>
    </xf>
    <xf xfId="0" fontId="21" numFmtId="2" fillId="2" borderId="40" applyFont="1" applyNumberFormat="1" applyFill="0" applyBorder="1" applyAlignment="1">
      <alignment horizontal="center" vertical="bottom" textRotation="0" wrapText="false" shrinkToFit="false"/>
    </xf>
    <xf xfId="0" fontId="21" numFmtId="2" fillId="2" borderId="41" applyFont="1" applyNumberFormat="1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19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22" numFmtId="166" fillId="2" borderId="0" applyFont="1" applyNumberFormat="1" applyFill="0" applyBorder="0" applyAlignment="1">
      <alignment horizontal="center" vertical="bottom" textRotation="0" wrapText="false" shrinkToFit="false"/>
    </xf>
    <xf xfId="0" fontId="22" numFmtId="0" fillId="19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5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2" borderId="3" applyFont="1" applyNumberFormat="0" applyFill="0" applyBorder="1" applyAlignment="1">
      <alignment horizontal="center" vertical="bottom" textRotation="0" wrapText="false" shrinkToFit="false"/>
    </xf>
    <xf xfId="0" fontId="22" numFmtId="0" fillId="19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2" borderId="3" applyFont="1" applyNumberFormat="0" applyFill="0" applyBorder="1" applyAlignment="1">
      <alignment horizontal="center" vertical="bottom" textRotation="0" wrapText="false" shrinkToFit="false"/>
    </xf>
    <xf xfId="0" fontId="22" numFmtId="168" fillId="19" borderId="2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2" numFmtId="1" fillId="19" borderId="4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2" numFmtId="1" fillId="19" borderId="4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0" fillId="2" borderId="25" applyFont="1" applyNumberFormat="1" applyFill="0" applyBorder="1" applyAlignment="1">
      <alignment horizontal="center" vertical="bottom" textRotation="0" wrapText="false" shrinkToFit="false"/>
    </xf>
    <xf xfId="0" fontId="21" numFmtId="10" fillId="2" borderId="3" applyFont="1" applyNumberFormat="1" applyFill="0" applyBorder="1" applyAlignment="1">
      <alignment horizontal="center" vertical="bottom" textRotation="0" wrapText="false" shrinkToFit="false"/>
    </xf>
    <xf xfId="0" fontId="21" numFmtId="10" fillId="2" borderId="27" applyFont="1" applyNumberFormat="1" applyFill="0" applyBorder="1" applyAlignment="1">
      <alignment horizontal="center" vertical="bottom" textRotation="0" wrapText="false" shrinkToFit="false"/>
    </xf>
    <xf xfId="0" fontId="21" numFmtId="2" fillId="2" borderId="18" applyFont="1" applyNumberFormat="1" applyFill="0" applyBorder="1" applyAlignment="1">
      <alignment horizontal="center" vertical="bottom" textRotation="0" wrapText="false" shrinkToFit="false"/>
    </xf>
    <xf xfId="0" fontId="21" numFmtId="2" fillId="2" borderId="54" applyFont="1" applyNumberFormat="1" applyFill="0" applyBorder="1" applyAlignment="1">
      <alignment horizontal="center" vertical="bottom" textRotation="0" wrapText="false" shrinkToFit="false"/>
    </xf>
    <xf xfId="0" fontId="21" numFmtId="2" fillId="2" borderId="21" applyFont="1" applyNumberFormat="1" applyFill="0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1" fillId="20" borderId="17" applyFont="1" applyNumberFormat="1" applyFill="1" applyBorder="1" applyAlignment="1">
      <alignment horizontal="center" vertical="bottom" textRotation="0" wrapText="false" shrinkToFit="false"/>
    </xf>
    <xf xfId="0" fontId="21" numFmtId="0" fillId="2" borderId="55" applyFont="1" applyNumberFormat="0" applyFill="0" applyBorder="1" applyAlignment="1">
      <alignment horizontal="right" vertical="bottom" textRotation="0" wrapText="false" shrinkToFit="false"/>
    </xf>
    <xf xfId="0" fontId="22" numFmtId="0" fillId="19" borderId="5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11" applyFont="1" applyNumberFormat="0" applyFill="0" applyBorder="1" applyAlignment="1">
      <alignment horizontal="right" vertical="bottom" textRotation="0" wrapText="false" shrinkToFit="false"/>
    </xf>
    <xf xfId="0" fontId="21" numFmtId="2" fillId="20" borderId="10" applyFont="1" applyNumberFormat="1" applyFill="1" applyBorder="1" applyAlignment="1">
      <alignment horizontal="center" vertical="bottom" textRotation="0" wrapText="false" shrinkToFit="false"/>
    </xf>
    <xf xfId="0" fontId="21" numFmtId="2" fillId="21" borderId="10" applyFont="1" applyNumberFormat="1" applyFill="1" applyBorder="1" applyAlignment="1">
      <alignment horizontal="center" vertical="bottom" textRotation="0" wrapText="false" shrinkToFit="false"/>
    </xf>
    <xf xfId="0" fontId="22" numFmtId="0" fillId="19" borderId="1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17" applyFont="1" applyNumberFormat="0" applyFill="0" applyBorder="1" applyAlignment="1">
      <alignment horizontal="right" vertical="bottom" textRotation="0" wrapText="false" shrinkToFit="false"/>
    </xf>
    <xf xfId="0" fontId="21" numFmtId="2" fillId="21" borderId="19" applyFont="1" applyNumberFormat="1" applyFill="1" applyBorder="1" applyAlignment="1">
      <alignment horizontal="center" vertical="bottom" textRotation="0" wrapText="false" shrinkToFit="false"/>
    </xf>
    <xf xfId="0" fontId="21" numFmtId="0" fillId="2" borderId="53" applyFont="1" applyNumberFormat="0" applyFill="0" applyBorder="1" applyAlignment="1">
      <alignment horizontal="right" vertical="bottom" textRotation="0" wrapText="false" shrinkToFit="false"/>
    </xf>
    <xf xfId="0" fontId="22" numFmtId="168" fillId="21" borderId="53" applyFont="1" applyNumberFormat="1" applyFill="1" applyBorder="1" applyAlignment="1">
      <alignment horizontal="center" vertical="bottom" textRotation="0" wrapText="false" shrinkToFit="false"/>
    </xf>
    <xf xfId="0" fontId="21" numFmtId="0" fillId="2" borderId="16" applyFont="1" applyNumberFormat="0" applyFill="0" applyBorder="1" applyAlignment="1">
      <alignment horizontal="right" vertical="bottom" textRotation="0" wrapText="false" shrinkToFit="false"/>
    </xf>
    <xf xfId="0" fontId="21" numFmtId="2" fillId="2" borderId="1" applyFont="1" applyNumberFormat="1" applyFill="0" applyBorder="1" applyAlignment="1">
      <alignment horizontal="center" vertical="bottom" textRotation="0" wrapText="false" shrinkToFit="false"/>
    </xf>
    <xf xfId="0" fontId="22" numFmtId="1" fillId="20" borderId="57" applyFont="1" applyNumberFormat="1" applyFill="1" applyBorder="1" applyAlignment="1">
      <alignment horizontal="center" vertical="bottom" textRotation="0" wrapText="false" shrinkToFit="false"/>
    </xf>
    <xf xfId="0" fontId="21" numFmtId="2" fillId="21" borderId="10" applyFont="1" applyNumberFormat="1" applyFill="1" applyBorder="1" applyAlignment="1">
      <alignment horizontal="center" vertical="bottom" textRotation="0" wrapText="false" shrinkToFit="false"/>
    </xf>
    <xf xfId="0" fontId="21" numFmtId="2" fillId="21" borderId="19" applyFont="1" applyNumberFormat="1" applyFill="1" applyBorder="1" applyAlignment="1">
      <alignment horizontal="center" vertical="bottom" textRotation="0" wrapText="false" shrinkToFit="false"/>
    </xf>
    <xf xfId="0" fontId="21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1" numFmtId="0" fillId="19" borderId="5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12" applyFont="1" applyNumberFormat="0" applyFill="0" applyBorder="1" applyAlignment="1">
      <alignment horizontal="right" vertical="bottom" textRotation="0" wrapText="false" shrinkToFit="false"/>
    </xf>
    <xf xfId="0" fontId="21" numFmtId="2" fillId="21" borderId="14" applyFont="1" applyNumberFormat="1" applyFill="1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center" textRotation="0" wrapText="false" shrinkToFit="false"/>
    </xf>
    <xf xfId="0" fontId="22" numFmtId="169" fillId="20" borderId="10" applyFont="1" applyNumberFormat="1" applyFill="1" applyBorder="1" applyAlignment="1">
      <alignment horizontal="center" vertical="bottom" textRotation="0" wrapText="false" shrinkToFit="false"/>
    </xf>
    <xf xfId="0" fontId="22" numFmtId="9" fillId="21" borderId="10" applyFont="1" applyNumberFormat="1" applyFill="1" applyBorder="1" applyAlignment="1">
      <alignment horizontal="center" vertical="bottom" textRotation="0" wrapText="false" shrinkToFit="false"/>
    </xf>
    <xf xfId="0" fontId="22" numFmtId="0" fillId="2" borderId="58" applyFont="1" applyNumberFormat="0" applyFill="0" applyBorder="1" applyAlignment="1">
      <alignment horizontal="center" vertical="bottom" textRotation="0" wrapText="false" shrinkToFit="false"/>
    </xf>
    <xf xfId="0" fontId="27" numFmtId="0" fillId="2" borderId="59" applyFont="1" applyNumberFormat="0" applyFill="0" applyBorder="1" applyAlignment="1">
      <alignment horizontal="justify" vertical="center" textRotation="0" wrapText="true" shrinkToFit="false"/>
    </xf>
    <xf xfId="0" fontId="27" numFmtId="0" fillId="2" borderId="60" applyFont="1" applyNumberFormat="0" applyFill="0" applyBorder="1" applyAlignment="1">
      <alignment horizontal="justify" vertical="center" textRotation="0" wrapText="true" shrinkToFit="false"/>
    </xf>
    <xf xfId="0" fontId="27" numFmtId="0" fillId="2" borderId="61" applyFont="1" applyNumberFormat="0" applyFill="0" applyBorder="1" applyAlignment="1">
      <alignment horizontal="justify" vertical="center" textRotation="0" wrapText="true" shrinkToFit="false"/>
    </xf>
    <xf xfId="0" fontId="22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30" applyFont="1" applyNumberFormat="0" applyFill="0" applyBorder="1" applyAlignment="1">
      <alignment horizontal="center" vertical="bottom" textRotation="0" wrapText="false" shrinkToFit="false"/>
    </xf>
    <xf xfId="0" fontId="27" numFmtId="0" fillId="2" borderId="4" applyFont="1" applyNumberFormat="0" applyFill="0" applyBorder="1" applyAlignment="1">
      <alignment horizontal="left" vertical="center" textRotation="0" wrapText="true" shrinkToFit="false"/>
    </xf>
    <xf xfId="0" fontId="27" numFmtId="0" fillId="2" borderId="7" applyFont="1" applyNumberFormat="0" applyFill="0" applyBorder="1" applyAlignment="1">
      <alignment horizontal="left" vertical="center" textRotation="0" wrapText="true" shrinkToFit="false"/>
    </xf>
    <xf xfId="0" fontId="27" numFmtId="0" fillId="2" borderId="16" applyFont="1" applyNumberFormat="0" applyFill="0" applyBorder="1" applyAlignment="1">
      <alignment horizontal="left" vertical="center" textRotation="0" wrapText="true" shrinkToFit="false"/>
    </xf>
    <xf xfId="0" fontId="27" numFmtId="0" fillId="2" borderId="9" applyFont="1" applyNumberFormat="0" applyFill="0" applyBorder="1" applyAlignment="1">
      <alignment horizontal="left" vertical="center" textRotation="0" wrapText="true" shrinkToFit="false"/>
    </xf>
    <xf xfId="0" fontId="27" numFmtId="0" fillId="2" borderId="2" applyFont="1" applyNumberFormat="0" applyFill="0" applyBorder="1" applyAlignment="1">
      <alignment horizontal="left" vertical="center" textRotation="0" wrapText="true" shrinkToFit="false"/>
    </xf>
    <xf xfId="0" fontId="27" numFmtId="0" fillId="2" borderId="1" applyFont="1" applyNumberFormat="0" applyFill="0" applyBorder="1" applyAlignment="1">
      <alignment horizontal="left" vertical="center" textRotation="0" wrapText="true" shrinkToFit="false"/>
    </xf>
    <xf xfId="0" fontId="27" numFmtId="0" fillId="2" borderId="4" applyFont="1" applyNumberFormat="0" applyFill="0" applyBorder="1" applyAlignment="1">
      <alignment horizontal="center" vertical="center" textRotation="0" wrapText="true" shrinkToFit="false"/>
    </xf>
    <xf xfId="0" fontId="27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2" borderId="16" applyFont="1" applyNumberFormat="0" applyFill="0" applyBorder="1" applyAlignment="1">
      <alignment horizontal="center" vertical="center" textRotation="0" wrapText="true" shrinkToFit="false"/>
    </xf>
    <xf xfId="0" fontId="27" numFmtId="0" fillId="2" borderId="1" applyFont="1" applyNumberFormat="0" applyFill="0" applyBorder="1" applyAlignment="1">
      <alignment horizontal="center" vertical="center" textRotation="0" wrapText="true" shrinkToFit="false"/>
    </xf>
    <xf xfId="0" fontId="22" numFmtId="0" fillId="2" borderId="7" applyFont="1" applyNumberFormat="0" applyFill="0" applyBorder="1" applyAlignment="1">
      <alignment horizontal="center" vertical="bottom" textRotation="0" wrapText="false" shrinkToFit="false"/>
    </xf>
    <xf xfId="0" fontId="27" numFmtId="0" fillId="2" borderId="59" applyFont="1" applyNumberFormat="0" applyFill="0" applyBorder="1" applyAlignment="1">
      <alignment horizontal="left" vertical="center" textRotation="0" wrapText="true" shrinkToFit="false"/>
    </xf>
    <xf xfId="0" fontId="27" numFmtId="0" fillId="2" borderId="60" applyFont="1" applyNumberFormat="0" applyFill="0" applyBorder="1" applyAlignment="1">
      <alignment horizontal="left" vertical="center" textRotation="0" wrapText="true" shrinkToFit="false"/>
    </xf>
    <xf xfId="0" fontId="27" numFmtId="0" fillId="2" borderId="61" applyFont="1" applyNumberFormat="0" applyFill="0" applyBorder="1" applyAlignment="1">
      <alignment horizontal="left" vertical="center" textRotation="0" wrapText="true" shrinkToFit="false"/>
    </xf>
    <xf xfId="0" fontId="22" numFmtId="0" fillId="2" borderId="7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9" applyFont="1" applyNumberFormat="0" applyFill="0" applyBorder="1" applyAlignment="1">
      <alignment horizontal="center" vertical="center" textRotation="0" wrapText="false" shrinkToFit="false"/>
    </xf>
    <xf xfId="0" fontId="22" numFmtId="0" fillId="2" borderId="16" applyFont="1" applyNumberFormat="0" applyFill="0" applyBorder="1" applyAlignment="1">
      <alignment horizontal="center" vertical="center" textRotation="0" wrapText="false" shrinkToFit="false"/>
    </xf>
    <xf xfId="0" fontId="22" numFmtId="2" fillId="19" borderId="3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2" numFmtId="2" fillId="19" borderId="40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2" numFmtId="2" fillId="19" borderId="4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2" numFmtId="0" fillId="2" borderId="29" applyFont="1" applyNumberFormat="0" applyFill="0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1">
      <alignment horizontal="left" vertical="bottom" textRotation="0" wrapText="false" shrinkToFit="false"/>
    </xf>
    <xf xfId="0" fontId="21" numFmtId="0" fillId="2" borderId="0" applyFont="1" applyNumberFormat="0" applyFill="0" applyBorder="0" applyAlignment="1">
      <alignment horizontal="left" vertical="bottom" textRotation="0" wrapText="false" shrinkToFit="false"/>
    </xf>
    <xf xfId="0" fontId="21" numFmtId="164" fillId="2" borderId="0" applyFont="1" applyNumberFormat="1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right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1">
      <alignment horizontal="general" vertical="center" textRotation="0" wrapText="tru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2" fillId="2" borderId="0" applyFont="1" applyNumberFormat="1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general" vertical="center" textRotation="0" wrapText="tru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0" fillId="2" borderId="0" applyFont="1" applyNumberFormat="0" applyFill="0" applyBorder="0" applyAlignment="1">
      <alignment horizontal="left" vertical="center" textRotation="0" wrapText="true" shrinkToFit="false"/>
    </xf>
    <xf xfId="0" fontId="22" numFmtId="167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2" borderId="4" applyFont="1" applyNumberFormat="0" applyFill="0" applyBorder="1" applyAlignment="1">
      <alignment horizontal="right" vertical="bottom" textRotation="0" wrapText="false" shrinkToFit="false"/>
    </xf>
    <xf xfId="0" fontId="21" numFmtId="0" fillId="2" borderId="8" applyFont="1" applyNumberFormat="0" applyFill="0" applyBorder="1" applyAlignment="1">
      <alignment horizontal="right" vertical="bottom" textRotation="0" wrapText="false" shrinkToFit="false"/>
    </xf>
    <xf xfId="0" fontId="21" numFmtId="0" fillId="2" borderId="3" applyFont="1" applyNumberFormat="0" applyFill="0" applyBorder="1" applyAlignment="1">
      <alignment horizontal="center" vertical="bottom" textRotation="0" wrapText="false" shrinkToFit="false"/>
    </xf>
    <xf xfId="0" fontId="22" numFmtId="0" fillId="2" borderId="2" applyFont="1" applyNumberFormat="0" applyFill="0" applyBorder="1" applyAlignment="1">
      <alignment horizontal="center" vertical="bottom" textRotation="0" wrapText="false" shrinkToFit="false"/>
    </xf>
    <xf xfId="0" fontId="22" numFmtId="0" fillId="2" borderId="11" applyFont="1" applyNumberFormat="0" applyFill="0" applyBorder="1" applyAlignment="1">
      <alignment horizontal="center" vertical="bottom" textRotation="0" wrapText="false" shrinkToFit="false"/>
    </xf>
    <xf xfId="0" fontId="22" numFmtId="0" fillId="2" borderId="19" applyFont="1" applyNumberFormat="0" applyFill="0" applyBorder="1" applyAlignment="1">
      <alignment horizontal="center" vertical="bottom" textRotation="0" wrapText="false" shrinkToFit="false"/>
    </xf>
    <xf xfId="0" fontId="21" numFmtId="0" fillId="2" borderId="25" applyFont="1" applyNumberFormat="0" applyFill="0" applyBorder="1" applyAlignment="1">
      <alignment horizontal="center" vertical="bottom" textRotation="0" wrapText="false" shrinkToFit="false"/>
    </xf>
    <xf xfId="0" fontId="21" numFmtId="0" fillId="2" borderId="8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27" applyFont="1" applyNumberFormat="0" applyFill="0" applyBorder="1" applyAlignment="1">
      <alignment horizontal="center" vertical="bottom" textRotation="0" wrapText="false" shrinkToFit="false"/>
    </xf>
    <xf xfId="0" fontId="21" numFmtId="0" fillId="2" borderId="26" applyFont="1" applyNumberFormat="0" applyFill="0" applyBorder="1" applyAlignment="1">
      <alignment horizontal="center" vertical="bottom" textRotation="0" wrapText="false" shrinkToFit="false"/>
    </xf>
    <xf xfId="0" fontId="21" numFmtId="0" fillId="2" borderId="3" applyFont="1" applyNumberFormat="0" applyFill="0" applyBorder="1" applyAlignment="1">
      <alignment horizontal="right" vertical="bottom" textRotation="0" wrapText="false" shrinkToFit="false"/>
    </xf>
    <xf xfId="0" fontId="22" numFmtId="1" fillId="20" borderId="12" applyFont="1" applyNumberFormat="1" applyFill="1" applyBorder="1" applyAlignment="1">
      <alignment horizontal="center" vertical="bottom" textRotation="0" wrapText="false" shrinkToFit="false"/>
    </xf>
    <xf xfId="0" fontId="22" numFmtId="168" fillId="20" borderId="35" applyFont="1" applyNumberFormat="1" applyFill="1" applyBorder="1" applyAlignment="1">
      <alignment horizontal="center" vertical="bottom" textRotation="0" wrapText="false" shrinkToFit="false"/>
    </xf>
    <xf xfId="0" fontId="21" numFmtId="2" fillId="20" borderId="36" applyFont="1" applyNumberFormat="1" applyFill="1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2" fillId="21" borderId="36" applyFont="1" applyNumberFormat="1" applyFill="1" applyBorder="1" applyAlignment="1">
      <alignment horizontal="center" vertical="bottom" textRotation="0" wrapText="false" shrinkToFit="false"/>
    </xf>
    <xf xfId="0" fontId="21" numFmtId="2" fillId="2" borderId="0" applyFont="1" applyNumberFormat="1" applyFill="0" applyBorder="0" applyAlignment="1">
      <alignment horizontal="center" vertical="bottom" textRotation="0" wrapText="false" shrinkToFit="false"/>
    </xf>
    <xf xfId="0" fontId="21" numFmtId="2" fillId="20" borderId="37" applyFont="1" applyNumberFormat="1" applyFill="1" applyBorder="1" applyAlignment="1">
      <alignment horizontal="center" vertical="bottom" textRotation="0" wrapText="false" shrinkToFit="false"/>
    </xf>
    <xf xfId="0" fontId="21" numFmtId="0" fillId="2" borderId="36" applyFont="1" applyNumberFormat="0" applyFill="0" applyBorder="1" applyAlignment="1">
      <alignment horizontal="right" vertical="bottom" textRotation="0" wrapText="false" shrinkToFit="false"/>
    </xf>
    <xf xfId="0" fontId="21" numFmtId="1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2" borderId="37" applyFont="1" applyNumberFormat="0" applyFill="0" applyBorder="1" applyAlignment="1">
      <alignment horizontal="right" vertical="bottom" textRotation="0" wrapText="false" shrinkToFit="false"/>
    </xf>
    <xf xfId="0" fontId="21" numFmtId="0" fillId="2" borderId="38" applyFont="1" applyNumberFormat="0" applyFill="0" applyBorder="1" applyAlignment="1">
      <alignment horizontal="right" vertical="bottom" textRotation="0" wrapText="false" shrinkToFit="false"/>
    </xf>
    <xf xfId="0" fontId="22" numFmtId="168" fillId="21" borderId="38" applyFont="1" applyNumberFormat="1" applyFill="1" applyBorder="1" applyAlignment="1">
      <alignment horizontal="center" vertical="bottom" textRotation="0" wrapText="false" shrinkToFit="false"/>
    </xf>
    <xf xfId="0" fontId="21" numFmtId="168" fillId="2" borderId="0" applyFont="1" applyNumberFormat="1" applyFill="0" applyBorder="0" applyAlignment="1">
      <alignment horizontal="center" vertical="bottom" textRotation="0" wrapText="false" shrinkToFit="false"/>
    </xf>
    <xf xfId="0" fontId="21" numFmtId="10" fillId="20" borderId="36" applyFont="1" applyNumberFormat="1" applyFill="1" applyBorder="1" applyAlignment="1">
      <alignment horizontal="center" vertical="bottom" textRotation="0" wrapText="false" shrinkToFit="false"/>
    </xf>
    <xf xfId="0" fontId="21" numFmtId="0" fillId="21" borderId="37" applyFont="1" applyNumberFormat="0" applyFill="1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0" fillId="2" borderId="39" applyFont="1" applyNumberFormat="0" applyFill="0" applyBorder="1" applyAlignment="1">
      <alignment horizontal="center" vertical="bottom" textRotation="0" wrapText="false" shrinkToFit="false"/>
    </xf>
    <xf xfId="0" fontId="22" numFmtId="2" fillId="2" borderId="39" applyFont="1" applyNumberFormat="1" applyFill="0" applyBorder="1" applyAlignment="1">
      <alignment horizontal="center" vertical="bottom" textRotation="0" wrapText="false" shrinkToFit="false"/>
    </xf>
    <xf xfId="0" fontId="21" numFmtId="0" fillId="2" borderId="39" applyFont="1" applyNumberFormat="0" applyFill="0" applyBorder="1" applyAlignment="1">
      <alignment horizontal="center" vertical="bottom" textRotation="0" wrapText="false" shrinkToFit="false"/>
    </xf>
    <xf xfId="0" fontId="21" numFmtId="0" fillId="2" borderId="40" applyFont="1" applyNumberFormat="0" applyFill="0" applyBorder="1" applyAlignment="1">
      <alignment horizontal="center" vertical="bottom" textRotation="0" wrapText="false" shrinkToFit="false"/>
    </xf>
    <xf xfId="0" fontId="21" numFmtId="0" fillId="2" borderId="41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2" fillId="2" borderId="0" applyFont="1" applyNumberFormat="1" applyFill="0" applyBorder="0" applyAlignment="1">
      <alignment horizontal="center" vertical="bottom" textRotation="0" wrapText="false" shrinkToFit="false"/>
    </xf>
    <xf xfId="0" fontId="22" numFmtId="10" fillId="20" borderId="34" applyFont="1" applyNumberFormat="1" applyFill="1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1" borderId="42" applyFont="1" applyNumberFormat="0" applyFill="1" applyBorder="1" applyAlignment="1">
      <alignment horizontal="center" vertical="bottom" textRotation="0" wrapText="false" shrinkToFit="false"/>
    </xf>
    <xf xfId="0" fontId="22" numFmtId="168" fillId="20" borderId="43" applyFont="1" applyNumberFormat="1" applyFill="1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true" shrinkToFit="false"/>
    </xf>
    <xf xfId="0" fontId="22" numFmtId="10" fillId="20" borderId="36" applyFont="1" applyNumberFormat="1" applyFill="1" applyBorder="1" applyAlignment="1">
      <alignment horizontal="center" vertical="bottom" textRotation="0" wrapText="false" shrinkToFit="false"/>
    </xf>
    <xf xfId="0" fontId="21" numFmtId="10" fillId="2" borderId="0" applyFont="1" applyNumberFormat="1" applyFill="0" applyBorder="0" applyAlignment="1">
      <alignment horizontal="center" vertical="bottom" textRotation="0" wrapText="false" shrinkToFit="false"/>
    </xf>
    <xf xfId="0" fontId="22" numFmtId="0" fillId="21" borderId="37" applyFont="1" applyNumberFormat="0" applyFill="1" applyBorder="1" applyAlignment="1">
      <alignment horizontal="center" vertical="bottom" textRotation="0" wrapText="false" shrinkToFit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44" applyFont="1" applyNumberFormat="0" applyFill="0" applyBorder="1" applyAlignment="1">
      <alignment horizontal="center" vertical="bottom" textRotation="0" wrapText="false" shrinkToFit="false"/>
    </xf>
    <xf xfId="0" fontId="22" numFmtId="0" fillId="2" borderId="2" applyFont="1" applyNumberFormat="0" applyFill="0" applyBorder="1" applyAlignment="1">
      <alignment horizontal="center" vertical="bottom" textRotation="0" wrapText="true" shrinkToFit="false"/>
    </xf>
    <xf xfId="0" fontId="21" numFmtId="2" fillId="2" borderId="45" applyFont="1" applyNumberFormat="1" applyFill="0" applyBorder="1" applyAlignment="1">
      <alignment horizontal="center" vertical="bottom" textRotation="0" wrapText="false" shrinkToFit="false"/>
    </xf>
    <xf xfId="0" fontId="21" numFmtId="10" fillId="2" borderId="19" applyFont="1" applyNumberFormat="1" applyFill="0" applyBorder="1" applyAlignment="1">
      <alignment horizontal="center" vertical="bottom" textRotation="0" wrapText="false" shrinkToFit="false"/>
    </xf>
    <xf xfId="0" fontId="21" numFmtId="2" fillId="2" borderId="46" applyFont="1" applyNumberFormat="1" applyFill="0" applyBorder="1" applyAlignment="1">
      <alignment horizontal="center" vertical="bottom" textRotation="0" wrapText="false" shrinkToFit="false"/>
    </xf>
    <xf xfId="0" fontId="21" numFmtId="2" fillId="2" borderId="47" applyFont="1" applyNumberFormat="1" applyFill="0" applyBorder="1" applyAlignment="1">
      <alignment horizontal="center" vertical="bottom" textRotation="0" wrapText="false" shrinkToFit="false"/>
    </xf>
    <xf xfId="0" fontId="21" numFmtId="2" fillId="2" borderId="3" applyFont="1" applyNumberFormat="1" applyFill="0" applyBorder="1" applyAlignment="1">
      <alignment horizontal="center" vertical="bottom" textRotation="0" wrapText="false" shrinkToFit="false"/>
    </xf>
    <xf xfId="0" fontId="22" numFmtId="168" fillId="2" borderId="0" applyFont="1" applyNumberFormat="1" applyFill="0" applyBorder="0" applyAlignment="1">
      <alignment horizontal="center" vertical="bottom" textRotation="0" wrapText="false" shrinkToFit="false"/>
    </xf>
    <xf xfId="0" fontId="21" numFmtId="168" fillId="2" borderId="6" applyFont="1" applyNumberFormat="1" applyFill="0" applyBorder="1" applyAlignment="1">
      <alignment horizontal="right" vertical="bottom" textRotation="0" wrapText="false" shrinkToFit="false"/>
    </xf>
    <xf xfId="0" fontId="22" numFmtId="10" fillId="21" borderId="10" applyFont="1" applyNumberFormat="1" applyFill="1" applyBorder="1" applyAlignment="1">
      <alignment horizontal="center" vertical="bottom" textRotation="0" wrapText="false" shrinkToFit="false"/>
    </xf>
    <xf xfId="0" fontId="21" numFmtId="0" fillId="2" borderId="8" applyFont="1" applyNumberFormat="0" applyFill="0" applyBorder="1" applyAlignment="0">
      <alignment horizontal="general" vertical="bottom" textRotation="0" wrapText="false" shrinkToFit="false"/>
    </xf>
    <xf xfId="0" fontId="21" numFmtId="0" fillId="2" borderId="48" applyFont="1" applyNumberFormat="0" applyFill="0" applyBorder="1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1">
      <alignment horizontal="right" vertical="bottom" textRotation="0" wrapText="false" shrinkToFit="false"/>
    </xf>
    <xf xfId="0" fontId="22" numFmtId="10" fillId="20" borderId="10" applyFont="1" applyNumberFormat="1" applyFill="1" applyBorder="1" applyAlignment="1">
      <alignment horizontal="center" vertical="bottom" textRotation="0" wrapText="false" shrinkToFit="false"/>
    </xf>
    <xf xfId="0" fontId="21" numFmtId="0" fillId="2" borderId="16" applyFont="1" applyNumberFormat="0" applyFill="0" applyBorder="1" applyAlignment="0">
      <alignment horizontal="general" vertical="bottom" textRotation="0" wrapText="false" shrinkToFit="false"/>
    </xf>
    <xf xfId="0" fontId="21" numFmtId="0" fillId="2" borderId="49" applyFont="1" applyNumberFormat="0" applyFill="0" applyBorder="1" applyAlignment="1">
      <alignment horizontal="center" vertical="bottom" textRotation="0" wrapText="false" shrinkToFit="false"/>
    </xf>
    <xf xfId="0" fontId="21" numFmtId="0" fillId="2" borderId="50" applyFont="1" applyNumberFormat="0" applyFill="0" applyBorder="1" applyAlignment="1">
      <alignment horizontal="right" vertical="bottom" textRotation="0" wrapText="false" shrinkToFit="false"/>
    </xf>
    <xf xfId="0" fontId="21" numFmtId="0" fillId="2" borderId="23" applyFont="1" applyNumberFormat="0" applyFill="0" applyBorder="1" applyAlignment="1">
      <alignment horizontal="center" vertical="bottom" textRotation="0" wrapText="false" shrinkToFit="false"/>
    </xf>
    <xf xfId="0" fontId="22" numFmtId="1" fillId="20" borderId="51" applyFont="1" applyNumberFormat="1" applyFill="1" applyBorder="1" applyAlignment="1">
      <alignment horizontal="center" vertical="bottom" textRotation="0" wrapText="false" shrinkToFit="false"/>
    </xf>
    <xf xfId="0" fontId="22" numFmtId="0" fillId="2" borderId="7" applyFont="1" applyNumberFormat="0" applyFill="0" applyBorder="1" applyAlignment="1">
      <alignment horizontal="center" vertical="bottom" textRotation="0" wrapText="false" shrinkToFit="false"/>
    </xf>
    <xf xfId="0" fontId="22" numFmtId="0" fillId="2" borderId="45" applyFont="1" applyNumberFormat="0" applyFill="0" applyBorder="1" applyAlignment="1">
      <alignment horizontal="center" vertical="bottom" textRotation="0" wrapText="false" shrinkToFit="false"/>
    </xf>
    <xf xfId="0" fontId="21" numFmtId="0" fillId="2" borderId="15" applyFont="1" applyNumberFormat="0" applyFill="0" applyBorder="1" applyAlignment="1">
      <alignment horizontal="center" vertical="bottom" textRotation="0" wrapText="false" shrinkToFit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29" applyFont="1" applyNumberFormat="0" applyFill="0" applyBorder="1" applyAlignment="1">
      <alignment horizontal="center" vertical="bottom" textRotation="0" wrapText="false" shrinkToFit="false"/>
    </xf>
    <xf xfId="0" fontId="21" numFmtId="2" fillId="2" borderId="4" applyFont="1" applyNumberFormat="1" applyFill="0" applyBorder="1" applyAlignment="1">
      <alignment horizontal="center" vertical="bottom" textRotation="0" wrapText="false" shrinkToFit="false"/>
    </xf>
    <xf xfId="0" fontId="21" numFmtId="2" fillId="2" borderId="8" applyFont="1" applyNumberFormat="1" applyFill="0" applyBorder="1" applyAlignment="1">
      <alignment horizontal="center" vertical="bottom" textRotation="0" wrapText="false" shrinkToFit="false"/>
    </xf>
    <xf xfId="0" fontId="21" numFmtId="10" fillId="2" borderId="39" applyFont="1" applyNumberFormat="1" applyFill="0" applyBorder="1" applyAlignment="1">
      <alignment horizontal="center" vertical="center" textRotation="0" wrapText="false" shrinkToFit="false"/>
    </xf>
    <xf xfId="0" fontId="21" numFmtId="10" fillId="2" borderId="40" applyFont="1" applyNumberFormat="1" applyFill="0" applyBorder="1" applyAlignment="1">
      <alignment horizontal="center" vertical="center" textRotation="0" wrapText="false" shrinkToFit="false"/>
    </xf>
    <xf xfId="0" fontId="21" numFmtId="10" fillId="2" borderId="41" applyFont="1" applyNumberFormat="1" applyFill="0" applyBorder="1" applyAlignment="1">
      <alignment horizontal="center" vertical="center" textRotation="0" wrapText="false" shrinkToFit="false"/>
    </xf>
    <xf xfId="0" fontId="22" numFmtId="10" fillId="21" borderId="27" applyFont="1" applyNumberFormat="1" applyFill="1" applyBorder="1" applyAlignment="1">
      <alignment horizontal="center" vertical="bottom" textRotation="0" wrapText="false" shrinkToFit="false"/>
    </xf>
    <xf xfId="0" fontId="21" numFmtId="10" fillId="2" borderId="52" applyFont="1" applyNumberFormat="1" applyFill="0" applyBorder="1" applyAlignment="1">
      <alignment horizontal="center" vertical="bottom" textRotation="0" wrapText="false" shrinkToFit="false"/>
    </xf>
    <xf xfId="0" fontId="21" numFmtId="10" fillId="2" borderId="22" applyFont="1" applyNumberFormat="1" applyFill="0" applyBorder="1" applyAlignment="1">
      <alignment horizontal="center" vertical="bottom" textRotation="0" wrapText="false" shrinkToFit="false"/>
    </xf>
    <xf xfId="0" fontId="27" numFmtId="0" fillId="2" borderId="9" applyFont="1" applyNumberFormat="0" applyFill="0" applyBorder="1" applyAlignment="1">
      <alignment horizontal="left" vertical="center" textRotation="0" wrapText="true" shrinkToFit="false"/>
    </xf>
    <xf xfId="0" fontId="21" numFmtId="0" fillId="2" borderId="9" applyFont="1" applyNumberFormat="0" applyFill="0" applyBorder="1" applyAlignment="0">
      <alignment horizontal="general" vertical="bottom" textRotation="0" wrapText="false" shrinkToFit="false"/>
    </xf>
    <xf xfId="0" fontId="22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1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1" numFmtId="164" fillId="19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22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2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2" numFmtId="2" fillId="1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1" numFmtId="0" fillId="19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5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1" fillId="19" borderId="4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" fillId="19" borderId="4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68" fillId="2" borderId="45" applyFont="1" applyNumberFormat="1" applyFill="0" applyBorder="1" applyAlignment="1">
      <alignment horizontal="center" vertical="bottom" textRotation="0" wrapText="false" shrinkToFit="false"/>
    </xf>
    <xf xfId="0" fontId="21" numFmtId="168" fillId="2" borderId="46" applyFont="1" applyNumberFormat="1" applyFill="0" applyBorder="1" applyAlignment="1">
      <alignment horizontal="center" vertical="bottom" textRotation="0" wrapText="false" shrinkToFit="false"/>
    </xf>
    <xf xfId="0" fontId="21" numFmtId="168" fillId="2" borderId="47" applyFont="1" applyNumberFormat="1" applyFill="0" applyBorder="1" applyAlignment="1">
      <alignment horizontal="center" vertical="bottom" textRotation="0" wrapText="false" shrinkToFit="false"/>
    </xf>
    <xf xfId="0" fontId="21" numFmtId="168" fillId="2" borderId="19" applyFont="1" applyNumberFormat="1" applyFill="0" applyBorder="1" applyAlignment="1">
      <alignment horizontal="center" vertical="bottom" textRotation="0" wrapText="false" shrinkToFit="false"/>
    </xf>
    <xf xfId="0" fontId="21" numFmtId="168" fillId="2" borderId="52" applyFont="1" applyNumberFormat="1" applyFill="0" applyBorder="1" applyAlignment="1">
      <alignment horizontal="center" vertical="bottom" textRotation="0" wrapText="false" shrinkToFit="false"/>
    </xf>
    <xf xfId="0" fontId="21" numFmtId="168" fillId="19" borderId="2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68" fillId="2" borderId="22" applyFont="1" applyNumberFormat="1" applyFill="0" applyBorder="1" applyAlignment="1">
      <alignment horizontal="center" vertical="bottom" textRotation="0" wrapText="false" shrinkToFit="false"/>
    </xf>
    <xf xfId="0" fontId="22" numFmtId="1" fillId="20" borderId="41" applyFont="1" applyNumberFormat="1" applyFill="1" applyBorder="1" applyAlignment="1">
      <alignment horizontal="center" vertical="bottom" textRotation="0" wrapText="false" shrinkToFit="false"/>
    </xf>
    <xf xfId="0" fontId="21" numFmtId="0" fillId="2" borderId="15" applyFont="1" applyNumberFormat="0" applyFill="0" applyBorder="1" applyAlignment="0">
      <alignment horizontal="general" vertical="bottom" textRotation="0" wrapText="false" shrinkToFit="false"/>
    </xf>
    <xf xfId="0" fontId="22" numFmtId="0" fillId="2" borderId="32" applyFont="1" applyNumberFormat="0" applyFill="0" applyBorder="1" applyAlignment="0">
      <alignment horizontal="general" vertical="bottom" textRotation="0" wrapText="false" shrinkToFit="false"/>
    </xf>
    <xf xfId="0" fontId="21" numFmtId="0" fillId="2" borderId="15" applyFont="1" applyNumberFormat="0" applyFill="0" applyBorder="1" applyAlignment="0">
      <alignment horizontal="general" vertical="bottom" textRotation="0" wrapText="false" shrinkToFit="false"/>
    </xf>
    <xf xfId="0" fontId="21" numFmtId="0" fillId="2" borderId="32" applyFont="1" applyNumberFormat="0" applyFill="0" applyBorder="1" applyAlignment="0">
      <alignment horizontal="general" vertical="bottom" textRotation="0" wrapText="false" shrinkToFit="false"/>
    </xf>
    <xf xfId="0" fontId="21" numFmtId="0" fillId="2" borderId="7" applyFont="1" applyNumberFormat="0" applyFill="0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22" numFmtId="0" fillId="2" borderId="7" applyFont="1" applyNumberFormat="0" applyFill="0" applyBorder="1" applyAlignment="1">
      <alignment horizontal="center" vertical="bottom" textRotation="0" wrapText="false" shrinkToFit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29" applyFont="1" applyNumberFormat="0" applyFill="0" applyBorder="1" applyAlignment="1">
      <alignment horizontal="center" vertical="bottom" textRotation="0" wrapText="false" shrinkToFit="false"/>
    </xf>
    <xf xfId="0" fontId="21" numFmtId="10" fillId="2" borderId="2" applyFont="1" applyNumberFormat="1" applyFill="0" applyBorder="1" applyAlignment="1">
      <alignment horizontal="center" vertical="center" textRotation="0" wrapText="false" shrinkToFit="false"/>
    </xf>
    <xf xfId="0" fontId="21" numFmtId="10" fillId="2" borderId="3" applyFont="1" applyNumberFormat="1" applyFill="0" applyBorder="1" applyAlignment="1">
      <alignment horizontal="center" vertical="center" textRotation="0" wrapText="false" shrinkToFit="false"/>
    </xf>
    <xf xfId="0" fontId="21" numFmtId="10" fillId="2" borderId="1" applyFont="1" applyNumberFormat="1" applyFill="0" applyBorder="1" applyAlignment="1">
      <alignment horizontal="center" vertical="center" textRotation="0" wrapText="false" shrinkToFit="false"/>
    </xf>
    <xf xfId="0" fontId="21" numFmtId="2" fillId="2" borderId="39" applyFont="1" applyNumberFormat="1" applyFill="0" applyBorder="1" applyAlignment="1">
      <alignment horizontal="center" vertical="bottom" textRotation="0" wrapText="false" shrinkToFit="false"/>
    </xf>
    <xf xfId="0" fontId="21" numFmtId="2" fillId="2" borderId="40" applyFont="1" applyNumberFormat="1" applyFill="0" applyBorder="1" applyAlignment="1">
      <alignment horizontal="center" vertical="bottom" textRotation="0" wrapText="false" shrinkToFit="false"/>
    </xf>
    <xf xfId="0" fontId="21" numFmtId="2" fillId="2" borderId="41" applyFont="1" applyNumberFormat="1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19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22" numFmtId="166" fillId="2" borderId="0" applyFont="1" applyNumberFormat="1" applyFill="0" applyBorder="0" applyAlignment="1">
      <alignment horizontal="center" vertical="bottom" textRotation="0" wrapText="false" shrinkToFit="false"/>
    </xf>
    <xf xfId="0" fontId="22" numFmtId="0" fillId="19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5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2" borderId="3" applyFont="1" applyNumberFormat="0" applyFill="0" applyBorder="1" applyAlignment="1">
      <alignment horizontal="center" vertical="bottom" textRotation="0" wrapText="false" shrinkToFit="false"/>
    </xf>
    <xf xfId="0" fontId="22" numFmtId="0" fillId="19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19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2" numFmtId="0" fillId="2" borderId="3" applyFont="1" applyNumberFormat="0" applyFill="0" applyBorder="1" applyAlignment="1">
      <alignment horizontal="center" vertical="bottom" textRotation="0" wrapText="false" shrinkToFit="false"/>
    </xf>
    <xf xfId="0" fontId="22" numFmtId="168" fillId="19" borderId="2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2" numFmtId="1" fillId="19" borderId="4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2" numFmtId="1" fillId="19" borderId="4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0" fillId="2" borderId="25" applyFont="1" applyNumberFormat="1" applyFill="0" applyBorder="1" applyAlignment="1">
      <alignment horizontal="center" vertical="bottom" textRotation="0" wrapText="false" shrinkToFit="false"/>
    </xf>
    <xf xfId="0" fontId="21" numFmtId="10" fillId="2" borderId="3" applyFont="1" applyNumberFormat="1" applyFill="0" applyBorder="1" applyAlignment="1">
      <alignment horizontal="center" vertical="bottom" textRotation="0" wrapText="false" shrinkToFit="false"/>
    </xf>
    <xf xfId="0" fontId="21" numFmtId="10" fillId="2" borderId="27" applyFont="1" applyNumberFormat="1" applyFill="0" applyBorder="1" applyAlignment="1">
      <alignment horizontal="center" vertical="bottom" textRotation="0" wrapText="false" shrinkToFit="false"/>
    </xf>
    <xf xfId="0" fontId="21" numFmtId="2" fillId="2" borderId="18" applyFont="1" applyNumberFormat="1" applyFill="0" applyBorder="1" applyAlignment="1">
      <alignment horizontal="center" vertical="bottom" textRotation="0" wrapText="false" shrinkToFit="false"/>
    </xf>
    <xf xfId="0" fontId="21" numFmtId="2" fillId="2" borderId="54" applyFont="1" applyNumberFormat="1" applyFill="0" applyBorder="1" applyAlignment="1">
      <alignment horizontal="center" vertical="bottom" textRotation="0" wrapText="false" shrinkToFit="false"/>
    </xf>
    <xf xfId="0" fontId="21" numFmtId="2" fillId="2" borderId="21" applyFont="1" applyNumberFormat="1" applyFill="0" applyBorder="1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1" fillId="20" borderId="17" applyFont="1" applyNumberFormat="1" applyFill="1" applyBorder="1" applyAlignment="1">
      <alignment horizontal="center" vertical="bottom" textRotation="0" wrapText="false" shrinkToFit="false"/>
    </xf>
    <xf xfId="0" fontId="21" numFmtId="0" fillId="2" borderId="55" applyFont="1" applyNumberFormat="0" applyFill="0" applyBorder="1" applyAlignment="1">
      <alignment horizontal="right" vertical="bottom" textRotation="0" wrapText="false" shrinkToFit="false"/>
    </xf>
    <xf xfId="0" fontId="22" numFmtId="0" fillId="19" borderId="5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11" applyFont="1" applyNumberFormat="0" applyFill="0" applyBorder="1" applyAlignment="1">
      <alignment horizontal="right" vertical="bottom" textRotation="0" wrapText="false" shrinkToFit="false"/>
    </xf>
    <xf xfId="0" fontId="21" numFmtId="2" fillId="20" borderId="10" applyFont="1" applyNumberFormat="1" applyFill="1" applyBorder="1" applyAlignment="1">
      <alignment horizontal="center" vertical="bottom" textRotation="0" wrapText="false" shrinkToFit="false"/>
    </xf>
    <xf xfId="0" fontId="21" numFmtId="2" fillId="21" borderId="10" applyFont="1" applyNumberFormat="1" applyFill="1" applyBorder="1" applyAlignment="1">
      <alignment horizontal="center" vertical="bottom" textRotation="0" wrapText="false" shrinkToFit="false"/>
    </xf>
    <xf xfId="0" fontId="22" numFmtId="0" fillId="19" borderId="1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17" applyFont="1" applyNumberFormat="0" applyFill="0" applyBorder="1" applyAlignment="1">
      <alignment horizontal="right" vertical="bottom" textRotation="0" wrapText="false" shrinkToFit="false"/>
    </xf>
    <xf xfId="0" fontId="21" numFmtId="2" fillId="21" borderId="19" applyFont="1" applyNumberFormat="1" applyFill="1" applyBorder="1" applyAlignment="1">
      <alignment horizontal="center" vertical="bottom" textRotation="0" wrapText="false" shrinkToFit="false"/>
    </xf>
    <xf xfId="0" fontId="21" numFmtId="0" fillId="2" borderId="53" applyFont="1" applyNumberFormat="0" applyFill="0" applyBorder="1" applyAlignment="1">
      <alignment horizontal="right" vertical="bottom" textRotation="0" wrapText="false" shrinkToFit="false"/>
    </xf>
    <xf xfId="0" fontId="22" numFmtId="168" fillId="21" borderId="53" applyFont="1" applyNumberFormat="1" applyFill="1" applyBorder="1" applyAlignment="1">
      <alignment horizontal="center" vertical="bottom" textRotation="0" wrapText="false" shrinkToFit="false"/>
    </xf>
    <xf xfId="0" fontId="21" numFmtId="0" fillId="2" borderId="16" applyFont="1" applyNumberFormat="0" applyFill="0" applyBorder="1" applyAlignment="1">
      <alignment horizontal="right" vertical="bottom" textRotation="0" wrapText="false" shrinkToFit="false"/>
    </xf>
    <xf xfId="0" fontId="21" numFmtId="2" fillId="2" borderId="1" applyFont="1" applyNumberFormat="1" applyFill="0" applyBorder="1" applyAlignment="1">
      <alignment horizontal="center" vertical="bottom" textRotation="0" wrapText="false" shrinkToFit="false"/>
    </xf>
    <xf xfId="0" fontId="22" numFmtId="1" fillId="20" borderId="57" applyFont="1" applyNumberFormat="1" applyFill="1" applyBorder="1" applyAlignment="1">
      <alignment horizontal="center" vertical="bottom" textRotation="0" wrapText="false" shrinkToFit="false"/>
    </xf>
    <xf xfId="0" fontId="21" numFmtId="2" fillId="21" borderId="10" applyFont="1" applyNumberFormat="1" applyFill="1" applyBorder="1" applyAlignment="1">
      <alignment horizontal="center" vertical="bottom" textRotation="0" wrapText="false" shrinkToFit="false"/>
    </xf>
    <xf xfId="0" fontId="21" numFmtId="2" fillId="21" borderId="19" applyFont="1" applyNumberFormat="1" applyFill="1" applyBorder="1" applyAlignment="1">
      <alignment horizontal="center" vertical="bottom" textRotation="0" wrapText="false" shrinkToFit="false"/>
    </xf>
    <xf xfId="0" fontId="21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1" numFmtId="0" fillId="19" borderId="5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12" applyFont="1" applyNumberFormat="0" applyFill="0" applyBorder="1" applyAlignment="1">
      <alignment horizontal="right" vertical="bottom" textRotation="0" wrapText="false" shrinkToFit="false"/>
    </xf>
    <xf xfId="0" fontId="21" numFmtId="2" fillId="21" borderId="14" applyFont="1" applyNumberFormat="1" applyFill="1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center" textRotation="0" wrapText="false" shrinkToFit="false"/>
    </xf>
    <xf xfId="0" fontId="22" numFmtId="169" fillId="20" borderId="10" applyFont="1" applyNumberFormat="1" applyFill="1" applyBorder="1" applyAlignment="1">
      <alignment horizontal="center" vertical="bottom" textRotation="0" wrapText="false" shrinkToFit="false"/>
    </xf>
    <xf xfId="0" fontId="22" numFmtId="9" fillId="21" borderId="10" applyFont="1" applyNumberFormat="1" applyFill="1" applyBorder="1" applyAlignment="1">
      <alignment horizontal="center" vertical="bottom" textRotation="0" wrapText="false" shrinkToFit="false"/>
    </xf>
    <xf xfId="0" fontId="22" numFmtId="0" fillId="2" borderId="58" applyFont="1" applyNumberFormat="0" applyFill="0" applyBorder="1" applyAlignment="1">
      <alignment horizontal="center" vertical="bottom" textRotation="0" wrapText="false" shrinkToFit="false"/>
    </xf>
    <xf xfId="0" fontId="27" numFmtId="0" fillId="2" borderId="59" applyFont="1" applyNumberFormat="0" applyFill="0" applyBorder="1" applyAlignment="1">
      <alignment horizontal="justify" vertical="center" textRotation="0" wrapText="true" shrinkToFit="false"/>
    </xf>
    <xf xfId="0" fontId="27" numFmtId="0" fillId="2" borderId="60" applyFont="1" applyNumberFormat="0" applyFill="0" applyBorder="1" applyAlignment="1">
      <alignment horizontal="justify" vertical="center" textRotation="0" wrapText="true" shrinkToFit="false"/>
    </xf>
    <xf xfId="0" fontId="27" numFmtId="0" fillId="2" borderId="61" applyFont="1" applyNumberFormat="0" applyFill="0" applyBorder="1" applyAlignment="1">
      <alignment horizontal="justify" vertical="center" textRotation="0" wrapText="true" shrinkToFit="false"/>
    </xf>
    <xf xfId="0" fontId="22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2" numFmtId="0" fillId="2" borderId="28" applyFont="1" applyNumberFormat="0" applyFill="0" applyBorder="1" applyAlignment="1">
      <alignment horizontal="center" vertical="bottom" textRotation="0" wrapText="false" shrinkToFit="false"/>
    </xf>
    <xf xfId="0" fontId="22" numFmtId="0" fillId="2" borderId="30" applyFont="1" applyNumberFormat="0" applyFill="0" applyBorder="1" applyAlignment="1">
      <alignment horizontal="center" vertical="bottom" textRotation="0" wrapText="false" shrinkToFit="false"/>
    </xf>
    <xf xfId="0" fontId="27" numFmtId="0" fillId="2" borderId="4" applyFont="1" applyNumberFormat="0" applyFill="0" applyBorder="1" applyAlignment="1">
      <alignment horizontal="left" vertical="center" textRotation="0" wrapText="true" shrinkToFit="false"/>
    </xf>
    <xf xfId="0" fontId="27" numFmtId="0" fillId="2" borderId="7" applyFont="1" applyNumberFormat="0" applyFill="0" applyBorder="1" applyAlignment="1">
      <alignment horizontal="left" vertical="center" textRotation="0" wrapText="true" shrinkToFit="false"/>
    </xf>
    <xf xfId="0" fontId="27" numFmtId="0" fillId="2" borderId="16" applyFont="1" applyNumberFormat="0" applyFill="0" applyBorder="1" applyAlignment="1">
      <alignment horizontal="left" vertical="center" textRotation="0" wrapText="true" shrinkToFit="false"/>
    </xf>
    <xf xfId="0" fontId="27" numFmtId="0" fillId="2" borderId="9" applyFont="1" applyNumberFormat="0" applyFill="0" applyBorder="1" applyAlignment="1">
      <alignment horizontal="left" vertical="center" textRotation="0" wrapText="true" shrinkToFit="false"/>
    </xf>
    <xf xfId="0" fontId="27" numFmtId="0" fillId="2" borderId="2" applyFont="1" applyNumberFormat="0" applyFill="0" applyBorder="1" applyAlignment="1">
      <alignment horizontal="left" vertical="center" textRotation="0" wrapText="true" shrinkToFit="false"/>
    </xf>
    <xf xfId="0" fontId="27" numFmtId="0" fillId="2" borderId="1" applyFont="1" applyNumberFormat="0" applyFill="0" applyBorder="1" applyAlignment="1">
      <alignment horizontal="left" vertical="center" textRotation="0" wrapText="true" shrinkToFit="false"/>
    </xf>
    <xf xfId="0" fontId="27" numFmtId="0" fillId="2" borderId="4" applyFont="1" applyNumberFormat="0" applyFill="0" applyBorder="1" applyAlignment="1">
      <alignment horizontal="center" vertical="center" textRotation="0" wrapText="true" shrinkToFit="false"/>
    </xf>
    <xf xfId="0" fontId="27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2" borderId="16" applyFont="1" applyNumberFormat="0" applyFill="0" applyBorder="1" applyAlignment="1">
      <alignment horizontal="center" vertical="center" textRotation="0" wrapText="true" shrinkToFit="false"/>
    </xf>
    <xf xfId="0" fontId="27" numFmtId="0" fillId="2" borderId="1" applyFont="1" applyNumberFormat="0" applyFill="0" applyBorder="1" applyAlignment="1">
      <alignment horizontal="center" vertical="center" textRotation="0" wrapText="true" shrinkToFit="false"/>
    </xf>
    <xf xfId="0" fontId="22" numFmtId="0" fillId="2" borderId="7" applyFont="1" applyNumberFormat="0" applyFill="0" applyBorder="1" applyAlignment="1">
      <alignment horizontal="center" vertical="bottom" textRotation="0" wrapText="false" shrinkToFit="false"/>
    </xf>
    <xf xfId="0" fontId="27" numFmtId="0" fillId="2" borderId="59" applyFont="1" applyNumberFormat="0" applyFill="0" applyBorder="1" applyAlignment="1">
      <alignment horizontal="left" vertical="center" textRotation="0" wrapText="true" shrinkToFit="false"/>
    </xf>
    <xf xfId="0" fontId="27" numFmtId="0" fillId="2" borderId="60" applyFont="1" applyNumberFormat="0" applyFill="0" applyBorder="1" applyAlignment="1">
      <alignment horizontal="left" vertical="center" textRotation="0" wrapText="true" shrinkToFit="false"/>
    </xf>
    <xf xfId="0" fontId="27" numFmtId="0" fillId="2" borderId="61" applyFont="1" applyNumberFormat="0" applyFill="0" applyBorder="1" applyAlignment="1">
      <alignment horizontal="left" vertical="center" textRotation="0" wrapText="true" shrinkToFit="false"/>
    </xf>
    <xf xfId="0" fontId="22" numFmtId="0" fillId="2" borderId="7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9" applyFont="1" applyNumberFormat="0" applyFill="0" applyBorder="1" applyAlignment="1">
      <alignment horizontal="center" vertical="center" textRotation="0" wrapText="false" shrinkToFit="false"/>
    </xf>
    <xf xfId="0" fontId="22" numFmtId="0" fillId="2" borderId="16" applyFont="1" applyNumberFormat="0" applyFill="0" applyBorder="1" applyAlignment="1">
      <alignment horizontal="center" vertical="center" textRotation="0" wrapText="false" shrinkToFit="false"/>
    </xf>
    <xf xfId="0" fontId="22" numFmtId="2" fillId="19" borderId="3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2" numFmtId="2" fillId="19" borderId="40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2" numFmtId="2" fillId="19" borderId="4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2" numFmtId="0" fillId="2" borderId="29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155"/>
  <sheetViews>
    <sheetView tabSelected="0" workbookViewId="0" showGridLines="true" showRowColHeaders="1">
      <selection activeCell="E4" sqref="E4"/>
    </sheetView>
  </sheetViews>
  <sheetFormatPr defaultRowHeight="14.4" outlineLevelRow="0" outlineLevelCol="0"/>
  <cols>
    <col min="1" max="1" width="26.7109375" customWidth="true" style="0"/>
    <col min="2" max="2" width="15.28515625" customWidth="true" style="0"/>
    <col min="3" max="3" width="15.28515625" customWidth="true" style="0"/>
    <col min="4" max="4" width="15.28515625" customWidth="true" style="0"/>
    <col min="5" max="5" width="15.28515625" customWidth="true" style="0"/>
    <col min="6" max="6" width="17.28515625" customWidth="true" style="0"/>
    <col min="7" max="7" width="20.42578125" customWidth="true" style="0"/>
    <col min="8" max="8" width="12.28515625" customWidth="true" style="0"/>
    <col min="9" max="9" width="12.85546875" customWidth="true" style="0"/>
    <col min="10" max="10" width="6.85546875" customWidth="true" style="0"/>
    <col min="11" max="11" width="15.140625" customWidth="true" style="0"/>
    <col min="12" max="12" width="12.140625" customWidth="true" style="0"/>
    <col min="13" max="13" width="8" customWidth="true" style="0"/>
    <col min="14" max="14" width="6.85546875" customWidth="true" style="0"/>
    <col min="15" max="15" width="6.42578125" customWidth="true" style="0"/>
    <col min="16" max="16" width="9.42578125" customWidth="true" style="0"/>
    <col min="17" max="17" width="6.85546875" customWidth="true" style="0"/>
  </cols>
  <sheetData>
    <row r="1" spans="1:35" customHeight="1" ht="15.75">
      <c r="A1" s="1"/>
      <c r="B1" s="1"/>
      <c r="C1" s="1"/>
      <c r="D1" s="1"/>
      <c r="E1" s="1"/>
      <c r="F1" s="1"/>
      <c r="G1" s="1"/>
    </row>
    <row r="2" spans="1:35" customHeight="1" ht="15.75">
      <c r="A2" s="1"/>
      <c r="B2" s="1"/>
      <c r="C2" s="1"/>
      <c r="D2" s="1"/>
      <c r="E2" s="1"/>
      <c r="F2" s="1"/>
      <c r="G2" s="1"/>
    </row>
    <row r="3" spans="1:35" customHeight="1" ht="15.75">
      <c r="A3" s="1" t="s">
        <v>0</v>
      </c>
      <c r="B3" s="1"/>
      <c r="C3" s="140"/>
      <c r="D3" s="140"/>
      <c r="E3" s="140"/>
      <c r="F3" s="140"/>
      <c r="G3" s="140"/>
      <c r="H3" s="141"/>
      <c r="I3" s="141"/>
      <c r="J3" s="141"/>
      <c r="K3" s="141"/>
      <c r="L3" s="141"/>
    </row>
    <row r="4" spans="1:35" customHeight="1" ht="15.75">
      <c r="A4" s="92" t="s">
        <v>1</v>
      </c>
      <c r="B4" s="126"/>
      <c r="C4" s="126"/>
      <c r="D4" s="1"/>
      <c r="E4" s="1"/>
      <c r="F4" s="1"/>
      <c r="G4" s="1"/>
    </row>
    <row r="5" spans="1:35" customHeight="1" ht="15.75">
      <c r="A5" s="92" t="s">
        <v>2</v>
      </c>
      <c r="B5" s="126"/>
      <c r="C5" s="126"/>
      <c r="D5" s="1"/>
      <c r="E5" s="1"/>
      <c r="F5" s="1"/>
      <c r="G5" s="1"/>
    </row>
    <row r="6" spans="1:35" customHeight="1" ht="15.75">
      <c r="A6" s="92" t="s">
        <v>3</v>
      </c>
      <c r="B6" s="126"/>
      <c r="C6" s="126"/>
      <c r="D6" s="1"/>
      <c r="E6" s="1"/>
      <c r="F6" s="1"/>
      <c r="G6" s="1"/>
      <c r="L6" s="99"/>
      <c r="M6" s="99"/>
    </row>
    <row r="7" spans="1:35" customHeight="1" ht="15.75">
      <c r="A7" s="93" t="s">
        <v>4</v>
      </c>
      <c r="B7" s="127"/>
      <c r="C7" s="127"/>
      <c r="D7" s="1"/>
      <c r="E7" s="1"/>
      <c r="F7" s="1"/>
      <c r="G7" s="1"/>
    </row>
    <row r="8" spans="1:35" customHeight="1" ht="15.75">
      <c r="A8" s="92" t="s">
        <v>5</v>
      </c>
      <c r="B8" s="94"/>
      <c r="C8" s="94"/>
      <c r="D8" s="13"/>
      <c r="E8" s="13"/>
      <c r="F8" s="40"/>
    </row>
    <row r="9" spans="1:35" customHeight="1" ht="16.5">
      <c r="A9" s="14" t="s">
        <v>6</v>
      </c>
      <c r="B9" s="14" t="s">
        <v>7</v>
      </c>
      <c r="C9" s="14" t="s">
        <v>8</v>
      </c>
      <c r="D9" s="14" t="s">
        <v>9</v>
      </c>
      <c r="E9" s="14" t="s">
        <v>10</v>
      </c>
      <c r="F9" s="41" t="s">
        <v>11</v>
      </c>
    </row>
    <row r="10" spans="1:35" customHeight="1" ht="15.75">
      <c r="A10" s="15" t="s">
        <v>12</v>
      </c>
      <c r="B10" s="15"/>
      <c r="C10" s="15"/>
      <c r="D10" s="15"/>
      <c r="E10" s="15"/>
      <c r="F10" s="42"/>
      <c r="G10" s="76" t="s">
        <v>13</v>
      </c>
      <c r="H10" s="76"/>
    </row>
    <row r="11" spans="1:35" customHeight="1" ht="15.75">
      <c r="A11" s="15" t="s">
        <v>14</v>
      </c>
      <c r="B11" s="15"/>
      <c r="C11" s="15"/>
      <c r="D11" s="15"/>
      <c r="E11" s="15"/>
      <c r="F11" s="42"/>
      <c r="G11" s="11"/>
      <c r="H11" s="11"/>
      <c r="I11" s="11"/>
      <c r="J11" s="11"/>
    </row>
    <row r="12" spans="1:35" customHeight="1" ht="16.5">
      <c r="A12" s="15" t="s">
        <v>15</v>
      </c>
      <c r="B12" s="15"/>
      <c r="C12" s="15"/>
      <c r="D12" s="15"/>
      <c r="E12" s="15"/>
      <c r="F12" s="42"/>
      <c r="G12" s="98"/>
      <c r="H12" s="98"/>
      <c r="I12" s="98"/>
      <c r="J12" s="98"/>
    </row>
    <row r="13" spans="1:35" customHeight="1" ht="16.5">
      <c r="A13" s="14" t="s">
        <v>16</v>
      </c>
      <c r="B13" s="16"/>
      <c r="C13" s="16"/>
      <c r="D13" s="16"/>
      <c r="E13" s="16"/>
      <c r="F13" s="43"/>
      <c r="G13" s="128" t="s">
        <v>17</v>
      </c>
      <c r="H13" s="129"/>
      <c r="I13" s="129"/>
      <c r="J13" s="129"/>
      <c r="K13" s="129"/>
      <c r="L13" s="129"/>
      <c r="M13" s="130"/>
    </row>
    <row r="14" spans="1:35" customHeight="1" ht="16.5">
      <c r="A14" s="17" t="s">
        <v>12</v>
      </c>
      <c r="B14" s="17"/>
      <c r="C14" s="17"/>
      <c r="D14" s="17"/>
      <c r="E14" s="17"/>
      <c r="F14" s="44"/>
      <c r="G14" s="50"/>
      <c r="H14" s="72"/>
      <c r="I14" s="73"/>
      <c r="J14" s="11"/>
      <c r="K14" s="11"/>
      <c r="L14" s="11"/>
      <c r="M14" s="5"/>
    </row>
    <row r="15" spans="1:35" customHeight="1" ht="15.75">
      <c r="A15" s="17" t="s">
        <v>14</v>
      </c>
      <c r="B15" s="17"/>
      <c r="C15" s="17"/>
      <c r="D15" s="17"/>
      <c r="E15" s="17"/>
      <c r="F15" s="44"/>
      <c r="G15" s="50"/>
      <c r="H15" s="7"/>
      <c r="I15" s="7"/>
      <c r="J15" s="11"/>
      <c r="K15" s="7"/>
      <c r="L15" s="7"/>
      <c r="M15" s="5"/>
      <c r="R15" s="6"/>
      <c r="S15" s="49"/>
      <c r="T15" s="49"/>
      <c r="U15" s="49"/>
      <c r="V15" s="49"/>
      <c r="W15" s="49" t="s">
        <v>18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3"/>
    </row>
    <row r="16" spans="1:35" customHeight="1" ht="15.75">
      <c r="A16" s="17" t="s">
        <v>15</v>
      </c>
      <c r="B16" s="17"/>
      <c r="C16" s="17"/>
      <c r="D16" s="17"/>
      <c r="E16" s="17"/>
      <c r="F16" s="44"/>
      <c r="G16" s="51" t="s">
        <v>19</v>
      </c>
      <c r="H16" s="7"/>
      <c r="I16" s="7"/>
      <c r="J16" s="11"/>
      <c r="K16" s="7"/>
      <c r="L16" s="7"/>
      <c r="M16" s="5"/>
      <c r="R16" s="5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"/>
    </row>
    <row r="17" spans="1:35">
      <c r="A17" s="18"/>
      <c r="B17" s="18"/>
      <c r="C17" s="19"/>
      <c r="D17" s="18"/>
      <c r="E17" s="101" t="s">
        <v>20</v>
      </c>
      <c r="F17" s="102"/>
      <c r="G17" s="50"/>
      <c r="H17" s="7"/>
      <c r="I17" s="7"/>
      <c r="J17" s="11"/>
      <c r="K17" s="7"/>
      <c r="L17" s="7"/>
      <c r="M17" s="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20" t="s">
        <v>21</v>
      </c>
      <c r="B18" s="21"/>
      <c r="C18" s="101" t="s">
        <v>22</v>
      </c>
      <c r="D18" s="101"/>
      <c r="E18" s="103" t="s">
        <v>23</v>
      </c>
      <c r="F18" s="104"/>
      <c r="G18" s="50"/>
      <c r="H18" s="8"/>
      <c r="I18" s="8"/>
      <c r="J18" s="11"/>
      <c r="K18" s="8"/>
      <c r="L18" s="8"/>
      <c r="M18" s="74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21" t="s">
        <v>24</v>
      </c>
      <c r="B19" s="20"/>
      <c r="C19" s="22" t="s">
        <v>19</v>
      </c>
      <c r="D19" s="23"/>
      <c r="E19" s="24" t="s">
        <v>25</v>
      </c>
      <c r="F19" s="45"/>
      <c r="G19" s="52" t="s">
        <v>26</v>
      </c>
      <c r="H19" s="8"/>
      <c r="I19" s="8"/>
      <c r="J19" s="11"/>
      <c r="K19" s="8"/>
      <c r="L19" s="8"/>
      <c r="M19" s="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2"/>
      <c r="B20" s="12"/>
      <c r="C20" s="22" t="s">
        <v>26</v>
      </c>
      <c r="D20" s="23"/>
      <c r="E20" s="24" t="s">
        <v>27</v>
      </c>
      <c r="F20" s="45"/>
      <c r="G20" s="50"/>
      <c r="H20" s="8"/>
      <c r="I20" s="8"/>
      <c r="J20" s="11"/>
      <c r="K20" s="8"/>
      <c r="L20" s="8"/>
      <c r="M20" s="5"/>
    </row>
    <row r="21" spans="1:35" customHeight="1" ht="15.75">
      <c r="A21" s="12"/>
      <c r="B21" s="12"/>
      <c r="C21" s="22" t="s">
        <v>28</v>
      </c>
      <c r="D21" s="23"/>
      <c r="E21" s="24" t="s">
        <v>29</v>
      </c>
      <c r="F21" s="45"/>
      <c r="G21" s="53"/>
      <c r="H21" s="11"/>
      <c r="I21" s="11"/>
      <c r="J21" s="11"/>
      <c r="K21" s="11"/>
      <c r="L21" s="11"/>
      <c r="M21" s="5"/>
    </row>
    <row r="22" spans="1:35" customHeight="1" ht="15.75">
      <c r="A22" s="105" t="s">
        <v>30</v>
      </c>
      <c r="B22" s="105"/>
      <c r="C22" s="22" t="s">
        <v>31</v>
      </c>
      <c r="D22" s="23"/>
      <c r="E22" s="96" t="s">
        <v>32</v>
      </c>
      <c r="F22" s="97"/>
      <c r="G22" s="54"/>
      <c r="H22" s="11"/>
      <c r="I22" s="11"/>
      <c r="J22" s="11"/>
      <c r="K22" s="11"/>
      <c r="L22" s="11"/>
      <c r="M22" s="5"/>
    </row>
    <row r="23" spans="1:35" customHeight="1" ht="15.75">
      <c r="A23" s="100" t="s">
        <v>33</v>
      </c>
      <c r="B23" s="100"/>
      <c r="C23" s="101" t="s">
        <v>34</v>
      </c>
      <c r="D23" s="101"/>
      <c r="E23" s="24" t="s">
        <v>35</v>
      </c>
      <c r="F23" s="45"/>
      <c r="G23" s="53"/>
      <c r="H23" s="11"/>
      <c r="I23" s="11"/>
      <c r="J23" s="11"/>
      <c r="K23" s="11"/>
      <c r="L23" s="11"/>
      <c r="M23" s="5"/>
    </row>
    <row r="24" spans="1:35">
      <c r="A24" s="25">
        <v>1</v>
      </c>
      <c r="B24" s="25"/>
      <c r="C24" s="22" t="s">
        <v>19</v>
      </c>
      <c r="D24" s="23"/>
      <c r="E24" s="24" t="s">
        <v>27</v>
      </c>
      <c r="F24" s="45"/>
      <c r="G24" s="50"/>
      <c r="H24" s="7"/>
      <c r="I24" s="7"/>
      <c r="J24" s="11"/>
      <c r="K24" s="7"/>
      <c r="L24" s="7"/>
      <c r="M24" s="5"/>
    </row>
    <row r="25" spans="1:35">
      <c r="A25" s="25">
        <v>2</v>
      </c>
      <c r="B25" s="25"/>
      <c r="C25" s="22" t="s">
        <v>26</v>
      </c>
      <c r="D25" s="23"/>
      <c r="E25" s="26" t="s">
        <v>29</v>
      </c>
      <c r="F25" s="45"/>
      <c r="G25" s="50"/>
      <c r="H25" s="7"/>
      <c r="I25" s="7"/>
      <c r="J25" s="11"/>
      <c r="K25" s="7"/>
      <c r="L25" s="7"/>
      <c r="M25" s="5"/>
    </row>
    <row r="26" spans="1:35">
      <c r="A26" s="25">
        <v>3</v>
      </c>
      <c r="B26" s="25"/>
      <c r="C26" s="22" t="s">
        <v>28</v>
      </c>
      <c r="D26" s="23"/>
      <c r="E26" s="106" t="s">
        <v>36</v>
      </c>
      <c r="F26" s="107"/>
      <c r="G26" s="50"/>
      <c r="H26" s="7"/>
      <c r="I26" s="7"/>
      <c r="J26" s="11"/>
      <c r="K26" s="7"/>
      <c r="L26" s="7"/>
      <c r="M26" s="5"/>
    </row>
    <row r="27" spans="1:35">
      <c r="A27" s="25">
        <v>4</v>
      </c>
      <c r="B27" s="25"/>
      <c r="C27" s="22" t="s">
        <v>31</v>
      </c>
      <c r="D27" s="23"/>
      <c r="E27" s="27" t="s">
        <v>23</v>
      </c>
      <c r="F27" s="45"/>
      <c r="G27" s="50"/>
      <c r="H27" s="8"/>
      <c r="I27" s="8"/>
      <c r="J27" s="11"/>
      <c r="K27" s="8"/>
      <c r="L27" s="8"/>
      <c r="M27" s="5"/>
    </row>
    <row r="28" spans="1:35">
      <c r="A28" s="25">
        <v>5</v>
      </c>
      <c r="B28" s="25"/>
      <c r="C28" s="101" t="s">
        <v>37</v>
      </c>
      <c r="D28" s="101"/>
      <c r="E28" s="27" t="s">
        <v>32</v>
      </c>
      <c r="F28" s="45"/>
      <c r="G28" s="50"/>
      <c r="H28" s="8"/>
      <c r="I28" s="8"/>
      <c r="J28" s="11"/>
      <c r="K28" s="8"/>
      <c r="L28" s="8"/>
      <c r="M28" s="5"/>
    </row>
    <row r="29" spans="1:35">
      <c r="A29" s="25">
        <v>6</v>
      </c>
      <c r="B29" s="25"/>
      <c r="C29" s="22" t="s">
        <v>19</v>
      </c>
      <c r="D29" s="23"/>
      <c r="E29" s="101" t="s">
        <v>38</v>
      </c>
      <c r="F29" s="102"/>
      <c r="G29" s="50"/>
      <c r="H29" s="8"/>
      <c r="I29" s="8"/>
      <c r="J29" s="11"/>
      <c r="K29" s="8"/>
      <c r="L29" s="8"/>
      <c r="M29" s="5"/>
    </row>
    <row r="30" spans="1:35" customHeight="1" ht="15.75">
      <c r="A30" s="108"/>
      <c r="B30" s="108"/>
      <c r="C30" s="22" t="s">
        <v>26</v>
      </c>
      <c r="D30" s="23"/>
      <c r="E30" s="103" t="s">
        <v>23</v>
      </c>
      <c r="F30" s="104"/>
      <c r="G30" s="50"/>
      <c r="H30" s="11"/>
      <c r="I30" s="11"/>
      <c r="J30" s="11"/>
      <c r="K30" s="11"/>
      <c r="L30" s="11"/>
      <c r="M30" s="5"/>
    </row>
    <row r="31" spans="1:35">
      <c r="A31" s="100" t="s">
        <v>39</v>
      </c>
      <c r="B31" s="100"/>
      <c r="C31" s="22" t="s">
        <v>28</v>
      </c>
      <c r="D31" s="23"/>
      <c r="E31" s="24" t="s">
        <v>25</v>
      </c>
      <c r="F31" s="45"/>
      <c r="G31" s="50"/>
      <c r="H31" s="11"/>
      <c r="I31" s="11"/>
      <c r="J31" s="11"/>
      <c r="K31" s="11"/>
      <c r="L31" s="11"/>
      <c r="M31" s="5"/>
    </row>
    <row r="32" spans="1:35">
      <c r="A32" s="25">
        <v>1</v>
      </c>
      <c r="B32" s="25"/>
      <c r="C32" s="22" t="s">
        <v>31</v>
      </c>
      <c r="D32" s="23"/>
      <c r="E32" s="24" t="s">
        <v>27</v>
      </c>
      <c r="F32" s="45"/>
      <c r="G32" s="50"/>
      <c r="H32" s="7"/>
      <c r="I32" s="7"/>
      <c r="J32" s="11"/>
      <c r="K32" s="11"/>
      <c r="L32" s="11"/>
      <c r="M32" s="5"/>
    </row>
    <row r="33" spans="1:35">
      <c r="A33" s="25">
        <v>2</v>
      </c>
      <c r="B33" s="25"/>
      <c r="C33" s="101" t="s">
        <v>40</v>
      </c>
      <c r="D33" s="101"/>
      <c r="E33" s="24" t="s">
        <v>29</v>
      </c>
      <c r="F33" s="45"/>
      <c r="G33" s="50"/>
      <c r="H33" s="7"/>
      <c r="I33" s="7"/>
      <c r="J33" s="11"/>
      <c r="K33" s="11"/>
      <c r="L33" s="11"/>
      <c r="M33" s="5"/>
    </row>
    <row r="34" spans="1:35">
      <c r="A34" s="25">
        <v>3</v>
      </c>
      <c r="B34" s="25"/>
      <c r="C34" s="22" t="s">
        <v>19</v>
      </c>
      <c r="D34" s="23"/>
      <c r="E34" s="96" t="s">
        <v>32</v>
      </c>
      <c r="F34" s="97"/>
      <c r="G34" s="50"/>
      <c r="H34" s="7"/>
      <c r="I34" s="7"/>
      <c r="J34" s="11"/>
      <c r="K34" s="11"/>
      <c r="L34" s="11"/>
      <c r="M34" s="5"/>
    </row>
    <row r="35" spans="1:35">
      <c r="A35" s="25">
        <v>4</v>
      </c>
      <c r="B35" s="25"/>
      <c r="C35" s="22" t="s">
        <v>26</v>
      </c>
      <c r="D35" s="23"/>
      <c r="E35" s="24" t="s">
        <v>35</v>
      </c>
      <c r="F35" s="45"/>
      <c r="G35" s="50"/>
      <c r="H35" s="8"/>
      <c r="I35" s="8"/>
      <c r="J35" s="11"/>
      <c r="K35" s="11"/>
      <c r="L35" s="11"/>
      <c r="M35" s="5"/>
    </row>
    <row r="36" spans="1:35">
      <c r="A36" s="25">
        <v>5</v>
      </c>
      <c r="B36" s="25"/>
      <c r="C36" s="22" t="s">
        <v>28</v>
      </c>
      <c r="D36" s="23"/>
      <c r="E36" s="24" t="s">
        <v>27</v>
      </c>
      <c r="F36" s="45"/>
      <c r="G36" s="50"/>
      <c r="H36" s="8"/>
      <c r="I36" s="8"/>
      <c r="J36" s="11"/>
      <c r="K36" s="11"/>
      <c r="L36" s="11"/>
      <c r="M36" s="5"/>
    </row>
    <row r="37" spans="1:35">
      <c r="A37" s="25">
        <v>6</v>
      </c>
      <c r="B37" s="25"/>
      <c r="C37" s="22" t="s">
        <v>31</v>
      </c>
      <c r="D37" s="23"/>
      <c r="E37" s="26" t="s">
        <v>29</v>
      </c>
      <c r="F37" s="45"/>
      <c r="G37" s="50"/>
      <c r="H37" s="8"/>
      <c r="I37" s="8"/>
      <c r="J37" s="11"/>
      <c r="K37" s="11"/>
      <c r="L37" s="11"/>
      <c r="M37" s="5"/>
    </row>
    <row r="38" spans="1:35" customHeight="1" ht="15.75">
      <c r="A38" s="109"/>
      <c r="B38" s="109"/>
      <c r="C38" s="101" t="s">
        <v>41</v>
      </c>
      <c r="D38" s="101"/>
      <c r="E38" s="106" t="s">
        <v>36</v>
      </c>
      <c r="F38" s="107"/>
      <c r="G38" s="50"/>
      <c r="H38" s="11"/>
      <c r="I38" s="11"/>
      <c r="J38" s="11"/>
      <c r="K38" s="11"/>
      <c r="L38" s="11"/>
      <c r="M38" s="5"/>
    </row>
    <row r="39" spans="1:35">
      <c r="A39" s="100" t="s">
        <v>42</v>
      </c>
      <c r="B39" s="100"/>
      <c r="C39" s="22" t="s">
        <v>19</v>
      </c>
      <c r="D39" s="23"/>
      <c r="E39" s="27" t="s">
        <v>23</v>
      </c>
      <c r="F39" s="45"/>
      <c r="G39" s="137" t="s">
        <v>43</v>
      </c>
      <c r="H39" s="138"/>
      <c r="I39" s="138"/>
      <c r="J39" s="138"/>
      <c r="K39" s="138"/>
      <c r="L39" s="138"/>
      <c r="M39" s="138"/>
      <c r="N39" s="138"/>
      <c r="O39" s="138"/>
      <c r="P39" s="138"/>
      <c r="Q39" s="139"/>
    </row>
    <row r="40" spans="1:35">
      <c r="A40" s="25">
        <v>1</v>
      </c>
      <c r="B40" s="25"/>
      <c r="C40" s="22" t="s">
        <v>26</v>
      </c>
      <c r="D40" s="23"/>
      <c r="E40" s="27" t="s">
        <v>32</v>
      </c>
      <c r="F40" s="45"/>
      <c r="G40" s="50"/>
      <c r="H40" s="120"/>
      <c r="I40" s="120"/>
      <c r="J40" s="11"/>
      <c r="K40" s="120"/>
      <c r="L40" s="120"/>
      <c r="M40" s="11"/>
      <c r="N40" s="11"/>
      <c r="O40" s="11"/>
      <c r="P40" s="11"/>
      <c r="Q40" s="5"/>
    </row>
    <row r="41" spans="1:35" customHeight="1" ht="15.75">
      <c r="A41" s="25">
        <v>2</v>
      </c>
      <c r="B41" s="25"/>
      <c r="C41" s="22" t="s">
        <v>28</v>
      </c>
      <c r="D41" s="23"/>
      <c r="E41" s="101" t="s">
        <v>44</v>
      </c>
      <c r="F41" s="102"/>
      <c r="G41" s="53"/>
      <c r="H41" s="10"/>
      <c r="I41" s="10"/>
      <c r="J41" s="11"/>
      <c r="K41" s="10"/>
      <c r="L41" s="10"/>
      <c r="M41" s="11"/>
      <c r="N41" s="11"/>
      <c r="O41" s="11"/>
      <c r="P41" s="11"/>
      <c r="Q41" s="5"/>
    </row>
    <row r="42" spans="1:35" customHeight="1" ht="15.75">
      <c r="A42" s="25">
        <v>3</v>
      </c>
      <c r="B42" s="25"/>
      <c r="C42" s="22" t="s">
        <v>31</v>
      </c>
      <c r="D42" s="23"/>
      <c r="E42" s="103" t="s">
        <v>23</v>
      </c>
      <c r="F42" s="104"/>
      <c r="G42" s="53"/>
      <c r="H42" s="10"/>
      <c r="I42" s="10"/>
      <c r="J42" s="11"/>
      <c r="K42" s="10"/>
      <c r="L42" s="10"/>
      <c r="M42" s="11"/>
      <c r="N42" s="11"/>
      <c r="O42" s="11"/>
      <c r="P42" s="11"/>
      <c r="Q42" s="5"/>
    </row>
    <row r="43" spans="1:35" customHeight="1" ht="15.75">
      <c r="A43" s="25">
        <v>4</v>
      </c>
      <c r="B43" s="25"/>
      <c r="C43" s="28"/>
      <c r="D43" s="29"/>
      <c r="E43" s="24" t="s">
        <v>25</v>
      </c>
      <c r="F43" s="45"/>
      <c r="G43" s="53"/>
      <c r="H43" s="10"/>
      <c r="I43" s="10"/>
      <c r="J43" s="11"/>
      <c r="K43" s="10"/>
      <c r="L43" s="10"/>
      <c r="M43" s="11"/>
      <c r="N43" s="11"/>
      <c r="O43" s="11"/>
      <c r="P43" s="11"/>
      <c r="Q43" s="5"/>
    </row>
    <row r="44" spans="1:35" customHeight="1" ht="15.75">
      <c r="A44" s="25">
        <v>5</v>
      </c>
      <c r="B44" s="25"/>
      <c r="C44" s="110" t="s">
        <v>45</v>
      </c>
      <c r="D44" s="110"/>
      <c r="E44" s="24" t="s">
        <v>27</v>
      </c>
      <c r="F44" s="45"/>
      <c r="G44" s="53"/>
      <c r="H44" s="10"/>
      <c r="I44" s="10"/>
      <c r="J44" s="11"/>
      <c r="K44" s="10"/>
      <c r="L44" s="10"/>
      <c r="M44" s="11"/>
      <c r="N44" s="11"/>
      <c r="O44" s="11"/>
      <c r="P44" s="11"/>
      <c r="Q44" s="5"/>
    </row>
    <row r="45" spans="1:35" customHeight="1" ht="15.75">
      <c r="A45" s="25">
        <v>6</v>
      </c>
      <c r="B45" s="25"/>
      <c r="C45" s="28"/>
      <c r="D45" s="29"/>
      <c r="E45" s="24" t="s">
        <v>29</v>
      </c>
      <c r="F45" s="45"/>
      <c r="G45" s="53"/>
      <c r="H45" s="10"/>
      <c r="I45" s="10"/>
      <c r="J45" s="11"/>
      <c r="K45" s="10"/>
      <c r="L45" s="10"/>
      <c r="M45" s="4"/>
      <c r="N45" s="11"/>
      <c r="O45" s="11"/>
      <c r="P45" s="4"/>
      <c r="Q45" s="5"/>
    </row>
    <row r="46" spans="1:35" customHeight="1" ht="15.75">
      <c r="A46" s="95"/>
      <c r="B46" s="95"/>
      <c r="C46" s="22"/>
      <c r="D46" s="23"/>
      <c r="E46" s="96" t="s">
        <v>32</v>
      </c>
      <c r="F46" s="97"/>
      <c r="G46" s="53"/>
      <c r="H46" s="10"/>
      <c r="I46" s="10"/>
      <c r="J46" s="11"/>
      <c r="K46" s="10"/>
      <c r="L46" s="10"/>
      <c r="M46" s="11"/>
      <c r="N46" s="11"/>
      <c r="O46" s="11"/>
      <c r="P46" s="11"/>
      <c r="Q46" s="5"/>
    </row>
    <row r="47" spans="1:35" customHeight="1" ht="15.75">
      <c r="A47" s="100" t="s">
        <v>46</v>
      </c>
      <c r="B47" s="100"/>
      <c r="C47" s="22"/>
      <c r="D47" s="23"/>
      <c r="E47" s="24" t="s">
        <v>35</v>
      </c>
      <c r="F47" s="45"/>
      <c r="G47" s="53"/>
      <c r="H47" s="10"/>
      <c r="I47" s="10"/>
      <c r="J47" s="11"/>
      <c r="K47" s="10"/>
      <c r="L47" s="10"/>
      <c r="M47" s="11"/>
      <c r="N47" s="11"/>
      <c r="O47" s="11"/>
      <c r="P47" s="11"/>
      <c r="Q47" s="5"/>
    </row>
    <row r="48" spans="1:35" customHeight="1" ht="15.75">
      <c r="A48" s="25">
        <v>1</v>
      </c>
      <c r="B48" s="25"/>
      <c r="C48" s="101" t="s">
        <v>47</v>
      </c>
      <c r="D48" s="101"/>
      <c r="E48" s="24" t="s">
        <v>27</v>
      </c>
      <c r="F48" s="45"/>
      <c r="G48" s="53"/>
      <c r="H48" s="10"/>
      <c r="I48" s="10"/>
      <c r="J48" s="11"/>
      <c r="K48" s="10"/>
      <c r="L48" s="10"/>
      <c r="M48" s="11"/>
      <c r="N48" s="11"/>
      <c r="O48" s="11"/>
      <c r="P48" s="11"/>
      <c r="Q48" s="5"/>
    </row>
    <row r="49" spans="1:35" customHeight="1" ht="15.75">
      <c r="A49" s="25">
        <v>2</v>
      </c>
      <c r="B49" s="25"/>
      <c r="C49" s="22" t="s">
        <v>19</v>
      </c>
      <c r="D49" s="23"/>
      <c r="E49" s="26" t="s">
        <v>29</v>
      </c>
      <c r="F49" s="45"/>
      <c r="G49" s="53"/>
      <c r="H49" s="10"/>
      <c r="I49" s="10"/>
      <c r="J49" s="11"/>
      <c r="K49" s="10"/>
      <c r="L49" s="10"/>
      <c r="M49" s="11"/>
      <c r="N49" s="11"/>
      <c r="O49" s="11"/>
      <c r="P49" s="11"/>
      <c r="Q49" s="5"/>
    </row>
    <row r="50" spans="1:35">
      <c r="A50" s="25">
        <v>3</v>
      </c>
      <c r="B50" s="25"/>
      <c r="C50" s="22" t="s">
        <v>26</v>
      </c>
      <c r="D50" s="23"/>
      <c r="E50" s="106" t="s">
        <v>36</v>
      </c>
      <c r="F50" s="107"/>
      <c r="G50" s="50"/>
      <c r="H50" s="11"/>
      <c r="I50" s="11"/>
      <c r="J50" s="11"/>
      <c r="K50" s="11"/>
      <c r="L50" s="11"/>
      <c r="M50" s="11"/>
      <c r="N50" s="11"/>
      <c r="O50" s="11"/>
      <c r="P50" s="11"/>
      <c r="Q50" s="5"/>
    </row>
    <row r="51" spans="1:35">
      <c r="A51" s="25">
        <v>4</v>
      </c>
      <c r="B51" s="25"/>
      <c r="C51" s="22" t="s">
        <v>28</v>
      </c>
      <c r="D51" s="23"/>
      <c r="E51" s="27" t="s">
        <v>23</v>
      </c>
      <c r="F51" s="45"/>
      <c r="G51" s="50"/>
      <c r="H51" s="11"/>
      <c r="I51" s="11"/>
      <c r="J51" s="11"/>
      <c r="K51" s="11"/>
      <c r="L51" s="11"/>
      <c r="M51" s="11"/>
      <c r="N51" s="11"/>
      <c r="O51" s="11"/>
      <c r="P51" s="11"/>
      <c r="Q51" s="5"/>
    </row>
    <row r="52" spans="1:35">
      <c r="A52" s="25">
        <v>5</v>
      </c>
      <c r="B52" s="25"/>
      <c r="C52" s="22" t="s">
        <v>31</v>
      </c>
      <c r="D52" s="23"/>
      <c r="E52" s="27" t="s">
        <v>32</v>
      </c>
      <c r="F52" s="45"/>
      <c r="G52" s="50"/>
      <c r="H52" s="120"/>
      <c r="I52" s="120"/>
      <c r="J52" s="11"/>
      <c r="K52" s="120"/>
      <c r="L52" s="120"/>
      <c r="M52" s="11"/>
      <c r="N52" s="120"/>
      <c r="O52" s="120"/>
      <c r="P52" s="11"/>
      <c r="Q52" s="5"/>
    </row>
    <row r="53" spans="1:35">
      <c r="A53" s="25">
        <v>6</v>
      </c>
      <c r="B53" s="25"/>
      <c r="C53" s="101" t="s">
        <v>48</v>
      </c>
      <c r="D53" s="101"/>
      <c r="E53" s="101" t="s">
        <v>49</v>
      </c>
      <c r="F53" s="102"/>
      <c r="G53" s="50"/>
      <c r="H53" s="10"/>
      <c r="I53" s="10"/>
      <c r="J53" s="11"/>
      <c r="K53" s="10"/>
      <c r="L53" s="10"/>
      <c r="M53" s="11"/>
      <c r="N53" s="10"/>
      <c r="O53" s="10"/>
      <c r="P53" s="11"/>
      <c r="Q53" s="5"/>
    </row>
    <row r="54" spans="1:35">
      <c r="A54" s="111" t="s">
        <v>50</v>
      </c>
      <c r="B54" s="111"/>
      <c r="C54" s="22" t="s">
        <v>19</v>
      </c>
      <c r="D54" s="23"/>
      <c r="E54" s="103" t="s">
        <v>23</v>
      </c>
      <c r="F54" s="104"/>
      <c r="G54" s="50"/>
      <c r="H54" s="10"/>
      <c r="I54" s="10"/>
      <c r="J54" s="11"/>
      <c r="K54" s="10"/>
      <c r="L54" s="10"/>
      <c r="M54" s="11"/>
      <c r="N54" s="10"/>
      <c r="O54" s="10"/>
      <c r="P54" s="11"/>
      <c r="Q54" s="5"/>
    </row>
    <row r="55" spans="1:35">
      <c r="A55" s="100" t="s">
        <v>51</v>
      </c>
      <c r="B55" s="100"/>
      <c r="C55" s="22" t="s">
        <v>26</v>
      </c>
      <c r="D55" s="23"/>
      <c r="E55" s="24" t="s">
        <v>25</v>
      </c>
      <c r="F55" s="45"/>
      <c r="G55" s="50"/>
      <c r="H55" s="10"/>
      <c r="I55" s="10"/>
      <c r="J55" s="11"/>
      <c r="K55" s="10"/>
      <c r="L55" s="10"/>
      <c r="M55" s="11"/>
      <c r="N55" s="10"/>
      <c r="O55" s="10"/>
      <c r="P55" s="11"/>
      <c r="Q55" s="5"/>
    </row>
    <row r="56" spans="1:35">
      <c r="A56" s="25">
        <v>1</v>
      </c>
      <c r="B56" s="25"/>
      <c r="C56" s="22" t="s">
        <v>28</v>
      </c>
      <c r="D56" s="23"/>
      <c r="E56" s="24" t="s">
        <v>27</v>
      </c>
      <c r="F56" s="45"/>
      <c r="G56" s="50"/>
      <c r="H56" s="10"/>
      <c r="I56" s="10"/>
      <c r="J56" s="11"/>
      <c r="K56" s="10"/>
      <c r="L56" s="10"/>
      <c r="M56" s="11"/>
      <c r="N56" s="10"/>
      <c r="O56" s="10"/>
      <c r="P56" s="11"/>
      <c r="Q56" s="5"/>
    </row>
    <row r="57" spans="1:35">
      <c r="A57" s="25">
        <v>2</v>
      </c>
      <c r="B57" s="25"/>
      <c r="C57" s="22" t="s">
        <v>31</v>
      </c>
      <c r="D57" s="23"/>
      <c r="E57" s="24" t="s">
        <v>29</v>
      </c>
      <c r="F57" s="45"/>
      <c r="G57" s="50"/>
      <c r="H57" s="10"/>
      <c r="I57" s="10"/>
      <c r="J57" s="11"/>
      <c r="K57" s="10"/>
      <c r="L57" s="10"/>
      <c r="M57" s="11"/>
      <c r="N57" s="10"/>
      <c r="O57" s="10"/>
      <c r="P57" s="11"/>
      <c r="Q57" s="5"/>
    </row>
    <row r="58" spans="1:35">
      <c r="A58" s="25">
        <v>3</v>
      </c>
      <c r="B58" s="25"/>
      <c r="C58" s="101" t="s">
        <v>52</v>
      </c>
      <c r="D58" s="101"/>
      <c r="E58" s="96" t="s">
        <v>32</v>
      </c>
      <c r="F58" s="97"/>
      <c r="G58" s="50"/>
      <c r="H58" s="10"/>
      <c r="I58" s="10"/>
      <c r="J58" s="11"/>
      <c r="K58" s="10"/>
      <c r="L58" s="10"/>
      <c r="M58" s="11"/>
      <c r="N58" s="10"/>
      <c r="O58" s="10"/>
      <c r="P58" s="11"/>
      <c r="Q58" s="5"/>
    </row>
    <row r="59" spans="1:35">
      <c r="A59" s="25">
        <v>4</v>
      </c>
      <c r="B59" s="25"/>
      <c r="C59" s="22" t="s">
        <v>19</v>
      </c>
      <c r="D59" s="23"/>
      <c r="E59" s="24" t="s">
        <v>35</v>
      </c>
      <c r="F59" s="45"/>
      <c r="G59" s="50"/>
      <c r="H59" s="10"/>
      <c r="I59" s="10"/>
      <c r="J59" s="11"/>
      <c r="K59" s="10"/>
      <c r="L59" s="10"/>
      <c r="M59" s="11"/>
      <c r="N59" s="10"/>
      <c r="O59" s="10"/>
      <c r="P59" s="11"/>
      <c r="Q59" s="5"/>
    </row>
    <row r="60" spans="1:35">
      <c r="A60" s="25">
        <v>5</v>
      </c>
      <c r="B60" s="25"/>
      <c r="C60" s="22" t="s">
        <v>26</v>
      </c>
      <c r="D60" s="23"/>
      <c r="E60" s="24" t="s">
        <v>27</v>
      </c>
      <c r="F60" s="45"/>
      <c r="G60" s="50"/>
      <c r="H60" s="10"/>
      <c r="I60" s="10"/>
      <c r="J60" s="11"/>
      <c r="K60" s="10"/>
      <c r="L60" s="10"/>
      <c r="M60" s="11"/>
      <c r="N60" s="10"/>
      <c r="O60" s="10"/>
      <c r="P60" s="11"/>
      <c r="Q60" s="5"/>
    </row>
    <row r="61" spans="1:35">
      <c r="A61" s="25">
        <v>6</v>
      </c>
      <c r="B61" s="25"/>
      <c r="C61" s="22" t="s">
        <v>28</v>
      </c>
      <c r="D61" s="23"/>
      <c r="E61" s="26" t="s">
        <v>29</v>
      </c>
      <c r="F61" s="45"/>
      <c r="G61" s="50"/>
      <c r="H61" s="10"/>
      <c r="I61" s="10"/>
      <c r="J61" s="11"/>
      <c r="K61" s="10"/>
      <c r="L61" s="10"/>
      <c r="M61" s="11"/>
      <c r="N61" s="10"/>
      <c r="O61" s="10"/>
      <c r="P61" s="11"/>
      <c r="Q61" s="5"/>
    </row>
    <row r="62" spans="1:35" customHeight="1" ht="16.5">
      <c r="A62" s="30"/>
      <c r="B62" s="13"/>
      <c r="C62" s="22" t="s">
        <v>31</v>
      </c>
      <c r="D62" s="23"/>
      <c r="E62" s="106" t="s">
        <v>36</v>
      </c>
      <c r="F62" s="107"/>
      <c r="G62" s="50"/>
      <c r="H62" s="11"/>
      <c r="I62" s="11"/>
      <c r="J62" s="11"/>
      <c r="K62" s="11"/>
      <c r="L62" s="11"/>
      <c r="M62" s="11"/>
      <c r="N62" s="11"/>
      <c r="O62" s="11"/>
      <c r="P62" s="11"/>
      <c r="Q62" s="5"/>
    </row>
    <row r="63" spans="1:35" customHeight="1" ht="17.25">
      <c r="A63" s="112" t="s">
        <v>53</v>
      </c>
      <c r="B63" s="112"/>
      <c r="C63" s="101" t="s">
        <v>54</v>
      </c>
      <c r="D63" s="101"/>
      <c r="E63" s="27" t="s">
        <v>23</v>
      </c>
      <c r="F63" s="45"/>
      <c r="G63" s="75"/>
      <c r="H63" s="55"/>
      <c r="I63" s="55"/>
      <c r="J63" s="55"/>
      <c r="K63" s="55"/>
      <c r="L63" s="55"/>
      <c r="M63" s="55"/>
      <c r="N63" s="55"/>
      <c r="O63" s="55"/>
      <c r="P63" s="55"/>
      <c r="Q63" s="2"/>
    </row>
    <row r="64" spans="1:35" customHeight="1" ht="16.5">
      <c r="A64" s="105" t="s">
        <v>30</v>
      </c>
      <c r="B64" s="105"/>
      <c r="C64" s="22" t="s">
        <v>19</v>
      </c>
      <c r="D64" s="23"/>
      <c r="E64" s="27" t="s">
        <v>32</v>
      </c>
      <c r="F64" s="45"/>
      <c r="G64" s="128" t="s">
        <v>55</v>
      </c>
      <c r="H64" s="129"/>
      <c r="I64" s="129"/>
      <c r="J64" s="129"/>
      <c r="K64" s="129"/>
      <c r="L64" s="129"/>
      <c r="M64" s="129"/>
      <c r="N64" s="129"/>
      <c r="O64" s="129"/>
      <c r="P64" s="129"/>
      <c r="Q64" s="130"/>
    </row>
    <row r="65" spans="1:35" customHeight="1" ht="16.5">
      <c r="A65" s="100" t="s">
        <v>33</v>
      </c>
      <c r="B65" s="100"/>
      <c r="C65" s="22" t="s">
        <v>26</v>
      </c>
      <c r="D65" s="23"/>
      <c r="E65" s="101" t="s">
        <v>56</v>
      </c>
      <c r="F65" s="102"/>
      <c r="G65" s="131"/>
      <c r="H65" s="132"/>
      <c r="I65" s="132"/>
      <c r="J65" s="132"/>
      <c r="K65" s="133"/>
      <c r="L65" s="12"/>
      <c r="M65" s="134"/>
      <c r="N65" s="135"/>
      <c r="O65" s="135"/>
      <c r="P65" s="135"/>
      <c r="Q65" s="136"/>
    </row>
    <row r="66" spans="1:35" customHeight="1" ht="15.75">
      <c r="A66" s="25">
        <v>1</v>
      </c>
      <c r="B66" s="25"/>
      <c r="C66" s="22" t="s">
        <v>28</v>
      </c>
      <c r="D66" s="23"/>
      <c r="E66" s="103" t="s">
        <v>23</v>
      </c>
      <c r="F66" s="104"/>
      <c r="G66" s="63" t="s">
        <v>57</v>
      </c>
      <c r="H66" s="58" t="s">
        <v>58</v>
      </c>
      <c r="I66" s="58" t="s">
        <v>59</v>
      </c>
      <c r="J66" s="58" t="s">
        <v>60</v>
      </c>
      <c r="K66" s="58" t="s">
        <v>61</v>
      </c>
      <c r="L66" s="12"/>
      <c r="M66" s="57" t="s">
        <v>57</v>
      </c>
      <c r="N66" s="58" t="s">
        <v>58</v>
      </c>
      <c r="O66" s="58" t="s">
        <v>59</v>
      </c>
      <c r="P66" s="58" t="s">
        <v>60</v>
      </c>
      <c r="Q66" s="64" t="s">
        <v>61</v>
      </c>
    </row>
    <row r="67" spans="1:35" customHeight="1" ht="15.75">
      <c r="A67" s="25">
        <v>2</v>
      </c>
      <c r="B67" s="25"/>
      <c r="C67" s="22" t="s">
        <v>31</v>
      </c>
      <c r="D67" s="23"/>
      <c r="E67" s="24" t="s">
        <v>25</v>
      </c>
      <c r="F67" s="45"/>
      <c r="G67" s="65" t="s">
        <v>62</v>
      </c>
      <c r="H67" s="60" t="s">
        <v>63</v>
      </c>
      <c r="I67" s="60" t="s">
        <v>64</v>
      </c>
      <c r="J67" s="60" t="s">
        <v>65</v>
      </c>
      <c r="K67" s="60" t="s">
        <v>66</v>
      </c>
      <c r="L67" s="12"/>
      <c r="M67" s="59" t="s">
        <v>62</v>
      </c>
      <c r="N67" s="60" t="s">
        <v>63</v>
      </c>
      <c r="O67" s="60" t="s">
        <v>64</v>
      </c>
      <c r="P67" s="60" t="s">
        <v>65</v>
      </c>
      <c r="Q67" s="66" t="s">
        <v>66</v>
      </c>
    </row>
    <row r="68" spans="1:35" customHeight="1" ht="15.75">
      <c r="A68" s="25">
        <v>3</v>
      </c>
      <c r="B68" s="25"/>
      <c r="C68" s="101" t="s">
        <v>67</v>
      </c>
      <c r="D68" s="101"/>
      <c r="E68" s="24" t="s">
        <v>27</v>
      </c>
      <c r="F68" s="45"/>
      <c r="G68" s="67"/>
      <c r="H68" s="12"/>
      <c r="I68" s="12"/>
      <c r="J68" s="12"/>
      <c r="K68" s="12"/>
      <c r="L68" s="12"/>
      <c r="M68" s="61"/>
      <c r="N68" s="12"/>
      <c r="O68" s="12"/>
      <c r="P68" s="12"/>
      <c r="Q68" s="56"/>
    </row>
    <row r="69" spans="1:35" customHeight="1" ht="15.75">
      <c r="A69" s="25">
        <v>4</v>
      </c>
      <c r="B69" s="25"/>
      <c r="C69" s="22" t="s">
        <v>19</v>
      </c>
      <c r="D69" s="23"/>
      <c r="E69" s="24" t="s">
        <v>29</v>
      </c>
      <c r="F69" s="45"/>
      <c r="G69" s="62"/>
      <c r="H69" s="12"/>
      <c r="I69" s="12"/>
      <c r="J69" s="12"/>
      <c r="K69" s="12"/>
      <c r="L69" s="12"/>
      <c r="M69" s="13"/>
      <c r="N69" s="12"/>
      <c r="O69" s="12"/>
      <c r="P69" s="12"/>
      <c r="Q69" s="56"/>
    </row>
    <row r="70" spans="1:35" customHeight="1" ht="15.75">
      <c r="A70" s="25">
        <v>5</v>
      </c>
      <c r="B70" s="25"/>
      <c r="C70" s="22" t="s">
        <v>26</v>
      </c>
      <c r="D70" s="23"/>
      <c r="E70" s="96" t="s">
        <v>32</v>
      </c>
      <c r="F70" s="97"/>
      <c r="G70" s="62"/>
      <c r="H70" s="12"/>
      <c r="I70" s="12"/>
      <c r="J70" s="12"/>
      <c r="K70" s="12"/>
      <c r="L70" s="12"/>
      <c r="M70" s="13"/>
      <c r="N70" s="12"/>
      <c r="O70" s="12"/>
      <c r="P70" s="12"/>
      <c r="Q70" s="56"/>
    </row>
    <row r="71" spans="1:35" customHeight="1" ht="15.75">
      <c r="A71" s="25">
        <v>6</v>
      </c>
      <c r="B71" s="25"/>
      <c r="C71" s="22" t="s">
        <v>28</v>
      </c>
      <c r="D71" s="23"/>
      <c r="E71" s="24" t="s">
        <v>35</v>
      </c>
      <c r="F71" s="45"/>
      <c r="G71" s="62"/>
      <c r="H71" s="12"/>
      <c r="I71" s="12"/>
      <c r="J71" s="12"/>
      <c r="K71" s="12"/>
      <c r="L71" s="12"/>
      <c r="M71" s="13"/>
      <c r="N71" s="12"/>
      <c r="O71" s="12"/>
      <c r="P71" s="12"/>
      <c r="Q71" s="56"/>
    </row>
    <row r="72" spans="1:35" customHeight="1" ht="15.75">
      <c r="A72" s="108"/>
      <c r="B72" s="108"/>
      <c r="C72" s="22" t="s">
        <v>31</v>
      </c>
      <c r="D72" s="23"/>
      <c r="E72" s="24" t="s">
        <v>27</v>
      </c>
      <c r="F72" s="45"/>
      <c r="G72" s="62"/>
      <c r="H72" s="12"/>
      <c r="I72" s="12"/>
      <c r="J72" s="12"/>
      <c r="K72" s="12"/>
      <c r="L72" s="12"/>
      <c r="M72" s="13"/>
      <c r="N72" s="12"/>
      <c r="O72" s="12"/>
      <c r="P72" s="12"/>
      <c r="Q72" s="56"/>
    </row>
    <row r="73" spans="1:35" customHeight="1" ht="15.75">
      <c r="A73" s="100" t="s">
        <v>39</v>
      </c>
      <c r="B73" s="100"/>
      <c r="C73" s="28"/>
      <c r="D73" s="29"/>
      <c r="E73" s="26" t="s">
        <v>29</v>
      </c>
      <c r="F73" s="45"/>
      <c r="G73" s="62"/>
      <c r="H73" s="12"/>
      <c r="I73" s="12"/>
      <c r="J73" s="12"/>
      <c r="K73" s="12"/>
      <c r="L73" s="12"/>
      <c r="M73" s="13"/>
      <c r="N73" s="12"/>
      <c r="O73" s="12"/>
      <c r="P73" s="12"/>
      <c r="Q73" s="56"/>
    </row>
    <row r="74" spans="1:35" customHeight="1" ht="15.75">
      <c r="A74" s="25">
        <v>1</v>
      </c>
      <c r="B74" s="25"/>
      <c r="C74" s="28"/>
      <c r="D74" s="29"/>
      <c r="E74" s="106" t="s">
        <v>36</v>
      </c>
      <c r="F74" s="107"/>
      <c r="G74" s="53"/>
      <c r="H74" s="11"/>
      <c r="I74" s="11"/>
      <c r="J74" s="11"/>
      <c r="K74" s="11"/>
      <c r="L74" s="11"/>
      <c r="M74" s="11"/>
      <c r="N74" s="11"/>
      <c r="O74" s="11"/>
      <c r="P74" s="11"/>
      <c r="Q74" s="5"/>
    </row>
    <row r="75" spans="1:35" customHeight="1" ht="16.5">
      <c r="A75" s="25">
        <v>2</v>
      </c>
      <c r="B75" s="25"/>
      <c r="C75" s="28"/>
      <c r="D75" s="29"/>
      <c r="E75" s="27" t="s">
        <v>23</v>
      </c>
      <c r="F75" s="45"/>
      <c r="G75" s="114"/>
      <c r="H75" s="115"/>
      <c r="I75" s="115"/>
      <c r="J75" s="115"/>
      <c r="K75" s="115"/>
      <c r="L75" s="11"/>
      <c r="M75" s="116"/>
      <c r="N75" s="116"/>
      <c r="O75" s="116"/>
      <c r="P75" s="116"/>
      <c r="Q75" s="117"/>
    </row>
    <row r="76" spans="1:35" customHeight="1" ht="15.75">
      <c r="A76" s="25">
        <v>3</v>
      </c>
      <c r="B76" s="25"/>
      <c r="C76" s="28"/>
      <c r="D76" s="29"/>
      <c r="E76" s="27" t="s">
        <v>32</v>
      </c>
      <c r="F76" s="45"/>
      <c r="G76" s="81" t="s">
        <v>57</v>
      </c>
      <c r="H76" s="82" t="s">
        <v>58</v>
      </c>
      <c r="I76" s="82" t="s">
        <v>59</v>
      </c>
      <c r="J76" s="82" t="s">
        <v>60</v>
      </c>
      <c r="K76" s="82" t="s">
        <v>61</v>
      </c>
      <c r="L76" s="83"/>
      <c r="M76" s="84" t="s">
        <v>57</v>
      </c>
      <c r="N76" s="82" t="s">
        <v>58</v>
      </c>
      <c r="O76" s="82" t="s">
        <v>59</v>
      </c>
      <c r="P76" s="82" t="s">
        <v>60</v>
      </c>
      <c r="Q76" s="85" t="s">
        <v>61</v>
      </c>
    </row>
    <row r="77" spans="1:35" customHeight="1" ht="15.75">
      <c r="A77" s="25">
        <v>4</v>
      </c>
      <c r="B77" s="25"/>
      <c r="C77" s="13"/>
      <c r="D77" s="13"/>
      <c r="E77" s="29"/>
      <c r="F77" s="46"/>
      <c r="G77" s="65" t="s">
        <v>62</v>
      </c>
      <c r="H77" s="60" t="s">
        <v>63</v>
      </c>
      <c r="I77" s="60" t="s">
        <v>64</v>
      </c>
      <c r="J77" s="60" t="s">
        <v>65</v>
      </c>
      <c r="K77" s="60" t="s">
        <v>66</v>
      </c>
      <c r="L77" s="12"/>
      <c r="M77" s="59" t="s">
        <v>62</v>
      </c>
      <c r="N77" s="60" t="s">
        <v>63</v>
      </c>
      <c r="O77" s="60" t="s">
        <v>64</v>
      </c>
      <c r="P77" s="60" t="s">
        <v>65</v>
      </c>
      <c r="Q77" s="66" t="s">
        <v>66</v>
      </c>
    </row>
    <row r="78" spans="1:35" customHeight="1" ht="16.5">
      <c r="A78" s="25">
        <v>5</v>
      </c>
      <c r="B78" s="25"/>
      <c r="C78" s="13"/>
      <c r="D78" s="13"/>
      <c r="E78" s="112" t="s">
        <v>68</v>
      </c>
      <c r="F78" s="113"/>
      <c r="G78" s="67"/>
      <c r="H78" s="12"/>
      <c r="I78" s="12"/>
      <c r="J78" s="12"/>
      <c r="K78" s="12"/>
      <c r="L78" s="12"/>
      <c r="M78" s="61"/>
      <c r="N78" s="12"/>
      <c r="O78" s="12"/>
      <c r="P78" s="12"/>
      <c r="Q78" s="56"/>
    </row>
    <row r="79" spans="1:35" customHeight="1" ht="15.75">
      <c r="A79" s="25">
        <v>6</v>
      </c>
      <c r="B79" s="25"/>
      <c r="C79" s="13"/>
      <c r="D79" s="13"/>
      <c r="E79" s="31"/>
      <c r="F79" s="47"/>
      <c r="G79" s="62"/>
      <c r="H79" s="12"/>
      <c r="I79" s="12"/>
      <c r="J79" s="12"/>
      <c r="K79" s="12"/>
      <c r="L79" s="12"/>
      <c r="M79" s="13"/>
      <c r="N79" s="12"/>
      <c r="O79" s="12"/>
      <c r="P79" s="12"/>
      <c r="Q79" s="56"/>
    </row>
    <row r="80" spans="1:35" customHeight="1" ht="15.75">
      <c r="A80" s="109"/>
      <c r="B80" s="109"/>
      <c r="C80" s="109"/>
      <c r="D80" s="109"/>
      <c r="E80" s="101" t="s">
        <v>20</v>
      </c>
      <c r="F80" s="102"/>
      <c r="G80" s="62"/>
      <c r="H80" s="12"/>
      <c r="I80" s="12"/>
      <c r="J80" s="12"/>
      <c r="K80" s="12"/>
      <c r="L80" s="12"/>
      <c r="M80" s="13"/>
      <c r="N80" s="12"/>
      <c r="O80" s="12"/>
      <c r="P80" s="12"/>
      <c r="Q80" s="56"/>
    </row>
    <row r="81" spans="1:35" customHeight="1" ht="15.75">
      <c r="A81" s="100" t="s">
        <v>42</v>
      </c>
      <c r="B81" s="100"/>
      <c r="C81" s="13"/>
      <c r="D81" s="13"/>
      <c r="E81" s="103" t="s">
        <v>23</v>
      </c>
      <c r="F81" s="104"/>
      <c r="G81" s="62"/>
      <c r="H81" s="12"/>
      <c r="I81" s="12"/>
      <c r="J81" s="12"/>
      <c r="K81" s="12"/>
      <c r="L81" s="12"/>
      <c r="M81" s="13"/>
      <c r="N81" s="12"/>
      <c r="O81" s="12"/>
      <c r="P81" s="12"/>
      <c r="Q81" s="56"/>
    </row>
    <row r="82" spans="1:35" customHeight="1" ht="15.75">
      <c r="A82" s="25">
        <v>1</v>
      </c>
      <c r="B82" s="25"/>
      <c r="C82" s="13"/>
      <c r="D82" s="13"/>
      <c r="E82" s="24" t="s">
        <v>25</v>
      </c>
      <c r="F82" s="45"/>
      <c r="G82" s="62"/>
      <c r="H82" s="12"/>
      <c r="I82" s="12"/>
      <c r="J82" s="12"/>
      <c r="K82" s="12"/>
      <c r="L82" s="12"/>
      <c r="M82" s="13"/>
      <c r="N82" s="12"/>
      <c r="O82" s="12"/>
      <c r="P82" s="12"/>
      <c r="Q82" s="56"/>
    </row>
    <row r="83" spans="1:35" customHeight="1" ht="15.75">
      <c r="A83" s="25">
        <v>2</v>
      </c>
      <c r="B83" s="25"/>
      <c r="C83" s="13"/>
      <c r="D83" s="13"/>
      <c r="E83" s="24" t="s">
        <v>27</v>
      </c>
      <c r="F83" s="45"/>
      <c r="G83" s="77"/>
      <c r="H83" s="78"/>
      <c r="I83" s="78"/>
      <c r="J83" s="78"/>
      <c r="K83" s="78"/>
      <c r="L83" s="78"/>
      <c r="M83" s="79"/>
      <c r="N83" s="78"/>
      <c r="O83" s="78"/>
      <c r="P83" s="78"/>
      <c r="Q83" s="80"/>
    </row>
    <row r="84" spans="1:35" customHeight="1" ht="15.75">
      <c r="A84" s="25">
        <v>3</v>
      </c>
      <c r="B84" s="25"/>
      <c r="C84" s="13"/>
      <c r="D84" s="13"/>
      <c r="E84" s="24" t="s">
        <v>29</v>
      </c>
      <c r="F84" s="45"/>
      <c r="G84" s="90"/>
      <c r="H84" s="86"/>
      <c r="I84" s="86"/>
      <c r="J84" s="86"/>
      <c r="K84" s="86"/>
      <c r="L84" s="86"/>
      <c r="M84" s="86"/>
      <c r="N84" s="86"/>
      <c r="O84" s="86"/>
      <c r="P84" s="86"/>
      <c r="Q84" s="91"/>
    </row>
    <row r="85" spans="1:35" customHeight="1" ht="16.5">
      <c r="A85" s="25">
        <v>4</v>
      </c>
      <c r="B85" s="25"/>
      <c r="C85" s="32"/>
      <c r="D85" s="13"/>
      <c r="E85" s="96" t="s">
        <v>32</v>
      </c>
      <c r="F85" s="97"/>
      <c r="G85" s="114"/>
      <c r="H85" s="115"/>
      <c r="I85" s="115"/>
      <c r="J85" s="115"/>
      <c r="K85" s="115"/>
      <c r="L85" s="11"/>
      <c r="M85" s="116"/>
      <c r="N85" s="116"/>
      <c r="O85" s="116"/>
      <c r="P85" s="116"/>
      <c r="Q85" s="117"/>
    </row>
    <row r="86" spans="1:35" customHeight="1" ht="15.75">
      <c r="A86" s="25">
        <v>5</v>
      </c>
      <c r="B86" s="25"/>
      <c r="C86" s="32"/>
      <c r="D86" s="13"/>
      <c r="E86" s="24" t="s">
        <v>35</v>
      </c>
      <c r="F86" s="45"/>
      <c r="G86" s="81" t="s">
        <v>57</v>
      </c>
      <c r="H86" s="82" t="s">
        <v>58</v>
      </c>
      <c r="I86" s="82" t="s">
        <v>59</v>
      </c>
      <c r="J86" s="82" t="s">
        <v>60</v>
      </c>
      <c r="K86" s="82" t="s">
        <v>61</v>
      </c>
      <c r="L86" s="83"/>
      <c r="M86" s="84" t="s">
        <v>57</v>
      </c>
      <c r="N86" s="82" t="s">
        <v>58</v>
      </c>
      <c r="O86" s="82" t="s">
        <v>59</v>
      </c>
      <c r="P86" s="82" t="s">
        <v>60</v>
      </c>
      <c r="Q86" s="85" t="s">
        <v>61</v>
      </c>
    </row>
    <row r="87" spans="1:35" customHeight="1" ht="15.75">
      <c r="A87" s="25">
        <v>6</v>
      </c>
      <c r="B87" s="25"/>
      <c r="C87" s="32"/>
      <c r="D87" s="13"/>
      <c r="E87" s="24" t="s">
        <v>27</v>
      </c>
      <c r="F87" s="45"/>
      <c r="G87" s="65" t="s">
        <v>62</v>
      </c>
      <c r="H87" s="60" t="s">
        <v>63</v>
      </c>
      <c r="I87" s="60" t="s">
        <v>64</v>
      </c>
      <c r="J87" s="60" t="s">
        <v>65</v>
      </c>
      <c r="K87" s="60" t="s">
        <v>66</v>
      </c>
      <c r="L87" s="12"/>
      <c r="M87" s="59" t="s">
        <v>62</v>
      </c>
      <c r="N87" s="60" t="s">
        <v>63</v>
      </c>
      <c r="O87" s="60" t="s">
        <v>64</v>
      </c>
      <c r="P87" s="60" t="s">
        <v>65</v>
      </c>
      <c r="Q87" s="66" t="s">
        <v>66</v>
      </c>
    </row>
    <row r="88" spans="1:35" customHeight="1" ht="15.75">
      <c r="A88" s="111"/>
      <c r="B88" s="111"/>
      <c r="C88" s="111"/>
      <c r="D88" s="111"/>
      <c r="E88" s="26" t="s">
        <v>29</v>
      </c>
      <c r="F88" s="45"/>
      <c r="G88" s="67"/>
      <c r="H88" s="12"/>
      <c r="I88" s="12"/>
      <c r="J88" s="12"/>
      <c r="K88" s="12"/>
      <c r="L88" s="12"/>
      <c r="M88" s="61"/>
      <c r="N88" s="12"/>
      <c r="O88" s="12"/>
      <c r="P88" s="12"/>
      <c r="Q88" s="56"/>
    </row>
    <row r="89" spans="1:35" customHeight="1" ht="15.75">
      <c r="A89" s="100" t="s">
        <v>46</v>
      </c>
      <c r="B89" s="100"/>
      <c r="C89" s="32"/>
      <c r="D89" s="13"/>
      <c r="E89" s="106" t="s">
        <v>36</v>
      </c>
      <c r="F89" s="107"/>
      <c r="G89" s="62"/>
      <c r="H89" s="12"/>
      <c r="I89" s="12"/>
      <c r="J89" s="12"/>
      <c r="K89" s="12"/>
      <c r="L89" s="12"/>
      <c r="M89" s="13"/>
      <c r="N89" s="12"/>
      <c r="O89" s="12"/>
      <c r="P89" s="12"/>
      <c r="Q89" s="56"/>
    </row>
    <row r="90" spans="1:35" customHeight="1" ht="15.75">
      <c r="A90" s="25">
        <v>1</v>
      </c>
      <c r="B90" s="25"/>
      <c r="C90" s="32"/>
      <c r="D90" s="13"/>
      <c r="E90" s="27" t="s">
        <v>23</v>
      </c>
      <c r="F90" s="45"/>
      <c r="G90" s="62"/>
      <c r="H90" s="12"/>
      <c r="I90" s="12"/>
      <c r="J90" s="12"/>
      <c r="K90" s="12"/>
      <c r="L90" s="12"/>
      <c r="M90" s="13"/>
      <c r="N90" s="12"/>
      <c r="O90" s="12"/>
      <c r="P90" s="12"/>
      <c r="Q90" s="56"/>
    </row>
    <row r="91" spans="1:35" customHeight="1" ht="15.75">
      <c r="A91" s="25">
        <v>2</v>
      </c>
      <c r="B91" s="25"/>
      <c r="C91" s="32"/>
      <c r="D91" s="13"/>
      <c r="E91" s="27" t="s">
        <v>32</v>
      </c>
      <c r="F91" s="45"/>
      <c r="G91" s="62"/>
      <c r="H91" s="12"/>
      <c r="I91" s="12"/>
      <c r="J91" s="12"/>
      <c r="K91" s="12"/>
      <c r="L91" s="12"/>
      <c r="M91" s="13"/>
      <c r="N91" s="12"/>
      <c r="O91" s="12"/>
      <c r="P91" s="12"/>
      <c r="Q91" s="56"/>
    </row>
    <row r="92" spans="1:35" customHeight="1" ht="15.75">
      <c r="A92" s="25">
        <v>3</v>
      </c>
      <c r="B92" s="25"/>
      <c r="C92" s="32"/>
      <c r="D92" s="13"/>
      <c r="E92" s="101" t="s">
        <v>38</v>
      </c>
      <c r="F92" s="102"/>
      <c r="G92" s="62"/>
      <c r="H92" s="12"/>
      <c r="I92" s="12"/>
      <c r="J92" s="12"/>
      <c r="K92" s="12"/>
      <c r="L92" s="12"/>
      <c r="M92" s="13"/>
      <c r="N92" s="12"/>
      <c r="O92" s="12"/>
      <c r="P92" s="12"/>
      <c r="Q92" s="56"/>
    </row>
    <row r="93" spans="1:35" customHeight="1" ht="15.75">
      <c r="A93" s="25">
        <v>4</v>
      </c>
      <c r="B93" s="25"/>
      <c r="C93" s="32"/>
      <c r="D93" s="13"/>
      <c r="E93" s="103" t="s">
        <v>23</v>
      </c>
      <c r="F93" s="104"/>
      <c r="G93" s="77"/>
      <c r="H93" s="78"/>
      <c r="I93" s="78"/>
      <c r="J93" s="78"/>
      <c r="K93" s="78"/>
      <c r="L93" s="78"/>
      <c r="M93" s="79"/>
      <c r="N93" s="78"/>
      <c r="O93" s="78"/>
      <c r="P93" s="78"/>
      <c r="Q93" s="80"/>
    </row>
    <row r="94" spans="1:35" customHeight="1" ht="15.75">
      <c r="A94" s="25">
        <v>5</v>
      </c>
      <c r="B94" s="25"/>
      <c r="C94" s="32"/>
      <c r="D94" s="13"/>
      <c r="E94" s="24" t="s">
        <v>25</v>
      </c>
      <c r="F94" s="45"/>
      <c r="G94" s="90"/>
      <c r="H94" s="86"/>
      <c r="I94" s="86"/>
      <c r="J94" s="86"/>
      <c r="K94" s="86"/>
      <c r="L94" s="86"/>
      <c r="M94" s="86"/>
      <c r="N94" s="86"/>
      <c r="O94" s="86"/>
      <c r="P94" s="86"/>
      <c r="Q94" s="91"/>
    </row>
    <row r="95" spans="1:35" customHeight="1" ht="16.5">
      <c r="A95" s="25">
        <v>6</v>
      </c>
      <c r="B95" s="25"/>
      <c r="C95" s="32"/>
      <c r="D95" s="13"/>
      <c r="E95" s="24" t="s">
        <v>27</v>
      </c>
      <c r="F95" s="45"/>
      <c r="G95" s="114"/>
      <c r="H95" s="115"/>
      <c r="I95" s="115"/>
      <c r="J95" s="115"/>
      <c r="K95" s="115"/>
      <c r="L95" s="11"/>
      <c r="M95" s="116"/>
      <c r="N95" s="116"/>
      <c r="O95" s="116"/>
      <c r="P95" s="116"/>
      <c r="Q95" s="117"/>
    </row>
    <row r="96" spans="1:35" customHeight="1" ht="15.75">
      <c r="A96" s="111" t="s">
        <v>50</v>
      </c>
      <c r="B96" s="111"/>
      <c r="C96" s="111"/>
      <c r="D96" s="111"/>
      <c r="E96" s="24" t="s">
        <v>29</v>
      </c>
      <c r="F96" s="45"/>
      <c r="G96" s="81" t="s">
        <v>57</v>
      </c>
      <c r="H96" s="82" t="s">
        <v>58</v>
      </c>
      <c r="I96" s="82" t="s">
        <v>59</v>
      </c>
      <c r="J96" s="82" t="s">
        <v>60</v>
      </c>
      <c r="K96" s="82" t="s">
        <v>61</v>
      </c>
      <c r="L96" s="83"/>
      <c r="M96" s="84" t="s">
        <v>57</v>
      </c>
      <c r="N96" s="82" t="s">
        <v>58</v>
      </c>
      <c r="O96" s="82" t="s">
        <v>59</v>
      </c>
      <c r="P96" s="82" t="s">
        <v>60</v>
      </c>
      <c r="Q96" s="85" t="s">
        <v>61</v>
      </c>
    </row>
    <row r="97" spans="1:35" customHeight="1" ht="15.75">
      <c r="A97" s="100" t="s">
        <v>51</v>
      </c>
      <c r="B97" s="100"/>
      <c r="C97" s="32"/>
      <c r="D97" s="13"/>
      <c r="E97" s="96" t="s">
        <v>32</v>
      </c>
      <c r="F97" s="97"/>
      <c r="G97" s="65" t="s">
        <v>62</v>
      </c>
      <c r="H97" s="60" t="s">
        <v>63</v>
      </c>
      <c r="I97" s="60" t="s">
        <v>64</v>
      </c>
      <c r="J97" s="60" t="s">
        <v>65</v>
      </c>
      <c r="K97" s="60" t="s">
        <v>66</v>
      </c>
      <c r="L97" s="12"/>
      <c r="M97" s="59" t="s">
        <v>62</v>
      </c>
      <c r="N97" s="60" t="s">
        <v>63</v>
      </c>
      <c r="O97" s="60" t="s">
        <v>64</v>
      </c>
      <c r="P97" s="60" t="s">
        <v>65</v>
      </c>
      <c r="Q97" s="66" t="s">
        <v>66</v>
      </c>
    </row>
    <row r="98" spans="1:35" customHeight="1" ht="15.75">
      <c r="A98" s="25">
        <v>1</v>
      </c>
      <c r="B98" s="25"/>
      <c r="C98" s="32"/>
      <c r="D98" s="13"/>
      <c r="E98" s="24" t="s">
        <v>35</v>
      </c>
      <c r="F98" s="45"/>
      <c r="G98" s="67"/>
      <c r="H98" s="12"/>
      <c r="I98" s="12"/>
      <c r="J98" s="12"/>
      <c r="K98" s="12"/>
      <c r="L98" s="12"/>
      <c r="M98" s="61"/>
      <c r="N98" s="12"/>
      <c r="O98" s="12"/>
      <c r="P98" s="12"/>
      <c r="Q98" s="56"/>
    </row>
    <row r="99" spans="1:35" customHeight="1" ht="15.75">
      <c r="A99" s="25">
        <v>2</v>
      </c>
      <c r="B99" s="25"/>
      <c r="C99" s="32"/>
      <c r="D99" s="13"/>
      <c r="E99" s="24" t="s">
        <v>27</v>
      </c>
      <c r="F99" s="45"/>
      <c r="G99" s="62"/>
      <c r="H99" s="12"/>
      <c r="I99" s="12"/>
      <c r="J99" s="12"/>
      <c r="K99" s="12"/>
      <c r="L99" s="12"/>
      <c r="M99" s="13"/>
      <c r="N99" s="12"/>
      <c r="O99" s="12"/>
      <c r="P99" s="12"/>
      <c r="Q99" s="56"/>
    </row>
    <row r="100" spans="1:35" customHeight="1" ht="15.75">
      <c r="A100" s="25">
        <v>3</v>
      </c>
      <c r="B100" s="25"/>
      <c r="C100" s="32"/>
      <c r="D100" s="13"/>
      <c r="E100" s="26" t="s">
        <v>29</v>
      </c>
      <c r="F100" s="45"/>
      <c r="G100" s="62"/>
      <c r="H100" s="12"/>
      <c r="I100" s="12"/>
      <c r="J100" s="12"/>
      <c r="K100" s="12"/>
      <c r="L100" s="12"/>
      <c r="M100" s="13"/>
      <c r="N100" s="12"/>
      <c r="O100" s="12"/>
      <c r="P100" s="12"/>
      <c r="Q100" s="56"/>
    </row>
    <row r="101" spans="1:35" customHeight="1" ht="15.75">
      <c r="A101" s="25">
        <v>4</v>
      </c>
      <c r="B101" s="25"/>
      <c r="C101" s="32"/>
      <c r="D101" s="13"/>
      <c r="E101" s="106" t="s">
        <v>36</v>
      </c>
      <c r="F101" s="107"/>
      <c r="G101" s="62"/>
      <c r="H101" s="12"/>
      <c r="I101" s="12"/>
      <c r="J101" s="12"/>
      <c r="K101" s="12"/>
      <c r="L101" s="12"/>
      <c r="M101" s="13"/>
      <c r="N101" s="12"/>
      <c r="O101" s="12"/>
      <c r="P101" s="12"/>
      <c r="Q101" s="56"/>
    </row>
    <row r="102" spans="1:35" customHeight="1" ht="15.75">
      <c r="A102" s="25">
        <v>5</v>
      </c>
      <c r="B102" s="25"/>
      <c r="C102" s="32"/>
      <c r="D102" s="13"/>
      <c r="E102" s="27" t="s">
        <v>23</v>
      </c>
      <c r="F102" s="45"/>
      <c r="G102" s="62"/>
      <c r="H102" s="12"/>
      <c r="I102" s="12"/>
      <c r="J102" s="12"/>
      <c r="K102" s="12"/>
      <c r="L102" s="12"/>
      <c r="M102" s="13"/>
      <c r="N102" s="12"/>
      <c r="O102" s="12"/>
      <c r="P102" s="12"/>
      <c r="Q102" s="56"/>
    </row>
    <row r="103" spans="1:35" customHeight="1" ht="15.75">
      <c r="A103" s="25">
        <v>6</v>
      </c>
      <c r="B103" s="25"/>
      <c r="C103" s="32"/>
      <c r="D103" s="13"/>
      <c r="E103" s="27" t="s">
        <v>32</v>
      </c>
      <c r="F103" s="45"/>
      <c r="G103" s="62"/>
      <c r="H103" s="12"/>
      <c r="I103" s="12"/>
      <c r="J103" s="12"/>
      <c r="K103" s="12"/>
      <c r="L103" s="12"/>
      <c r="M103" s="13"/>
      <c r="N103" s="12"/>
      <c r="O103" s="12"/>
      <c r="P103" s="12"/>
      <c r="Q103" s="56"/>
    </row>
    <row r="104" spans="1:35" customHeight="1" ht="16.5">
      <c r="A104" s="123"/>
      <c r="B104" s="123"/>
      <c r="C104" s="123"/>
      <c r="D104" s="123"/>
      <c r="E104" s="101" t="s">
        <v>44</v>
      </c>
      <c r="F104" s="102"/>
      <c r="G104" s="53"/>
      <c r="H104" s="11"/>
      <c r="I104" s="11"/>
      <c r="J104" s="11"/>
      <c r="K104" s="11"/>
      <c r="L104" s="11"/>
      <c r="M104" s="11"/>
      <c r="N104" s="11"/>
      <c r="O104" s="11"/>
      <c r="P104" s="11"/>
      <c r="Q104" s="5"/>
    </row>
    <row r="105" spans="1:35" customHeight="1" ht="16.5">
      <c r="A105" s="33"/>
      <c r="B105" s="124" t="s">
        <v>69</v>
      </c>
      <c r="C105" s="124"/>
      <c r="D105" s="34"/>
      <c r="E105" s="103" t="s">
        <v>23</v>
      </c>
      <c r="F105" s="104"/>
      <c r="G105" s="118"/>
      <c r="H105" s="119"/>
      <c r="I105" s="119"/>
      <c r="J105" s="119"/>
      <c r="K105" s="119"/>
      <c r="L105" s="87"/>
      <c r="M105" s="120"/>
      <c r="N105" s="120"/>
      <c r="O105" s="120"/>
      <c r="P105" s="120"/>
      <c r="Q105" s="121"/>
    </row>
    <row r="106" spans="1:35" customHeight="1" ht="15.75">
      <c r="A106" s="125" t="s">
        <v>70</v>
      </c>
      <c r="B106" s="125"/>
      <c r="C106" s="125"/>
      <c r="D106" s="13"/>
      <c r="E106" s="24" t="s">
        <v>25</v>
      </c>
      <c r="F106" s="45"/>
      <c r="G106" s="81" t="s">
        <v>57</v>
      </c>
      <c r="H106" s="82" t="s">
        <v>58</v>
      </c>
      <c r="I106" s="82" t="s">
        <v>59</v>
      </c>
      <c r="J106" s="82" t="s">
        <v>60</v>
      </c>
      <c r="K106" s="82" t="s">
        <v>61</v>
      </c>
      <c r="L106" s="83"/>
      <c r="M106" s="84" t="s">
        <v>57</v>
      </c>
      <c r="N106" s="82" t="s">
        <v>58</v>
      </c>
      <c r="O106" s="82" t="s">
        <v>59</v>
      </c>
      <c r="P106" s="82" t="s">
        <v>60</v>
      </c>
      <c r="Q106" s="85" t="s">
        <v>61</v>
      </c>
    </row>
    <row r="107" spans="1:35" customHeight="1" ht="15.75">
      <c r="A107" s="35" t="s">
        <v>28</v>
      </c>
      <c r="B107" s="36"/>
      <c r="C107" s="36"/>
      <c r="D107" s="13"/>
      <c r="E107" s="24" t="s">
        <v>27</v>
      </c>
      <c r="F107" s="45"/>
      <c r="G107" s="65" t="s">
        <v>62</v>
      </c>
      <c r="H107" s="60" t="s">
        <v>63</v>
      </c>
      <c r="I107" s="60" t="s">
        <v>64</v>
      </c>
      <c r="J107" s="60" t="s">
        <v>65</v>
      </c>
      <c r="K107" s="60" t="s">
        <v>66</v>
      </c>
      <c r="L107" s="12"/>
      <c r="M107" s="59" t="s">
        <v>62</v>
      </c>
      <c r="N107" s="60" t="s">
        <v>63</v>
      </c>
      <c r="O107" s="60" t="s">
        <v>64</v>
      </c>
      <c r="P107" s="60" t="s">
        <v>65</v>
      </c>
      <c r="Q107" s="66" t="s">
        <v>66</v>
      </c>
    </row>
    <row r="108" spans="1:35" customHeight="1" ht="15.75">
      <c r="A108" s="35" t="s">
        <v>19</v>
      </c>
      <c r="B108" s="36"/>
      <c r="C108" s="36"/>
      <c r="D108" s="13"/>
      <c r="E108" s="24" t="s">
        <v>29</v>
      </c>
      <c r="F108" s="45"/>
      <c r="G108" s="67"/>
      <c r="H108" s="12"/>
      <c r="I108" s="12"/>
      <c r="J108" s="12"/>
      <c r="K108" s="12"/>
      <c r="L108" s="12"/>
      <c r="M108" s="61"/>
      <c r="N108" s="12"/>
      <c r="O108" s="12"/>
      <c r="P108" s="12"/>
      <c r="Q108" s="56"/>
    </row>
    <row r="109" spans="1:35" customHeight="1" ht="15.75">
      <c r="A109" s="35" t="s">
        <v>26</v>
      </c>
      <c r="B109" s="36"/>
      <c r="C109" s="36"/>
      <c r="D109" s="13"/>
      <c r="E109" s="96" t="s">
        <v>32</v>
      </c>
      <c r="F109" s="97"/>
      <c r="G109" s="62"/>
      <c r="H109" s="12"/>
      <c r="I109" s="12"/>
      <c r="J109" s="12"/>
      <c r="K109" s="12"/>
      <c r="L109" s="12"/>
      <c r="M109" s="13"/>
      <c r="N109" s="12"/>
      <c r="O109" s="12"/>
      <c r="P109" s="12"/>
      <c r="Q109" s="56"/>
    </row>
    <row r="110" spans="1:35" customHeight="1" ht="15.75">
      <c r="A110" s="35" t="s">
        <v>31</v>
      </c>
      <c r="B110" s="36"/>
      <c r="C110" s="36"/>
      <c r="D110" s="13"/>
      <c r="E110" s="24" t="s">
        <v>35</v>
      </c>
      <c r="F110" s="45"/>
      <c r="G110" s="62"/>
      <c r="H110" s="12"/>
      <c r="I110" s="12"/>
      <c r="J110" s="12"/>
      <c r="K110" s="12"/>
      <c r="L110" s="12"/>
      <c r="M110" s="13"/>
      <c r="N110" s="12"/>
      <c r="O110" s="12"/>
      <c r="P110" s="12"/>
      <c r="Q110" s="56"/>
    </row>
    <row r="111" spans="1:35" customHeight="1" ht="15.75">
      <c r="A111" s="35" t="s">
        <v>71</v>
      </c>
      <c r="B111" s="36"/>
      <c r="C111" s="36"/>
      <c r="D111" s="13"/>
      <c r="E111" s="24" t="s">
        <v>27</v>
      </c>
      <c r="F111" s="45"/>
      <c r="G111" s="62"/>
      <c r="H111" s="12"/>
      <c r="I111" s="12"/>
      <c r="J111" s="12"/>
      <c r="K111" s="12"/>
      <c r="L111" s="12"/>
      <c r="M111" s="13"/>
      <c r="N111" s="12"/>
      <c r="O111" s="12"/>
      <c r="P111" s="12"/>
      <c r="Q111" s="56"/>
    </row>
    <row r="112" spans="1:35" customHeight="1" ht="15.75">
      <c r="A112" s="35"/>
      <c r="B112" s="122" t="s">
        <v>8</v>
      </c>
      <c r="C112" s="122"/>
      <c r="D112" s="13"/>
      <c r="E112" s="26" t="s">
        <v>29</v>
      </c>
      <c r="F112" s="45"/>
      <c r="G112" s="62"/>
      <c r="H112" s="12"/>
      <c r="I112" s="12"/>
      <c r="J112" s="12"/>
      <c r="K112" s="12"/>
      <c r="L112" s="12"/>
      <c r="M112" s="13"/>
      <c r="N112" s="12"/>
      <c r="O112" s="12"/>
      <c r="P112" s="12"/>
      <c r="Q112" s="56"/>
    </row>
    <row r="113" spans="1:35" customHeight="1" ht="16.5">
      <c r="A113" s="37" t="s">
        <v>72</v>
      </c>
      <c r="B113" s="36"/>
      <c r="C113" s="36"/>
      <c r="D113" s="13"/>
      <c r="E113" s="106" t="s">
        <v>36</v>
      </c>
      <c r="F113" s="107"/>
      <c r="G113" s="68"/>
      <c r="H113" s="69"/>
      <c r="I113" s="69"/>
      <c r="J113" s="69"/>
      <c r="K113" s="69"/>
      <c r="L113" s="69"/>
      <c r="M113" s="70"/>
      <c r="N113" s="69"/>
      <c r="O113" s="69"/>
      <c r="P113" s="69"/>
      <c r="Q113" s="71"/>
    </row>
    <row r="114" spans="1:35" customHeight="1" ht="15.75">
      <c r="A114" s="35" t="s">
        <v>28</v>
      </c>
      <c r="B114" s="36"/>
      <c r="C114" s="36"/>
      <c r="D114" s="13"/>
      <c r="E114" s="27" t="s">
        <v>23</v>
      </c>
      <c r="F114" s="45"/>
      <c r="G114" s="4"/>
      <c r="H114" s="11"/>
    </row>
    <row r="115" spans="1:35" customHeight="1" ht="15.75">
      <c r="A115" s="35" t="s">
        <v>19</v>
      </c>
      <c r="B115" s="36"/>
      <c r="C115" s="36"/>
      <c r="D115" s="13"/>
      <c r="E115" s="27" t="s">
        <v>32</v>
      </c>
      <c r="F115" s="45"/>
      <c r="G115" s="4"/>
      <c r="H115" s="11"/>
    </row>
    <row r="116" spans="1:35" customHeight="1" ht="15.75">
      <c r="A116" s="35" t="s">
        <v>26</v>
      </c>
      <c r="B116" s="36"/>
      <c r="C116" s="36"/>
      <c r="D116" s="13"/>
      <c r="E116" s="101" t="s">
        <v>49</v>
      </c>
      <c r="F116" s="102"/>
      <c r="G116" s="48"/>
      <c r="H116" s="11"/>
    </row>
    <row r="117" spans="1:35" customHeight="1" ht="16.5">
      <c r="A117" s="35" t="s">
        <v>31</v>
      </c>
      <c r="B117" s="36"/>
      <c r="C117" s="36"/>
      <c r="D117" s="13"/>
      <c r="E117" s="103" t="s">
        <v>23</v>
      </c>
      <c r="F117" s="104"/>
      <c r="G117" s="1"/>
    </row>
    <row r="118" spans="1:35" customHeight="1" ht="15.75">
      <c r="A118" s="35" t="s">
        <v>71</v>
      </c>
      <c r="B118" s="36"/>
      <c r="C118" s="36"/>
      <c r="D118" s="13"/>
      <c r="E118" s="24" t="s">
        <v>25</v>
      </c>
      <c r="F118" s="45"/>
      <c r="G118" s="137" t="s">
        <v>73</v>
      </c>
      <c r="H118" s="138"/>
      <c r="I118" s="138"/>
      <c r="J118" s="138"/>
      <c r="K118" s="138"/>
      <c r="L118" s="138"/>
      <c r="M118" s="138"/>
      <c r="N118" s="138"/>
      <c r="O118" s="138"/>
      <c r="P118" s="138"/>
      <c r="Q118" s="139"/>
    </row>
    <row r="119" spans="1:35" customHeight="1" ht="15.75">
      <c r="A119" s="35"/>
      <c r="B119" s="122" t="s">
        <v>9</v>
      </c>
      <c r="C119" s="122"/>
      <c r="D119" s="13"/>
      <c r="E119" s="24" t="s">
        <v>27</v>
      </c>
      <c r="F119" s="45"/>
      <c r="G119" s="88"/>
      <c r="H119" s="120"/>
      <c r="I119" s="120"/>
      <c r="J119" s="11"/>
      <c r="K119" s="120"/>
      <c r="L119" s="120"/>
      <c r="M119" s="11"/>
      <c r="N119" s="120"/>
      <c r="O119" s="120"/>
      <c r="P119" s="11"/>
      <c r="Q119" s="5"/>
    </row>
    <row r="120" spans="1:35" customHeight="1" ht="15.75">
      <c r="A120" s="37" t="s">
        <v>72</v>
      </c>
      <c r="B120" s="36"/>
      <c r="C120" s="36"/>
      <c r="D120" s="13"/>
      <c r="E120" s="24" t="s">
        <v>29</v>
      </c>
      <c r="F120" s="45"/>
      <c r="G120" s="53"/>
      <c r="H120" s="12"/>
      <c r="I120" s="12"/>
      <c r="J120" s="11"/>
      <c r="K120" s="12"/>
      <c r="L120" s="12"/>
      <c r="M120" s="11"/>
      <c r="N120" s="12"/>
      <c r="O120" s="12"/>
      <c r="P120" s="11"/>
      <c r="Q120" s="5"/>
    </row>
    <row r="121" spans="1:35" customHeight="1" ht="15.75">
      <c r="A121" s="35" t="s">
        <v>28</v>
      </c>
      <c r="B121" s="36"/>
      <c r="C121" s="36"/>
      <c r="D121" s="13"/>
      <c r="E121" s="96" t="s">
        <v>32</v>
      </c>
      <c r="F121" s="97"/>
      <c r="G121" s="53"/>
      <c r="H121" s="12"/>
      <c r="I121" s="12"/>
      <c r="J121" s="11"/>
      <c r="K121" s="12"/>
      <c r="L121" s="12"/>
      <c r="M121" s="11"/>
      <c r="N121" s="12"/>
      <c r="O121" s="12"/>
      <c r="P121" s="11"/>
      <c r="Q121" s="5"/>
    </row>
    <row r="122" spans="1:35" customHeight="1" ht="15.75">
      <c r="A122" s="35" t="s">
        <v>19</v>
      </c>
      <c r="B122" s="36"/>
      <c r="C122" s="36"/>
      <c r="D122" s="13"/>
      <c r="E122" s="24" t="s">
        <v>35</v>
      </c>
      <c r="F122" s="45"/>
      <c r="G122" s="53"/>
      <c r="H122" s="12"/>
      <c r="I122" s="12"/>
      <c r="J122" s="11"/>
      <c r="K122" s="12"/>
      <c r="L122" s="12"/>
      <c r="M122" s="11"/>
      <c r="N122" s="12"/>
      <c r="O122" s="12"/>
      <c r="P122" s="11"/>
      <c r="Q122" s="5"/>
    </row>
    <row r="123" spans="1:35" customHeight="1" ht="15.75">
      <c r="A123" s="35" t="s">
        <v>26</v>
      </c>
      <c r="B123" s="36"/>
      <c r="C123" s="36"/>
      <c r="D123" s="13"/>
      <c r="E123" s="24" t="s">
        <v>27</v>
      </c>
      <c r="F123" s="45"/>
      <c r="G123" s="53"/>
      <c r="H123" s="7"/>
      <c r="I123" s="7"/>
      <c r="J123" s="11"/>
      <c r="K123" s="7"/>
      <c r="L123" s="7"/>
      <c r="M123" s="11"/>
      <c r="N123" s="7"/>
      <c r="O123" s="7"/>
      <c r="P123" s="11"/>
      <c r="Q123" s="5"/>
    </row>
    <row r="124" spans="1:35" customHeight="1" ht="15.75">
      <c r="A124" s="35" t="s">
        <v>31</v>
      </c>
      <c r="B124" s="36"/>
      <c r="C124" s="36"/>
      <c r="D124" s="13"/>
      <c r="E124" s="26" t="s">
        <v>29</v>
      </c>
      <c r="F124" s="45"/>
      <c r="G124" s="53"/>
      <c r="H124" s="7"/>
      <c r="I124" s="7"/>
      <c r="J124" s="11"/>
      <c r="K124" s="7"/>
      <c r="L124" s="7"/>
      <c r="M124" s="11"/>
      <c r="N124" s="7"/>
      <c r="O124" s="7"/>
      <c r="P124" s="11"/>
      <c r="Q124" s="5"/>
    </row>
    <row r="125" spans="1:35" customHeight="1" ht="15.75">
      <c r="A125" s="35" t="s">
        <v>71</v>
      </c>
      <c r="B125" s="36"/>
      <c r="C125" s="36"/>
      <c r="D125" s="13"/>
      <c r="E125" s="106" t="s">
        <v>36</v>
      </c>
      <c r="F125" s="107"/>
      <c r="G125" s="53"/>
      <c r="H125" s="7"/>
      <c r="I125" s="7"/>
      <c r="J125" s="11"/>
      <c r="K125" s="7"/>
      <c r="L125" s="7"/>
      <c r="M125" s="11"/>
      <c r="N125" s="7"/>
      <c r="O125" s="7"/>
      <c r="P125" s="11"/>
      <c r="Q125" s="5"/>
    </row>
    <row r="126" spans="1:35" customHeight="1" ht="15.75">
      <c r="A126" s="35"/>
      <c r="B126" s="122" t="s">
        <v>10</v>
      </c>
      <c r="C126" s="122"/>
      <c r="D126" s="13"/>
      <c r="E126" s="27" t="s">
        <v>23</v>
      </c>
      <c r="F126" s="45"/>
      <c r="G126" s="53"/>
      <c r="H126" s="11"/>
      <c r="I126" s="11"/>
      <c r="J126" s="11"/>
      <c r="K126" s="11"/>
      <c r="L126" s="11"/>
      <c r="M126" s="11"/>
      <c r="N126" s="11"/>
      <c r="O126" s="11"/>
      <c r="P126" s="11"/>
      <c r="Q126" s="5"/>
    </row>
    <row r="127" spans="1:35" customHeight="1" ht="15.75">
      <c r="A127" s="37" t="s">
        <v>72</v>
      </c>
      <c r="B127" s="36"/>
      <c r="C127" s="36"/>
      <c r="D127" s="13"/>
      <c r="E127" s="27" t="s">
        <v>32</v>
      </c>
      <c r="F127" s="45"/>
      <c r="G127" s="53"/>
      <c r="H127" s="120"/>
      <c r="I127" s="120"/>
      <c r="J127" s="11"/>
      <c r="K127" s="120"/>
      <c r="L127" s="120"/>
      <c r="M127" s="11"/>
      <c r="N127" s="11"/>
      <c r="O127" s="11"/>
      <c r="P127" s="11"/>
      <c r="Q127" s="5"/>
    </row>
    <row r="128" spans="1:35" customHeight="1" ht="15.75">
      <c r="A128" s="35" t="s">
        <v>28</v>
      </c>
      <c r="B128" s="36"/>
      <c r="C128" s="36"/>
      <c r="D128" s="13"/>
      <c r="E128" s="101" t="s">
        <v>56</v>
      </c>
      <c r="F128" s="102"/>
      <c r="G128" s="53"/>
      <c r="H128" s="12"/>
      <c r="I128" s="12"/>
      <c r="J128" s="11"/>
      <c r="K128" s="12"/>
      <c r="L128" s="12"/>
      <c r="M128" s="11"/>
      <c r="N128" s="11"/>
      <c r="O128" s="11"/>
      <c r="P128" s="11"/>
      <c r="Q128" s="5"/>
    </row>
    <row r="129" spans="1:35" customHeight="1" ht="15.75">
      <c r="A129" s="35" t="s">
        <v>19</v>
      </c>
      <c r="B129" s="36"/>
      <c r="C129" s="36"/>
      <c r="D129" s="13"/>
      <c r="E129" s="103" t="s">
        <v>23</v>
      </c>
      <c r="F129" s="104"/>
      <c r="G129" s="53"/>
      <c r="H129" s="12"/>
      <c r="I129" s="12"/>
      <c r="J129" s="11"/>
      <c r="K129" s="12"/>
      <c r="L129" s="12"/>
      <c r="M129" s="11"/>
      <c r="N129" s="11"/>
      <c r="O129" s="11"/>
      <c r="P129" s="11"/>
      <c r="Q129" s="5"/>
    </row>
    <row r="130" spans="1:35" customHeight="1" ht="15.75">
      <c r="A130" s="35" t="s">
        <v>26</v>
      </c>
      <c r="B130" s="36"/>
      <c r="C130" s="36"/>
      <c r="D130" s="13"/>
      <c r="E130" s="24" t="s">
        <v>25</v>
      </c>
      <c r="F130" s="45"/>
      <c r="G130" s="53"/>
      <c r="H130" s="12"/>
      <c r="I130" s="12"/>
      <c r="J130" s="11"/>
      <c r="K130" s="12"/>
      <c r="L130" s="12"/>
      <c r="M130" s="11"/>
      <c r="N130" s="11"/>
      <c r="O130" s="11"/>
      <c r="P130" s="11"/>
      <c r="Q130" s="5"/>
    </row>
    <row r="131" spans="1:35" customHeight="1" ht="15.75">
      <c r="A131" s="35" t="s">
        <v>31</v>
      </c>
      <c r="B131" s="36"/>
      <c r="C131" s="36"/>
      <c r="D131" s="13"/>
      <c r="E131" s="24" t="s">
        <v>27</v>
      </c>
      <c r="F131" s="45"/>
      <c r="G131" s="88"/>
      <c r="H131" s="7"/>
      <c r="I131" s="7"/>
      <c r="J131" s="11"/>
      <c r="K131" s="7"/>
      <c r="L131" s="7"/>
      <c r="M131" s="11"/>
      <c r="N131" s="11"/>
      <c r="O131" s="11"/>
      <c r="P131" s="11"/>
      <c r="Q131" s="5"/>
    </row>
    <row r="132" spans="1:35" customHeight="1" ht="15.75">
      <c r="A132" s="35" t="s">
        <v>71</v>
      </c>
      <c r="B132" s="36"/>
      <c r="C132" s="36"/>
      <c r="D132" s="13"/>
      <c r="E132" s="24" t="s">
        <v>29</v>
      </c>
      <c r="F132" s="45"/>
      <c r="G132" s="53"/>
      <c r="H132" s="7"/>
      <c r="I132" s="7"/>
      <c r="J132" s="11"/>
      <c r="K132" s="7"/>
      <c r="L132" s="7"/>
      <c r="M132" s="11"/>
      <c r="N132" s="11"/>
      <c r="O132" s="11"/>
      <c r="P132" s="11"/>
      <c r="Q132" s="5"/>
    </row>
    <row r="133" spans="1:35" customHeight="1" ht="15.75">
      <c r="A133" s="35"/>
      <c r="B133" s="122" t="s">
        <v>11</v>
      </c>
      <c r="C133" s="122"/>
      <c r="D133" s="13"/>
      <c r="E133" s="96" t="s">
        <v>32</v>
      </c>
      <c r="F133" s="97"/>
      <c r="G133" s="53"/>
      <c r="H133" s="7"/>
      <c r="I133" s="7"/>
      <c r="J133" s="11"/>
      <c r="K133" s="7"/>
      <c r="L133" s="7"/>
      <c r="M133" s="11"/>
      <c r="N133" s="11"/>
      <c r="O133" s="11"/>
      <c r="P133" s="11"/>
      <c r="Q133" s="5"/>
    </row>
    <row r="134" spans="1:35" customHeight="1" ht="16.5">
      <c r="A134" s="37" t="s">
        <v>72</v>
      </c>
      <c r="B134" s="36"/>
      <c r="C134" s="36"/>
      <c r="D134" s="13"/>
      <c r="E134" s="24" t="s">
        <v>35</v>
      </c>
      <c r="F134" s="45"/>
      <c r="G134" s="89"/>
      <c r="H134" s="55"/>
      <c r="I134" s="55"/>
      <c r="J134" s="55"/>
      <c r="K134" s="55"/>
      <c r="L134" s="55"/>
      <c r="M134" s="55"/>
      <c r="N134" s="55"/>
      <c r="O134" s="55"/>
      <c r="P134" s="55"/>
      <c r="Q134" s="2"/>
    </row>
    <row r="135" spans="1:35" customHeight="1" ht="15.75">
      <c r="A135" s="35" t="s">
        <v>28</v>
      </c>
      <c r="B135" s="36"/>
      <c r="C135" s="36"/>
      <c r="D135" s="13"/>
      <c r="E135" s="24" t="s">
        <v>27</v>
      </c>
      <c r="F135" s="45"/>
      <c r="G135" s="1"/>
    </row>
    <row r="136" spans="1:35" customHeight="1" ht="15.75">
      <c r="A136" s="35" t="s">
        <v>19</v>
      </c>
      <c r="B136" s="36"/>
      <c r="C136" s="36"/>
      <c r="D136" s="13"/>
      <c r="E136" s="26" t="s">
        <v>29</v>
      </c>
      <c r="F136" s="45"/>
      <c r="G136" s="4"/>
      <c r="H136" s="11"/>
    </row>
    <row r="137" spans="1:35" customHeight="1" ht="15.75">
      <c r="A137" s="35" t="s">
        <v>26</v>
      </c>
      <c r="B137" s="36"/>
      <c r="C137" s="36"/>
      <c r="D137" s="13"/>
      <c r="E137" s="106" t="s">
        <v>36</v>
      </c>
      <c r="F137" s="107"/>
      <c r="G137" s="4"/>
      <c r="H137" s="11"/>
    </row>
    <row r="138" spans="1:35" customHeight="1" ht="15.75">
      <c r="A138" s="35" t="s">
        <v>31</v>
      </c>
      <c r="B138" s="36"/>
      <c r="C138" s="36"/>
      <c r="D138" s="13"/>
      <c r="E138" s="27" t="s">
        <v>23</v>
      </c>
      <c r="F138" s="45"/>
      <c r="G138" s="4"/>
      <c r="H138" s="11"/>
    </row>
    <row r="139" spans="1:35" customHeight="1" ht="15.75">
      <c r="A139" s="35" t="s">
        <v>71</v>
      </c>
      <c r="B139" s="36"/>
      <c r="C139" s="36"/>
      <c r="D139" s="13"/>
      <c r="E139" s="27" t="s">
        <v>32</v>
      </c>
      <c r="F139" s="45"/>
      <c r="G139" s="4"/>
      <c r="H139" s="11"/>
    </row>
    <row r="140" spans="1:35" customHeight="1" ht="15.75">
      <c r="A140" s="35"/>
      <c r="B140" s="36"/>
      <c r="C140" s="36"/>
      <c r="D140" s="13"/>
      <c r="E140" s="32"/>
      <c r="F140" s="40"/>
      <c r="G140" s="4"/>
      <c r="H140" s="11"/>
    </row>
    <row r="141" spans="1:35" customHeight="1" ht="16.5">
      <c r="A141" s="38" t="s">
        <v>74</v>
      </c>
      <c r="B141" s="39"/>
      <c r="C141" s="32"/>
      <c r="D141" s="13"/>
      <c r="E141" s="32"/>
      <c r="F141" s="40"/>
      <c r="G141" s="4"/>
      <c r="H141" s="11"/>
    </row>
    <row r="142" spans="1:35" customHeight="1" ht="16.5">
      <c r="A142" s="30"/>
      <c r="B142" s="13"/>
      <c r="C142" s="32"/>
      <c r="D142" s="13"/>
      <c r="E142" s="32"/>
      <c r="F142" s="40"/>
      <c r="G142" s="4"/>
      <c r="H142" s="11"/>
    </row>
    <row r="143" spans="1:35" customHeight="1" ht="16.5">
      <c r="A143" s="30"/>
      <c r="B143" s="13"/>
      <c r="C143" s="32"/>
      <c r="D143" s="13"/>
      <c r="E143" s="32"/>
      <c r="F143" s="40"/>
      <c r="G143" s="4"/>
      <c r="H143" s="11"/>
    </row>
    <row r="144" spans="1:35" customHeight="1" ht="16.5">
      <c r="A144" s="30"/>
      <c r="B144" s="13"/>
      <c r="C144" s="32"/>
      <c r="D144" s="13"/>
      <c r="E144" s="32"/>
      <c r="F144" s="40"/>
      <c r="G144" s="4"/>
      <c r="H144" s="11"/>
    </row>
    <row r="145" spans="1:35" customHeight="1" ht="16.5">
      <c r="A145" s="30"/>
      <c r="B145" s="13"/>
      <c r="C145" s="32"/>
      <c r="D145" s="13"/>
      <c r="E145" s="32"/>
      <c r="F145" s="40"/>
      <c r="G145" s="4"/>
      <c r="H145" s="11"/>
    </row>
    <row r="146" spans="1:35" customHeight="1" ht="16.5">
      <c r="A146" s="30"/>
      <c r="B146" s="13"/>
      <c r="C146" s="32"/>
      <c r="D146" s="13"/>
      <c r="E146" s="32"/>
      <c r="F146" s="40"/>
      <c r="G146" s="4"/>
      <c r="H146" s="11"/>
    </row>
    <row r="147" spans="1:35" customHeight="1" ht="16.5">
      <c r="A147" s="30"/>
      <c r="B147" s="13"/>
      <c r="C147" s="32"/>
      <c r="D147" s="13"/>
      <c r="E147" s="32"/>
      <c r="F147" s="40"/>
      <c r="G147" s="4"/>
      <c r="H147" s="11"/>
    </row>
    <row r="148" spans="1:35">
      <c r="G148" s="11"/>
    </row>
    <row r="155" spans="1:35">
      <c r="B15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B5:C5"/>
    <mergeCell ref="B6:C6"/>
    <mergeCell ref="B7:C7"/>
    <mergeCell ref="H119:I119"/>
    <mergeCell ref="K119:L119"/>
    <mergeCell ref="N119:O119"/>
    <mergeCell ref="H127:I127"/>
    <mergeCell ref="K127:L127"/>
    <mergeCell ref="G13:M13"/>
    <mergeCell ref="G65:K65"/>
    <mergeCell ref="M65:Q65"/>
    <mergeCell ref="G75:K75"/>
    <mergeCell ref="M75:Q75"/>
    <mergeCell ref="G118:Q118"/>
    <mergeCell ref="G64:Q64"/>
    <mergeCell ref="G39:Q39"/>
    <mergeCell ref="H40:I40"/>
    <mergeCell ref="K40:L40"/>
    <mergeCell ref="H52:I52"/>
    <mergeCell ref="K52:L52"/>
    <mergeCell ref="N52:O52"/>
    <mergeCell ref="G85:K85"/>
    <mergeCell ref="M85:Q85"/>
    <mergeCell ref="G95:K95"/>
    <mergeCell ref="M95:Q95"/>
    <mergeCell ref="G105:K105"/>
    <mergeCell ref="M105:Q105"/>
    <mergeCell ref="E137:F137"/>
    <mergeCell ref="E125:F125"/>
    <mergeCell ref="B126:C126"/>
    <mergeCell ref="E128:F128"/>
    <mergeCell ref="E129:F129"/>
    <mergeCell ref="B133:C133"/>
    <mergeCell ref="E133:F133"/>
    <mergeCell ref="E121:F121"/>
    <mergeCell ref="A104:D104"/>
    <mergeCell ref="E104:F104"/>
    <mergeCell ref="B105:C105"/>
    <mergeCell ref="E105:F105"/>
    <mergeCell ref="A106:C106"/>
    <mergeCell ref="E109:F109"/>
    <mergeCell ref="B112:C112"/>
    <mergeCell ref="E113:F113"/>
    <mergeCell ref="E116:F116"/>
    <mergeCell ref="E117:F117"/>
    <mergeCell ref="B119:C119"/>
    <mergeCell ref="E101:F101"/>
    <mergeCell ref="A97:B97"/>
    <mergeCell ref="E97:F97"/>
    <mergeCell ref="A72:B72"/>
    <mergeCell ref="A73:B73"/>
    <mergeCell ref="E74:F74"/>
    <mergeCell ref="E78:F78"/>
    <mergeCell ref="A80:D80"/>
    <mergeCell ref="E80:F80"/>
    <mergeCell ref="E70:F70"/>
    <mergeCell ref="A81:B81"/>
    <mergeCell ref="E81:F81"/>
    <mergeCell ref="E85:F85"/>
    <mergeCell ref="A88:D88"/>
    <mergeCell ref="A89:B89"/>
    <mergeCell ref="E89:F89"/>
    <mergeCell ref="E92:F92"/>
    <mergeCell ref="E93:F93"/>
    <mergeCell ref="A96:D96"/>
    <mergeCell ref="E42:F42"/>
    <mergeCell ref="C44:D44"/>
    <mergeCell ref="E66:F66"/>
    <mergeCell ref="C68:D68"/>
    <mergeCell ref="C48:D48"/>
    <mergeCell ref="E50:F50"/>
    <mergeCell ref="C53:D53"/>
    <mergeCell ref="E53:F53"/>
    <mergeCell ref="A54:B54"/>
    <mergeCell ref="E54:F54"/>
    <mergeCell ref="A47:B47"/>
    <mergeCell ref="A55:B55"/>
    <mergeCell ref="C58:D58"/>
    <mergeCell ref="E58:F58"/>
    <mergeCell ref="E62:F62"/>
    <mergeCell ref="A63:B63"/>
    <mergeCell ref="C63:D63"/>
    <mergeCell ref="A64:B64"/>
    <mergeCell ref="A65:B65"/>
    <mergeCell ref="E65:F65"/>
    <mergeCell ref="A46:B46"/>
    <mergeCell ref="E46:F46"/>
    <mergeCell ref="G12:J12"/>
    <mergeCell ref="L6:M6"/>
    <mergeCell ref="A31:B31"/>
    <mergeCell ref="E17:F17"/>
    <mergeCell ref="C18:D18"/>
    <mergeCell ref="E18:F18"/>
    <mergeCell ref="A22:B22"/>
    <mergeCell ref="E22:F22"/>
    <mergeCell ref="A23:B23"/>
    <mergeCell ref="C23:D23"/>
    <mergeCell ref="E26:F26"/>
    <mergeCell ref="C28:D28"/>
    <mergeCell ref="E29:F29"/>
    <mergeCell ref="A30:B30"/>
    <mergeCell ref="E30:F30"/>
    <mergeCell ref="C33:D33"/>
    <mergeCell ref="E34:F34"/>
    <mergeCell ref="A38:B38"/>
    <mergeCell ref="C38:D38"/>
    <mergeCell ref="E38:F38"/>
    <mergeCell ref="A39:B39"/>
    <mergeCell ref="E41:F41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156" t="s">
        <v>75</v>
      </c>
      <c r="B1" s="156"/>
      <c r="C1" s="153"/>
      <c r="D1" s="156"/>
      <c r="E1" s="156"/>
    </row>
    <row r="2" spans="1:8" customHeight="1" ht="13.5">
      <c r="A2" s="142" t="s">
        <v>76</v>
      </c>
      <c r="B2" s="143"/>
      <c r="C2" s="142"/>
      <c r="D2" s="142"/>
      <c r="E2" s="143"/>
    </row>
    <row r="3" spans="1:8" customHeight="1" ht="15.75">
      <c r="A3" s="155">
        <v>1046.56</v>
      </c>
      <c r="B3" s="145">
        <f>(A3-$A$25)/$A$25</f>
        <v>0.00091095368003756</v>
      </c>
      <c r="C3" s="144"/>
      <c r="D3" s="152"/>
      <c r="E3" s="145"/>
    </row>
    <row r="4" spans="1:8" customHeight="1" ht="15.75">
      <c r="A4" s="155">
        <v>1044.85</v>
      </c>
      <c r="B4" s="145">
        <f>(A4-$A$25)/$A$25</f>
        <v>-0.0007244592258569</v>
      </c>
      <c r="C4" s="144"/>
      <c r="D4" s="152"/>
      <c r="E4" s="145"/>
    </row>
    <row r="5" spans="1:8" customHeight="1" ht="15.75">
      <c r="A5" s="155">
        <v>1039.16</v>
      </c>
      <c r="B5" s="145">
        <f>(A5-$A$25)/$A$25</f>
        <v>-0.006166271760675</v>
      </c>
      <c r="C5" s="144"/>
      <c r="D5" s="152"/>
      <c r="E5" s="145"/>
    </row>
    <row r="6" spans="1:8" customHeight="1" ht="15.75">
      <c r="A6" s="155">
        <v>1047.12</v>
      </c>
      <c r="B6" s="145">
        <f>(A6-$A$25)/$A$25</f>
        <v>0.0014465274971725</v>
      </c>
      <c r="C6" s="144"/>
      <c r="D6" s="152"/>
      <c r="E6" s="145"/>
    </row>
    <row r="7" spans="1:8" customHeight="1" ht="15.75">
      <c r="A7" s="155">
        <v>1045.76</v>
      </c>
      <c r="B7" s="145">
        <f>(A7-$A$25)/$A$25</f>
        <v>0.00014584822698758</v>
      </c>
      <c r="C7" s="144"/>
      <c r="D7" s="152"/>
      <c r="E7" s="145"/>
    </row>
    <row r="8" spans="1:8" customHeight="1" ht="15.75">
      <c r="A8" s="155">
        <v>1049.23</v>
      </c>
      <c r="B8" s="145">
        <f>(A8-$A$25)/$A$25</f>
        <v>0.0034644931295921</v>
      </c>
      <c r="C8" s="144"/>
      <c r="D8" s="152"/>
      <c r="E8" s="145"/>
    </row>
    <row r="9" spans="1:8" customHeight="1" ht="15.75">
      <c r="A9" s="155">
        <v>1040.83</v>
      </c>
      <c r="B9" s="145">
        <f>(A9-$A$25)/$A$25</f>
        <v>-0.0045691141274332</v>
      </c>
      <c r="C9" s="144"/>
      <c r="D9" s="152"/>
      <c r="E9" s="145"/>
    </row>
    <row r="10" spans="1:8" customHeight="1" ht="15.75">
      <c r="A10" s="155">
        <v>1038.51</v>
      </c>
      <c r="B10" s="145">
        <f>(A10-$A$25)/$A$25</f>
        <v>-0.0067879199412782</v>
      </c>
      <c r="C10" s="144"/>
      <c r="D10" s="152"/>
      <c r="E10" s="145"/>
    </row>
    <row r="11" spans="1:8" customHeight="1" ht="15.75">
      <c r="A11" s="155">
        <v>1046.32</v>
      </c>
      <c r="B11" s="145">
        <f>(A11-$A$25)/$A$25</f>
        <v>0.00068142204412254</v>
      </c>
      <c r="C11" s="144"/>
      <c r="D11" s="152"/>
      <c r="E11" s="145"/>
    </row>
    <row r="12" spans="1:8" customHeight="1" ht="15.75">
      <c r="A12" s="155">
        <v>1048.07</v>
      </c>
      <c r="B12" s="145">
        <f>(A12-$A$25)/$A$25</f>
        <v>0.0023550902226695</v>
      </c>
      <c r="C12" s="144"/>
      <c r="D12" s="152"/>
      <c r="E12" s="145"/>
    </row>
    <row r="13" spans="1:8" customHeight="1" ht="15.75">
      <c r="A13" s="155">
        <v>1041.84</v>
      </c>
      <c r="B13" s="145">
        <f>(A13-$A$25)/$A$25</f>
        <v>-0.0036031684929576</v>
      </c>
      <c r="C13" s="144"/>
      <c r="D13" s="152"/>
      <c r="E13" s="145"/>
    </row>
    <row r="14" spans="1:8" customHeight="1" ht="15.75">
      <c r="A14" s="155">
        <v>1052.07</v>
      </c>
      <c r="B14" s="145">
        <f>(A14-$A$25)/$A$25</f>
        <v>0.0061806174879196</v>
      </c>
      <c r="C14" s="144"/>
      <c r="D14" s="152"/>
      <c r="E14" s="145"/>
    </row>
    <row r="15" spans="1:8" customHeight="1" ht="15.75">
      <c r="A15" s="155">
        <v>1040.92</v>
      </c>
      <c r="B15" s="145">
        <f>(A15-$A$25)/$A$25</f>
        <v>-0.004483039763965</v>
      </c>
      <c r="C15" s="144"/>
      <c r="D15" s="152"/>
      <c r="E15" s="145"/>
    </row>
    <row r="16" spans="1:8" customHeight="1" ht="15.75">
      <c r="A16" s="155">
        <v>1041.91</v>
      </c>
      <c r="B16" s="145">
        <f>(A16-$A$25)/$A$25</f>
        <v>-0.0035362217658156</v>
      </c>
      <c r="C16" s="144"/>
      <c r="D16" s="152"/>
      <c r="E16" s="145"/>
    </row>
    <row r="17" spans="1:8" customHeight="1" ht="15.75">
      <c r="A17" s="155">
        <v>1048.28</v>
      </c>
      <c r="B17" s="145">
        <f>(A17-$A$25)/$A$25</f>
        <v>0.0025559304040951</v>
      </c>
      <c r="C17" s="144"/>
      <c r="D17" s="152"/>
      <c r="E17" s="145"/>
    </row>
    <row r="18" spans="1:8" customHeight="1" ht="15.75">
      <c r="A18" s="155">
        <v>1052.52</v>
      </c>
      <c r="B18" s="145">
        <f>(A18-$A$25)/$A$25</f>
        <v>0.0066109893052603</v>
      </c>
      <c r="C18" s="144"/>
      <c r="D18" s="152"/>
      <c r="E18" s="145"/>
    </row>
    <row r="19" spans="1:8" customHeight="1" ht="15.75">
      <c r="A19" s="155">
        <v>1051.28</v>
      </c>
      <c r="B19" s="145">
        <f>(A19-$A$25)/$A$25</f>
        <v>0.0054250758530327</v>
      </c>
      <c r="C19" s="144"/>
      <c r="D19" s="152"/>
      <c r="E19" s="145"/>
    </row>
    <row r="20" spans="1:8" customHeight="1" ht="15.75">
      <c r="A20" s="155">
        <v>1044.22</v>
      </c>
      <c r="B20" s="145">
        <f>(A20-$A$25)/$A$25</f>
        <v>-0.0013269797701337</v>
      </c>
      <c r="C20" s="144"/>
      <c r="D20" s="152"/>
      <c r="E20" s="145"/>
    </row>
    <row r="21" spans="1:8" customHeight="1" ht="15.75">
      <c r="A21" s="155">
        <v>1046.12</v>
      </c>
      <c r="B21" s="145">
        <f>(A21-$A$25)/$A$25</f>
        <v>0.00049014568086</v>
      </c>
      <c r="C21" s="144"/>
      <c r="D21" s="152"/>
      <c r="E21" s="145"/>
    </row>
    <row r="22" spans="1:8" customHeight="1" ht="15.75">
      <c r="A22" s="155">
        <v>1046.58</v>
      </c>
      <c r="B22" s="145">
        <f>(A22-$A$25)/$A$25</f>
        <v>0.00093008131636379</v>
      </c>
      <c r="C22" s="144"/>
      <c r="D22" s="152"/>
      <c r="E22" s="145"/>
    </row>
    <row r="23" spans="1:8" customHeight="1" ht="15.75">
      <c r="A23" s="146"/>
      <c r="B23" s="145"/>
      <c r="C23" s="146"/>
      <c r="D23" s="146"/>
      <c r="E23" s="147"/>
    </row>
    <row r="24" spans="1:8" customHeight="1" ht="13.5">
      <c r="A24" s="146">
        <f>SUM(A3:A22)</f>
        <v>20912.15</v>
      </c>
      <c r="B24" s="146"/>
      <c r="C24" s="146"/>
      <c r="D24" s="146"/>
      <c r="E24" s="146"/>
    </row>
    <row r="25" spans="1:8">
      <c r="A25" s="149">
        <f>AVERAGE(A3:A22)</f>
        <v>1045.6075</v>
      </c>
      <c r="B25" s="150">
        <f>IF(A25&lt;250, A25*0.925, A25*0.95)</f>
        <v>993.327125</v>
      </c>
      <c r="C25" s="148"/>
      <c r="D25" s="149"/>
      <c r="E25" s="150"/>
    </row>
    <row r="26" spans="1:8">
      <c r="A26" s="154"/>
      <c r="B26" s="150">
        <f>IF(A25&lt;250, A25*1.075, A25*1.05)</f>
        <v>1097.887875</v>
      </c>
      <c r="C26" s="151"/>
      <c r="D26" s="154"/>
      <c r="E26" s="150"/>
    </row>
    <row r="27" spans="1:8">
      <c r="A27" s="154"/>
      <c r="C27" s="151"/>
      <c r="D27" s="154"/>
      <c r="G27" s="15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1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8" spans="1:14">
      <c r="B8" s="2" t="s">
        <v>77</v>
      </c>
      <c r="C8" s="2" t="s">
        <v>78</v>
      </c>
    </row>
    <row r="10" spans="1:14">
      <c r="B10" s="2" t="s">
        <v>79</v>
      </c>
      <c r="C10" s="2">
        <v>10487.91</v>
      </c>
    </row>
    <row r="11" spans="1:14">
      <c r="B11" s="2" t="s">
        <v>80</v>
      </c>
      <c r="C11" s="2">
        <v>10464.72</v>
      </c>
    </row>
    <row r="12" spans="1:14">
      <c r="B12" s="2" t="s">
        <v>81</v>
      </c>
      <c r="C12" s="2">
        <v>23.19</v>
      </c>
    </row>
    <row r="13" spans="1:14">
      <c r="B13" s="2" t="s">
        <v>82</v>
      </c>
      <c r="C13" s="2" t="s">
        <v>83</v>
      </c>
    </row>
    <row r="14" spans="1:14">
      <c r="B14" s="2" t="s">
        <v>84</v>
      </c>
      <c r="C14" s="2" t="s">
        <v>85</v>
      </c>
    </row>
    <row r="16" spans="1:14">
      <c r="C16" s="2" t="s">
        <v>86</v>
      </c>
      <c r="D16" s="2" t="s">
        <v>75</v>
      </c>
    </row>
    <row r="17" spans="1:14">
      <c r="A17" s="157" t="s">
        <v>87</v>
      </c>
      <c r="B17" s="157"/>
    </row>
    <row r="18" spans="1:14">
      <c r="A18" s="159" t="s">
        <v>1</v>
      </c>
      <c r="B18" s="346" t="s">
        <v>88</v>
      </c>
      <c r="C18" s="346"/>
      <c r="D18" s="255"/>
      <c r="E18" s="255"/>
    </row>
    <row r="19" spans="1:14">
      <c r="A19" s="159" t="s">
        <v>2</v>
      </c>
      <c r="B19" s="256" t="s">
        <v>75</v>
      </c>
    </row>
    <row r="20" spans="1:14">
      <c r="A20" s="159" t="s">
        <v>3</v>
      </c>
      <c r="B20" s="256" t="s">
        <v>89</v>
      </c>
    </row>
    <row r="21" spans="1:14">
      <c r="A21" s="159" t="s">
        <v>90</v>
      </c>
      <c r="B21" s="296" t="s">
        <v>91</v>
      </c>
      <c r="C21" s="296"/>
      <c r="D21" s="296"/>
      <c r="E21" s="296"/>
      <c r="F21" s="296"/>
      <c r="G21" s="296"/>
      <c r="H21" s="296"/>
      <c r="I21" s="296"/>
    </row>
    <row r="22" spans="1:14">
      <c r="A22" s="159" t="s">
        <v>92</v>
      </c>
      <c r="B22" s="257" t="s">
        <v>93</v>
      </c>
    </row>
    <row r="23" spans="1:14">
      <c r="A23" s="159" t="s">
        <v>5</v>
      </c>
      <c r="B23" s="257"/>
    </row>
    <row r="24" spans="1:14">
      <c r="A24" s="159"/>
      <c r="B24" s="162"/>
    </row>
    <row r="25" spans="1:14">
      <c r="A25" s="163" t="s">
        <v>94</v>
      </c>
      <c r="B25" s="162"/>
    </row>
    <row r="26" spans="1:14">
      <c r="A26" s="164" t="s">
        <v>95</v>
      </c>
      <c r="B26" s="258" t="s">
        <v>96</v>
      </c>
    </row>
    <row r="27" spans="1:14">
      <c r="A27" s="166" t="s">
        <v>97</v>
      </c>
      <c r="B27" s="258" t="s">
        <v>98</v>
      </c>
    </row>
    <row r="28" spans="1:14" customHeight="1" ht="19.5">
      <c r="A28" s="166" t="s">
        <v>99</v>
      </c>
      <c r="B28" s="259">
        <v>98.74</v>
      </c>
    </row>
    <row r="29" spans="1:14" customHeight="1" ht="15.75" s="12" customFormat="1">
      <c r="A29" s="166" t="s">
        <v>100</v>
      </c>
      <c r="B29" s="258">
        <v>0</v>
      </c>
      <c r="C29" s="343" t="s">
        <v>101</v>
      </c>
      <c r="D29" s="344"/>
      <c r="E29" s="344"/>
      <c r="F29" s="344"/>
      <c r="G29" s="345"/>
      <c r="I29" s="168"/>
      <c r="J29" s="168"/>
      <c r="K29" s="168"/>
      <c r="L29" s="168"/>
    </row>
    <row r="30" spans="1:14" customHeight="1" ht="19.5" s="12" customFormat="1">
      <c r="A30" s="166" t="s">
        <v>102</v>
      </c>
      <c r="B30" s="165">
        <f>B28-B29</f>
        <v>98.74</v>
      </c>
      <c r="C30" s="169"/>
      <c r="D30" s="169"/>
      <c r="E30" s="169"/>
      <c r="F30" s="169"/>
      <c r="G30" s="170"/>
      <c r="I30" s="168"/>
      <c r="J30" s="168"/>
      <c r="K30" s="168"/>
      <c r="L30" s="168"/>
    </row>
    <row r="31" spans="1:14" customHeight="1" ht="17.25" s="12" customFormat="1">
      <c r="A31" s="166" t="s">
        <v>103</v>
      </c>
      <c r="B31" s="260">
        <v>1</v>
      </c>
      <c r="C31" s="360" t="s">
        <v>104</v>
      </c>
      <c r="D31" s="361"/>
      <c r="E31" s="361"/>
      <c r="F31" s="361"/>
      <c r="G31" s="361"/>
      <c r="H31" s="362"/>
      <c r="I31" s="168"/>
      <c r="J31" s="168"/>
      <c r="K31" s="168"/>
      <c r="L31" s="168"/>
    </row>
    <row r="32" spans="1:14" customHeight="1" ht="17.25" s="12" customFormat="1">
      <c r="A32" s="166" t="s">
        <v>105</v>
      </c>
      <c r="B32" s="260">
        <v>1</v>
      </c>
      <c r="C32" s="360" t="s">
        <v>106</v>
      </c>
      <c r="D32" s="361"/>
      <c r="E32" s="361"/>
      <c r="F32" s="361"/>
      <c r="G32" s="361"/>
      <c r="H32" s="362"/>
      <c r="I32" s="168"/>
      <c r="J32" s="168"/>
      <c r="K32" s="168"/>
      <c r="L32" s="172"/>
      <c r="M32" s="172"/>
      <c r="N32" s="173"/>
    </row>
    <row r="33" spans="1:14" customHeight="1" ht="17.25" s="12" customFormat="1">
      <c r="A33" s="166"/>
      <c r="B33" s="171"/>
      <c r="C33" s="174"/>
      <c r="D33" s="174"/>
      <c r="E33" s="174"/>
      <c r="F33" s="174"/>
      <c r="G33" s="174"/>
      <c r="H33" s="174"/>
      <c r="I33" s="168"/>
      <c r="J33" s="168"/>
      <c r="K33" s="168"/>
      <c r="L33" s="172"/>
      <c r="M33" s="172"/>
      <c r="N33" s="173"/>
    </row>
    <row r="34" spans="1:14" s="12" customFormat="1">
      <c r="A34" s="166" t="s">
        <v>107</v>
      </c>
      <c r="B34" s="175">
        <f>B31/B32</f>
        <v>1</v>
      </c>
      <c r="C34" s="158" t="s">
        <v>108</v>
      </c>
      <c r="D34" s="158"/>
      <c r="E34" s="158"/>
      <c r="F34" s="158"/>
      <c r="G34" s="158"/>
      <c r="I34" s="168"/>
      <c r="J34" s="168"/>
      <c r="K34" s="168"/>
      <c r="L34" s="172"/>
      <c r="M34" s="172"/>
      <c r="N34" s="173"/>
    </row>
    <row r="35" spans="1:14" customHeight="1" ht="19.5" s="12" customFormat="1">
      <c r="A35" s="166"/>
      <c r="B35" s="165"/>
      <c r="G35" s="158"/>
      <c r="I35" s="168"/>
      <c r="J35" s="168"/>
      <c r="K35" s="168"/>
      <c r="L35" s="172"/>
      <c r="M35" s="172"/>
      <c r="N35" s="173"/>
    </row>
    <row r="36" spans="1:14" customHeight="1" ht="15.75" s="12" customFormat="1">
      <c r="A36" s="176" t="s">
        <v>109</v>
      </c>
      <c r="B36" s="298">
        <v>25</v>
      </c>
      <c r="C36" s="158"/>
      <c r="D36" s="347" t="s">
        <v>19</v>
      </c>
      <c r="E36" s="370"/>
      <c r="F36" s="347" t="s">
        <v>26</v>
      </c>
      <c r="G36" s="348"/>
      <c r="J36" s="168"/>
      <c r="K36" s="168"/>
      <c r="L36" s="172"/>
      <c r="M36" s="172"/>
      <c r="N36" s="173"/>
    </row>
    <row r="37" spans="1:14" customHeight="1" ht="15.75" s="12" customFormat="1">
      <c r="A37" s="177" t="s">
        <v>110</v>
      </c>
      <c r="B37" s="299">
        <v>2</v>
      </c>
      <c r="C37" s="179" t="s">
        <v>111</v>
      </c>
      <c r="D37" s="180" t="s">
        <v>112</v>
      </c>
      <c r="E37" s="241" t="s">
        <v>113</v>
      </c>
      <c r="F37" s="180" t="s">
        <v>112</v>
      </c>
      <c r="G37" s="181" t="s">
        <v>113</v>
      </c>
      <c r="J37" s="168"/>
      <c r="K37" s="168"/>
      <c r="L37" s="172"/>
      <c r="M37" s="172"/>
      <c r="N37" s="173"/>
    </row>
    <row r="38" spans="1:14" customHeight="1" ht="21.75" s="12" customFormat="1">
      <c r="A38" s="177" t="s">
        <v>114</v>
      </c>
      <c r="B38" s="299">
        <v>50</v>
      </c>
      <c r="C38" s="182">
        <v>1</v>
      </c>
      <c r="D38" s="300">
        <v>28296337</v>
      </c>
      <c r="E38" s="269">
        <f>IF(ISBLANK(D38),"-",$D$48/$D$45*D38)</f>
        <v>26959003.290949</v>
      </c>
      <c r="F38" s="300">
        <v>26668715</v>
      </c>
      <c r="G38" s="272">
        <f>IF(ISBLANK(F38),"-",$D$48/$F$45*F38)</f>
        <v>26388889.85091</v>
      </c>
      <c r="J38" s="168"/>
      <c r="K38" s="168"/>
      <c r="L38" s="172"/>
      <c r="M38" s="172"/>
      <c r="N38" s="173"/>
    </row>
    <row r="39" spans="1:14" customHeight="1" ht="21.75" s="12" customFormat="1">
      <c r="A39" s="177" t="s">
        <v>115</v>
      </c>
      <c r="B39" s="299">
        <v>1</v>
      </c>
      <c r="C39" s="178">
        <v>2</v>
      </c>
      <c r="D39" s="301">
        <v>28296784</v>
      </c>
      <c r="E39" s="270">
        <f>IF(ISBLANK(D39),"-",$D$48/$D$45*D39)</f>
        <v>26959429.164957</v>
      </c>
      <c r="F39" s="301">
        <v>26667582</v>
      </c>
      <c r="G39" s="273">
        <f>IF(ISBLANK(F39),"-",$D$48/$F$45*F39)</f>
        <v>26387768.739068</v>
      </c>
      <c r="J39" s="168"/>
      <c r="K39" s="168"/>
      <c r="L39" s="172"/>
      <c r="M39" s="172"/>
      <c r="N39" s="173"/>
    </row>
    <row r="40" spans="1:14" customHeight="1" ht="21.75">
      <c r="A40" s="177" t="s">
        <v>116</v>
      </c>
      <c r="B40" s="299">
        <v>1</v>
      </c>
      <c r="C40" s="178">
        <v>3</v>
      </c>
      <c r="D40" s="301">
        <v>28273852</v>
      </c>
      <c r="E40" s="270">
        <f>IF(ISBLANK(D40),"-",$D$48/$D$45*D40)</f>
        <v>26937580.970844</v>
      </c>
      <c r="F40" s="301">
        <v>26668408</v>
      </c>
      <c r="G40" s="273">
        <f>IF(ISBLANK(F40),"-",$D$48/$F$45*F40)</f>
        <v>26388586.07215</v>
      </c>
      <c r="L40" s="172"/>
      <c r="M40" s="172"/>
      <c r="N40" s="184"/>
    </row>
    <row r="41" spans="1:14" customHeight="1" ht="21.75">
      <c r="A41" s="177" t="s">
        <v>117</v>
      </c>
      <c r="B41" s="299">
        <v>1</v>
      </c>
      <c r="C41" s="185">
        <v>4</v>
      </c>
      <c r="D41" s="302"/>
      <c r="E41" s="271" t="str">
        <f>IF(ISBLANK(D41),"-",$D$48/$D$45*D41)</f>
        <v>0</v>
      </c>
      <c r="F41" s="302"/>
      <c r="G41" s="275" t="str">
        <f>IF(ISBLANK(F41),"-",$D$48/$F$45*F41)</f>
        <v>0</v>
      </c>
      <c r="L41" s="172"/>
      <c r="M41" s="172"/>
      <c r="N41" s="184"/>
    </row>
    <row r="42" spans="1:14" customHeight="1" ht="22.5">
      <c r="A42" s="177" t="s">
        <v>118</v>
      </c>
      <c r="B42" s="299">
        <v>1</v>
      </c>
      <c r="C42" s="187" t="s">
        <v>119</v>
      </c>
      <c r="D42" s="319">
        <f>AVERAGE(D38:D41)</f>
        <v>28288991</v>
      </c>
      <c r="E42" s="215">
        <f>AVERAGE(E38:E41)</f>
        <v>26952004.475583</v>
      </c>
      <c r="F42" s="188">
        <f>AVERAGE(F38:F41)</f>
        <v>26668235</v>
      </c>
      <c r="G42" s="189">
        <f>AVERAGE(G38:G41)</f>
        <v>26388414.887376</v>
      </c>
      <c r="H42" s="293"/>
    </row>
    <row r="43" spans="1:14" customHeight="1" ht="21.75">
      <c r="A43" s="177" t="s">
        <v>120</v>
      </c>
      <c r="B43" s="259">
        <v>1</v>
      </c>
      <c r="C43" s="320" t="s">
        <v>121</v>
      </c>
      <c r="D43" s="321">
        <v>21.26</v>
      </c>
      <c r="E43" s="184"/>
      <c r="F43" s="303">
        <v>20.47</v>
      </c>
      <c r="H43" s="293"/>
    </row>
    <row r="44" spans="1:14" customHeight="1" ht="21.75">
      <c r="A44" s="177" t="s">
        <v>122</v>
      </c>
      <c r="B44" s="259">
        <v>1</v>
      </c>
      <c r="C44" s="322" t="s">
        <v>123</v>
      </c>
      <c r="D44" s="323">
        <f>D43*$B$34</f>
        <v>21.26</v>
      </c>
      <c r="E44" s="191"/>
      <c r="F44" s="190">
        <f>F43*$B$34</f>
        <v>20.47</v>
      </c>
      <c r="H44" s="293"/>
    </row>
    <row r="45" spans="1:14" customHeight="1" ht="19.5">
      <c r="A45" s="177" t="s">
        <v>124</v>
      </c>
      <c r="B45" s="318">
        <f>(B44/B43)*(B42/B41)*(B40/B39)*(B38/B37)*B36</f>
        <v>625</v>
      </c>
      <c r="C45" s="322" t="s">
        <v>125</v>
      </c>
      <c r="D45" s="324">
        <f>D44*$B$30/100</f>
        <v>20.992124</v>
      </c>
      <c r="E45" s="193"/>
      <c r="F45" s="192">
        <f>F44*$B$30/100</f>
        <v>20.212078</v>
      </c>
      <c r="H45" s="293"/>
    </row>
    <row r="46" spans="1:14" customHeight="1" ht="19.5">
      <c r="A46" s="349" t="s">
        <v>126</v>
      </c>
      <c r="B46" s="350"/>
      <c r="C46" s="322" t="s">
        <v>127</v>
      </c>
      <c r="D46" s="323">
        <f>D45/$B$45</f>
        <v>0.0335873984</v>
      </c>
      <c r="E46" s="193"/>
      <c r="F46" s="194">
        <f>F45/$B$45</f>
        <v>0.0323393248</v>
      </c>
      <c r="H46" s="293"/>
    </row>
    <row r="47" spans="1:14" customHeight="1" ht="19.5">
      <c r="A47" s="351"/>
      <c r="B47" s="352"/>
      <c r="C47" s="322" t="s">
        <v>128</v>
      </c>
      <c r="D47" s="325">
        <v>0.032</v>
      </c>
      <c r="F47" s="196"/>
      <c r="H47" s="293"/>
    </row>
    <row r="48" spans="1:14">
      <c r="C48" s="322" t="s">
        <v>129</v>
      </c>
      <c r="D48" s="323">
        <f>D47*$B$45</f>
        <v>20</v>
      </c>
      <c r="F48" s="196"/>
      <c r="H48" s="293"/>
    </row>
    <row r="49" spans="1:14" customHeight="1" ht="19.5">
      <c r="C49" s="326" t="s">
        <v>130</v>
      </c>
      <c r="D49" s="327">
        <f>D48/B34</f>
        <v>20</v>
      </c>
      <c r="F49" s="200"/>
      <c r="H49" s="293"/>
    </row>
    <row r="50" spans="1:14">
      <c r="C50" s="328" t="s">
        <v>131</v>
      </c>
      <c r="D50" s="329">
        <f>AVERAGE(E38:E41,G38:G41)</f>
        <v>26670209.68148</v>
      </c>
      <c r="F50" s="200"/>
      <c r="H50" s="293"/>
    </row>
    <row r="51" spans="1:14">
      <c r="C51" s="195" t="s">
        <v>132</v>
      </c>
      <c r="D51" s="201">
        <f>STDEV(E38:E41,G38:G41)/D50</f>
        <v>0.011578163619549</v>
      </c>
      <c r="F51" s="200"/>
    </row>
    <row r="52" spans="1:14" customHeight="1" ht="19.5">
      <c r="C52" s="197" t="s">
        <v>133</v>
      </c>
      <c r="D52" s="202">
        <f>COUNT(E38:E41,G38:G41)</f>
        <v>6</v>
      </c>
      <c r="F52" s="200"/>
    </row>
    <row r="54" spans="1:14">
      <c r="A54" s="157" t="s">
        <v>94</v>
      </c>
      <c r="B54" s="203" t="s">
        <v>134</v>
      </c>
    </row>
    <row r="55" spans="1:14">
      <c r="A55" s="158" t="s">
        <v>135</v>
      </c>
      <c r="B55" s="161">
        <v>160</v>
      </c>
      <c r="C55" s="2" t="s">
        <v>96</v>
      </c>
    </row>
    <row r="56" spans="1:14">
      <c r="A56" s="160" t="s">
        <v>136</v>
      </c>
      <c r="B56" s="258">
        <v>160</v>
      </c>
      <c r="C56" s="158" t="str">
        <f>B20</f>
        <v>each tablets contains sulphamethoxazole 900mg Trimethoprim 160mg.</v>
      </c>
      <c r="H56" s="167"/>
    </row>
    <row r="57" spans="1:14">
      <c r="A57" s="161" t="s">
        <v>137</v>
      </c>
      <c r="B57" s="297" t="str">
        <f>#REF!</f>
        <v>0</v>
      </c>
      <c r="H57" s="167"/>
    </row>
    <row r="58" spans="1:14" customHeight="1" ht="19.5">
      <c r="H58" s="167"/>
    </row>
    <row r="59" spans="1:14" customHeight="1" ht="15.75" s="12" customFormat="1">
      <c r="A59" s="176" t="s">
        <v>138</v>
      </c>
      <c r="B59" s="298">
        <v>32</v>
      </c>
      <c r="C59" s="158"/>
      <c r="D59" s="205" t="s">
        <v>139</v>
      </c>
      <c r="E59" s="204" t="s">
        <v>140</v>
      </c>
      <c r="F59" s="204" t="s">
        <v>112</v>
      </c>
      <c r="G59" s="204" t="s">
        <v>141</v>
      </c>
      <c r="H59" s="179" t="s">
        <v>142</v>
      </c>
      <c r="L59" s="168"/>
    </row>
    <row r="60" spans="1:14" customHeight="1" ht="22.5" s="12" customFormat="1">
      <c r="A60" s="177" t="s">
        <v>143</v>
      </c>
      <c r="B60" s="299">
        <v>100</v>
      </c>
      <c r="C60" s="363" t="s">
        <v>144</v>
      </c>
      <c r="D60" s="367">
        <v>203.49</v>
      </c>
      <c r="E60" s="206">
        <v>1</v>
      </c>
      <c r="F60" s="305">
        <v>24935030</v>
      </c>
      <c r="G60" s="245" t="str">
        <f>IF(ISBLANK(F60),"-",(F60/$D$50*$D$47*$B$68)*($B$57/$D$60))</f>
        <v>0</v>
      </c>
      <c r="H60" s="247" t="str">
        <f>IF(ISBLANK(F60),"-",G60/$B$56)</f>
        <v>0</v>
      </c>
      <c r="L60" s="168"/>
    </row>
    <row r="61" spans="1:14" customHeight="1" ht="21.75" s="12" customFormat="1">
      <c r="A61" s="177" t="s">
        <v>145</v>
      </c>
      <c r="B61" s="299">
        <v>5</v>
      </c>
      <c r="C61" s="364"/>
      <c r="D61" s="368"/>
      <c r="E61" s="207">
        <v>2</v>
      </c>
      <c r="F61" s="301">
        <v>24885544</v>
      </c>
      <c r="G61" s="246" t="str">
        <f>IF(ISBLANK(F61),"-",(F61/$D$50*$D$47*$B$68)*($B$57/$D$60))</f>
        <v>0</v>
      </c>
      <c r="H61" s="248" t="str">
        <f>IF(ISBLANK(F61),"-",G61/$B$56)</f>
        <v>0</v>
      </c>
      <c r="L61" s="168"/>
    </row>
    <row r="62" spans="1:14" customHeight="1" ht="21.75" s="12" customFormat="1">
      <c r="A62" s="177" t="s">
        <v>146</v>
      </c>
      <c r="B62" s="299">
        <v>50</v>
      </c>
      <c r="C62" s="364"/>
      <c r="D62" s="368"/>
      <c r="E62" s="207">
        <v>3</v>
      </c>
      <c r="F62" s="301">
        <v>24847231</v>
      </c>
      <c r="G62" s="246" t="str">
        <f>IF(ISBLANK(F62),"-",(F62/$D$50*$D$47*$B$68)*($B$57/$D$60))</f>
        <v>0</v>
      </c>
      <c r="H62" s="248" t="str">
        <f>IF(ISBLANK(F62),"-",G62/$B$56)</f>
        <v>0</v>
      </c>
      <c r="L62" s="168"/>
    </row>
    <row r="63" spans="1:14" customHeight="1" ht="21">
      <c r="A63" s="177" t="s">
        <v>147</v>
      </c>
      <c r="B63" s="299">
        <v>1</v>
      </c>
      <c r="C63" s="365"/>
      <c r="D63" s="369"/>
      <c r="E63" s="208">
        <v>4</v>
      </c>
      <c r="F63" s="306"/>
      <c r="G63" s="246" t="str">
        <f>IF(ISBLANK(F63),"-",(F63/$D$50*$D$47*$B$68)*($B$57/$D$60))</f>
        <v>0</v>
      </c>
      <c r="H63" s="248" t="str">
        <f>IF(ISBLANK(F63),"-",G63/$B$56)</f>
        <v>0</v>
      </c>
    </row>
    <row r="64" spans="1:14" customHeight="1" ht="21.75">
      <c r="A64" s="177" t="s">
        <v>148</v>
      </c>
      <c r="B64" s="299">
        <v>1</v>
      </c>
      <c r="C64" s="363" t="s">
        <v>149</v>
      </c>
      <c r="D64" s="367">
        <v>208.25</v>
      </c>
      <c r="E64" s="206">
        <v>1</v>
      </c>
      <c r="F64" s="305">
        <v>25791167</v>
      </c>
      <c r="G64" s="289" t="str">
        <f>IF(ISBLANK(F64),"-",(F64/$D$50*$D$47*$B$68)*($B$57/$D$64))</f>
        <v>0</v>
      </c>
      <c r="H64" s="286" t="str">
        <f>IF(ISBLANK(F64),"-",G64/$B$56)</f>
        <v>0</v>
      </c>
    </row>
    <row r="65" spans="1:14" customHeight="1" ht="21.75">
      <c r="A65" s="177" t="s">
        <v>150</v>
      </c>
      <c r="B65" s="299">
        <v>1</v>
      </c>
      <c r="C65" s="364"/>
      <c r="D65" s="368"/>
      <c r="E65" s="207">
        <v>2</v>
      </c>
      <c r="F65" s="301">
        <v>25706227</v>
      </c>
      <c r="G65" s="290" t="str">
        <f>IF(ISBLANK(F65),"-",(F65/$D$50*$D$47*$B$68)*($B$57/$D$64))</f>
        <v>0</v>
      </c>
      <c r="H65" s="287" t="str">
        <f>IF(ISBLANK(F65),"-",G65/$B$56)</f>
        <v>0</v>
      </c>
    </row>
    <row r="66" spans="1:14" customHeight="1" ht="21.75">
      <c r="A66" s="177" t="s">
        <v>151</v>
      </c>
      <c r="B66" s="299">
        <v>1</v>
      </c>
      <c r="C66" s="364"/>
      <c r="D66" s="368"/>
      <c r="E66" s="207">
        <v>3</v>
      </c>
      <c r="F66" s="301">
        <v>25679572</v>
      </c>
      <c r="G66" s="290" t="str">
        <f>IF(ISBLANK(F66),"-",(F66/$D$50*$D$47*$B$68)*($B$57/$D$64))</f>
        <v>0</v>
      </c>
      <c r="H66" s="287" t="str">
        <f>IF(ISBLANK(F66),"-",G66/$B$56)</f>
        <v>0</v>
      </c>
    </row>
    <row r="67" spans="1:14" customHeight="1" ht="21">
      <c r="A67" s="177" t="s">
        <v>152</v>
      </c>
      <c r="B67" s="299">
        <v>1</v>
      </c>
      <c r="C67" s="365"/>
      <c r="D67" s="369"/>
      <c r="E67" s="208">
        <v>4</v>
      </c>
      <c r="F67" s="306"/>
      <c r="G67" s="291" t="str">
        <f>IF(ISBLANK(F67),"-",(F67/$D$50*$D$47*$B$68)*($B$57/$D$64))</f>
        <v>0</v>
      </c>
      <c r="H67" s="288" t="str">
        <f>IF(ISBLANK(F67),"-",G67/$B$56)</f>
        <v>0</v>
      </c>
    </row>
    <row r="68" spans="1:14" customHeight="1" ht="21.75">
      <c r="A68" s="177" t="s">
        <v>153</v>
      </c>
      <c r="B68" s="307">
        <f>(B67/B66)*(B65/B64)*(B63/B62)*(B61/B60)*B59</f>
        <v>0.032</v>
      </c>
      <c r="C68" s="363" t="s">
        <v>154</v>
      </c>
      <c r="D68" s="367">
        <v>211.64</v>
      </c>
      <c r="E68" s="206">
        <v>1</v>
      </c>
      <c r="F68" s="305">
        <v>26664362</v>
      </c>
      <c r="G68" s="289" t="str">
        <f>IF(ISBLANK(F68),"-",(F68/$D$50*$D$47*$B$68)*($B$57/$D$68))</f>
        <v>0</v>
      </c>
      <c r="H68" s="248" t="str">
        <f>IF(ISBLANK(F68),"-",G68/$B$56)</f>
        <v>0</v>
      </c>
    </row>
    <row r="69" spans="1:14" customHeight="1" ht="21.75">
      <c r="A69" s="330" t="s">
        <v>155</v>
      </c>
      <c r="B69" s="331" t="str">
        <f>(D47*B68)/B56*B57</f>
        <v>0</v>
      </c>
      <c r="C69" s="364"/>
      <c r="D69" s="368"/>
      <c r="E69" s="207">
        <v>2</v>
      </c>
      <c r="F69" s="301">
        <v>26633016</v>
      </c>
      <c r="G69" s="290" t="str">
        <f>IF(ISBLANK(F69),"-",(F69/$D$50*$D$47*$B$68)*($B$57/$D$68))</f>
        <v>0</v>
      </c>
      <c r="H69" s="248" t="str">
        <f>IF(ISBLANK(F69),"-",G69/$B$56)</f>
        <v>0</v>
      </c>
    </row>
    <row r="70" spans="1:14" customHeight="1" ht="22.5">
      <c r="A70" s="355" t="s">
        <v>126</v>
      </c>
      <c r="B70" s="356"/>
      <c r="C70" s="364"/>
      <c r="D70" s="368"/>
      <c r="E70" s="207">
        <v>3</v>
      </c>
      <c r="F70" s="301">
        <v>26595842</v>
      </c>
      <c r="G70" s="290" t="str">
        <f>IF(ISBLANK(F70),"-",(F70/$D$50*$D$47*$B$68)*($B$57/$D$68))</f>
        <v>0</v>
      </c>
      <c r="H70" s="248" t="str">
        <f>IF(ISBLANK(F70),"-",G70/$B$56)</f>
        <v>0</v>
      </c>
    </row>
    <row r="71" spans="1:14" customHeight="1" ht="21.75">
      <c r="A71" s="357"/>
      <c r="B71" s="358"/>
      <c r="C71" s="366"/>
      <c r="D71" s="369"/>
      <c r="E71" s="208">
        <v>4</v>
      </c>
      <c r="F71" s="306"/>
      <c r="G71" s="291" t="str">
        <f>IF(ISBLANK(F71),"-",(F71/$D$50*$D$47*$B$68)*($B$57/$D$68))</f>
        <v>0</v>
      </c>
      <c r="H71" s="249" t="str">
        <f>IF(ISBLANK(F71),"-",G71/$B$56)</f>
        <v>0</v>
      </c>
    </row>
    <row r="72" spans="1:14">
      <c r="A72" s="209"/>
      <c r="B72" s="209"/>
      <c r="C72" s="209"/>
      <c r="D72" s="209"/>
      <c r="E72" s="209"/>
      <c r="F72" s="210"/>
      <c r="G72" s="198" t="s">
        <v>119</v>
      </c>
      <c r="H72" s="250" t="str">
        <f>AVERAGE(H60:H71)</f>
        <v>0</v>
      </c>
    </row>
    <row r="73" spans="1:14">
      <c r="C73" s="209"/>
      <c r="D73" s="209"/>
      <c r="E73" s="209"/>
      <c r="F73" s="210"/>
      <c r="G73" s="195" t="s">
        <v>132</v>
      </c>
      <c r="H73" s="212" t="str">
        <f>STDEV(H60:H71)/H72</f>
        <v>0</v>
      </c>
    </row>
    <row r="74" spans="1:14" customHeight="1" ht="19.5">
      <c r="A74" s="209"/>
      <c r="B74" s="209"/>
      <c r="C74" s="210"/>
      <c r="D74" s="210"/>
      <c r="E74" s="211"/>
      <c r="F74" s="210"/>
      <c r="G74" s="197" t="s">
        <v>133</v>
      </c>
      <c r="H74" s="214">
        <f>COUNT(H60:H71)</f>
        <v>0</v>
      </c>
    </row>
    <row r="75" spans="1:14">
      <c r="A75" s="209"/>
      <c r="B75" s="209"/>
      <c r="C75" s="210"/>
      <c r="D75" s="210"/>
      <c r="E75" s="211"/>
      <c r="F75" s="210"/>
      <c r="G75" s="233"/>
      <c r="H75" s="317"/>
    </row>
    <row r="76" spans="1:14">
      <c r="A76" s="209"/>
      <c r="B76" s="209"/>
      <c r="C76" s="210"/>
      <c r="D76" s="210"/>
      <c r="E76" s="211"/>
      <c r="F76" s="210"/>
      <c r="G76" s="233"/>
      <c r="H76" s="317"/>
    </row>
    <row r="77" spans="1:14">
      <c r="A77" s="209"/>
      <c r="B77" s="209"/>
      <c r="C77" s="210"/>
      <c r="D77" s="210"/>
      <c r="E77" s="211"/>
      <c r="F77" s="210"/>
      <c r="G77" s="233"/>
      <c r="H77" s="317"/>
    </row>
    <row r="78" spans="1:14">
      <c r="A78" s="163" t="s">
        <v>156</v>
      </c>
      <c r="B78" s="163" t="s">
        <v>157</v>
      </c>
    </row>
    <row r="79" spans="1:14">
      <c r="A79" s="163"/>
      <c r="B79" s="163"/>
    </row>
    <row r="80" spans="1:14">
      <c r="A80" s="164" t="s">
        <v>95</v>
      </c>
      <c r="B80" s="258" t="str">
        <f>B26</f>
        <v>Trimethoprim</v>
      </c>
    </row>
    <row r="81" spans="1:14">
      <c r="A81" s="166" t="s">
        <v>97</v>
      </c>
      <c r="B81" s="258" t="str">
        <f>B27</f>
        <v>NQCL-WRS-T7-1</v>
      </c>
    </row>
    <row r="82" spans="1:14" customHeight="1" ht="19.5">
      <c r="A82" s="166" t="s">
        <v>99</v>
      </c>
      <c r="B82" s="258">
        <f>B28</f>
        <v>98.74</v>
      </c>
    </row>
    <row r="83" spans="1:14" customHeight="1" ht="15.75" s="12" customFormat="1">
      <c r="A83" s="166" t="s">
        <v>100</v>
      </c>
      <c r="B83" s="258">
        <f>B29</f>
        <v>0</v>
      </c>
      <c r="C83" s="343" t="s">
        <v>101</v>
      </c>
      <c r="D83" s="344"/>
      <c r="E83" s="344"/>
      <c r="F83" s="344"/>
      <c r="G83" s="345"/>
      <c r="I83" s="168"/>
      <c r="J83" s="168"/>
      <c r="K83" s="168"/>
      <c r="L83" s="168"/>
    </row>
    <row r="84" spans="1:14" s="12" customFormat="1">
      <c r="A84" s="166" t="s">
        <v>102</v>
      </c>
      <c r="B84" s="165">
        <f>B82-B83</f>
        <v>98.74</v>
      </c>
      <c r="C84" s="169"/>
      <c r="D84" s="169"/>
      <c r="E84" s="169"/>
      <c r="F84" s="169"/>
      <c r="G84" s="170"/>
      <c r="I84" s="168"/>
      <c r="J84" s="168"/>
      <c r="K84" s="168"/>
      <c r="L84" s="168"/>
    </row>
    <row r="85" spans="1:14" customHeight="1" ht="19.5">
      <c r="A85" s="163"/>
      <c r="B85" s="163"/>
    </row>
    <row r="86" spans="1:14" customHeight="1" ht="19.5">
      <c r="A86" s="176" t="s">
        <v>109</v>
      </c>
      <c r="B86" s="298">
        <v>25</v>
      </c>
      <c r="D86" s="243" t="s">
        <v>19</v>
      </c>
      <c r="E86" s="244"/>
      <c r="F86" s="347" t="s">
        <v>26</v>
      </c>
      <c r="G86" s="348"/>
    </row>
    <row r="87" spans="1:14" customHeight="1" ht="21.75">
      <c r="A87" s="177" t="s">
        <v>110</v>
      </c>
      <c r="B87" s="299">
        <v>1</v>
      </c>
      <c r="C87" s="240" t="s">
        <v>111</v>
      </c>
      <c r="D87" s="180" t="s">
        <v>112</v>
      </c>
      <c r="E87" s="241" t="s">
        <v>113</v>
      </c>
      <c r="F87" s="180" t="s">
        <v>112</v>
      </c>
      <c r="G87" s="181" t="s">
        <v>113</v>
      </c>
    </row>
    <row r="88" spans="1:14" customHeight="1" ht="21.75">
      <c r="A88" s="177" t="s">
        <v>114</v>
      </c>
      <c r="B88" s="299">
        <v>1</v>
      </c>
      <c r="C88" s="238">
        <v>1</v>
      </c>
      <c r="D88" s="300">
        <v>28296337</v>
      </c>
      <c r="E88" s="269">
        <f>IF(ISBLANK(D88),"-",$D$98/$D$95*D88)</f>
        <v>29954448.101054</v>
      </c>
      <c r="F88" s="300">
        <v>26668715</v>
      </c>
      <c r="G88" s="272">
        <f>IF(ISBLANK(F88),"-",$D$98/$F$95*F88)</f>
        <v>29320988.723233</v>
      </c>
    </row>
    <row r="89" spans="1:14" customHeight="1" ht="21.75">
      <c r="A89" s="177" t="s">
        <v>115</v>
      </c>
      <c r="B89" s="299">
        <v>1</v>
      </c>
      <c r="C89" s="210">
        <v>2</v>
      </c>
      <c r="D89" s="301">
        <v>28296784</v>
      </c>
      <c r="E89" s="270">
        <f>IF(ISBLANK(D89),"-",$D$98/$D$95*D89)</f>
        <v>29954921.294397</v>
      </c>
      <c r="F89" s="301">
        <v>26667582</v>
      </c>
      <c r="G89" s="273">
        <f>IF(ISBLANK(F89),"-",$D$98/$F$95*F89)</f>
        <v>29319743.043409</v>
      </c>
    </row>
    <row r="90" spans="1:14" customHeight="1" ht="21.75">
      <c r="A90" s="177" t="s">
        <v>116</v>
      </c>
      <c r="B90" s="299">
        <v>1</v>
      </c>
      <c r="C90" s="210">
        <v>3</v>
      </c>
      <c r="D90" s="301">
        <v>28273852</v>
      </c>
      <c r="E90" s="270">
        <f>IF(ISBLANK(D90),"-",$D$98/$D$95*D90)</f>
        <v>29930645.52316</v>
      </c>
      <c r="F90" s="301">
        <v>26668408</v>
      </c>
      <c r="G90" s="273">
        <f>IF(ISBLANK(F90),"-",$D$98/$F$95*F90)</f>
        <v>29320651.191277</v>
      </c>
    </row>
    <row r="91" spans="1:14" customHeight="1" ht="21.75">
      <c r="A91" s="177" t="s">
        <v>117</v>
      </c>
      <c r="B91" s="299">
        <v>1</v>
      </c>
      <c r="C91" s="242">
        <v>4</v>
      </c>
      <c r="D91" s="302"/>
      <c r="E91" s="271" t="str">
        <f>IF(ISBLANK(D91),"-",$D$98/$D$95*D91)</f>
        <v>0</v>
      </c>
      <c r="F91" s="308"/>
      <c r="G91" s="275" t="str">
        <f>IF(ISBLANK(F91),"-",$D$98/$D$95*F91)</f>
        <v>0</v>
      </c>
    </row>
    <row r="92" spans="1:14" customHeight="1" ht="22.5">
      <c r="A92" s="177" t="s">
        <v>118</v>
      </c>
      <c r="B92" s="299">
        <v>1</v>
      </c>
      <c r="C92" s="233" t="s">
        <v>119</v>
      </c>
      <c r="D92" s="332">
        <f>AVERAGE(D88:D91)</f>
        <v>28288991</v>
      </c>
      <c r="E92" s="215">
        <f>AVERAGE(E88:E91)</f>
        <v>29946671.639537</v>
      </c>
      <c r="F92" s="239">
        <f>AVERAGE(F88:F91)</f>
        <v>26668235</v>
      </c>
      <c r="G92" s="276">
        <f>AVERAGE(G88:G91)</f>
        <v>29320460.985973</v>
      </c>
    </row>
    <row r="93" spans="1:14" customHeight="1" ht="21.75">
      <c r="A93" s="177" t="s">
        <v>120</v>
      </c>
      <c r="B93" s="259">
        <v>1</v>
      </c>
      <c r="C93" s="320" t="s">
        <v>121</v>
      </c>
      <c r="D93" s="321">
        <v>21.26</v>
      </c>
      <c r="E93" s="184"/>
      <c r="F93" s="303">
        <v>20.47</v>
      </c>
    </row>
    <row r="94" spans="1:14" customHeight="1" ht="21.75">
      <c r="A94" s="177" t="s">
        <v>122</v>
      </c>
      <c r="B94" s="259">
        <v>1</v>
      </c>
      <c r="C94" s="322" t="s">
        <v>123</v>
      </c>
      <c r="D94" s="323">
        <f>D93*$B$34</f>
        <v>21.26</v>
      </c>
      <c r="E94" s="191"/>
      <c r="F94" s="190">
        <f>F93*$B$34</f>
        <v>20.47</v>
      </c>
    </row>
    <row r="95" spans="1:14" customHeight="1" ht="19.5">
      <c r="A95" s="177" t="s">
        <v>124</v>
      </c>
      <c r="B95" s="318">
        <f>(B94/B93)*(B92/B91)*(B90/B89)*(B88/B87)*B86</f>
        <v>25</v>
      </c>
      <c r="C95" s="322" t="s">
        <v>125</v>
      </c>
      <c r="D95" s="324">
        <f>D94*$B$84/100</f>
        <v>20.992124</v>
      </c>
      <c r="E95" s="193"/>
      <c r="F95" s="192">
        <f>F94*$B$84/100</f>
        <v>20.212078</v>
      </c>
    </row>
    <row r="96" spans="1:14" customHeight="1" ht="19.5">
      <c r="A96" s="349" t="s">
        <v>126</v>
      </c>
      <c r="B96" s="350"/>
      <c r="C96" s="322" t="s">
        <v>127</v>
      </c>
      <c r="D96" s="323">
        <f>D95/$B$95</f>
        <v>0.83968496</v>
      </c>
      <c r="E96" s="193"/>
      <c r="F96" s="194">
        <f>F95/$B$95</f>
        <v>0.80848312</v>
      </c>
      <c r="G96" s="292"/>
      <c r="H96" s="293"/>
    </row>
    <row r="97" spans="1:14" customHeight="1" ht="19.5">
      <c r="A97" s="351"/>
      <c r="B97" s="352"/>
      <c r="C97" s="322" t="s">
        <v>128</v>
      </c>
      <c r="D97" s="333">
        <f>$B$56/$B$113</f>
        <v>0.88888888888889</v>
      </c>
      <c r="F97" s="196"/>
      <c r="G97" s="294"/>
      <c r="H97" s="293"/>
    </row>
    <row r="98" spans="1:14">
      <c r="C98" s="322" t="s">
        <v>129</v>
      </c>
      <c r="D98" s="323">
        <f>D97*$B$95</f>
        <v>22.222222222222</v>
      </c>
      <c r="F98" s="196"/>
      <c r="G98" s="292"/>
      <c r="H98" s="293"/>
    </row>
    <row r="99" spans="1:14" customHeight="1" ht="19.5">
      <c r="C99" s="326" t="s">
        <v>130</v>
      </c>
      <c r="D99" s="334">
        <f>D98/B34</f>
        <v>22.222222222222</v>
      </c>
      <c r="F99" s="200"/>
      <c r="G99" s="292"/>
      <c r="H99" s="293"/>
      <c r="J99" s="216"/>
    </row>
    <row r="100" spans="1:14">
      <c r="C100" s="328" t="s">
        <v>158</v>
      </c>
      <c r="D100" s="329">
        <f>AVERAGE(E88:E91,G88:G91)</f>
        <v>29633566.312755</v>
      </c>
      <c r="F100" s="200"/>
      <c r="G100" s="295"/>
      <c r="H100" s="293"/>
      <c r="J100" s="218"/>
    </row>
    <row r="101" spans="1:14">
      <c r="C101" s="195" t="s">
        <v>132</v>
      </c>
      <c r="D101" s="217">
        <f>STDEV(E88:E91,G88:G91)/D100</f>
        <v>0.011578163619549</v>
      </c>
      <c r="F101" s="200"/>
      <c r="G101" s="292"/>
      <c r="H101" s="293"/>
      <c r="J101" s="218"/>
    </row>
    <row r="102" spans="1:14" customHeight="1" ht="19.5">
      <c r="C102" s="197" t="s">
        <v>133</v>
      </c>
      <c r="D102" s="219">
        <f>COUNT(E88:E91,G88:G91)</f>
        <v>6</v>
      </c>
      <c r="F102" s="200"/>
      <c r="G102" s="292"/>
      <c r="H102" s="293"/>
      <c r="J102" s="218"/>
    </row>
    <row r="103" spans="1:14" customHeight="1" ht="19.5">
      <c r="A103" s="157"/>
      <c r="B103" s="157"/>
      <c r="C103" s="157"/>
      <c r="D103" s="157"/>
      <c r="E103" s="157"/>
    </row>
    <row r="104" spans="1:14" customHeight="1" ht="17.25">
      <c r="A104" s="176" t="s">
        <v>159</v>
      </c>
      <c r="B104" s="298">
        <v>900</v>
      </c>
      <c r="C104" s="220" t="s">
        <v>160</v>
      </c>
      <c r="D104" s="221" t="s">
        <v>112</v>
      </c>
      <c r="E104" s="342" t="s">
        <v>161</v>
      </c>
      <c r="F104" s="222" t="s">
        <v>162</v>
      </c>
    </row>
    <row r="105" spans="1:14" customHeight="1" ht="21.75">
      <c r="A105" s="177" t="s">
        <v>143</v>
      </c>
      <c r="B105" s="299">
        <v>5</v>
      </c>
      <c r="C105" s="183">
        <v>1</v>
      </c>
      <c r="D105" s="309">
        <v>28358660</v>
      </c>
      <c r="E105" s="223">
        <f>IF(ISBLANK(D105),"-",D105/$D$100*$D$97*$B$113)</f>
        <v>153.11642048453</v>
      </c>
      <c r="F105" s="224">
        <f>IF(ISBLANK(D105), "-", E105/$B$56)</f>
        <v>0.95697762802831</v>
      </c>
    </row>
    <row r="106" spans="1:14" customHeight="1" ht="21.75">
      <c r="A106" s="177" t="s">
        <v>145</v>
      </c>
      <c r="B106" s="299">
        <v>1</v>
      </c>
      <c r="C106" s="183">
        <v>2</v>
      </c>
      <c r="D106" s="309">
        <v>27866461</v>
      </c>
      <c r="E106" s="225">
        <f>IF(ISBLANK(D106),"-",D106/$D$100*$D$97*$B$113)</f>
        <v>150.45889897096</v>
      </c>
      <c r="F106" s="251">
        <f>IF(ISBLANK(D106), "-", E106/$B$56)</f>
        <v>0.94036811856849</v>
      </c>
    </row>
    <row r="107" spans="1:14" customHeight="1" ht="21.75">
      <c r="A107" s="177" t="s">
        <v>146</v>
      </c>
      <c r="B107" s="299">
        <v>1</v>
      </c>
      <c r="C107" s="183">
        <v>3</v>
      </c>
      <c r="D107" s="309">
        <v>28268855</v>
      </c>
      <c r="E107" s="225">
        <f>IF(ISBLANK(D107),"-",D107/$D$100*$D$97*$B$113)</f>
        <v>152.63153790751</v>
      </c>
      <c r="F107" s="251">
        <f>IF(ISBLANK(D107), "-", E107/$B$56)</f>
        <v>0.95394711192194</v>
      </c>
    </row>
    <row r="108" spans="1:14" customHeight="1" ht="21.75">
      <c r="A108" s="177" t="s">
        <v>147</v>
      </c>
      <c r="B108" s="299">
        <v>1</v>
      </c>
      <c r="C108" s="183">
        <v>4</v>
      </c>
      <c r="D108" s="309">
        <v>25752599</v>
      </c>
      <c r="E108" s="225">
        <f>IF(ISBLANK(D108),"-",D108/$D$100*$D$97*$B$113)</f>
        <v>139.04556058197</v>
      </c>
      <c r="F108" s="251">
        <f>IF(ISBLANK(D108), "-", E108/$B$56)</f>
        <v>0.86903475363731</v>
      </c>
    </row>
    <row r="109" spans="1:14" customHeight="1" ht="21.75">
      <c r="A109" s="177" t="s">
        <v>148</v>
      </c>
      <c r="B109" s="299">
        <v>1</v>
      </c>
      <c r="C109" s="183">
        <v>5</v>
      </c>
      <c r="D109" s="309">
        <v>28336785</v>
      </c>
      <c r="E109" s="225">
        <f>IF(ISBLANK(D109),"-",D109/$D$100*$D$97*$B$113)</f>
        <v>152.99831117689</v>
      </c>
      <c r="F109" s="251">
        <f>IF(ISBLANK(D109), "-", E109/$B$56)</f>
        <v>0.95623944485558</v>
      </c>
    </row>
    <row r="110" spans="1:14" customHeight="1" ht="21.75">
      <c r="A110" s="177" t="s">
        <v>150</v>
      </c>
      <c r="B110" s="299">
        <v>1</v>
      </c>
      <c r="C110" s="186">
        <v>6</v>
      </c>
      <c r="D110" s="310">
        <v>282330085</v>
      </c>
      <c r="E110" s="226">
        <f>IF(ISBLANK(D110),"-",D110/$D$100*$D$97*$B$113)</f>
        <v>1524.3799252254</v>
      </c>
      <c r="F110" s="252">
        <f>IF(ISBLANK(D110), "-", E110/$B$56)</f>
        <v>9.5273745326589</v>
      </c>
    </row>
    <row r="111" spans="1:14" customHeight="1" ht="21.75">
      <c r="A111" s="177" t="s">
        <v>151</v>
      </c>
      <c r="B111" s="299">
        <v>1</v>
      </c>
      <c r="C111" s="183"/>
      <c r="D111" s="210"/>
      <c r="E111" s="213"/>
      <c r="F111" s="227"/>
    </row>
    <row r="112" spans="1:14" customHeight="1" ht="21.75">
      <c r="A112" s="177" t="s">
        <v>152</v>
      </c>
      <c r="B112" s="299">
        <v>1</v>
      </c>
      <c r="C112" s="183"/>
      <c r="D112" s="228"/>
      <c r="E112" s="229" t="s">
        <v>119</v>
      </c>
      <c r="F112" s="230">
        <f>AVERAGE(F105:F110)</f>
        <v>2.3673235982784</v>
      </c>
    </row>
    <row r="113" spans="1:14" customHeight="1" ht="19.5">
      <c r="A113" s="177" t="s">
        <v>153</v>
      </c>
      <c r="B113" s="304">
        <f>(B112/B111)*(B110/B109)*(B108/B107)*(B106/B105)*B104</f>
        <v>180</v>
      </c>
      <c r="C113" s="231"/>
      <c r="D113" s="232"/>
      <c r="E113" s="233" t="s">
        <v>132</v>
      </c>
      <c r="F113" s="234">
        <f>STDEV(F105:F110)/F112</f>
        <v>1.4817813624591</v>
      </c>
      <c r="I113" s="213"/>
    </row>
    <row r="114" spans="1:14" customHeight="1" ht="19.5">
      <c r="A114" s="349" t="s">
        <v>126</v>
      </c>
      <c r="B114" s="353"/>
      <c r="C114" s="235"/>
      <c r="D114" s="236"/>
      <c r="E114" s="237" t="s">
        <v>133</v>
      </c>
      <c r="F114" s="219">
        <f>COUNT(F105:F110)</f>
        <v>6</v>
      </c>
      <c r="I114" s="213"/>
      <c r="J114" s="218"/>
    </row>
    <row r="115" spans="1:14" customHeight="1" ht="19.5">
      <c r="A115" s="351"/>
      <c r="B115" s="354"/>
      <c r="C115" s="213"/>
      <c r="D115" s="213"/>
      <c r="E115" s="213"/>
      <c r="F115" s="210"/>
      <c r="G115" s="213"/>
      <c r="H115" s="213"/>
      <c r="I115" s="213"/>
    </row>
    <row r="116" spans="1:14">
      <c r="A116" s="174"/>
      <c r="B116" s="174"/>
      <c r="C116" s="213"/>
      <c r="D116" s="213"/>
      <c r="E116" s="213"/>
      <c r="F116" s="210"/>
      <c r="G116" s="213"/>
      <c r="H116" s="213"/>
      <c r="I116" s="213"/>
    </row>
    <row r="117" spans="1:14">
      <c r="A117" s="163" t="s">
        <v>156</v>
      </c>
      <c r="B117" s="163" t="s">
        <v>163</v>
      </c>
    </row>
    <row r="118" spans="1:14">
      <c r="A118" s="163"/>
      <c r="B118" s="163"/>
    </row>
    <row r="119" spans="1:14">
      <c r="A119" s="164" t="s">
        <v>95</v>
      </c>
      <c r="B119" s="258" t="str">
        <f>B26</f>
        <v>Trimethoprim</v>
      </c>
    </row>
    <row r="120" spans="1:14">
      <c r="A120" s="166" t="s">
        <v>97</v>
      </c>
      <c r="B120" s="258" t="str">
        <f>B27</f>
        <v>NQCL-WRS-T7-1</v>
      </c>
    </row>
    <row r="121" spans="1:14" customHeight="1" ht="19.5">
      <c r="A121" s="166" t="s">
        <v>99</v>
      </c>
      <c r="B121" s="258">
        <f>B28</f>
        <v>98.74</v>
      </c>
    </row>
    <row r="122" spans="1:14" customHeight="1" ht="15.75" s="12" customFormat="1">
      <c r="A122" s="166" t="s">
        <v>100</v>
      </c>
      <c r="B122" s="258">
        <f>B29</f>
        <v>0</v>
      </c>
      <c r="C122" s="343" t="s">
        <v>101</v>
      </c>
      <c r="D122" s="344"/>
      <c r="E122" s="344"/>
      <c r="F122" s="344"/>
      <c r="G122" s="345"/>
      <c r="I122" s="168"/>
      <c r="J122" s="168"/>
      <c r="K122" s="168"/>
      <c r="L122" s="168"/>
    </row>
    <row r="123" spans="1:14" s="12" customFormat="1">
      <c r="A123" s="166" t="s">
        <v>102</v>
      </c>
      <c r="B123" s="165">
        <f>B121-B122</f>
        <v>98.74</v>
      </c>
      <c r="C123" s="169"/>
      <c r="D123" s="169"/>
      <c r="E123" s="169"/>
      <c r="F123" s="169"/>
      <c r="G123" s="170"/>
      <c r="I123" s="168"/>
      <c r="J123" s="168"/>
      <c r="K123" s="168"/>
      <c r="L123" s="168"/>
    </row>
    <row r="124" spans="1:14">
      <c r="A124" s="163"/>
      <c r="B124" s="163"/>
    </row>
    <row r="125" spans="1:14" customHeight="1" ht="19.5">
      <c r="A125" s="163"/>
      <c r="B125" s="163"/>
    </row>
    <row r="126" spans="1:14" customHeight="1" ht="19.5">
      <c r="A126" s="176" t="s">
        <v>109</v>
      </c>
      <c r="B126" s="261">
        <v>1</v>
      </c>
      <c r="D126" s="284" t="s">
        <v>19</v>
      </c>
      <c r="E126" s="285"/>
      <c r="F126" s="347" t="s">
        <v>26</v>
      </c>
      <c r="G126" s="348"/>
    </row>
    <row r="127" spans="1:14" customHeight="1" ht="21.75">
      <c r="A127" s="177" t="s">
        <v>110</v>
      </c>
      <c r="B127" s="262">
        <v>1</v>
      </c>
      <c r="C127" s="283" t="s">
        <v>111</v>
      </c>
      <c r="D127" s="180" t="s">
        <v>112</v>
      </c>
      <c r="E127" s="241" t="s">
        <v>113</v>
      </c>
      <c r="F127" s="180" t="s">
        <v>112</v>
      </c>
      <c r="G127" s="181" t="s">
        <v>113</v>
      </c>
    </row>
    <row r="128" spans="1:14" customHeight="1" ht="21.75">
      <c r="A128" s="177" t="s">
        <v>114</v>
      </c>
      <c r="B128" s="262">
        <v>1</v>
      </c>
      <c r="C128" s="238">
        <v>1</v>
      </c>
      <c r="D128" s="263"/>
      <c r="E128" s="269" t="str">
        <f>IF(ISBLANK(D128),"-",$D$98/$D$95*D128)</f>
        <v>0</v>
      </c>
      <c r="F128" s="263"/>
      <c r="G128" s="272" t="str">
        <f>IF(ISBLANK(F128),"-",$D$98/$F$95*F128)</f>
        <v>0</v>
      </c>
    </row>
    <row r="129" spans="1:14" customHeight="1" ht="21.75">
      <c r="A129" s="177" t="s">
        <v>115</v>
      </c>
      <c r="B129" s="262">
        <v>1</v>
      </c>
      <c r="C129" s="210">
        <v>2</v>
      </c>
      <c r="D129" s="264"/>
      <c r="E129" s="270" t="str">
        <f>IF(ISBLANK(D129),"-",$D$98/$D$95*D129)</f>
        <v>0</v>
      </c>
      <c r="F129" s="264"/>
      <c r="G129" s="273" t="str">
        <f>IF(ISBLANK(F129),"-",$D$98/$F$95*F129)</f>
        <v>0</v>
      </c>
    </row>
    <row r="130" spans="1:14" customHeight="1" ht="21.75">
      <c r="A130" s="177" t="s">
        <v>116</v>
      </c>
      <c r="B130" s="262">
        <v>1</v>
      </c>
      <c r="C130" s="210">
        <v>3</v>
      </c>
      <c r="D130" s="264"/>
      <c r="E130" s="270" t="str">
        <f>IF(ISBLANK(D130),"-",$D$98/$D$95*D130)</f>
        <v>0</v>
      </c>
      <c r="F130" s="264"/>
      <c r="G130" s="273" t="str">
        <f>IF(ISBLANK(F130),"-",$D$98/$F$95*F130)</f>
        <v>0</v>
      </c>
    </row>
    <row r="131" spans="1:14" customHeight="1" ht="21.75">
      <c r="A131" s="177" t="s">
        <v>117</v>
      </c>
      <c r="B131" s="262">
        <v>1</v>
      </c>
      <c r="C131" s="242">
        <v>4</v>
      </c>
      <c r="D131" s="265"/>
      <c r="E131" s="271" t="str">
        <f>IF(ISBLANK(D131),"-",$D$98/$D$95*D131)</f>
        <v>0</v>
      </c>
      <c r="F131" s="274"/>
      <c r="G131" s="275" t="str">
        <f>IF(ISBLANK(F131),"-",$D$98/$D$95*F131)</f>
        <v>0</v>
      </c>
    </row>
    <row r="132" spans="1:14" customHeight="1" ht="22.5">
      <c r="A132" s="177" t="s">
        <v>118</v>
      </c>
      <c r="B132" s="262">
        <v>1</v>
      </c>
      <c r="C132" s="233" t="s">
        <v>119</v>
      </c>
      <c r="D132" s="332" t="str">
        <f>AVERAGE(D128:D131)</f>
        <v>0</v>
      </c>
      <c r="E132" s="215" t="str">
        <f>AVERAGE(E128:E131)</f>
        <v>0</v>
      </c>
      <c r="F132" s="239" t="str">
        <f>AVERAGE(F128:F131)</f>
        <v>0</v>
      </c>
      <c r="G132" s="276" t="str">
        <f>AVERAGE(G128:G131)</f>
        <v>0</v>
      </c>
    </row>
    <row r="133" spans="1:14" customHeight="1" ht="21.75">
      <c r="A133" s="177" t="s">
        <v>120</v>
      </c>
      <c r="B133" s="335">
        <v>1</v>
      </c>
      <c r="C133" s="320" t="s">
        <v>121</v>
      </c>
      <c r="D133" s="336"/>
      <c r="E133" s="184"/>
      <c r="F133" s="266"/>
    </row>
    <row r="134" spans="1:14" customHeight="1" ht="21.75">
      <c r="A134" s="177" t="s">
        <v>122</v>
      </c>
      <c r="B134" s="335">
        <v>1</v>
      </c>
      <c r="C134" s="322" t="s">
        <v>123</v>
      </c>
      <c r="D134" s="323" t="str">
        <f>D133*$B$34</f>
        <v>0</v>
      </c>
      <c r="E134" s="191"/>
      <c r="F134" s="190" t="str">
        <f>F133*$B$34</f>
        <v>0</v>
      </c>
    </row>
    <row r="135" spans="1:14" customHeight="1" ht="19.5">
      <c r="A135" s="177" t="s">
        <v>124</v>
      </c>
      <c r="B135" s="335">
        <f>(B134/B133)*(B132/B131)*(B130/B129)*(B128/B127)*B126</f>
        <v>1</v>
      </c>
      <c r="C135" s="322" t="s">
        <v>125</v>
      </c>
      <c r="D135" s="324" t="str">
        <f>D134*$B$123/100</f>
        <v>0</v>
      </c>
      <c r="E135" s="193"/>
      <c r="F135" s="192" t="str">
        <f>F134*$B$123/100</f>
        <v>0</v>
      </c>
    </row>
    <row r="136" spans="1:14" customHeight="1" ht="19.5">
      <c r="A136" s="349" t="s">
        <v>126</v>
      </c>
      <c r="B136" s="350"/>
      <c r="C136" s="322" t="s">
        <v>127</v>
      </c>
      <c r="D136" s="323" t="str">
        <f>D135/$B$135</f>
        <v>0</v>
      </c>
      <c r="E136" s="193"/>
      <c r="F136" s="194" t="str">
        <f>F135/$B$135</f>
        <v>0</v>
      </c>
      <c r="G136" s="292"/>
      <c r="H136" s="293"/>
    </row>
    <row r="137" spans="1:14" customHeight="1" ht="19.5">
      <c r="A137" s="351"/>
      <c r="B137" s="352"/>
      <c r="C137" s="322" t="s">
        <v>128</v>
      </c>
      <c r="D137" s="333">
        <f>$B$56/$B$153</f>
        <v>160</v>
      </c>
      <c r="F137" s="196"/>
      <c r="G137" s="294"/>
      <c r="H137" s="293"/>
    </row>
    <row r="138" spans="1:14">
      <c r="C138" s="322" t="s">
        <v>129</v>
      </c>
      <c r="D138" s="323">
        <f>D137*$B$135</f>
        <v>160</v>
      </c>
      <c r="F138" s="196"/>
      <c r="G138" s="292"/>
      <c r="H138" s="293"/>
    </row>
    <row r="139" spans="1:14" customHeight="1" ht="19.5">
      <c r="C139" s="337" t="s">
        <v>130</v>
      </c>
      <c r="D139" s="338">
        <f>D138/B34</f>
        <v>160</v>
      </c>
      <c r="F139" s="200"/>
      <c r="G139" s="292"/>
      <c r="H139" s="293"/>
      <c r="J139" s="216"/>
    </row>
    <row r="140" spans="1:14">
      <c r="C140" s="198" t="s">
        <v>158</v>
      </c>
      <c r="D140" s="199" t="str">
        <f>AVERAGE(E128:E131,G128:G131)</f>
        <v>0</v>
      </c>
      <c r="F140" s="200"/>
      <c r="G140" s="295"/>
      <c r="H140" s="293"/>
      <c r="J140" s="218"/>
    </row>
    <row r="141" spans="1:14">
      <c r="C141" s="195" t="s">
        <v>132</v>
      </c>
      <c r="D141" s="217" t="str">
        <f>STDEV(E128:E131,G128:G131)/D140</f>
        <v>0</v>
      </c>
      <c r="F141" s="200"/>
      <c r="G141" s="292"/>
      <c r="H141" s="293"/>
      <c r="J141" s="218"/>
    </row>
    <row r="142" spans="1:14" customHeight="1" ht="19.5">
      <c r="C142" s="197" t="s">
        <v>133</v>
      </c>
      <c r="D142" s="219">
        <f>COUNT(E128:E131,G128:G131)</f>
        <v>0</v>
      </c>
      <c r="F142" s="200"/>
      <c r="G142" s="292"/>
      <c r="H142" s="293"/>
      <c r="J142" s="218"/>
    </row>
    <row r="143" spans="1:14" customHeight="1" ht="19.5">
      <c r="A143" s="157"/>
      <c r="B143" s="157"/>
      <c r="C143" s="157"/>
      <c r="D143" s="157"/>
      <c r="E143" s="157"/>
    </row>
    <row r="144" spans="1:14" customHeight="1" ht="17.25">
      <c r="A144" s="176" t="s">
        <v>159</v>
      </c>
      <c r="B144" s="261">
        <v>1</v>
      </c>
      <c r="C144" s="220" t="s">
        <v>160</v>
      </c>
      <c r="D144" s="221" t="s">
        <v>112</v>
      </c>
      <c r="E144" s="342" t="s">
        <v>161</v>
      </c>
      <c r="F144" s="222" t="s">
        <v>162</v>
      </c>
    </row>
    <row r="145" spans="1:14" customHeight="1" ht="21.75">
      <c r="A145" s="177" t="s">
        <v>143</v>
      </c>
      <c r="B145" s="262">
        <v>1</v>
      </c>
      <c r="C145" s="183">
        <v>1</v>
      </c>
      <c r="D145" s="267"/>
      <c r="E145" s="314" t="str">
        <f>IF(ISBLANK(D145),"-",D145/$D$140*$D$137*$B$153)</f>
        <v>0</v>
      </c>
      <c r="F145" s="311" t="str">
        <f>IF(ISBLANK(D145), "-", E145/$B$56)</f>
        <v>0</v>
      </c>
    </row>
    <row r="146" spans="1:14" customHeight="1" ht="21.75">
      <c r="A146" s="177" t="s">
        <v>145</v>
      </c>
      <c r="B146" s="262">
        <v>1</v>
      </c>
      <c r="C146" s="183">
        <v>2</v>
      </c>
      <c r="D146" s="267"/>
      <c r="E146" s="315" t="str">
        <f>IF(ISBLANK(D146),"-",D146/$D$140*$D$137*$B$153)</f>
        <v>0</v>
      </c>
      <c r="F146" s="312" t="str">
        <f>IF(ISBLANK(D146), "-", E146/$B$56)</f>
        <v>0</v>
      </c>
    </row>
    <row r="147" spans="1:14" customHeight="1" ht="21.75">
      <c r="A147" s="177" t="s">
        <v>146</v>
      </c>
      <c r="B147" s="262">
        <v>1</v>
      </c>
      <c r="C147" s="183">
        <v>3</v>
      </c>
      <c r="D147" s="267"/>
      <c r="E147" s="315" t="str">
        <f>IF(ISBLANK(D147),"-",D147/$D$140*$D$137*$B$153)</f>
        <v>0</v>
      </c>
      <c r="F147" s="312" t="str">
        <f>IF(ISBLANK(D147), "-", E147/$B$56)</f>
        <v>0</v>
      </c>
    </row>
    <row r="148" spans="1:14" customHeight="1" ht="21.75">
      <c r="A148" s="177" t="s">
        <v>147</v>
      </c>
      <c r="B148" s="262">
        <v>1</v>
      </c>
      <c r="C148" s="183">
        <v>4</v>
      </c>
      <c r="D148" s="267"/>
      <c r="E148" s="315" t="str">
        <f>IF(ISBLANK(D148),"-",D148/$D$140*$D$137*$B$153)</f>
        <v>0</v>
      </c>
      <c r="F148" s="312" t="str">
        <f>IF(ISBLANK(D148), "-", E148/$B$56)</f>
        <v>0</v>
      </c>
    </row>
    <row r="149" spans="1:14" customHeight="1" ht="21.75">
      <c r="A149" s="177" t="s">
        <v>148</v>
      </c>
      <c r="B149" s="262">
        <v>1</v>
      </c>
      <c r="C149" s="183">
        <v>5</v>
      </c>
      <c r="D149" s="267"/>
      <c r="E149" s="315" t="str">
        <f>IF(ISBLANK(D149),"-",D149/$D$140*$D$137*$B$153)</f>
        <v>0</v>
      </c>
      <c r="F149" s="312" t="str">
        <f>IF(ISBLANK(D149), "-", E149/$B$56)</f>
        <v>0</v>
      </c>
    </row>
    <row r="150" spans="1:14" customHeight="1" ht="21.75">
      <c r="A150" s="177" t="s">
        <v>150</v>
      </c>
      <c r="B150" s="262">
        <v>1</v>
      </c>
      <c r="C150" s="186">
        <v>6</v>
      </c>
      <c r="D150" s="268"/>
      <c r="E150" s="316" t="str">
        <f>IF(ISBLANK(D150),"-",D150/$D$140*$D$137*$B$153)</f>
        <v>0</v>
      </c>
      <c r="F150" s="313" t="str">
        <f>IF(ISBLANK(D150), "-", E150/$B$56)</f>
        <v>0</v>
      </c>
    </row>
    <row r="151" spans="1:14" customHeight="1" ht="21.75">
      <c r="A151" s="177" t="s">
        <v>151</v>
      </c>
      <c r="B151" s="262">
        <v>1</v>
      </c>
      <c r="C151" s="183"/>
      <c r="D151" s="210"/>
      <c r="E151" s="213"/>
      <c r="F151" s="227"/>
    </row>
    <row r="152" spans="1:14" customHeight="1" ht="21.75">
      <c r="A152" s="177" t="s">
        <v>152</v>
      </c>
      <c r="B152" s="262">
        <v>1</v>
      </c>
      <c r="C152" s="183"/>
      <c r="D152" s="228"/>
      <c r="E152" s="229" t="s">
        <v>119</v>
      </c>
      <c r="F152" s="230" t="str">
        <f>AVERAGE(F145:F150)</f>
        <v>0</v>
      </c>
    </row>
    <row r="153" spans="1:14" customHeight="1" ht="19.5">
      <c r="A153" s="177" t="s">
        <v>153</v>
      </c>
      <c r="B153" s="262">
        <f>(B152/B151)*(B150/B149)*(B148/B147)*(B146/B145)*B144</f>
        <v>1</v>
      </c>
      <c r="C153" s="231"/>
      <c r="D153" s="232"/>
      <c r="E153" s="233" t="s">
        <v>132</v>
      </c>
      <c r="F153" s="234" t="str">
        <f>STDEV(F145:F150)/F152</f>
        <v>0</v>
      </c>
      <c r="I153" s="213"/>
    </row>
    <row r="154" spans="1:14" customHeight="1" ht="19.5">
      <c r="A154" s="349" t="s">
        <v>126</v>
      </c>
      <c r="B154" s="353"/>
      <c r="C154" s="235"/>
      <c r="D154" s="236"/>
      <c r="E154" s="237" t="s">
        <v>133</v>
      </c>
      <c r="F154" s="219">
        <f>COUNT(F145:F150)</f>
        <v>0</v>
      </c>
      <c r="I154" s="213"/>
      <c r="J154" s="218"/>
    </row>
    <row r="155" spans="1:14" customHeight="1" ht="19.5">
      <c r="A155" s="351"/>
      <c r="B155" s="354"/>
      <c r="C155" s="213"/>
      <c r="D155" s="213"/>
      <c r="E155" s="213"/>
      <c r="F155" s="210"/>
      <c r="G155" s="213"/>
      <c r="H155" s="213"/>
      <c r="I155" s="213"/>
    </row>
    <row r="156" spans="1:14">
      <c r="A156" s="174"/>
      <c r="B156" s="174"/>
      <c r="C156" s="213"/>
      <c r="D156" s="213"/>
      <c r="E156" s="213"/>
      <c r="F156" s="210"/>
      <c r="G156" s="213"/>
      <c r="H156" s="213"/>
      <c r="I156" s="213"/>
    </row>
    <row r="157" spans="1:14">
      <c r="A157" s="163" t="s">
        <v>156</v>
      </c>
      <c r="B157" s="339" t="s">
        <v>164</v>
      </c>
      <c r="C157" s="213"/>
      <c r="D157" s="213"/>
      <c r="E157" s="213"/>
      <c r="F157" s="210"/>
      <c r="G157" s="213"/>
      <c r="H157" s="213"/>
      <c r="I157" s="213"/>
    </row>
    <row r="158" spans="1:14">
      <c r="A158" s="174"/>
      <c r="B158" s="174"/>
      <c r="C158" s="213"/>
      <c r="D158" s="213"/>
      <c r="E158" s="213"/>
      <c r="F158" s="210"/>
      <c r="G158" s="213"/>
      <c r="H158" s="213"/>
      <c r="I158" s="213"/>
    </row>
    <row r="159" spans="1:14">
      <c r="A159" s="229" t="s">
        <v>119</v>
      </c>
      <c r="B159" s="341">
        <f>AVERAGE(F105:F110,F145:F150)</f>
        <v>2.3673235982784</v>
      </c>
      <c r="C159" s="213"/>
      <c r="D159" s="213"/>
      <c r="E159" s="213"/>
      <c r="F159" s="210"/>
      <c r="G159" s="213"/>
      <c r="H159" s="213"/>
      <c r="I159" s="213"/>
    </row>
    <row r="160" spans="1:14">
      <c r="A160" s="233" t="s">
        <v>132</v>
      </c>
      <c r="B160" s="340">
        <f>STDEV(F105:F110,F145:F150)/B159</f>
        <v>1.4817813624591</v>
      </c>
      <c r="C160" s="213"/>
      <c r="D160" s="213"/>
      <c r="E160" s="213"/>
      <c r="F160" s="210"/>
      <c r="G160" s="213"/>
      <c r="H160" s="213"/>
      <c r="I160" s="213"/>
    </row>
    <row r="161" spans="1:14" customHeight="1" ht="19.5">
      <c r="A161" s="237" t="s">
        <v>133</v>
      </c>
      <c r="B161" s="219">
        <f>COUNT(F105:F110,F145:F150)</f>
        <v>6</v>
      </c>
      <c r="C161" s="213"/>
      <c r="D161" s="213"/>
      <c r="E161" s="213"/>
      <c r="F161" s="210"/>
      <c r="G161" s="213"/>
      <c r="H161" s="213"/>
      <c r="I161" s="213"/>
    </row>
    <row r="162" spans="1:14" customHeight="1" ht="19.5">
      <c r="A162" s="253"/>
      <c r="B162" s="253"/>
      <c r="C162" s="254"/>
      <c r="D162" s="254"/>
      <c r="E162" s="254"/>
      <c r="F162" s="254"/>
      <c r="G162" s="254"/>
      <c r="H162" s="254"/>
    </row>
    <row r="163" spans="1:14">
      <c r="B163" s="359" t="s">
        <v>165</v>
      </c>
      <c r="C163" s="359"/>
      <c r="E163" s="240" t="s">
        <v>166</v>
      </c>
      <c r="F163" s="281"/>
      <c r="G163" s="359" t="s">
        <v>167</v>
      </c>
      <c r="H163" s="359"/>
    </row>
    <row r="164" spans="1:14" customHeight="1" ht="45">
      <c r="A164" s="282" t="s">
        <v>168</v>
      </c>
      <c r="B164" s="277"/>
      <c r="C164" s="277"/>
      <c r="E164" s="277"/>
      <c r="F164" s="213"/>
      <c r="G164" s="279"/>
      <c r="H164" s="279"/>
    </row>
    <row r="165" spans="1:14" customHeight="1" ht="45">
      <c r="A165" s="282" t="s">
        <v>169</v>
      </c>
      <c r="B165" s="278"/>
      <c r="C165" s="278"/>
      <c r="E165" s="278"/>
      <c r="F165" s="213"/>
      <c r="G165" s="280"/>
      <c r="H165" s="280"/>
    </row>
    <row r="166" spans="1:14">
      <c r="A166" s="209"/>
      <c r="B166" s="209"/>
      <c r="C166" s="210"/>
      <c r="D166" s="210"/>
      <c r="E166" s="210"/>
      <c r="F166" s="211"/>
      <c r="G166" s="210"/>
      <c r="H166" s="210"/>
      <c r="I166" s="213"/>
    </row>
    <row r="167" spans="1:14">
      <c r="A167" s="209"/>
      <c r="B167" s="209"/>
      <c r="C167" s="210"/>
      <c r="D167" s="210"/>
      <c r="E167" s="210"/>
      <c r="F167" s="211"/>
      <c r="G167" s="210"/>
      <c r="H167" s="210"/>
      <c r="I167" s="213"/>
    </row>
    <row r="168" spans="1:14">
      <c r="A168" s="209"/>
      <c r="B168" s="209"/>
      <c r="C168" s="210"/>
      <c r="D168" s="210"/>
      <c r="E168" s="210"/>
      <c r="F168" s="211"/>
      <c r="G168" s="210"/>
      <c r="H168" s="210"/>
      <c r="I168" s="213"/>
    </row>
    <row r="169" spans="1:14">
      <c r="A169" s="209"/>
      <c r="B169" s="209"/>
      <c r="C169" s="210"/>
      <c r="D169" s="210"/>
      <c r="E169" s="210"/>
      <c r="F169" s="211"/>
      <c r="G169" s="210"/>
      <c r="H169" s="210"/>
      <c r="I169" s="213"/>
    </row>
    <row r="170" spans="1:14">
      <c r="A170" s="209"/>
      <c r="B170" s="209"/>
      <c r="C170" s="210"/>
      <c r="D170" s="210"/>
      <c r="E170" s="210"/>
      <c r="F170" s="211"/>
      <c r="G170" s="210"/>
      <c r="H170" s="210"/>
      <c r="I170" s="213"/>
    </row>
    <row r="171" spans="1:14">
      <c r="A171" s="209"/>
      <c r="B171" s="209"/>
      <c r="C171" s="210"/>
      <c r="D171" s="210"/>
      <c r="E171" s="210"/>
      <c r="F171" s="211"/>
      <c r="G171" s="210"/>
      <c r="H171" s="210"/>
      <c r="I171" s="213"/>
    </row>
    <row r="172" spans="1:14">
      <c r="A172" s="209"/>
      <c r="B172" s="209"/>
      <c r="C172" s="210"/>
      <c r="D172" s="210"/>
      <c r="E172" s="210"/>
      <c r="F172" s="211"/>
      <c r="G172" s="210"/>
      <c r="H172" s="210"/>
      <c r="I172" s="213"/>
    </row>
    <row r="173" spans="1:14">
      <c r="A173" s="209"/>
      <c r="B173" s="209"/>
      <c r="C173" s="210"/>
      <c r="D173" s="210"/>
      <c r="E173" s="210"/>
      <c r="F173" s="211"/>
      <c r="G173" s="210"/>
      <c r="H173" s="210"/>
      <c r="I173" s="213"/>
    </row>
    <row r="174" spans="1:14">
      <c r="A174" s="209"/>
      <c r="B174" s="209"/>
      <c r="C174" s="210"/>
      <c r="D174" s="210"/>
      <c r="E174" s="210"/>
      <c r="F174" s="211"/>
      <c r="G174" s="210"/>
      <c r="H174" s="210"/>
      <c r="I174" s="213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0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>
      <c r="A17" s="371" t="s">
        <v>87</v>
      </c>
      <c r="B17" s="371"/>
    </row>
    <row r="18" spans="1:14">
      <c r="A18" s="373" t="s">
        <v>1</v>
      </c>
      <c r="B18" s="560" t="s">
        <v>88</v>
      </c>
      <c r="C18" s="560"/>
      <c r="D18" s="469"/>
      <c r="E18" s="469"/>
    </row>
    <row r="19" spans="1:14">
      <c r="A19" s="373" t="s">
        <v>2</v>
      </c>
      <c r="B19" s="470" t="s">
        <v>75</v>
      </c>
    </row>
    <row r="20" spans="1:14">
      <c r="A20" s="373" t="s">
        <v>3</v>
      </c>
      <c r="B20" s="470" t="s">
        <v>89</v>
      </c>
    </row>
    <row r="21" spans="1:14">
      <c r="A21" s="373" t="s">
        <v>90</v>
      </c>
      <c r="B21" s="510" t="s">
        <v>91</v>
      </c>
      <c r="C21" s="510"/>
      <c r="D21" s="510"/>
      <c r="E21" s="510"/>
      <c r="F21" s="510"/>
      <c r="G21" s="510"/>
      <c r="H21" s="510"/>
      <c r="I21" s="510"/>
    </row>
    <row r="22" spans="1:14">
      <c r="A22" s="373" t="s">
        <v>92</v>
      </c>
      <c r="B22" s="471" t="s">
        <v>93</v>
      </c>
    </row>
    <row r="23" spans="1:14">
      <c r="A23" s="373" t="s">
        <v>5</v>
      </c>
      <c r="B23" s="471"/>
    </row>
    <row r="24" spans="1:14">
      <c r="A24" s="373"/>
      <c r="B24" s="376"/>
    </row>
    <row r="25" spans="1:14">
      <c r="A25" s="377" t="s">
        <v>94</v>
      </c>
      <c r="B25" s="376"/>
    </row>
    <row r="26" spans="1:14">
      <c r="A26" s="378" t="s">
        <v>95</v>
      </c>
      <c r="B26" s="472" t="s">
        <v>170</v>
      </c>
    </row>
    <row r="27" spans="1:14">
      <c r="A27" s="380" t="s">
        <v>97</v>
      </c>
      <c r="B27" s="472" t="s">
        <v>171</v>
      </c>
    </row>
    <row r="28" spans="1:14" customHeight="1" ht="19.5">
      <c r="A28" s="380" t="s">
        <v>99</v>
      </c>
      <c r="B28" s="473">
        <v>0.998</v>
      </c>
    </row>
    <row r="29" spans="1:14" customHeight="1" ht="15.75" s="12" customFormat="1">
      <c r="A29" s="380" t="s">
        <v>100</v>
      </c>
      <c r="B29" s="472">
        <v>0</v>
      </c>
      <c r="C29" s="557" t="s">
        <v>101</v>
      </c>
      <c r="D29" s="558"/>
      <c r="E29" s="558"/>
      <c r="F29" s="558"/>
      <c r="G29" s="559"/>
      <c r="I29" s="382"/>
      <c r="J29" s="382"/>
      <c r="K29" s="382"/>
      <c r="L29" s="382"/>
    </row>
    <row r="30" spans="1:14" customHeight="1" ht="19.5" s="12" customFormat="1">
      <c r="A30" s="380" t="s">
        <v>102</v>
      </c>
      <c r="B30" s="379">
        <f>B28-B29</f>
        <v>0.998</v>
      </c>
      <c r="C30" s="383"/>
      <c r="D30" s="383"/>
      <c r="E30" s="383"/>
      <c r="F30" s="383"/>
      <c r="G30" s="384"/>
      <c r="I30" s="382"/>
      <c r="J30" s="382"/>
      <c r="K30" s="382"/>
      <c r="L30" s="382"/>
    </row>
    <row r="31" spans="1:14" customHeight="1" ht="17.25" s="12" customFormat="1">
      <c r="A31" s="380" t="s">
        <v>103</v>
      </c>
      <c r="B31" s="474">
        <v>1</v>
      </c>
      <c r="C31" s="574" t="s">
        <v>104</v>
      </c>
      <c r="D31" s="575"/>
      <c r="E31" s="575"/>
      <c r="F31" s="575"/>
      <c r="G31" s="575"/>
      <c r="H31" s="576"/>
      <c r="I31" s="382"/>
      <c r="J31" s="382"/>
      <c r="K31" s="382"/>
      <c r="L31" s="382"/>
    </row>
    <row r="32" spans="1:14" customHeight="1" ht="17.25" s="12" customFormat="1">
      <c r="A32" s="380" t="s">
        <v>105</v>
      </c>
      <c r="B32" s="474">
        <v>1</v>
      </c>
      <c r="C32" s="574" t="s">
        <v>106</v>
      </c>
      <c r="D32" s="575"/>
      <c r="E32" s="575"/>
      <c r="F32" s="575"/>
      <c r="G32" s="575"/>
      <c r="H32" s="576"/>
      <c r="I32" s="382"/>
      <c r="J32" s="382"/>
      <c r="K32" s="382"/>
      <c r="L32" s="386"/>
      <c r="M32" s="386"/>
      <c r="N32" s="387"/>
    </row>
    <row r="33" spans="1:14" customHeight="1" ht="17.25" s="12" customFormat="1">
      <c r="A33" s="380"/>
      <c r="B33" s="385"/>
      <c r="C33" s="388"/>
      <c r="D33" s="388"/>
      <c r="E33" s="388"/>
      <c r="F33" s="388"/>
      <c r="G33" s="388"/>
      <c r="H33" s="388"/>
      <c r="I33" s="382"/>
      <c r="J33" s="382"/>
      <c r="K33" s="382"/>
      <c r="L33" s="386"/>
      <c r="M33" s="386"/>
      <c r="N33" s="387"/>
    </row>
    <row r="34" spans="1:14" s="12" customFormat="1">
      <c r="A34" s="380" t="s">
        <v>107</v>
      </c>
      <c r="B34" s="389">
        <f>B31/B32</f>
        <v>1</v>
      </c>
      <c r="C34" s="372" t="s">
        <v>108</v>
      </c>
      <c r="D34" s="372"/>
      <c r="E34" s="372"/>
      <c r="F34" s="372"/>
      <c r="G34" s="372"/>
      <c r="I34" s="382"/>
      <c r="J34" s="382"/>
      <c r="K34" s="382"/>
      <c r="L34" s="386"/>
      <c r="M34" s="386"/>
      <c r="N34" s="387"/>
    </row>
    <row r="35" spans="1:14" customHeight="1" ht="19.5" s="12" customFormat="1">
      <c r="A35" s="380"/>
      <c r="B35" s="379"/>
      <c r="G35" s="372"/>
      <c r="I35" s="382"/>
      <c r="J35" s="382"/>
      <c r="K35" s="382"/>
      <c r="L35" s="386"/>
      <c r="M35" s="386"/>
      <c r="N35" s="387"/>
    </row>
    <row r="36" spans="1:14" customHeight="1" ht="15.75" s="12" customFormat="1">
      <c r="A36" s="390" t="s">
        <v>109</v>
      </c>
      <c r="B36" s="512">
        <v>25</v>
      </c>
      <c r="C36" s="372"/>
      <c r="D36" s="561" t="s">
        <v>19</v>
      </c>
      <c r="E36" s="584"/>
      <c r="F36" s="561" t="s">
        <v>26</v>
      </c>
      <c r="G36" s="562"/>
      <c r="J36" s="382"/>
      <c r="K36" s="382"/>
      <c r="L36" s="386"/>
      <c r="M36" s="386"/>
      <c r="N36" s="387"/>
    </row>
    <row r="37" spans="1:14" customHeight="1" ht="15.75" s="12" customFormat="1">
      <c r="A37" s="391" t="s">
        <v>110</v>
      </c>
      <c r="B37" s="513">
        <v>10</v>
      </c>
      <c r="C37" s="393" t="s">
        <v>111</v>
      </c>
      <c r="D37" s="394" t="s">
        <v>112</v>
      </c>
      <c r="E37" s="455" t="s">
        <v>113</v>
      </c>
      <c r="F37" s="394" t="s">
        <v>112</v>
      </c>
      <c r="G37" s="395" t="s">
        <v>113</v>
      </c>
      <c r="J37" s="382"/>
      <c r="K37" s="382"/>
      <c r="L37" s="386"/>
      <c r="M37" s="386"/>
      <c r="N37" s="387"/>
    </row>
    <row r="38" spans="1:14" customHeight="1" ht="21.75" s="12" customFormat="1">
      <c r="A38" s="391" t="s">
        <v>114</v>
      </c>
      <c r="B38" s="513">
        <v>50</v>
      </c>
      <c r="C38" s="396">
        <v>1</v>
      </c>
      <c r="D38" s="514">
        <v>355632787</v>
      </c>
      <c r="E38" s="483">
        <f>IF(ISBLANK(D38),"-",$D$48/$D$45*D38)</f>
        <v>34198222452.583</v>
      </c>
      <c r="F38" s="514">
        <v>343210986</v>
      </c>
      <c r="G38" s="486">
        <f>IF(ISBLANK(F38),"-",$D$48/$F$45*F38)</f>
        <v>33682544913.529</v>
      </c>
      <c r="J38" s="382"/>
      <c r="K38" s="382"/>
      <c r="L38" s="386"/>
      <c r="M38" s="386"/>
      <c r="N38" s="387"/>
    </row>
    <row r="39" spans="1:14" customHeight="1" ht="21.75" s="12" customFormat="1">
      <c r="A39" s="391" t="s">
        <v>115</v>
      </c>
      <c r="B39" s="513">
        <v>1</v>
      </c>
      <c r="C39" s="392">
        <v>2</v>
      </c>
      <c r="D39" s="515">
        <v>355911470</v>
      </c>
      <c r="E39" s="484">
        <f>IF(ISBLANK(D39),"-",$D$48/$D$45*D39)</f>
        <v>34225021059.393</v>
      </c>
      <c r="F39" s="515">
        <v>343373153</v>
      </c>
      <c r="G39" s="487">
        <f>IF(ISBLANK(F39),"-",$D$48/$F$45*F39)</f>
        <v>33698459897.268</v>
      </c>
      <c r="J39" s="382"/>
      <c r="K39" s="382"/>
      <c r="L39" s="386"/>
      <c r="M39" s="386"/>
      <c r="N39" s="387"/>
    </row>
    <row r="40" spans="1:14" customHeight="1" ht="21.75">
      <c r="A40" s="391" t="s">
        <v>116</v>
      </c>
      <c r="B40" s="513">
        <v>1</v>
      </c>
      <c r="C40" s="392">
        <v>3</v>
      </c>
      <c r="D40" s="515">
        <v>355822903</v>
      </c>
      <c r="E40" s="484">
        <f>IF(ISBLANK(D40),"-",$D$48/$D$45*D40)</f>
        <v>34216504313.81</v>
      </c>
      <c r="F40" s="515">
        <v>343481291</v>
      </c>
      <c r="G40" s="487">
        <f>IF(ISBLANK(F40),"-",$D$48/$F$45*F40)</f>
        <v>33709072503.479</v>
      </c>
      <c r="L40" s="386"/>
      <c r="M40" s="386"/>
      <c r="N40" s="398"/>
    </row>
    <row r="41" spans="1:14" customHeight="1" ht="21.75">
      <c r="A41" s="391" t="s">
        <v>117</v>
      </c>
      <c r="B41" s="513">
        <v>1</v>
      </c>
      <c r="C41" s="399">
        <v>4</v>
      </c>
      <c r="D41" s="516"/>
      <c r="E41" s="485" t="str">
        <f>IF(ISBLANK(D41),"-",$D$48/$D$45*D41)</f>
        <v>0</v>
      </c>
      <c r="F41" s="516"/>
      <c r="G41" s="489" t="str">
        <f>IF(ISBLANK(F41),"-",$D$48/$F$45*F41)</f>
        <v>0</v>
      </c>
      <c r="L41" s="386"/>
      <c r="M41" s="386"/>
      <c r="N41" s="398"/>
    </row>
    <row r="42" spans="1:14" customHeight="1" ht="22.5">
      <c r="A42" s="391" t="s">
        <v>118</v>
      </c>
      <c r="B42" s="513">
        <v>1</v>
      </c>
      <c r="C42" s="401" t="s">
        <v>119</v>
      </c>
      <c r="D42" s="533">
        <f>AVERAGE(D38:D41)</f>
        <v>355789053.33333</v>
      </c>
      <c r="E42" s="429">
        <f>AVERAGE(E38:E41)</f>
        <v>34213249275.262</v>
      </c>
      <c r="F42" s="402">
        <f>AVERAGE(F38:F41)</f>
        <v>343355143.33333</v>
      </c>
      <c r="G42" s="403">
        <f>AVERAGE(G38:G41)</f>
        <v>33696692438.092</v>
      </c>
      <c r="H42" s="507"/>
    </row>
    <row r="43" spans="1:14" customHeight="1" ht="21.75">
      <c r="A43" s="391" t="s">
        <v>120</v>
      </c>
      <c r="B43" s="473">
        <v>1</v>
      </c>
      <c r="C43" s="534" t="s">
        <v>121</v>
      </c>
      <c r="D43" s="535">
        <v>20.84</v>
      </c>
      <c r="E43" s="398"/>
      <c r="F43" s="517">
        <v>20.42</v>
      </c>
      <c r="H43" s="507"/>
    </row>
    <row r="44" spans="1:14" customHeight="1" ht="21.75">
      <c r="A44" s="391" t="s">
        <v>122</v>
      </c>
      <c r="B44" s="473">
        <v>1</v>
      </c>
      <c r="C44" s="536" t="s">
        <v>123</v>
      </c>
      <c r="D44" s="537">
        <f>D43*$B$34</f>
        <v>20.84</v>
      </c>
      <c r="E44" s="405"/>
      <c r="F44" s="404">
        <f>F43*$B$34</f>
        <v>20.42</v>
      </c>
      <c r="H44" s="507"/>
    </row>
    <row r="45" spans="1:14" customHeight="1" ht="19.5">
      <c r="A45" s="391" t="s">
        <v>124</v>
      </c>
      <c r="B45" s="532">
        <f>(B44/B43)*(B42/B41)*(B40/B39)*(B38/B37)*B36</f>
        <v>125</v>
      </c>
      <c r="C45" s="536" t="s">
        <v>125</v>
      </c>
      <c r="D45" s="538">
        <f>D44*$B$30/100</f>
        <v>0.2079832</v>
      </c>
      <c r="E45" s="407"/>
      <c r="F45" s="406">
        <f>F44*$B$30/100</f>
        <v>0.2037916</v>
      </c>
      <c r="H45" s="507"/>
    </row>
    <row r="46" spans="1:14" customHeight="1" ht="19.5">
      <c r="A46" s="563" t="s">
        <v>126</v>
      </c>
      <c r="B46" s="564"/>
      <c r="C46" s="536" t="s">
        <v>127</v>
      </c>
      <c r="D46" s="537">
        <f>D45/$B$45</f>
        <v>0.0016638656</v>
      </c>
      <c r="E46" s="407"/>
      <c r="F46" s="408">
        <f>F45/$B$45</f>
        <v>0.0016303328</v>
      </c>
      <c r="H46" s="507"/>
    </row>
    <row r="47" spans="1:14" customHeight="1" ht="19.5">
      <c r="A47" s="565"/>
      <c r="B47" s="566"/>
      <c r="C47" s="536" t="s">
        <v>128</v>
      </c>
      <c r="D47" s="539">
        <v>0.16</v>
      </c>
      <c r="F47" s="410"/>
      <c r="H47" s="507"/>
    </row>
    <row r="48" spans="1:14">
      <c r="C48" s="536" t="s">
        <v>129</v>
      </c>
      <c r="D48" s="537">
        <f>D47*$B$45</f>
        <v>20</v>
      </c>
      <c r="F48" s="410"/>
      <c r="H48" s="507"/>
    </row>
    <row r="49" spans="1:14" customHeight="1" ht="19.5">
      <c r="C49" s="540" t="s">
        <v>130</v>
      </c>
      <c r="D49" s="541">
        <f>D48/B34</f>
        <v>20</v>
      </c>
      <c r="F49" s="414"/>
      <c r="H49" s="507"/>
    </row>
    <row r="50" spans="1:14">
      <c r="C50" s="542" t="s">
        <v>131</v>
      </c>
      <c r="D50" s="543">
        <f>AVERAGE(E38:E41,G38:G41)</f>
        <v>33954970856.677</v>
      </c>
      <c r="F50" s="414"/>
      <c r="H50" s="507"/>
    </row>
    <row r="51" spans="1:14">
      <c r="C51" s="409" t="s">
        <v>132</v>
      </c>
      <c r="D51" s="415">
        <f>STDEV(E38:E41,G38:G41)/D50</f>
        <v>0.0083401121484062</v>
      </c>
      <c r="F51" s="414"/>
    </row>
    <row r="52" spans="1:14" customHeight="1" ht="19.5">
      <c r="C52" s="411" t="s">
        <v>133</v>
      </c>
      <c r="D52" s="416">
        <f>COUNT(E38:E41,G38:G41)</f>
        <v>6</v>
      </c>
      <c r="F52" s="414"/>
    </row>
    <row r="54" spans="1:14">
      <c r="A54" s="371" t="s">
        <v>94</v>
      </c>
      <c r="B54" s="417" t="s">
        <v>134</v>
      </c>
    </row>
    <row r="55" spans="1:14">
      <c r="A55" s="372" t="s">
        <v>135</v>
      </c>
      <c r="B55" s="375">
        <v>800</v>
      </c>
      <c r="C55" s="2" t="s">
        <v>170</v>
      </c>
    </row>
    <row r="56" spans="1:14">
      <c r="A56" s="374" t="s">
        <v>136</v>
      </c>
      <c r="B56" s="472">
        <v>800</v>
      </c>
      <c r="C56" s="372" t="str">
        <f>B20</f>
        <v>each tablets contains sulphamethoxazole 900mg Trimethoprim 160mg.</v>
      </c>
      <c r="H56" s="381"/>
    </row>
    <row r="57" spans="1:14">
      <c r="A57" s="375" t="s">
        <v>137</v>
      </c>
      <c r="B57" s="511" t="str">
        <f>#REF!</f>
        <v>0</v>
      </c>
      <c r="H57" s="381"/>
    </row>
    <row r="58" spans="1:14" customHeight="1" ht="19.5">
      <c r="H58" s="381"/>
    </row>
    <row r="59" spans="1:14" customHeight="1" ht="15.75" s="12" customFormat="1">
      <c r="A59" s="390" t="s">
        <v>138</v>
      </c>
      <c r="B59" s="512">
        <v>160</v>
      </c>
      <c r="C59" s="372"/>
      <c r="D59" s="419" t="s">
        <v>139</v>
      </c>
      <c r="E59" s="418" t="s">
        <v>140</v>
      </c>
      <c r="F59" s="418" t="s">
        <v>112</v>
      </c>
      <c r="G59" s="418" t="s">
        <v>141</v>
      </c>
      <c r="H59" s="393" t="s">
        <v>142</v>
      </c>
      <c r="L59" s="382"/>
    </row>
    <row r="60" spans="1:14" customHeight="1" ht="22.5" s="12" customFormat="1">
      <c r="A60" s="391" t="s">
        <v>143</v>
      </c>
      <c r="B60" s="513">
        <v>100</v>
      </c>
      <c r="C60" s="577" t="s">
        <v>144</v>
      </c>
      <c r="D60" s="581">
        <v>203.49</v>
      </c>
      <c r="E60" s="420">
        <v>1</v>
      </c>
      <c r="F60" s="519">
        <v>319506594</v>
      </c>
      <c r="G60" s="459" t="str">
        <f>IF(ISBLANK(F60),"-",(F60/$D$50*$D$47*$B$68)*($B$57/$D$60))</f>
        <v>0</v>
      </c>
      <c r="H60" s="461" t="str">
        <f>IF(ISBLANK(F60),"-",G60/$B$56)</f>
        <v>0</v>
      </c>
      <c r="L60" s="382"/>
    </row>
    <row r="61" spans="1:14" customHeight="1" ht="21.75" s="12" customFormat="1">
      <c r="A61" s="391" t="s">
        <v>145</v>
      </c>
      <c r="B61" s="513">
        <v>5</v>
      </c>
      <c r="C61" s="578"/>
      <c r="D61" s="582"/>
      <c r="E61" s="421">
        <v>2</v>
      </c>
      <c r="F61" s="515">
        <v>319629032</v>
      </c>
      <c r="G61" s="460" t="str">
        <f>IF(ISBLANK(F61),"-",(F61/$D$50*$D$47*$B$68)*($B$57/$D$60))</f>
        <v>0</v>
      </c>
      <c r="H61" s="462" t="str">
        <f>IF(ISBLANK(F61),"-",G61/$B$56)</f>
        <v>0</v>
      </c>
      <c r="L61" s="382"/>
    </row>
    <row r="62" spans="1:14" customHeight="1" ht="21.75" s="12" customFormat="1">
      <c r="A62" s="391" t="s">
        <v>146</v>
      </c>
      <c r="B62" s="513">
        <v>50</v>
      </c>
      <c r="C62" s="578"/>
      <c r="D62" s="582"/>
      <c r="E62" s="421">
        <v>3</v>
      </c>
      <c r="F62" s="515">
        <v>319695314</v>
      </c>
      <c r="G62" s="460" t="str">
        <f>IF(ISBLANK(F62),"-",(F62/$D$50*$D$47*$B$68)*($B$57/$D$60))</f>
        <v>0</v>
      </c>
      <c r="H62" s="462" t="str">
        <f>IF(ISBLANK(F62),"-",G62/$B$56)</f>
        <v>0</v>
      </c>
      <c r="L62" s="382"/>
    </row>
    <row r="63" spans="1:14" customHeight="1" ht="21">
      <c r="A63" s="391" t="s">
        <v>147</v>
      </c>
      <c r="B63" s="513">
        <v>1</v>
      </c>
      <c r="C63" s="579"/>
      <c r="D63" s="583"/>
      <c r="E63" s="422">
        <v>4</v>
      </c>
      <c r="F63" s="520"/>
      <c r="G63" s="460" t="str">
        <f>IF(ISBLANK(F63),"-",(F63/$D$50*$D$47*$B$68)*($B$57/$D$60))</f>
        <v>0</v>
      </c>
      <c r="H63" s="462" t="str">
        <f>IF(ISBLANK(F63),"-",G63/$B$56)</f>
        <v>0</v>
      </c>
    </row>
    <row r="64" spans="1:14" customHeight="1" ht="21.75">
      <c r="A64" s="391" t="s">
        <v>148</v>
      </c>
      <c r="B64" s="513">
        <v>1</v>
      </c>
      <c r="C64" s="577" t="s">
        <v>149</v>
      </c>
      <c r="D64" s="581">
        <v>208.25</v>
      </c>
      <c r="E64" s="420">
        <v>1</v>
      </c>
      <c r="F64" s="519">
        <v>331938763</v>
      </c>
      <c r="G64" s="503" t="str">
        <f>IF(ISBLANK(F64),"-",(F64/$D$50*$D$47*$B$68)*($B$57/$D$64))</f>
        <v>0</v>
      </c>
      <c r="H64" s="500" t="str">
        <f>IF(ISBLANK(F64),"-",G64/$B$56)</f>
        <v>0</v>
      </c>
    </row>
    <row r="65" spans="1:14" customHeight="1" ht="21.75">
      <c r="A65" s="391" t="s">
        <v>150</v>
      </c>
      <c r="B65" s="513">
        <v>1</v>
      </c>
      <c r="C65" s="578"/>
      <c r="D65" s="582"/>
      <c r="E65" s="421">
        <v>2</v>
      </c>
      <c r="F65" s="515">
        <v>332163900</v>
      </c>
      <c r="G65" s="504" t="str">
        <f>IF(ISBLANK(F65),"-",(F65/$D$50*$D$47*$B$68)*($B$57/$D$64))</f>
        <v>0</v>
      </c>
      <c r="H65" s="501" t="str">
        <f>IF(ISBLANK(F65),"-",G65/$B$56)</f>
        <v>0</v>
      </c>
    </row>
    <row r="66" spans="1:14" customHeight="1" ht="21.75">
      <c r="A66" s="391" t="s">
        <v>151</v>
      </c>
      <c r="B66" s="513">
        <v>1</v>
      </c>
      <c r="C66" s="578"/>
      <c r="D66" s="582"/>
      <c r="E66" s="421">
        <v>3</v>
      </c>
      <c r="F66" s="515">
        <v>332095477</v>
      </c>
      <c r="G66" s="504" t="str">
        <f>IF(ISBLANK(F66),"-",(F66/$D$50*$D$47*$B$68)*($B$57/$D$64))</f>
        <v>0</v>
      </c>
      <c r="H66" s="501" t="str">
        <f>IF(ISBLANK(F66),"-",G66/$B$56)</f>
        <v>0</v>
      </c>
    </row>
    <row r="67" spans="1:14" customHeight="1" ht="21">
      <c r="A67" s="391" t="s">
        <v>152</v>
      </c>
      <c r="B67" s="513">
        <v>1</v>
      </c>
      <c r="C67" s="579"/>
      <c r="D67" s="583"/>
      <c r="E67" s="422">
        <v>4</v>
      </c>
      <c r="F67" s="520"/>
      <c r="G67" s="505" t="str">
        <f>IF(ISBLANK(F67),"-",(F67/$D$50*$D$47*$B$68)*($B$57/$D$64))</f>
        <v>0</v>
      </c>
      <c r="H67" s="502" t="str">
        <f>IF(ISBLANK(F67),"-",G67/$B$56)</f>
        <v>0</v>
      </c>
    </row>
    <row r="68" spans="1:14" customHeight="1" ht="21.75">
      <c r="A68" s="391" t="s">
        <v>153</v>
      </c>
      <c r="B68" s="521">
        <f>(B67/B66)*(B65/B64)*(B63/B62)*(B61/B60)*B59</f>
        <v>0.16</v>
      </c>
      <c r="C68" s="577" t="s">
        <v>154</v>
      </c>
      <c r="D68" s="581">
        <v>211.64</v>
      </c>
      <c r="E68" s="420">
        <v>1</v>
      </c>
      <c r="F68" s="519">
        <v>339106027</v>
      </c>
      <c r="G68" s="503" t="str">
        <f>IF(ISBLANK(F68),"-",(F68/$D$50*$D$47*$B$68)*($B$57/$D$68))</f>
        <v>0</v>
      </c>
      <c r="H68" s="462" t="str">
        <f>IF(ISBLANK(F68),"-",G68/$B$56)</f>
        <v>0</v>
      </c>
    </row>
    <row r="69" spans="1:14" customHeight="1" ht="21.75">
      <c r="A69" s="544" t="s">
        <v>155</v>
      </c>
      <c r="B69" s="545" t="str">
        <f>(D47*B68)/B56*B57</f>
        <v>0</v>
      </c>
      <c r="C69" s="578"/>
      <c r="D69" s="582"/>
      <c r="E69" s="421">
        <v>2</v>
      </c>
      <c r="F69" s="515">
        <v>339401343</v>
      </c>
      <c r="G69" s="504" t="str">
        <f>IF(ISBLANK(F69),"-",(F69/$D$50*$D$47*$B$68)*($B$57/$D$68))</f>
        <v>0</v>
      </c>
      <c r="H69" s="462" t="str">
        <f>IF(ISBLANK(F69),"-",G69/$B$56)</f>
        <v>0</v>
      </c>
    </row>
    <row r="70" spans="1:14" customHeight="1" ht="22.5">
      <c r="A70" s="569" t="s">
        <v>126</v>
      </c>
      <c r="B70" s="570"/>
      <c r="C70" s="578"/>
      <c r="D70" s="582"/>
      <c r="E70" s="421">
        <v>3</v>
      </c>
      <c r="F70" s="515">
        <v>339380248</v>
      </c>
      <c r="G70" s="504" t="str">
        <f>IF(ISBLANK(F70),"-",(F70/$D$50*$D$47*$B$68)*($B$57/$D$68))</f>
        <v>0</v>
      </c>
      <c r="H70" s="462" t="str">
        <f>IF(ISBLANK(F70),"-",G70/$B$56)</f>
        <v>0</v>
      </c>
    </row>
    <row r="71" spans="1:14" customHeight="1" ht="21.75">
      <c r="A71" s="571"/>
      <c r="B71" s="572"/>
      <c r="C71" s="580"/>
      <c r="D71" s="583"/>
      <c r="E71" s="422">
        <v>4</v>
      </c>
      <c r="F71" s="520"/>
      <c r="G71" s="505" t="str">
        <f>IF(ISBLANK(F71),"-",(F71/$D$50*$D$47*$B$68)*($B$57/$D$68))</f>
        <v>0</v>
      </c>
      <c r="H71" s="463" t="str">
        <f>IF(ISBLANK(F71),"-",G71/$B$56)</f>
        <v>0</v>
      </c>
    </row>
    <row r="72" spans="1:14">
      <c r="A72" s="423"/>
      <c r="B72" s="423"/>
      <c r="C72" s="423"/>
      <c r="D72" s="423"/>
      <c r="E72" s="423"/>
      <c r="F72" s="424"/>
      <c r="G72" s="412" t="s">
        <v>119</v>
      </c>
      <c r="H72" s="464" t="str">
        <f>AVERAGE(H60:H71)</f>
        <v>0</v>
      </c>
    </row>
    <row r="73" spans="1:14">
      <c r="C73" s="423"/>
      <c r="D73" s="423"/>
      <c r="E73" s="423"/>
      <c r="F73" s="424"/>
      <c r="G73" s="409" t="s">
        <v>132</v>
      </c>
      <c r="H73" s="426" t="str">
        <f>STDEV(H60:H71)/H72</f>
        <v>0</v>
      </c>
    </row>
    <row r="74" spans="1:14" customHeight="1" ht="19.5">
      <c r="A74" s="423"/>
      <c r="B74" s="423"/>
      <c r="C74" s="424"/>
      <c r="D74" s="424"/>
      <c r="E74" s="425"/>
      <c r="F74" s="424"/>
      <c r="G74" s="411" t="s">
        <v>133</v>
      </c>
      <c r="H74" s="428">
        <f>COUNT(H60:H71)</f>
        <v>0</v>
      </c>
    </row>
    <row r="75" spans="1:14">
      <c r="A75" s="423"/>
      <c r="B75" s="423"/>
      <c r="C75" s="424"/>
      <c r="D75" s="424"/>
      <c r="E75" s="425"/>
      <c r="F75" s="424"/>
      <c r="G75" s="447"/>
      <c r="H75" s="531"/>
    </row>
    <row r="76" spans="1:14">
      <c r="A76" s="423"/>
      <c r="B76" s="423"/>
      <c r="C76" s="424"/>
      <c r="D76" s="424"/>
      <c r="E76" s="425"/>
      <c r="F76" s="424"/>
      <c r="G76" s="447"/>
      <c r="H76" s="531"/>
    </row>
    <row r="77" spans="1:14">
      <c r="A77" s="423"/>
      <c r="B77" s="423"/>
      <c r="C77" s="424"/>
      <c r="D77" s="424"/>
      <c r="E77" s="425"/>
      <c r="F77" s="424"/>
      <c r="G77" s="447"/>
      <c r="H77" s="531"/>
    </row>
    <row r="78" spans="1:14">
      <c r="A78" s="377" t="s">
        <v>156</v>
      </c>
      <c r="B78" s="377" t="s">
        <v>157</v>
      </c>
    </row>
    <row r="79" spans="1:14">
      <c r="A79" s="377"/>
      <c r="B79" s="377"/>
    </row>
    <row r="80" spans="1:14">
      <c r="A80" s="378" t="s">
        <v>95</v>
      </c>
      <c r="B80" s="472" t="str">
        <f>B26</f>
        <v>Sulfamethoxazole</v>
      </c>
    </row>
    <row r="81" spans="1:14">
      <c r="A81" s="380" t="s">
        <v>97</v>
      </c>
      <c r="B81" s="472" t="str">
        <f>B27</f>
        <v>NQCL-PRS-S12-1</v>
      </c>
    </row>
    <row r="82" spans="1:14" customHeight="1" ht="19.5">
      <c r="A82" s="380" t="s">
        <v>99</v>
      </c>
      <c r="B82" s="472">
        <f>B28</f>
        <v>0.998</v>
      </c>
    </row>
    <row r="83" spans="1:14" customHeight="1" ht="15.75" s="12" customFormat="1">
      <c r="A83" s="380" t="s">
        <v>100</v>
      </c>
      <c r="B83" s="472">
        <f>B29</f>
        <v>0</v>
      </c>
      <c r="C83" s="557" t="s">
        <v>101</v>
      </c>
      <c r="D83" s="558"/>
      <c r="E83" s="558"/>
      <c r="F83" s="558"/>
      <c r="G83" s="559"/>
      <c r="I83" s="382"/>
      <c r="J83" s="382"/>
      <c r="K83" s="382"/>
      <c r="L83" s="382"/>
    </row>
    <row r="84" spans="1:14" s="12" customFormat="1">
      <c r="A84" s="380" t="s">
        <v>102</v>
      </c>
      <c r="B84" s="379">
        <f>B82-B83</f>
        <v>0.998</v>
      </c>
      <c r="C84" s="383"/>
      <c r="D84" s="383"/>
      <c r="E84" s="383"/>
      <c r="F84" s="383"/>
      <c r="G84" s="384"/>
      <c r="I84" s="382"/>
      <c r="J84" s="382"/>
      <c r="K84" s="382"/>
      <c r="L84" s="382"/>
    </row>
    <row r="85" spans="1:14" customHeight="1" ht="19.5">
      <c r="A85" s="377"/>
      <c r="B85" s="377"/>
    </row>
    <row r="86" spans="1:14" customHeight="1" ht="19.5">
      <c r="A86" s="390" t="s">
        <v>109</v>
      </c>
      <c r="B86" s="512">
        <v>25</v>
      </c>
      <c r="D86" s="457" t="s">
        <v>19</v>
      </c>
      <c r="E86" s="458"/>
      <c r="F86" s="561" t="s">
        <v>26</v>
      </c>
      <c r="G86" s="562"/>
    </row>
    <row r="87" spans="1:14" customHeight="1" ht="21.75">
      <c r="A87" s="391" t="s">
        <v>110</v>
      </c>
      <c r="B87" s="513">
        <v>1</v>
      </c>
      <c r="C87" s="454" t="s">
        <v>111</v>
      </c>
      <c r="D87" s="394" t="s">
        <v>112</v>
      </c>
      <c r="E87" s="455" t="s">
        <v>113</v>
      </c>
      <c r="F87" s="394" t="s">
        <v>112</v>
      </c>
      <c r="G87" s="395" t="s">
        <v>113</v>
      </c>
    </row>
    <row r="88" spans="1:14" customHeight="1" ht="21.75">
      <c r="A88" s="391" t="s">
        <v>114</v>
      </c>
      <c r="B88" s="513">
        <v>1</v>
      </c>
      <c r="C88" s="452">
        <v>1</v>
      </c>
      <c r="D88" s="514">
        <v>355632787</v>
      </c>
      <c r="E88" s="483">
        <f>IF(ISBLANK(D88),"-",$D$98/$D$95*D88)</f>
        <v>189990124736.57</v>
      </c>
      <c r="F88" s="514">
        <v>343210986</v>
      </c>
      <c r="G88" s="486">
        <f>IF(ISBLANK(F88),"-",$D$98/$F$95*F88)</f>
        <v>187125249519.61</v>
      </c>
    </row>
    <row r="89" spans="1:14" customHeight="1" ht="21.75">
      <c r="A89" s="391" t="s">
        <v>115</v>
      </c>
      <c r="B89" s="513">
        <v>1</v>
      </c>
      <c r="C89" s="424">
        <v>2</v>
      </c>
      <c r="D89" s="515">
        <v>355911470</v>
      </c>
      <c r="E89" s="484">
        <f>IF(ISBLANK(D89),"-",$D$98/$D$95*D89)</f>
        <v>190139005885.52</v>
      </c>
      <c r="F89" s="515">
        <v>343373153</v>
      </c>
      <c r="G89" s="487">
        <f>IF(ISBLANK(F89),"-",$D$98/$F$95*F89)</f>
        <v>187213666095.93</v>
      </c>
    </row>
    <row r="90" spans="1:14" customHeight="1" ht="21.75">
      <c r="A90" s="391" t="s">
        <v>116</v>
      </c>
      <c r="B90" s="513">
        <v>1</v>
      </c>
      <c r="C90" s="424">
        <v>3</v>
      </c>
      <c r="D90" s="515">
        <v>355822903</v>
      </c>
      <c r="E90" s="484">
        <f>IF(ISBLANK(D90),"-",$D$98/$D$95*D90)</f>
        <v>190091690632.28</v>
      </c>
      <c r="F90" s="515">
        <v>343481291</v>
      </c>
      <c r="G90" s="487">
        <f>IF(ISBLANK(F90),"-",$D$98/$F$95*F90)</f>
        <v>187272625019.33</v>
      </c>
    </row>
    <row r="91" spans="1:14" customHeight="1" ht="21.75">
      <c r="A91" s="391" t="s">
        <v>117</v>
      </c>
      <c r="B91" s="513">
        <v>1</v>
      </c>
      <c r="C91" s="456">
        <v>4</v>
      </c>
      <c r="D91" s="516"/>
      <c r="E91" s="485" t="str">
        <f>IF(ISBLANK(D91),"-",$D$98/$D$95*D91)</f>
        <v>0</v>
      </c>
      <c r="F91" s="522"/>
      <c r="G91" s="489" t="str">
        <f>IF(ISBLANK(F91),"-",$D$98/$D$95*F91)</f>
        <v>0</v>
      </c>
    </row>
    <row r="92" spans="1:14" customHeight="1" ht="22.5">
      <c r="A92" s="391" t="s">
        <v>118</v>
      </c>
      <c r="B92" s="513">
        <v>1</v>
      </c>
      <c r="C92" s="447" t="s">
        <v>119</v>
      </c>
      <c r="D92" s="546">
        <f>AVERAGE(D88:D91)</f>
        <v>355789053.33333</v>
      </c>
      <c r="E92" s="429">
        <f>AVERAGE(E88:E91)</f>
        <v>190073607084.79</v>
      </c>
      <c r="F92" s="453">
        <f>AVERAGE(F88:F91)</f>
        <v>343355143.33333</v>
      </c>
      <c r="G92" s="490">
        <f>AVERAGE(G88:G91)</f>
        <v>187203846878.29</v>
      </c>
    </row>
    <row r="93" spans="1:14" customHeight="1" ht="21.75">
      <c r="A93" s="391" t="s">
        <v>120</v>
      </c>
      <c r="B93" s="473">
        <v>1</v>
      </c>
      <c r="C93" s="534" t="s">
        <v>121</v>
      </c>
      <c r="D93" s="535">
        <v>20.84</v>
      </c>
      <c r="E93" s="398"/>
      <c r="F93" s="517">
        <v>20.42</v>
      </c>
    </row>
    <row r="94" spans="1:14" customHeight="1" ht="21.75">
      <c r="A94" s="391" t="s">
        <v>122</v>
      </c>
      <c r="B94" s="473">
        <v>1</v>
      </c>
      <c r="C94" s="536" t="s">
        <v>123</v>
      </c>
      <c r="D94" s="537">
        <f>D93*$B$34</f>
        <v>20.84</v>
      </c>
      <c r="E94" s="405"/>
      <c r="F94" s="404">
        <f>F93*$B$34</f>
        <v>20.42</v>
      </c>
    </row>
    <row r="95" spans="1:14" customHeight="1" ht="19.5">
      <c r="A95" s="391" t="s">
        <v>124</v>
      </c>
      <c r="B95" s="532">
        <f>(B94/B93)*(B92/B91)*(B90/B89)*(B88/B87)*B86</f>
        <v>25</v>
      </c>
      <c r="C95" s="536" t="s">
        <v>125</v>
      </c>
      <c r="D95" s="538">
        <f>D94*$B$84/100</f>
        <v>0.2079832</v>
      </c>
      <c r="E95" s="407"/>
      <c r="F95" s="406">
        <f>F94*$B$84/100</f>
        <v>0.2037916</v>
      </c>
    </row>
    <row r="96" spans="1:14" customHeight="1" ht="19.5">
      <c r="A96" s="563" t="s">
        <v>126</v>
      </c>
      <c r="B96" s="564"/>
      <c r="C96" s="536" t="s">
        <v>127</v>
      </c>
      <c r="D96" s="537">
        <f>D95/$B$95</f>
        <v>0.008319328</v>
      </c>
      <c r="E96" s="407"/>
      <c r="F96" s="408">
        <f>F95/$B$95</f>
        <v>0.008151664</v>
      </c>
      <c r="G96" s="506"/>
      <c r="H96" s="507"/>
    </row>
    <row r="97" spans="1:14" customHeight="1" ht="19.5">
      <c r="A97" s="565"/>
      <c r="B97" s="566"/>
      <c r="C97" s="536" t="s">
        <v>128</v>
      </c>
      <c r="D97" s="547">
        <f>$B$56/$B$113</f>
        <v>4.4444444444444</v>
      </c>
      <c r="F97" s="410"/>
      <c r="G97" s="508"/>
      <c r="H97" s="507"/>
    </row>
    <row r="98" spans="1:14">
      <c r="C98" s="536" t="s">
        <v>129</v>
      </c>
      <c r="D98" s="537">
        <f>D97*$B$95</f>
        <v>111.11111111111</v>
      </c>
      <c r="F98" s="410"/>
      <c r="G98" s="506"/>
      <c r="H98" s="507"/>
    </row>
    <row r="99" spans="1:14" customHeight="1" ht="19.5">
      <c r="C99" s="540" t="s">
        <v>130</v>
      </c>
      <c r="D99" s="548">
        <f>D98/B34</f>
        <v>111.11111111111</v>
      </c>
      <c r="F99" s="414"/>
      <c r="G99" s="506"/>
      <c r="H99" s="507"/>
      <c r="J99" s="430"/>
    </row>
    <row r="100" spans="1:14">
      <c r="C100" s="542" t="s">
        <v>158</v>
      </c>
      <c r="D100" s="543">
        <f>AVERAGE(E88:E91,G88:G91)</f>
        <v>188638726981.54</v>
      </c>
      <c r="F100" s="414"/>
      <c r="G100" s="509"/>
      <c r="H100" s="507"/>
      <c r="J100" s="432"/>
    </row>
    <row r="101" spans="1:14">
      <c r="C101" s="409" t="s">
        <v>132</v>
      </c>
      <c r="D101" s="431">
        <f>STDEV(E88:E91,G88:G91)/D100</f>
        <v>0.0083401121484062</v>
      </c>
      <c r="F101" s="414"/>
      <c r="G101" s="506"/>
      <c r="H101" s="507"/>
      <c r="J101" s="432"/>
    </row>
    <row r="102" spans="1:14" customHeight="1" ht="19.5">
      <c r="C102" s="411" t="s">
        <v>133</v>
      </c>
      <c r="D102" s="433">
        <f>COUNT(E88:E91,G88:G91)</f>
        <v>6</v>
      </c>
      <c r="F102" s="414"/>
      <c r="G102" s="506"/>
      <c r="H102" s="507"/>
      <c r="J102" s="432"/>
    </row>
    <row r="103" spans="1:14" customHeight="1" ht="19.5">
      <c r="A103" s="371"/>
      <c r="B103" s="371"/>
      <c r="C103" s="371"/>
      <c r="D103" s="371"/>
      <c r="E103" s="371"/>
    </row>
    <row r="104" spans="1:14" customHeight="1" ht="17.25">
      <c r="A104" s="390" t="s">
        <v>159</v>
      </c>
      <c r="B104" s="512">
        <v>900</v>
      </c>
      <c r="C104" s="434" t="s">
        <v>160</v>
      </c>
      <c r="D104" s="435" t="s">
        <v>112</v>
      </c>
      <c r="E104" s="556" t="s">
        <v>161</v>
      </c>
      <c r="F104" s="436" t="s">
        <v>162</v>
      </c>
    </row>
    <row r="105" spans="1:14" customHeight="1" ht="21.75">
      <c r="A105" s="391" t="s">
        <v>143</v>
      </c>
      <c r="B105" s="513">
        <v>5</v>
      </c>
      <c r="C105" s="397">
        <v>1</v>
      </c>
      <c r="D105" s="523">
        <v>360259087</v>
      </c>
      <c r="E105" s="437">
        <f>IF(ISBLANK(D105),"-",D105/$D$100*$D$97*$B$113)</f>
        <v>1.527826625061</v>
      </c>
      <c r="F105" s="438">
        <f>IF(ISBLANK(D105), "-", E105/$B$56)</f>
        <v>0.0019097832813262</v>
      </c>
    </row>
    <row r="106" spans="1:14" customHeight="1" ht="21.75">
      <c r="A106" s="391" t="s">
        <v>145</v>
      </c>
      <c r="B106" s="513">
        <v>1</v>
      </c>
      <c r="C106" s="397">
        <v>2</v>
      </c>
      <c r="D106" s="523">
        <v>354719983</v>
      </c>
      <c r="E106" s="439">
        <f>IF(ISBLANK(D106),"-",D106/$D$100*$D$97*$B$113)</f>
        <v>1.5043357795124</v>
      </c>
      <c r="F106" s="465">
        <f>IF(ISBLANK(D106), "-", E106/$B$56)</f>
        <v>0.0018804197243905</v>
      </c>
    </row>
    <row r="107" spans="1:14" customHeight="1" ht="21.75">
      <c r="A107" s="391" t="s">
        <v>146</v>
      </c>
      <c r="B107" s="513">
        <v>1</v>
      </c>
      <c r="C107" s="397">
        <v>3</v>
      </c>
      <c r="D107" s="523">
        <v>358138045</v>
      </c>
      <c r="E107" s="439">
        <f>IF(ISBLANK(D107),"-",D107/$D$100*$D$97*$B$113)</f>
        <v>1.5188314752996</v>
      </c>
      <c r="F107" s="465">
        <f>IF(ISBLANK(D107), "-", E107/$B$56)</f>
        <v>0.0018985393441244</v>
      </c>
    </row>
    <row r="108" spans="1:14" customHeight="1" ht="21.75">
      <c r="A108" s="391" t="s">
        <v>147</v>
      </c>
      <c r="B108" s="513">
        <v>1</v>
      </c>
      <c r="C108" s="397">
        <v>4</v>
      </c>
      <c r="D108" s="523">
        <v>326854748</v>
      </c>
      <c r="E108" s="439">
        <f>IF(ISBLANK(D108),"-",D108/$D$100*$D$97*$B$113)</f>
        <v>1.3861618056063</v>
      </c>
      <c r="F108" s="465">
        <f>IF(ISBLANK(D108), "-", E108/$B$56)</f>
        <v>0.0017327022570079</v>
      </c>
    </row>
    <row r="109" spans="1:14" customHeight="1" ht="21.75">
      <c r="A109" s="391" t="s">
        <v>148</v>
      </c>
      <c r="B109" s="513">
        <v>1</v>
      </c>
      <c r="C109" s="397">
        <v>5</v>
      </c>
      <c r="D109" s="523">
        <v>360389792</v>
      </c>
      <c r="E109" s="439">
        <f>IF(ISBLANK(D109),"-",D109/$D$100*$D$97*$B$113)</f>
        <v>1.528380933297</v>
      </c>
      <c r="F109" s="465">
        <f>IF(ISBLANK(D109), "-", E109/$B$56)</f>
        <v>0.0019104761666212</v>
      </c>
    </row>
    <row r="110" spans="1:14" customHeight="1" ht="21.75">
      <c r="A110" s="391" t="s">
        <v>150</v>
      </c>
      <c r="B110" s="513">
        <v>1</v>
      </c>
      <c r="C110" s="400">
        <v>6</v>
      </c>
      <c r="D110" s="524">
        <v>357615558</v>
      </c>
      <c r="E110" s="440">
        <f>IF(ISBLANK(D110),"-",D110/$D$100*$D$97*$B$113)</f>
        <v>1.5166156545787</v>
      </c>
      <c r="F110" s="466">
        <f>IF(ISBLANK(D110), "-", E110/$B$56)</f>
        <v>0.0018957695682234</v>
      </c>
    </row>
    <row r="111" spans="1:14" customHeight="1" ht="21.75">
      <c r="A111" s="391" t="s">
        <v>151</v>
      </c>
      <c r="B111" s="513">
        <v>1</v>
      </c>
      <c r="C111" s="397"/>
      <c r="D111" s="424"/>
      <c r="E111" s="427"/>
      <c r="F111" s="441"/>
    </row>
    <row r="112" spans="1:14" customHeight="1" ht="21.75">
      <c r="A112" s="391" t="s">
        <v>152</v>
      </c>
      <c r="B112" s="513">
        <v>1</v>
      </c>
      <c r="C112" s="397"/>
      <c r="D112" s="442"/>
      <c r="E112" s="443" t="s">
        <v>119</v>
      </c>
      <c r="F112" s="444">
        <f>AVERAGE(F105:F110)</f>
        <v>0.0018712817236156</v>
      </c>
    </row>
    <row r="113" spans="1:14" customHeight="1" ht="19.5">
      <c r="A113" s="391" t="s">
        <v>153</v>
      </c>
      <c r="B113" s="518">
        <f>(B112/B111)*(B110/B109)*(B108/B107)*(B106/B105)*B104</f>
        <v>180</v>
      </c>
      <c r="C113" s="445"/>
      <c r="D113" s="446"/>
      <c r="E113" s="447" t="s">
        <v>132</v>
      </c>
      <c r="F113" s="448">
        <f>STDEV(F105:F110)/F112</f>
        <v>0.036752087653892</v>
      </c>
      <c r="I113" s="427"/>
    </row>
    <row r="114" spans="1:14" customHeight="1" ht="19.5">
      <c r="A114" s="563" t="s">
        <v>126</v>
      </c>
      <c r="B114" s="567"/>
      <c r="C114" s="449"/>
      <c r="D114" s="450"/>
      <c r="E114" s="451" t="s">
        <v>133</v>
      </c>
      <c r="F114" s="433">
        <f>COUNT(F105:F110)</f>
        <v>6</v>
      </c>
      <c r="I114" s="427"/>
      <c r="J114" s="432"/>
    </row>
    <row r="115" spans="1:14" customHeight="1" ht="19.5">
      <c r="A115" s="565"/>
      <c r="B115" s="568"/>
      <c r="C115" s="427"/>
      <c r="D115" s="427"/>
      <c r="E115" s="427"/>
      <c r="F115" s="424"/>
      <c r="G115" s="427"/>
      <c r="H115" s="427"/>
      <c r="I115" s="427"/>
    </row>
    <row r="116" spans="1:14">
      <c r="A116" s="388"/>
      <c r="B116" s="388"/>
      <c r="C116" s="427"/>
      <c r="D116" s="427"/>
      <c r="E116" s="427"/>
      <c r="F116" s="424"/>
      <c r="G116" s="427"/>
      <c r="H116" s="427"/>
      <c r="I116" s="427"/>
    </row>
    <row r="117" spans="1:14">
      <c r="A117" s="377" t="s">
        <v>156</v>
      </c>
      <c r="B117" s="377" t="s">
        <v>163</v>
      </c>
    </row>
    <row r="118" spans="1:14">
      <c r="A118" s="377"/>
      <c r="B118" s="377"/>
    </row>
    <row r="119" spans="1:14">
      <c r="A119" s="378" t="s">
        <v>95</v>
      </c>
      <c r="B119" s="472" t="str">
        <f>B26</f>
        <v>Sulfamethoxazole</v>
      </c>
    </row>
    <row r="120" spans="1:14">
      <c r="A120" s="380" t="s">
        <v>97</v>
      </c>
      <c r="B120" s="472" t="str">
        <f>B27</f>
        <v>NQCL-PRS-S12-1</v>
      </c>
    </row>
    <row r="121" spans="1:14" customHeight="1" ht="19.5">
      <c r="A121" s="380" t="s">
        <v>99</v>
      </c>
      <c r="B121" s="472">
        <f>B28</f>
        <v>0.998</v>
      </c>
    </row>
    <row r="122" spans="1:14" customHeight="1" ht="15.75" s="12" customFormat="1">
      <c r="A122" s="380" t="s">
        <v>100</v>
      </c>
      <c r="B122" s="472">
        <f>B29</f>
        <v>0</v>
      </c>
      <c r="C122" s="557" t="s">
        <v>101</v>
      </c>
      <c r="D122" s="558"/>
      <c r="E122" s="558"/>
      <c r="F122" s="558"/>
      <c r="G122" s="559"/>
      <c r="I122" s="382"/>
      <c r="J122" s="382"/>
      <c r="K122" s="382"/>
      <c r="L122" s="382"/>
    </row>
    <row r="123" spans="1:14" s="12" customFormat="1">
      <c r="A123" s="380" t="s">
        <v>102</v>
      </c>
      <c r="B123" s="379">
        <f>B121-B122</f>
        <v>0.998</v>
      </c>
      <c r="C123" s="383"/>
      <c r="D123" s="383"/>
      <c r="E123" s="383"/>
      <c r="F123" s="383"/>
      <c r="G123" s="384"/>
      <c r="I123" s="382"/>
      <c r="J123" s="382"/>
      <c r="K123" s="382"/>
      <c r="L123" s="382"/>
    </row>
    <row r="124" spans="1:14">
      <c r="A124" s="377"/>
      <c r="B124" s="377"/>
    </row>
    <row r="125" spans="1:14" customHeight="1" ht="19.5">
      <c r="A125" s="377"/>
      <c r="B125" s="377"/>
    </row>
    <row r="126" spans="1:14" customHeight="1" ht="19.5">
      <c r="A126" s="390" t="s">
        <v>109</v>
      </c>
      <c r="B126" s="475">
        <v>1</v>
      </c>
      <c r="D126" s="498" t="s">
        <v>19</v>
      </c>
      <c r="E126" s="499"/>
      <c r="F126" s="561" t="s">
        <v>26</v>
      </c>
      <c r="G126" s="562"/>
    </row>
    <row r="127" spans="1:14" customHeight="1" ht="21.75">
      <c r="A127" s="391" t="s">
        <v>110</v>
      </c>
      <c r="B127" s="476">
        <v>1</v>
      </c>
      <c r="C127" s="497" t="s">
        <v>111</v>
      </c>
      <c r="D127" s="394" t="s">
        <v>112</v>
      </c>
      <c r="E127" s="455" t="s">
        <v>113</v>
      </c>
      <c r="F127" s="394" t="s">
        <v>112</v>
      </c>
      <c r="G127" s="395" t="s">
        <v>113</v>
      </c>
    </row>
    <row r="128" spans="1:14" customHeight="1" ht="21.75">
      <c r="A128" s="391" t="s">
        <v>114</v>
      </c>
      <c r="B128" s="476">
        <v>1</v>
      </c>
      <c r="C128" s="452">
        <v>1</v>
      </c>
      <c r="D128" s="477"/>
      <c r="E128" s="483" t="str">
        <f>IF(ISBLANK(D128),"-",$D$98/$D$95*D128)</f>
        <v>0</v>
      </c>
      <c r="F128" s="477"/>
      <c r="G128" s="486" t="str">
        <f>IF(ISBLANK(F128),"-",$D$98/$F$95*F128)</f>
        <v>0</v>
      </c>
    </row>
    <row r="129" spans="1:14" customHeight="1" ht="21.75">
      <c r="A129" s="391" t="s">
        <v>115</v>
      </c>
      <c r="B129" s="476">
        <v>1</v>
      </c>
      <c r="C129" s="424">
        <v>2</v>
      </c>
      <c r="D129" s="478"/>
      <c r="E129" s="484" t="str">
        <f>IF(ISBLANK(D129),"-",$D$98/$D$95*D129)</f>
        <v>0</v>
      </c>
      <c r="F129" s="478"/>
      <c r="G129" s="487" t="str">
        <f>IF(ISBLANK(F129),"-",$D$98/$F$95*F129)</f>
        <v>0</v>
      </c>
    </row>
    <row r="130" spans="1:14" customHeight="1" ht="21.75">
      <c r="A130" s="391" t="s">
        <v>116</v>
      </c>
      <c r="B130" s="476">
        <v>1</v>
      </c>
      <c r="C130" s="424">
        <v>3</v>
      </c>
      <c r="D130" s="478"/>
      <c r="E130" s="484" t="str">
        <f>IF(ISBLANK(D130),"-",$D$98/$D$95*D130)</f>
        <v>0</v>
      </c>
      <c r="F130" s="478"/>
      <c r="G130" s="487" t="str">
        <f>IF(ISBLANK(F130),"-",$D$98/$F$95*F130)</f>
        <v>0</v>
      </c>
    </row>
    <row r="131" spans="1:14" customHeight="1" ht="21.75">
      <c r="A131" s="391" t="s">
        <v>117</v>
      </c>
      <c r="B131" s="476">
        <v>1</v>
      </c>
      <c r="C131" s="456">
        <v>4</v>
      </c>
      <c r="D131" s="479"/>
      <c r="E131" s="485" t="str">
        <f>IF(ISBLANK(D131),"-",$D$98/$D$95*D131)</f>
        <v>0</v>
      </c>
      <c r="F131" s="488"/>
      <c r="G131" s="489" t="str">
        <f>IF(ISBLANK(F131),"-",$D$98/$D$95*F131)</f>
        <v>0</v>
      </c>
    </row>
    <row r="132" spans="1:14" customHeight="1" ht="22.5">
      <c r="A132" s="391" t="s">
        <v>118</v>
      </c>
      <c r="B132" s="476">
        <v>1</v>
      </c>
      <c r="C132" s="447" t="s">
        <v>119</v>
      </c>
      <c r="D132" s="546" t="str">
        <f>AVERAGE(D128:D131)</f>
        <v>0</v>
      </c>
      <c r="E132" s="429" t="str">
        <f>AVERAGE(E128:E131)</f>
        <v>0</v>
      </c>
      <c r="F132" s="453" t="str">
        <f>AVERAGE(F128:F131)</f>
        <v>0</v>
      </c>
      <c r="G132" s="490" t="str">
        <f>AVERAGE(G128:G131)</f>
        <v>0</v>
      </c>
    </row>
    <row r="133" spans="1:14" customHeight="1" ht="21.75">
      <c r="A133" s="391" t="s">
        <v>120</v>
      </c>
      <c r="B133" s="549">
        <v>1</v>
      </c>
      <c r="C133" s="534" t="s">
        <v>121</v>
      </c>
      <c r="D133" s="550"/>
      <c r="E133" s="398"/>
      <c r="F133" s="480"/>
    </row>
    <row r="134" spans="1:14" customHeight="1" ht="21.75">
      <c r="A134" s="391" t="s">
        <v>122</v>
      </c>
      <c r="B134" s="549">
        <v>1</v>
      </c>
      <c r="C134" s="536" t="s">
        <v>123</v>
      </c>
      <c r="D134" s="537" t="str">
        <f>D133*$B$34</f>
        <v>0</v>
      </c>
      <c r="E134" s="405"/>
      <c r="F134" s="404" t="str">
        <f>F133*$B$34</f>
        <v>0</v>
      </c>
    </row>
    <row r="135" spans="1:14" customHeight="1" ht="19.5">
      <c r="A135" s="391" t="s">
        <v>124</v>
      </c>
      <c r="B135" s="549">
        <f>(B134/B133)*(B132/B131)*(B130/B129)*(B128/B127)*B126</f>
        <v>1</v>
      </c>
      <c r="C135" s="536" t="s">
        <v>125</v>
      </c>
      <c r="D135" s="538" t="str">
        <f>D134*$B$123/100</f>
        <v>0</v>
      </c>
      <c r="E135" s="407"/>
      <c r="F135" s="406" t="str">
        <f>F134*$B$123/100</f>
        <v>0</v>
      </c>
    </row>
    <row r="136" spans="1:14" customHeight="1" ht="19.5">
      <c r="A136" s="563" t="s">
        <v>126</v>
      </c>
      <c r="B136" s="564"/>
      <c r="C136" s="536" t="s">
        <v>127</v>
      </c>
      <c r="D136" s="537" t="str">
        <f>D135/$B$135</f>
        <v>0</v>
      </c>
      <c r="E136" s="407"/>
      <c r="F136" s="408" t="str">
        <f>F135/$B$135</f>
        <v>0</v>
      </c>
      <c r="G136" s="506"/>
      <c r="H136" s="507"/>
    </row>
    <row r="137" spans="1:14" customHeight="1" ht="19.5">
      <c r="A137" s="565"/>
      <c r="B137" s="566"/>
      <c r="C137" s="536" t="s">
        <v>128</v>
      </c>
      <c r="D137" s="547">
        <f>$B$56/$B$153</f>
        <v>800</v>
      </c>
      <c r="F137" s="410"/>
      <c r="G137" s="508"/>
      <c r="H137" s="507"/>
    </row>
    <row r="138" spans="1:14">
      <c r="C138" s="536" t="s">
        <v>129</v>
      </c>
      <c r="D138" s="537">
        <f>D137*$B$135</f>
        <v>800</v>
      </c>
      <c r="F138" s="410"/>
      <c r="G138" s="506"/>
      <c r="H138" s="507"/>
    </row>
    <row r="139" spans="1:14" customHeight="1" ht="19.5">
      <c r="C139" s="551" t="s">
        <v>130</v>
      </c>
      <c r="D139" s="552">
        <f>D138/B34</f>
        <v>800</v>
      </c>
      <c r="F139" s="414"/>
      <c r="G139" s="506"/>
      <c r="H139" s="507"/>
      <c r="J139" s="430"/>
    </row>
    <row r="140" spans="1:14">
      <c r="C140" s="412" t="s">
        <v>158</v>
      </c>
      <c r="D140" s="413" t="str">
        <f>AVERAGE(E128:E131,G128:G131)</f>
        <v>0</v>
      </c>
      <c r="F140" s="414"/>
      <c r="G140" s="509"/>
      <c r="H140" s="507"/>
      <c r="J140" s="432"/>
    </row>
    <row r="141" spans="1:14">
      <c r="C141" s="409" t="s">
        <v>132</v>
      </c>
      <c r="D141" s="431" t="str">
        <f>STDEV(E128:E131,G128:G131)/D140</f>
        <v>0</v>
      </c>
      <c r="F141" s="414"/>
      <c r="G141" s="506"/>
      <c r="H141" s="507"/>
      <c r="J141" s="432"/>
    </row>
    <row r="142" spans="1:14" customHeight="1" ht="19.5">
      <c r="C142" s="411" t="s">
        <v>133</v>
      </c>
      <c r="D142" s="433">
        <f>COUNT(E128:E131,G128:G131)</f>
        <v>0</v>
      </c>
      <c r="F142" s="414"/>
      <c r="G142" s="506"/>
      <c r="H142" s="507"/>
      <c r="J142" s="432"/>
    </row>
    <row r="143" spans="1:14" customHeight="1" ht="19.5">
      <c r="A143" s="371"/>
      <c r="B143" s="371"/>
      <c r="C143" s="371"/>
      <c r="D143" s="371"/>
      <c r="E143" s="371"/>
    </row>
    <row r="144" spans="1:14" customHeight="1" ht="17.25">
      <c r="A144" s="390" t="s">
        <v>159</v>
      </c>
      <c r="B144" s="475">
        <v>1</v>
      </c>
      <c r="C144" s="434" t="s">
        <v>160</v>
      </c>
      <c r="D144" s="435" t="s">
        <v>112</v>
      </c>
      <c r="E144" s="556" t="s">
        <v>161</v>
      </c>
      <c r="F144" s="436" t="s">
        <v>162</v>
      </c>
    </row>
    <row r="145" spans="1:14" customHeight="1" ht="21.75">
      <c r="A145" s="391" t="s">
        <v>143</v>
      </c>
      <c r="B145" s="476">
        <v>1</v>
      </c>
      <c r="C145" s="397">
        <v>1</v>
      </c>
      <c r="D145" s="481"/>
      <c r="E145" s="528" t="str">
        <f>IF(ISBLANK(D145),"-",D145/$D$140*$D$137*$B$153)</f>
        <v>0</v>
      </c>
      <c r="F145" s="525" t="str">
        <f>IF(ISBLANK(D145), "-", E145/$B$56)</f>
        <v>0</v>
      </c>
    </row>
    <row r="146" spans="1:14" customHeight="1" ht="21.75">
      <c r="A146" s="391" t="s">
        <v>145</v>
      </c>
      <c r="B146" s="476">
        <v>1</v>
      </c>
      <c r="C146" s="397">
        <v>2</v>
      </c>
      <c r="D146" s="481"/>
      <c r="E146" s="529" t="str">
        <f>IF(ISBLANK(D146),"-",D146/$D$140*$D$137*$B$153)</f>
        <v>0</v>
      </c>
      <c r="F146" s="526" t="str">
        <f>IF(ISBLANK(D146), "-", E146/$B$56)</f>
        <v>0</v>
      </c>
    </row>
    <row r="147" spans="1:14" customHeight="1" ht="21.75">
      <c r="A147" s="391" t="s">
        <v>146</v>
      </c>
      <c r="B147" s="476">
        <v>1</v>
      </c>
      <c r="C147" s="397">
        <v>3</v>
      </c>
      <c r="D147" s="481"/>
      <c r="E147" s="529" t="str">
        <f>IF(ISBLANK(D147),"-",D147/$D$140*$D$137*$B$153)</f>
        <v>0</v>
      </c>
      <c r="F147" s="526" t="str">
        <f>IF(ISBLANK(D147), "-", E147/$B$56)</f>
        <v>0</v>
      </c>
    </row>
    <row r="148" spans="1:14" customHeight="1" ht="21.75">
      <c r="A148" s="391" t="s">
        <v>147</v>
      </c>
      <c r="B148" s="476">
        <v>1</v>
      </c>
      <c r="C148" s="397">
        <v>4</v>
      </c>
      <c r="D148" s="481"/>
      <c r="E148" s="529" t="str">
        <f>IF(ISBLANK(D148),"-",D148/$D$140*$D$137*$B$153)</f>
        <v>0</v>
      </c>
      <c r="F148" s="526" t="str">
        <f>IF(ISBLANK(D148), "-", E148/$B$56)</f>
        <v>0</v>
      </c>
    </row>
    <row r="149" spans="1:14" customHeight="1" ht="21.75">
      <c r="A149" s="391" t="s">
        <v>148</v>
      </c>
      <c r="B149" s="476">
        <v>1</v>
      </c>
      <c r="C149" s="397">
        <v>5</v>
      </c>
      <c r="D149" s="481"/>
      <c r="E149" s="529" t="str">
        <f>IF(ISBLANK(D149),"-",D149/$D$140*$D$137*$B$153)</f>
        <v>0</v>
      </c>
      <c r="F149" s="526" t="str">
        <f>IF(ISBLANK(D149), "-", E149/$B$56)</f>
        <v>0</v>
      </c>
    </row>
    <row r="150" spans="1:14" customHeight="1" ht="21.75">
      <c r="A150" s="391" t="s">
        <v>150</v>
      </c>
      <c r="B150" s="476">
        <v>1</v>
      </c>
      <c r="C150" s="400">
        <v>6</v>
      </c>
      <c r="D150" s="482"/>
      <c r="E150" s="530" t="str">
        <f>IF(ISBLANK(D150),"-",D150/$D$140*$D$137*$B$153)</f>
        <v>0</v>
      </c>
      <c r="F150" s="527" t="str">
        <f>IF(ISBLANK(D150), "-", E150/$B$56)</f>
        <v>0</v>
      </c>
    </row>
    <row r="151" spans="1:14" customHeight="1" ht="21.75">
      <c r="A151" s="391" t="s">
        <v>151</v>
      </c>
      <c r="B151" s="476">
        <v>1</v>
      </c>
      <c r="C151" s="397"/>
      <c r="D151" s="424"/>
      <c r="E151" s="427"/>
      <c r="F151" s="441"/>
    </row>
    <row r="152" spans="1:14" customHeight="1" ht="21.75">
      <c r="A152" s="391" t="s">
        <v>152</v>
      </c>
      <c r="B152" s="476">
        <v>1</v>
      </c>
      <c r="C152" s="397"/>
      <c r="D152" s="442"/>
      <c r="E152" s="443" t="s">
        <v>119</v>
      </c>
      <c r="F152" s="444" t="str">
        <f>AVERAGE(F145:F150)</f>
        <v>0</v>
      </c>
    </row>
    <row r="153" spans="1:14" customHeight="1" ht="19.5">
      <c r="A153" s="391" t="s">
        <v>153</v>
      </c>
      <c r="B153" s="476">
        <f>(B152/B151)*(B150/B149)*(B148/B147)*(B146/B145)*B144</f>
        <v>1</v>
      </c>
      <c r="C153" s="445"/>
      <c r="D153" s="446"/>
      <c r="E153" s="447" t="s">
        <v>132</v>
      </c>
      <c r="F153" s="448" t="str">
        <f>STDEV(F145:F150)/F152</f>
        <v>0</v>
      </c>
      <c r="I153" s="427"/>
    </row>
    <row r="154" spans="1:14" customHeight="1" ht="19.5">
      <c r="A154" s="563" t="s">
        <v>126</v>
      </c>
      <c r="B154" s="567"/>
      <c r="C154" s="449"/>
      <c r="D154" s="450"/>
      <c r="E154" s="451" t="s">
        <v>133</v>
      </c>
      <c r="F154" s="433">
        <f>COUNT(F145:F150)</f>
        <v>0</v>
      </c>
      <c r="I154" s="427"/>
      <c r="J154" s="432"/>
    </row>
    <row r="155" spans="1:14" customHeight="1" ht="19.5">
      <c r="A155" s="565"/>
      <c r="B155" s="568"/>
      <c r="C155" s="427"/>
      <c r="D155" s="427"/>
      <c r="E155" s="427"/>
      <c r="F155" s="424"/>
      <c r="G155" s="427"/>
      <c r="H155" s="427"/>
      <c r="I155" s="427"/>
    </row>
    <row r="156" spans="1:14">
      <c r="A156" s="388"/>
      <c r="B156" s="388"/>
      <c r="C156" s="427"/>
      <c r="D156" s="427"/>
      <c r="E156" s="427"/>
      <c r="F156" s="424"/>
      <c r="G156" s="427"/>
      <c r="H156" s="427"/>
      <c r="I156" s="427"/>
    </row>
    <row r="157" spans="1:14">
      <c r="A157" s="377" t="s">
        <v>156</v>
      </c>
      <c r="B157" s="553" t="s">
        <v>164</v>
      </c>
      <c r="C157" s="427"/>
      <c r="D157" s="427"/>
      <c r="E157" s="427"/>
      <c r="F157" s="424"/>
      <c r="G157" s="427"/>
      <c r="H157" s="427"/>
      <c r="I157" s="427"/>
    </row>
    <row r="158" spans="1:14">
      <c r="A158" s="388"/>
      <c r="B158" s="388"/>
      <c r="C158" s="427"/>
      <c r="D158" s="427"/>
      <c r="E158" s="427"/>
      <c r="F158" s="424"/>
      <c r="G158" s="427"/>
      <c r="H158" s="427"/>
      <c r="I158" s="427"/>
    </row>
    <row r="159" spans="1:14">
      <c r="A159" s="443" t="s">
        <v>119</v>
      </c>
      <c r="B159" s="555">
        <f>AVERAGE(F105:F110,F145:F150)</f>
        <v>0.0018712817236156</v>
      </c>
      <c r="C159" s="427"/>
      <c r="D159" s="427"/>
      <c r="E159" s="427"/>
      <c r="F159" s="424"/>
      <c r="G159" s="427"/>
      <c r="H159" s="427"/>
      <c r="I159" s="427"/>
    </row>
    <row r="160" spans="1:14">
      <c r="A160" s="447" t="s">
        <v>132</v>
      </c>
      <c r="B160" s="554">
        <f>STDEV(F105:F110,F145:F150)/B159</f>
        <v>0.036752087653892</v>
      </c>
      <c r="C160" s="427"/>
      <c r="D160" s="427"/>
      <c r="E160" s="427"/>
      <c r="F160" s="424"/>
      <c r="G160" s="427"/>
      <c r="H160" s="427"/>
      <c r="I160" s="427"/>
    </row>
    <row r="161" spans="1:14" customHeight="1" ht="19.5">
      <c r="A161" s="451" t="s">
        <v>133</v>
      </c>
      <c r="B161" s="433">
        <f>COUNT(F105:F110,F145:F150)</f>
        <v>6</v>
      </c>
      <c r="C161" s="427"/>
      <c r="D161" s="427"/>
      <c r="E161" s="427"/>
      <c r="F161" s="424"/>
      <c r="G161" s="427"/>
      <c r="H161" s="427"/>
      <c r="I161" s="427"/>
    </row>
    <row r="162" spans="1:14" customHeight="1" ht="19.5">
      <c r="A162" s="467"/>
      <c r="B162" s="467"/>
      <c r="C162" s="468"/>
      <c r="D162" s="468"/>
      <c r="E162" s="468"/>
      <c r="F162" s="468"/>
      <c r="G162" s="468"/>
      <c r="H162" s="468"/>
    </row>
    <row r="163" spans="1:14">
      <c r="B163" s="573" t="s">
        <v>165</v>
      </c>
      <c r="C163" s="573"/>
      <c r="E163" s="454" t="s">
        <v>166</v>
      </c>
      <c r="F163" s="495"/>
      <c r="G163" s="573" t="s">
        <v>167</v>
      </c>
      <c r="H163" s="573"/>
    </row>
    <row r="164" spans="1:14" customHeight="1" ht="45">
      <c r="A164" s="496" t="s">
        <v>168</v>
      </c>
      <c r="B164" s="491"/>
      <c r="C164" s="491"/>
      <c r="E164" s="491"/>
      <c r="F164" s="427"/>
      <c r="G164" s="493"/>
      <c r="H164" s="493"/>
    </row>
    <row r="165" spans="1:14" customHeight="1" ht="45">
      <c r="A165" s="496" t="s">
        <v>169</v>
      </c>
      <c r="B165" s="492"/>
      <c r="C165" s="492"/>
      <c r="E165" s="492"/>
      <c r="F165" s="427"/>
      <c r="G165" s="494"/>
      <c r="H165" s="494"/>
    </row>
    <row r="166" spans="1:14">
      <c r="A166" s="423"/>
      <c r="B166" s="423"/>
      <c r="C166" s="424"/>
      <c r="D166" s="424"/>
      <c r="E166" s="424"/>
      <c r="F166" s="425"/>
      <c r="G166" s="424"/>
      <c r="H166" s="424"/>
      <c r="I166" s="427"/>
    </row>
    <row r="167" spans="1:14">
      <c r="A167" s="423"/>
      <c r="B167" s="423"/>
      <c r="C167" s="424"/>
      <c r="D167" s="424"/>
      <c r="E167" s="424"/>
      <c r="F167" s="425"/>
      <c r="G167" s="424"/>
      <c r="H167" s="424"/>
      <c r="I167" s="427"/>
    </row>
    <row r="168" spans="1:14">
      <c r="A168" s="423"/>
      <c r="B168" s="423"/>
      <c r="C168" s="424"/>
      <c r="D168" s="424"/>
      <c r="E168" s="424"/>
      <c r="F168" s="425"/>
      <c r="G168" s="424"/>
      <c r="H168" s="424"/>
      <c r="I168" s="427"/>
    </row>
    <row r="169" spans="1:14">
      <c r="A169" s="423"/>
      <c r="B169" s="423"/>
      <c r="C169" s="424"/>
      <c r="D169" s="424"/>
      <c r="E169" s="424"/>
      <c r="F169" s="425"/>
      <c r="G169" s="424"/>
      <c r="H169" s="424"/>
      <c r="I169" s="427"/>
    </row>
    <row r="170" spans="1:14">
      <c r="A170" s="423"/>
      <c r="B170" s="423"/>
      <c r="C170" s="424"/>
      <c r="D170" s="424"/>
      <c r="E170" s="424"/>
      <c r="F170" s="425"/>
      <c r="G170" s="424"/>
      <c r="H170" s="424"/>
      <c r="I170" s="427"/>
    </row>
    <row r="171" spans="1:14">
      <c r="A171" s="423"/>
      <c r="B171" s="423"/>
      <c r="C171" s="424"/>
      <c r="D171" s="424"/>
      <c r="E171" s="424"/>
      <c r="F171" s="425"/>
      <c r="G171" s="424"/>
      <c r="H171" s="424"/>
      <c r="I171" s="427"/>
    </row>
    <row r="172" spans="1:14">
      <c r="A172" s="423"/>
      <c r="B172" s="423"/>
      <c r="C172" s="424"/>
      <c r="D172" s="424"/>
      <c r="E172" s="424"/>
      <c r="F172" s="425"/>
      <c r="G172" s="424"/>
      <c r="H172" s="424"/>
      <c r="I172" s="427"/>
    </row>
    <row r="173" spans="1:14">
      <c r="A173" s="423"/>
      <c r="B173" s="423"/>
      <c r="C173" s="424"/>
      <c r="D173" s="424"/>
      <c r="E173" s="424"/>
      <c r="F173" s="425"/>
      <c r="G173" s="424"/>
      <c r="H173" s="424"/>
      <c r="I173" s="427"/>
    </row>
    <row r="174" spans="1:14">
      <c r="A174" s="423"/>
      <c r="B174" s="423"/>
      <c r="C174" s="424"/>
      <c r="D174" s="424"/>
      <c r="E174" s="424"/>
      <c r="F174" s="425"/>
      <c r="G174" s="424"/>
      <c r="H174" s="424"/>
      <c r="I174" s="4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Summary</vt:lpstr>
      <vt:lpstr>Uniformity</vt:lpstr>
      <vt:lpstr>friability</vt:lpstr>
      <vt:lpstr>AD_Sulfamethoxazole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alpho07@hotmail.com</cp:lastModifiedBy>
  <dcterms:created xsi:type="dcterms:W3CDTF">2012-10-19T08:03:51+02:00</dcterms:created>
  <dcterms:modified xsi:type="dcterms:W3CDTF">2014-05-05T08:42:20+02:00</dcterms:modified>
  <dc:title/>
  <dc:description/>
  <dc:subject/>
  <cp:keywords/>
  <cp:category/>
</cp:coreProperties>
</file>