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Sample Summary" sheetId="1" r:id="rId4"/>
    <sheet name="Uniformity" sheetId="2" r:id="rId5"/>
    <sheet name="Uniformity 1" sheetId="3" r:id="rId6"/>
    <sheet name="Uniformity 2" sheetId="4" r:id="rId7"/>
    <sheet name="Uniformity 3" sheetId="5" r:id="rId8"/>
    <sheet name="AD_celecoxib" sheetId="6" r:id="rId9"/>
  </sheets>
  <definedNames>
    <definedName name="_xlnm.Print_Area" localSheetId="5">'AD_celecoxib'!$A$1:$H$165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<sst xmlns="http://schemas.openxmlformats.org/spreadsheetml/2006/main" uniqueCount="161">
  <si>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</si>
  <si>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</si>
  <si>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</si>
  <si>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</si>
  <si>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</si>
  <si>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</si>
  <si>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</si>
  <si>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</si>
  <si>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</si>
  <si>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</si>
  <si>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</si>
  <si>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</si>
  <si>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</si>
  <si>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</si>
  <si>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</si>
  <si>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</si>
  <si>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</si>
  <si>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</si>
  <si>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</si>
  <si>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</si>
  <si>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</si>
  <si>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</si>
  <si>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</si>
  <si>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</si>
  <si>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</si>
  <si>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</si>
  <si>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</si>
  <si>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</si>
  <si>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</si>
  <si>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</si>
  <si>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</si>
  <si>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</si>
  <si>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</si>
  <si>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</si>
  <si>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</si>
  <si>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</si>
  <si>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</si>
  <si>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</si>
  <si>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</si>
  <si>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</si>
  <si>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</si>
  <si>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</si>
  <si>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</si>
  <si>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</si>
  <si>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</si>
  <si>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</si>
  <si>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</si>
  <si>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</si>
  <si>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</si>
  <si>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</si>
  <si>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</si>
  <si>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</si>
  <si>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</si>
  <si>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</si>
  <si>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</si>
  <si>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</si>
  <si>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</si>
  <si>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</si>
  <si>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</si>
  <si>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</si>
  <si>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</si>
  <si>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</si>
  <si>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</si>
  <si>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</si>
  <si>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</si>
  <si>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</si>
  <si>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</si>
  <si>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</si>
  <si>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</si>
  <si>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</si>
  <si>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</si>
  <si>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</si>
  <si>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</si>
  <si>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</si>
  <si>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</si>
  <si>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Intact Capsule</t>
  </si>
  <si>
    <t>Empty Shell</t>
  </si>
  <si>
    <t>Capsule Content</t>
  </si>
  <si>
    <t>Analysis Report</t>
  </si>
  <si>
    <t>Celebib 100mg</t>
  </si>
  <si>
    <t>NDQD201406547</t>
  </si>
  <si>
    <t xml:space="preserve">Celecoxib 100mg </t>
  </si>
  <si>
    <t>Label Claim:</t>
  </si>
  <si>
    <t>Each capsules contains Celecoxib 100mg</t>
  </si>
  <si>
    <t>Date Analysis Started:</t>
  </si>
  <si>
    <t>2014-08-06 10:52:51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</si>
  <si>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</si>
  <si>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</si>
  <si>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</si>
  <si>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</si>
  <si>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</si>
  <si>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</si>
  <si>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</si>
  <si>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</si>
  <si>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</si>
  <si>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</si>
  <si>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</si>
  <si>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</si>
  <si>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</si>
  <si>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</si>
  <si>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</si>
  <si>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</si>
  <si>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</si>
  <si>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</si>
  <si>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</si>
  <si>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</si>
  <si>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</si>
  <si>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</si>
  <si>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</si>
  <si>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</si>
  <si>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</si>
  <si>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</si>
  <si>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</si>
  <si>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</si>
  <si>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</si>
  <si>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</si>
  <si>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</si>
  <si>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</si>
  <si>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</si>
  <si>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</si>
  <si>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</si>
  <si>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</si>
  <si>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</si>
  <si>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</si>
  <si>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</si>
  <si>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</si>
  <si>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celecoxib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</si>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</sst>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0"/>
    <numFmt numFmtId="166" formatCode="0.0000"/>
    <numFmt numFmtId="167" formatCode="0.0%"/>
    <numFmt numFmtId="168" formatCode="0.0000\ &quot;mg&quot;"/>
    <numFmt numFmtId="169" formatCode="0.000"/>
  </numFmts>
  <fonts count="2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2"/>
      <color rgb="FFFFFFFF"/>
      <name val="Book Antiqua"/>
    </font>
    <font>
      <b val="0"/>
      <i val="0"/>
      <strike val="0"/>
      <u val="none"/>
      <sz val="12"/>
      <color rgb="FFFFFFFF"/>
      <name val="Book Antiqua"/>
    </font>
    <font>
      <b val="1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262626"/>
      <name val="Book Antiqua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  <font>
      <b val="0"/>
      <i val="0"/>
      <strike val="0"/>
      <u val="none"/>
      <sz val="11"/>
      <color rgb="FF262626"/>
      <name val="Calibri"/>
    </font>
    <font>
      <b val="0"/>
      <i val="0"/>
      <strike val="0"/>
      <u val="none"/>
      <sz val="12"/>
      <color rgb="FFFFFF00"/>
      <name val="Book Antiqua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2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/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1">
      <alignment horizontal="right" vertical="bottom" textRotation="0" wrapText="false" shrinkToFit="false"/>
    </xf>
    <xf xfId="0" fontId="3" numFmtId="0" fillId="7" borderId="5" applyFont="1" applyNumberFormat="0" applyFill="1" applyBorder="1" applyAlignment="0">
      <alignment horizontal="general" vertical="bottom" textRotation="0" wrapText="false" shrinkToFit="false"/>
    </xf>
    <xf xfId="0" fontId="0" numFmtId="0" fillId="7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left" vertical="bottom" textRotation="0" wrapText="false" shrinkToFit="false"/>
    </xf>
    <xf xfId="0" fontId="4" numFmtId="0" fillId="9" borderId="5" applyFont="1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1">
      <alignment horizontal="righ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3" numFmtId="0" fillId="6" borderId="5" applyFont="1" applyNumberFormat="0" applyFill="1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6" borderId="5" applyFont="1" applyNumberFormat="0" applyFill="1" applyBorder="1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right" vertical="bottom" textRotation="0" wrapText="false" shrinkToFit="false"/>
    </xf>
    <xf xfId="0" fontId="5" numFmtId="0" fillId="10" borderId="5" applyFont="1" applyNumberFormat="0" applyFill="1" applyBorder="1" applyAlignment="0">
      <alignment horizontal="general" vertical="bottom" textRotation="0" wrapText="false" shrinkToFit="false"/>
    </xf>
    <xf xfId="0" fontId="6" numFmtId="0" fillId="10" borderId="5" applyFont="1" applyNumberFormat="0" applyFill="1" applyBorder="1" applyAlignment="0">
      <alignment horizontal="general" vertical="bottom" textRotation="0" wrapText="false" shrinkToFit="false"/>
    </xf>
    <xf xfId="0" fontId="0" numFmtId="0" fillId="11" borderId="5" applyFont="0" applyNumberFormat="0" applyFill="1" applyBorder="1" applyAlignment="1">
      <alignment horizontal="right" vertical="bottom" textRotation="0" wrapText="false" shrinkToFit="false"/>
    </xf>
    <xf xfId="0" fontId="0" numFmtId="0" fillId="11" borderId="5" applyFont="0" applyNumberFormat="0" applyFill="1" applyBorder="1" applyAlignment="0">
      <alignment horizontal="general" vertical="bottom" textRotation="0" wrapText="false" shrinkToFit="false"/>
    </xf>
    <xf xfId="0" fontId="3" numFmtId="0" fillId="11" borderId="5" applyFont="1" applyNumberFormat="0" applyFill="1" applyBorder="1" applyAlignment="1">
      <alignment horizontal="right" vertical="bottom" textRotation="0" wrapText="false" shrinkToFit="false"/>
    </xf>
    <xf xfId="0" fontId="2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12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4" borderId="6" applyFont="1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1" numFmtId="0" fillId="6" borderId="6" applyFont="1" applyNumberFormat="0" applyFill="1" applyBorder="1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1">
      <alignment horizontal="right" vertical="bottom" textRotation="0" wrapText="false" shrinkToFit="false"/>
    </xf>
    <xf xfId="0" fontId="0" numFmtId="0" fillId="4" borderId="8" applyFont="0" applyNumberFormat="0" applyFill="1" applyBorder="1" applyAlignment="1">
      <alignment horizontal="right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0" numFmtId="0" fillId="4" borderId="5" applyFont="0" applyNumberFormat="0" applyFill="1" applyBorder="1" applyAlignment="1">
      <alignment horizontal="center" vertical="bottom" textRotation="0" wrapText="false" shrinkToFit="false"/>
    </xf>
    <xf xfId="0" fontId="1" numFmtId="0" fillId="13" borderId="5" applyFont="1" applyNumberFormat="0" applyFill="1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1" numFmtId="0" fillId="6" borderId="5" applyFont="1" applyNumberFormat="0" applyFill="1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1" numFmtId="0" fillId="13" borderId="11" applyFont="1" applyNumberFormat="0" applyFill="1" applyBorder="1" applyAlignment="1">
      <alignment horizontal="center" vertical="bottom" textRotation="0" wrapText="false" shrinkToFit="false"/>
    </xf>
    <xf xfId="0" fontId="0" numFmtId="0" fillId="13" borderId="10" applyFont="0" applyNumberFormat="0" applyFill="1" applyBorder="1" applyAlignment="1">
      <alignment horizontal="center" vertical="bottom" textRotation="0" wrapText="false" shrinkToFit="false"/>
    </xf>
    <xf xfId="0" fontId="1" numFmtId="0" fillId="6" borderId="11" applyFont="1" applyNumberFormat="0" applyFill="1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1" numFmtId="0" fillId="4" borderId="20" applyFont="1" applyNumberFormat="0" applyFill="1" applyBorder="1" applyAlignment="1">
      <alignment horizontal="center" vertical="bottom" textRotation="0" wrapText="false" shrinkToFit="false"/>
    </xf>
    <xf xfId="0" fontId="0" numFmtId="0" fillId="4" borderId="21" applyFont="0" applyNumberFormat="0" applyFill="1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1" numFmtId="0" fillId="4" borderId="21" applyFont="1" applyNumberFormat="0" applyFill="1" applyBorder="1" applyAlignment="1">
      <alignment horizontal="center" vertical="bottom" textRotation="0" wrapText="false" shrinkToFit="false"/>
    </xf>
    <xf xfId="0" fontId="0" numFmtId="0" fillId="4" borderId="2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7" numFmtId="0" fillId="14" borderId="5" applyFont="1" applyNumberFormat="0" applyFill="1" applyBorder="1" applyAlignment="0">
      <alignment horizontal="general" vertical="bottom" textRotation="0" wrapText="false" shrinkToFit="false"/>
    </xf>
    <xf xfId="0" fontId="7" numFmtId="0" fillId="15" borderId="0" applyFont="1" applyNumberFormat="0" applyFill="1" applyBorder="0" applyAlignment="0">
      <alignment horizontal="general" vertical="bottom" textRotation="0" wrapText="false" shrinkToFit="false"/>
    </xf>
    <xf xfId="0" fontId="8" numFmtId="0" fillId="15" borderId="5" applyFont="1" applyNumberFormat="0" applyFill="1" applyBorder="1" applyAlignment="0">
      <alignment horizontal="general" vertical="bottom" textRotation="0" wrapText="false" shrinkToFit="false"/>
    </xf>
    <xf xfId="0" fontId="9" numFmtId="0" fillId="9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bottom" textRotation="0" wrapText="false" shrinkToFit="false"/>
    </xf>
    <xf xfId="0" fontId="10" numFmtId="0" fillId="8" borderId="6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16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5" applyFont="1" applyNumberFormat="0" applyFill="1" applyBorder="1" applyAlignment="1">
      <alignment horizontal="center" vertical="bottom" textRotation="0" wrapText="false" shrinkToFit="false"/>
    </xf>
    <xf xfId="0" fontId="3" numFmtId="0" fillId="17" borderId="6" applyFont="1" applyNumberFormat="0" applyFill="1" applyBorder="1" applyAlignment="1">
      <alignment horizontal="center" vertical="bottom" textRotation="0" wrapText="false" shrinkToFit="false"/>
    </xf>
    <xf xfId="0" fontId="11" numFmtId="0" fillId="8" borderId="5" applyFont="1" applyNumberFormat="0" applyFill="1" applyBorder="1" applyAlignment="1">
      <alignment horizontal="center" vertical="bottom" textRotation="0" wrapText="false" shrinkToFit="false"/>
    </xf>
    <xf xfId="0" fontId="11" numFmtId="0" fillId="8" borderId="6" applyFont="1" applyNumberFormat="0" applyFill="1" applyBorder="1" applyAlignment="1">
      <alignment horizontal="center" vertical="bottom" textRotation="0" wrapText="false" shrinkToFit="false"/>
    </xf>
    <xf xfId="0" fontId="4" numFmtId="0" fillId="1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5" applyFont="1" applyNumberFormat="0" applyFill="1" applyBorder="1" applyAlignment="1">
      <alignment horizontal="center" vertical="bottom" textRotation="0" wrapText="false" shrinkToFit="false"/>
    </xf>
    <xf xfId="0" fontId="12" numFmtId="0" fillId="8" borderId="6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6" borderId="5" applyFont="1" applyNumberFormat="0" applyFill="1" applyBorder="1" applyAlignment="1">
      <alignment horizontal="center" vertical="bottom" textRotation="0" wrapText="false" shrinkToFit="false"/>
    </xf>
    <xf xfId="0" fontId="9" numFmtId="0" fillId="10" borderId="5" applyFont="1" applyNumberFormat="0" applyFill="1" applyBorder="1" applyAlignment="1">
      <alignment horizontal="center" vertical="bottom" textRotation="0" wrapText="false" shrinkToFit="false"/>
    </xf>
    <xf xfId="0" fontId="9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5" applyFont="1" applyNumberFormat="0" applyFill="1" applyBorder="1" applyAlignment="1">
      <alignment horizontal="center" vertical="bottom" textRotation="0" wrapText="false" shrinkToFit="false"/>
    </xf>
    <xf xfId="0" fontId="5" numFmtId="0" fillId="10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0" fillId="2" borderId="27" applyFont="1" applyNumberFormat="0" applyFill="0" applyBorder="1" applyAlignment="1">
      <alignment horizontal="center" vertical="bottom" textRotation="0" wrapText="false" shrinkToFit="false"/>
    </xf>
    <xf xfId="0" fontId="3" numFmtId="0" fillId="16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6" numFmtId="0" fillId="10" borderId="5" applyFont="1" applyNumberFormat="0" applyFill="1" applyBorder="1" applyAlignment="1">
      <alignment horizontal="right" vertical="bottom" textRotation="0" wrapText="false" shrinkToFit="false"/>
    </xf>
    <xf xfId="0" fontId="3" numFmtId="0" fillId="11" borderId="5" applyFont="1" applyNumberFormat="0" applyFill="1" applyBorder="1" applyAlignment="1">
      <alignment horizontal="center" vertical="bottom" textRotation="0" wrapText="false" shrinkToFit="false"/>
    </xf>
    <xf xfId="0" fontId="13" numFmtId="0" fillId="14" borderId="5" applyFont="1" applyNumberFormat="0" applyFill="1" applyBorder="1" applyAlignment="1">
      <alignment horizontal="left" vertical="bottom" textRotation="0" wrapText="false" shrinkToFit="false"/>
    </xf>
    <xf xfId="0" fontId="13" numFmtId="164" fillId="14" borderId="5" applyFont="1" applyNumberFormat="1" applyFill="1" applyBorder="1" applyAlignment="1">
      <alignment horizontal="left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30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2" numFmtId="0" fillId="2" borderId="32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bottom" textRotation="0" wrapText="false" shrinkToFit="false"/>
    </xf>
    <xf xfId="0" fontId="3" numFmtId="0" fillId="2" borderId="30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8" numFmtId="166" fillId="2" borderId="0" applyFont="1" applyNumberFormat="1" applyFill="0" applyBorder="0" applyAlignment="1">
      <alignment horizontal="center" vertical="bottom" textRotation="0" wrapText="false" shrinkToFit="false"/>
    </xf>
    <xf xfId="0" fontId="18" numFmtId="165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1">
      <alignment horizontal="right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0">
      <alignment horizontal="general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7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7" numFmtId="167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true" shrinkToFit="false"/>
      <protection locked="false"/>
    </xf>
    <xf xfId="0" fontId="17" numFmtId="2" fillId="2" borderId="0" applyFont="1" applyNumberFormat="1" applyFill="0" applyBorder="0" applyAlignment="1">
      <alignment horizontal="center" vertical="bottom" textRotation="0" wrapText="true" shrinkToFit="false"/>
    </xf>
    <xf xfId="0" fontId="18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5" fillId="2" borderId="0" applyFont="1" applyNumberFormat="1" applyFill="0" applyBorder="0" applyAlignment="0">
      <alignment horizontal="general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8" numFmtId="166" fillId="2" borderId="0" applyFont="1" applyNumberFormat="1" applyFill="0" applyBorder="0" applyAlignment="1">
      <alignment horizontal="center" vertical="bottom" textRotation="0" wrapText="false" shrinkToFit="false"/>
    </xf>
    <xf xfId="0" fontId="18" numFmtId="165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1">
      <alignment horizontal="right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0">
      <alignment horizontal="general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7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7" numFmtId="167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true" shrinkToFit="false"/>
      <protection locked="false"/>
    </xf>
    <xf xfId="0" fontId="17" numFmtId="2" fillId="2" borderId="0" applyFont="1" applyNumberFormat="1" applyFill="0" applyBorder="0" applyAlignment="1">
      <alignment horizontal="center" vertical="bottom" textRotation="0" wrapText="true" shrinkToFit="false"/>
    </xf>
    <xf xfId="0" fontId="18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5" fillId="2" borderId="0" applyFont="1" applyNumberFormat="1" applyFill="0" applyBorder="0" applyAlignment="0">
      <alignment horizontal="general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8" numFmtId="166" fillId="2" borderId="0" applyFont="1" applyNumberFormat="1" applyFill="0" applyBorder="0" applyAlignment="1">
      <alignment horizontal="center" vertical="bottom" textRotation="0" wrapText="false" shrinkToFit="false"/>
    </xf>
    <xf xfId="0" fontId="18" numFmtId="165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1">
      <alignment horizontal="right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0">
      <alignment horizontal="general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7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7" numFmtId="167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true" shrinkToFit="false"/>
      <protection locked="false"/>
    </xf>
    <xf xfId="0" fontId="17" numFmtId="2" fillId="2" borderId="0" applyFont="1" applyNumberFormat="1" applyFill="0" applyBorder="0" applyAlignment="1">
      <alignment horizontal="center" vertical="bottom" textRotation="0" wrapText="true" shrinkToFit="false"/>
    </xf>
    <xf xfId="0" fontId="18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5" fillId="2" borderId="0" applyFont="1" applyNumberFormat="1" applyFill="0" applyBorder="0" applyAlignment="0">
      <alignment horizontal="general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2" borderId="0" applyFont="1" applyNumberFormat="1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166" fillId="2" borderId="0" applyFont="1" applyNumberFormat="1" applyFill="0" applyBorder="0" applyAlignment="1">
      <alignment horizontal="center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8" numFmtId="166" fillId="2" borderId="0" applyFont="1" applyNumberFormat="1" applyFill="0" applyBorder="0" applyAlignment="1">
      <alignment horizontal="center" vertical="bottom" textRotation="0" wrapText="false" shrinkToFit="false"/>
    </xf>
    <xf xfId="0" fontId="18" numFmtId="165" fillId="2" borderId="0" applyFont="1" applyNumberFormat="1" applyFill="0" applyBorder="0" applyAlignment="1">
      <alignment horizontal="center" vertical="bottom" textRotation="0" wrapText="false" shrinkToFit="false"/>
    </xf>
    <xf xfId="0" fontId="18" numFmtId="2" fillId="2" borderId="0" applyFont="1" applyNumberFormat="1" applyFill="0" applyBorder="0" applyAlignment="1">
      <alignment horizontal="right" vertical="bottom" textRotation="0" wrapText="false" shrinkToFit="false"/>
    </xf>
    <xf xfId="0" fontId="16" numFmtId="2" fillId="2" borderId="0" applyFont="1" applyNumberFormat="1" applyFill="0" applyBorder="0" applyAlignment="1">
      <alignment horizontal="center" vertical="bottom" textRotation="0" wrapText="false" shrinkToFit="false"/>
    </xf>
    <xf xfId="0" fontId="16" numFmtId="2" fillId="2" borderId="0" applyFont="1" applyNumberFormat="1" applyFill="0" applyBorder="0" applyAlignment="0">
      <alignment horizontal="general" vertical="bottom" textRotation="0" wrapText="false" shrinkToFit="false"/>
    </xf>
    <xf xfId="0" fontId="17" numFmtId="10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7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7" numFmtId="167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19" borderId="0" applyFont="1" applyNumberFormat="1" applyFill="1" applyBorder="0" applyAlignment="1" applyProtection="true">
      <alignment horizontal="center" vertical="bottom" textRotation="0" wrapText="true" shrinkToFit="false"/>
      <protection locked="false"/>
    </xf>
    <xf xfId="0" fontId="17" numFmtId="2" fillId="2" borderId="0" applyFont="1" applyNumberFormat="1" applyFill="0" applyBorder="0" applyAlignment="1">
      <alignment horizontal="center" vertical="bottom" textRotation="0" wrapText="true" shrinkToFit="false"/>
    </xf>
    <xf xfId="0" fontId="18" numFmtId="10" fillId="2" borderId="0" applyFont="1" applyNumberFormat="1" applyFill="0" applyBorder="0" applyAlignment="1">
      <alignment horizontal="center" vertical="bottom" textRotation="0" wrapText="false" shrinkToFit="false"/>
    </xf>
    <xf xfId="0" fontId="16" numFmtId="165" fillId="2" borderId="0" applyFont="1" applyNumberFormat="1" applyFill="0" applyBorder="0" applyAlignment="0">
      <alignment horizontal="general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16" numFmtId="10" fillId="2" borderId="0" applyFont="1" applyNumberFormat="1" applyFill="0" applyBorder="0" applyAlignment="0">
      <alignment horizontal="general" vertical="bottom" textRotation="0" wrapText="false" shrinkToFit="false"/>
    </xf>
    <xf xfId="0" fontId="19" numFmtId="0" fillId="2" borderId="0" applyFont="1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164" fillId="2" borderId="0" applyFont="1" applyNumberFormat="1" applyFill="0" applyBorder="0" applyAlignment="1">
      <alignment horizontal="left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general" vertical="center" textRotation="0" wrapText="tru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general" vertical="center" textRotation="0" wrapText="tru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1">
      <alignment horizontal="left" vertical="center" textRotation="0" wrapText="true" shrinkToFit="false"/>
    </xf>
    <xf xfId="0" fontId="21" numFmtId="168" fillId="2" borderId="0" applyFont="1" applyNumberFormat="1" applyFill="0" applyBorder="0" applyAlignment="1">
      <alignment horizontal="center" vertical="bottom" textRotation="0" wrapText="false" shrinkToFit="false"/>
    </xf>
    <xf xfId="0" fontId="20" numFmtId="0" fillId="2" borderId="4" applyFont="1" applyNumberFormat="0" applyFill="0" applyBorder="1" applyAlignment="1">
      <alignment horizontal="right" vertical="bottom" textRotation="0" wrapText="false" shrinkToFit="false"/>
    </xf>
    <xf xfId="0" fontId="20" numFmtId="0" fillId="2" borderId="8" applyFont="1" applyNumberFormat="0" applyFill="0" applyBorder="1" applyAlignment="1">
      <alignment horizontal="right" vertical="bottom" textRotation="0" wrapText="false" shrinkToFit="false"/>
    </xf>
    <xf xfId="0" fontId="20" numFmtId="0" fillId="2" borderId="3" applyFont="1" applyNumberFormat="0" applyFill="0" applyBorder="1" applyAlignment="1">
      <alignment horizontal="center" vertical="bottom" textRotation="0" wrapText="false" shrinkToFit="false"/>
    </xf>
    <xf xfId="0" fontId="21" numFmtId="0" fillId="2" borderId="2" applyFont="1" applyNumberFormat="0" applyFill="0" applyBorder="1" applyAlignment="1">
      <alignment horizontal="center" vertical="bottom" textRotation="0" wrapText="false" shrinkToFit="false"/>
    </xf>
    <xf xfId="0" fontId="21" numFmtId="0" fillId="2" borderId="11" applyFont="1" applyNumberFormat="0" applyFill="0" applyBorder="1" applyAlignment="1">
      <alignment horizontal="center" vertical="bottom" textRotation="0" wrapText="false" shrinkToFit="false"/>
    </xf>
    <xf xfId="0" fontId="21" numFmtId="0" fillId="2" borderId="19" applyFont="1" applyNumberFormat="0" applyFill="0" applyBorder="1" applyAlignment="1">
      <alignment horizontal="center" vertical="bottom" textRotation="0" wrapText="false" shrinkToFit="false"/>
    </xf>
    <xf xfId="0" fontId="20" numFmtId="0" fillId="2" borderId="25" applyFont="1" applyNumberFormat="0" applyFill="0" applyBorder="1" applyAlignment="1">
      <alignment horizontal="center" vertical="bottom" textRotation="0" wrapText="false" shrinkToFit="false"/>
    </xf>
    <xf xfId="0" fontId="20" numFmtId="0" fillId="2" borderId="8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0" numFmtId="0" fillId="2" borderId="27" applyFont="1" applyNumberFormat="0" applyFill="0" applyBorder="1" applyAlignment="1">
      <alignment horizontal="center" vertical="bottom" textRotation="0" wrapText="false" shrinkToFit="false"/>
    </xf>
    <xf xfId="0" fontId="20" numFmtId="0" fillId="2" borderId="26" applyFont="1" applyNumberFormat="0" applyFill="0" applyBorder="1" applyAlignment="1">
      <alignment horizontal="center" vertical="bottom" textRotation="0" wrapText="false" shrinkToFit="false"/>
    </xf>
    <xf xfId="0" fontId="20" numFmtId="0" fillId="2" borderId="3" applyFont="1" applyNumberFormat="0" applyFill="0" applyBorder="1" applyAlignment="1">
      <alignment horizontal="right" vertical="bottom" textRotation="0" wrapText="false" shrinkToFit="false"/>
    </xf>
    <xf xfId="0" fontId="21" numFmtId="1" fillId="20" borderId="12" applyFont="1" applyNumberFormat="1" applyFill="1" applyBorder="1" applyAlignment="1">
      <alignment horizontal="center" vertical="bottom" textRotation="0" wrapText="false" shrinkToFit="false"/>
    </xf>
    <xf xfId="0" fontId="21" numFmtId="169" fillId="20" borderId="35" applyFont="1" applyNumberFormat="1" applyFill="1" applyBorder="1" applyAlignment="1">
      <alignment horizontal="center" vertical="bottom" textRotation="0" wrapText="false" shrinkToFit="false"/>
    </xf>
    <xf xfId="0" fontId="20" numFmtId="2" fillId="20" borderId="36" applyFont="1" applyNumberFormat="1" applyFill="1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0" numFmtId="2" fillId="21" borderId="36" applyFont="1" applyNumberFormat="1" applyFill="1" applyBorder="1" applyAlignment="1">
      <alignment horizontal="center" vertical="bottom" textRotation="0" wrapText="false" shrinkToFit="false"/>
    </xf>
    <xf xfId="0" fontId="20" numFmtId="2" fillId="2" borderId="0" applyFont="1" applyNumberFormat="1" applyFill="0" applyBorder="0" applyAlignment="1">
      <alignment horizontal="center" vertical="bottom" textRotation="0" wrapText="false" shrinkToFit="false"/>
    </xf>
    <xf xfId="0" fontId="20" numFmtId="2" fillId="20" borderId="37" applyFont="1" applyNumberFormat="1" applyFill="1" applyBorder="1" applyAlignment="1">
      <alignment horizontal="center" vertical="bottom" textRotation="0" wrapText="false" shrinkToFit="false"/>
    </xf>
    <xf xfId="0" fontId="20" numFmtId="0" fillId="2" borderId="36" applyFont="1" applyNumberFormat="0" applyFill="0" applyBorder="1" applyAlignment="1">
      <alignment horizontal="right" vertical="bottom" textRotation="0" wrapText="false" shrinkToFit="false"/>
    </xf>
    <xf xfId="0" fontId="20" numFmtId="1" fillId="2" borderId="0" applyFont="1" applyNumberFormat="1" applyFill="0" applyBorder="0" applyAlignment="1">
      <alignment horizontal="center" vertical="bottom" textRotation="0" wrapText="false" shrinkToFit="false"/>
    </xf>
    <xf xfId="0" fontId="20" numFmtId="0" fillId="2" borderId="37" applyFont="1" applyNumberFormat="0" applyFill="0" applyBorder="1" applyAlignment="1">
      <alignment horizontal="right" vertical="bottom" textRotation="0" wrapText="false" shrinkToFit="false"/>
    </xf>
    <xf xfId="0" fontId="20" numFmtId="0" fillId="2" borderId="38" applyFont="1" applyNumberFormat="0" applyFill="0" applyBorder="1" applyAlignment="1">
      <alignment horizontal="right" vertical="bottom" textRotation="0" wrapText="false" shrinkToFit="false"/>
    </xf>
    <xf xfId="0" fontId="21" numFmtId="169" fillId="21" borderId="38" applyFont="1" applyNumberFormat="1" applyFill="1" applyBorder="1" applyAlignment="1">
      <alignment horizontal="center" vertical="bottom" textRotation="0" wrapText="false" shrinkToFit="false"/>
    </xf>
    <xf xfId="0" fontId="20" numFmtId="169" fillId="2" borderId="0" applyFont="1" applyNumberFormat="1" applyFill="0" applyBorder="0" applyAlignment="1">
      <alignment horizontal="center" vertical="bottom" textRotation="0" wrapText="false" shrinkToFit="false"/>
    </xf>
    <xf xfId="0" fontId="20" numFmtId="10" fillId="20" borderId="36" applyFont="1" applyNumberFormat="1" applyFill="1" applyBorder="1" applyAlignment="1">
      <alignment horizontal="center" vertical="bottom" textRotation="0" wrapText="false" shrinkToFit="false"/>
    </xf>
    <xf xfId="0" fontId="20" numFmtId="0" fillId="21" borderId="37" applyFont="1" applyNumberFormat="0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false" shrinkToFit="false"/>
    </xf>
    <xf xfId="0" fontId="21" numFmtId="0" fillId="2" borderId="39" applyFont="1" applyNumberFormat="0" applyFill="0" applyBorder="1" applyAlignment="1">
      <alignment horizontal="center" vertical="bottom" textRotation="0" wrapText="false" shrinkToFit="false"/>
    </xf>
    <xf xfId="0" fontId="21" numFmtId="2" fillId="2" borderId="39" applyFont="1" applyNumberFormat="1" applyFill="0" applyBorder="1" applyAlignment="1">
      <alignment horizontal="center" vertical="bottom" textRotation="0" wrapText="false" shrinkToFit="false"/>
    </xf>
    <xf xfId="0" fontId="20" numFmtId="0" fillId="2" borderId="39" applyFont="1" applyNumberFormat="0" applyFill="0" applyBorder="1" applyAlignment="1">
      <alignment horizontal="center" vertical="bottom" textRotation="0" wrapText="false" shrinkToFit="false"/>
    </xf>
    <xf xfId="0" fontId="20" numFmtId="0" fillId="2" borderId="40" applyFont="1" applyNumberFormat="0" applyFill="0" applyBorder="1" applyAlignment="1">
      <alignment horizontal="center" vertical="bottom" textRotation="0" wrapText="false" shrinkToFit="false"/>
    </xf>
    <xf xfId="0" fontId="20" numFmtId="0" fillId="2" borderId="41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0" numFmtId="2" fillId="2" borderId="0" applyFont="1" applyNumberFormat="1" applyFill="0" applyBorder="0" applyAlignment="1">
      <alignment horizontal="center" vertical="bottom" textRotation="0" wrapText="false" shrinkToFit="false"/>
    </xf>
    <xf xfId="0" fontId="21" numFmtId="10" fillId="20" borderId="34" applyFont="1" applyNumberFormat="1" applyFill="1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1" borderId="42" applyFont="1" applyNumberFormat="0" applyFill="1" applyBorder="1" applyAlignment="1">
      <alignment horizontal="center" vertical="bottom" textRotation="0" wrapText="false" shrinkToFit="false"/>
    </xf>
    <xf xfId="0" fontId="21" numFmtId="169" fillId="20" borderId="43" applyFont="1" applyNumberFormat="1" applyFill="1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10" fillId="20" borderId="36" applyFont="1" applyNumberFormat="1" applyFill="1" applyBorder="1" applyAlignment="1">
      <alignment horizontal="center" vertical="bottom" textRotation="0" wrapText="false" shrinkToFit="false"/>
    </xf>
    <xf xfId="0" fontId="20" numFmtId="10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21" borderId="37" applyFont="1" applyNumberFormat="0" applyFill="1" applyBorder="1" applyAlignment="1">
      <alignment horizontal="center" vertical="bottom" textRotation="0" wrapText="false" shrinkToFit="false"/>
    </xf>
    <xf xfId="0" fontId="21" numFmtId="0" fillId="2" borderId="28" applyFont="1" applyNumberFormat="0" applyFill="0" applyBorder="1" applyAlignment="1">
      <alignment horizontal="center" vertical="bottom" textRotation="0" wrapText="false" shrinkToFit="false"/>
    </xf>
    <xf xfId="0" fontId="21" numFmtId="0" fillId="2" borderId="44" applyFont="1" applyNumberFormat="0" applyFill="0" applyBorder="1" applyAlignment="1">
      <alignment horizontal="center" vertical="bottom" textRotation="0" wrapText="false" shrinkToFit="false"/>
    </xf>
    <xf xfId="0" fontId="21" numFmtId="0" fillId="2" borderId="2" applyFont="1" applyNumberFormat="0" applyFill="0" applyBorder="1" applyAlignment="1">
      <alignment horizontal="center" vertical="bottom" textRotation="0" wrapText="true" shrinkToFit="false"/>
    </xf>
    <xf xfId="0" fontId="20" numFmtId="2" fillId="2" borderId="45" applyFont="1" applyNumberFormat="1" applyFill="0" applyBorder="1" applyAlignment="1">
      <alignment horizontal="center" vertical="bottom" textRotation="0" wrapText="false" shrinkToFit="false"/>
    </xf>
    <xf xfId="0" fontId="20" numFmtId="10" fillId="2" borderId="19" applyFont="1" applyNumberFormat="1" applyFill="0" applyBorder="1" applyAlignment="1">
      <alignment horizontal="center" vertical="bottom" textRotation="0" wrapText="false" shrinkToFit="false"/>
    </xf>
    <xf xfId="0" fontId="20" numFmtId="2" fillId="2" borderId="46" applyFont="1" applyNumberFormat="1" applyFill="0" applyBorder="1" applyAlignment="1">
      <alignment horizontal="center" vertical="bottom" textRotation="0" wrapText="false" shrinkToFit="false"/>
    </xf>
    <xf xfId="0" fontId="20" numFmtId="2" fillId="2" borderId="47" applyFont="1" applyNumberFormat="1" applyFill="0" applyBorder="1" applyAlignment="1">
      <alignment horizontal="center" vertical="bottom" textRotation="0" wrapText="false" shrinkToFit="false"/>
    </xf>
    <xf xfId="0" fontId="20" numFmtId="2" fillId="2" borderId="3" applyFont="1" applyNumberFormat="1" applyFill="0" applyBorder="1" applyAlignment="1">
      <alignment horizontal="center" vertical="bottom" textRotation="0" wrapText="false" shrinkToFit="false"/>
    </xf>
    <xf xfId="0" fontId="21" numFmtId="169" fillId="2" borderId="0" applyFont="1" applyNumberFormat="1" applyFill="0" applyBorder="0" applyAlignment="1">
      <alignment horizontal="center" vertical="bottom" textRotation="0" wrapText="false" shrinkToFit="false"/>
    </xf>
    <xf xfId="0" fontId="20" numFmtId="169" fillId="2" borderId="6" applyFont="1" applyNumberFormat="1" applyFill="0" applyBorder="1" applyAlignment="1">
      <alignment horizontal="right" vertical="bottom" textRotation="0" wrapText="false" shrinkToFit="false"/>
    </xf>
    <xf xfId="0" fontId="21" numFmtId="10" fillId="21" borderId="10" applyFont="1" applyNumberFormat="1" applyFill="1" applyBorder="1" applyAlignment="1">
      <alignment horizontal="center" vertical="bottom" textRotation="0" wrapText="false" shrinkToFit="false"/>
    </xf>
    <xf xfId="0" fontId="20" numFmtId="0" fillId="2" borderId="8" applyFont="1" applyNumberFormat="0" applyFill="0" applyBorder="1" applyAlignment="0">
      <alignment horizontal="general" vertical="bottom" textRotation="0" wrapText="false" shrinkToFit="false"/>
    </xf>
    <xf xfId="0" fontId="20" numFmtId="0" fillId="2" borderId="48" applyFont="1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10" fillId="20" borderId="10" applyFont="1" applyNumberFormat="1" applyFill="1" applyBorder="1" applyAlignment="1">
      <alignment horizontal="center" vertical="bottom" textRotation="0" wrapText="false" shrinkToFit="false"/>
    </xf>
    <xf xfId="0" fontId="20" numFmtId="0" fillId="2" borderId="16" applyFont="1" applyNumberFormat="0" applyFill="0" applyBorder="1" applyAlignment="0">
      <alignment horizontal="general" vertical="bottom" textRotation="0" wrapText="false" shrinkToFit="false"/>
    </xf>
    <xf xfId="0" fontId="20" numFmtId="0" fillId="2" borderId="49" applyFont="1" applyNumberFormat="0" applyFill="0" applyBorder="1" applyAlignment="1">
      <alignment horizontal="center" vertical="bottom" textRotation="0" wrapText="false" shrinkToFit="false"/>
    </xf>
    <xf xfId="0" fontId="20" numFmtId="0" fillId="2" borderId="50" applyFont="1" applyNumberFormat="0" applyFill="0" applyBorder="1" applyAlignment="1">
      <alignment horizontal="right" vertical="bottom" textRotation="0" wrapText="false" shrinkToFit="false"/>
    </xf>
    <xf xfId="0" fontId="20" numFmtId="0" fillId="2" borderId="23" applyFont="1" applyNumberFormat="0" applyFill="0" applyBorder="1" applyAlignment="1">
      <alignment horizontal="center" vertical="bottom" textRotation="0" wrapText="false" shrinkToFit="false"/>
    </xf>
    <xf xfId="0" fontId="21" numFmtId="1" fillId="20" borderId="51" applyFont="1" applyNumberFormat="1" applyFill="1" applyBorder="1" applyAlignment="1">
      <alignment horizontal="center" vertical="bottom" textRotation="0" wrapText="fals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1" numFmtId="0" fillId="2" borderId="45" applyFont="1" applyNumberFormat="0" applyFill="0" applyBorder="1" applyAlignment="1">
      <alignment horizontal="center" vertical="bottom" textRotation="0" wrapText="false" shrinkToFit="false"/>
    </xf>
    <xf xfId="0" fontId="20" numFmtId="0" fillId="2" borderId="15" applyFont="1" applyNumberFormat="0" applyFill="0" applyBorder="1" applyAlignment="1">
      <alignment horizontal="center" vertical="bottom" textRotation="0" wrapText="false" shrinkToFit="false"/>
    </xf>
    <xf xfId="0" fontId="21" numFmtId="0" fillId="2" borderId="28" applyFont="1" applyNumberFormat="0" applyFill="0" applyBorder="1" applyAlignment="1">
      <alignment horizontal="center" vertical="bottom" textRotation="0" wrapText="false" shrinkToFit="false"/>
    </xf>
    <xf xfId="0" fontId="21" numFmtId="0" fillId="2" borderId="29" applyFont="1" applyNumberFormat="0" applyFill="0" applyBorder="1" applyAlignment="1">
      <alignment horizontal="center" vertical="bottom" textRotation="0" wrapText="false" shrinkToFit="false"/>
    </xf>
    <xf xfId="0" fontId="20" numFmtId="2" fillId="2" borderId="4" applyFont="1" applyNumberFormat="1" applyFill="0" applyBorder="1" applyAlignment="1">
      <alignment horizontal="center" vertical="bottom" textRotation="0" wrapText="false" shrinkToFit="false"/>
    </xf>
    <xf xfId="0" fontId="20" numFmtId="2" fillId="2" borderId="8" applyFont="1" applyNumberFormat="1" applyFill="0" applyBorder="1" applyAlignment="1">
      <alignment horizontal="center" vertical="bottom" textRotation="0" wrapText="false" shrinkToFit="false"/>
    </xf>
    <xf xfId="0" fontId="20" numFmtId="10" fillId="2" borderId="39" applyFont="1" applyNumberFormat="1" applyFill="0" applyBorder="1" applyAlignment="1">
      <alignment horizontal="center" vertical="center" textRotation="0" wrapText="false" shrinkToFit="false"/>
    </xf>
    <xf xfId="0" fontId="20" numFmtId="10" fillId="2" borderId="40" applyFont="1" applyNumberFormat="1" applyFill="0" applyBorder="1" applyAlignment="1">
      <alignment horizontal="center" vertical="center" textRotation="0" wrapText="false" shrinkToFit="false"/>
    </xf>
    <xf xfId="0" fontId="20" numFmtId="10" fillId="2" borderId="41" applyFont="1" applyNumberFormat="1" applyFill="0" applyBorder="1" applyAlignment="1">
      <alignment horizontal="center" vertical="center" textRotation="0" wrapText="false" shrinkToFit="false"/>
    </xf>
    <xf xfId="0" fontId="21" numFmtId="10" fillId="21" borderId="27" applyFont="1" applyNumberFormat="1" applyFill="1" applyBorder="1" applyAlignment="1">
      <alignment horizontal="center" vertical="bottom" textRotation="0" wrapText="false" shrinkToFit="false"/>
    </xf>
    <xf xfId="0" fontId="20" numFmtId="10" fillId="2" borderId="52" applyFont="1" applyNumberFormat="1" applyFill="0" applyBorder="1" applyAlignment="1">
      <alignment horizontal="center" vertical="bottom" textRotation="0" wrapText="false" shrinkToFit="false"/>
    </xf>
    <xf xfId="0" fontId="20" numFmtId="10" fillId="2" borderId="22" applyFont="1" applyNumberFormat="1" applyFill="0" applyBorder="1" applyAlignment="1">
      <alignment horizontal="center" vertical="bottom" textRotation="0" wrapText="false" shrinkToFit="false"/>
    </xf>
    <xf xfId="0" fontId="26" numFmtId="0" fillId="2" borderId="9" applyFont="1" applyNumberFormat="0" applyFill="0" applyBorder="1" applyAlignment="1">
      <alignment horizontal="left" vertical="center" textRotation="0" wrapText="true" shrinkToFit="false"/>
    </xf>
    <xf xfId="0" fontId="20" numFmtId="0" fillId="2" borderId="9" applyFont="1" applyNumberFormat="0" applyFill="0" applyBorder="1" applyAlignment="0">
      <alignment horizontal="general" vertical="bottom" textRotation="0" wrapText="false" shrinkToFit="false"/>
    </xf>
    <xf xfId="0" fontId="21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0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0" numFmtId="164" fillId="19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1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1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1" numFmtId="2" fillId="1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20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0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0" numFmtId="169" fillId="2" borderId="45" applyFont="1" applyNumberFormat="1" applyFill="0" applyBorder="1" applyAlignment="1">
      <alignment horizontal="center" vertical="bottom" textRotation="0" wrapText="false" shrinkToFit="false"/>
    </xf>
    <xf xfId="0" fontId="20" numFmtId="169" fillId="2" borderId="46" applyFont="1" applyNumberFormat="1" applyFill="0" applyBorder="1" applyAlignment="1">
      <alignment horizontal="center" vertical="bottom" textRotation="0" wrapText="false" shrinkToFit="false"/>
    </xf>
    <xf xfId="0" fontId="20" numFmtId="169" fillId="2" borderId="47" applyFont="1" applyNumberFormat="1" applyFill="0" applyBorder="1" applyAlignment="1">
      <alignment horizontal="center" vertical="bottom" textRotation="0" wrapText="false" shrinkToFit="false"/>
    </xf>
    <xf xfId="0" fontId="20" numFmtId="169" fillId="2" borderId="19" applyFont="1" applyNumberFormat="1" applyFill="0" applyBorder="1" applyAlignment="1">
      <alignment horizontal="center" vertical="bottom" textRotation="0" wrapText="false" shrinkToFit="false"/>
    </xf>
    <xf xfId="0" fontId="20" numFmtId="169" fillId="2" borderId="52" applyFont="1" applyNumberFormat="1" applyFill="0" applyBorder="1" applyAlignment="1">
      <alignment horizontal="center" vertical="bottom" textRotation="0" wrapText="false" shrinkToFit="false"/>
    </xf>
    <xf xfId="0" fontId="20" numFmtId="169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0" numFmtId="169" fillId="2" borderId="22" applyFont="1" applyNumberFormat="1" applyFill="0" applyBorder="1" applyAlignment="1">
      <alignment horizontal="center" vertical="bottom" textRotation="0" wrapText="false" shrinkToFit="false"/>
    </xf>
    <xf xfId="0" fontId="21" numFmtId="1" fillId="20" borderId="41" applyFont="1" applyNumberFormat="1" applyFill="1" applyBorder="1" applyAlignment="1">
      <alignment horizontal="center" vertical="bottom" textRotation="0" wrapText="false" shrinkToFit="false"/>
    </xf>
    <xf xfId="0" fontId="20" numFmtId="0" fillId="2" borderId="15" applyFont="1" applyNumberFormat="0" applyFill="0" applyBorder="1" applyAlignment="0">
      <alignment horizontal="general" vertical="bottom" textRotation="0" wrapText="false" shrinkToFit="false"/>
    </xf>
    <xf xfId="0" fontId="21" numFmtId="0" fillId="2" borderId="32" applyFont="1" applyNumberFormat="0" applyFill="0" applyBorder="1" applyAlignment="0">
      <alignment horizontal="general" vertical="bottom" textRotation="0" wrapText="false" shrinkToFit="false"/>
    </xf>
    <xf xfId="0" fontId="20" numFmtId="0" fillId="2" borderId="15" applyFont="1" applyNumberFormat="0" applyFill="0" applyBorder="1" applyAlignment="0">
      <alignment horizontal="general" vertical="bottom" textRotation="0" wrapText="false" shrinkToFit="false"/>
    </xf>
    <xf xfId="0" fontId="20" numFmtId="0" fillId="2" borderId="32" applyFont="1" applyNumberFormat="0" applyFill="0" applyBorder="1" applyAlignment="0">
      <alignment horizontal="general" vertical="bottom" textRotation="0" wrapText="false" shrinkToFit="false"/>
    </xf>
    <xf xfId="0" fontId="20" numFmtId="0" fillId="2" borderId="7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right" vertical="bottom" textRotation="0" wrapText="fals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1" numFmtId="0" fillId="2" borderId="28" applyFont="1" applyNumberFormat="0" applyFill="0" applyBorder="1" applyAlignment="1">
      <alignment horizontal="center" vertical="bottom" textRotation="0" wrapText="false" shrinkToFit="false"/>
    </xf>
    <xf xfId="0" fontId="21" numFmtId="0" fillId="2" borderId="29" applyFont="1" applyNumberFormat="0" applyFill="0" applyBorder="1" applyAlignment="1">
      <alignment horizontal="center" vertical="bottom" textRotation="0" wrapText="false" shrinkToFit="false"/>
    </xf>
    <xf xfId="0" fontId="20" numFmtId="10" fillId="2" borderId="2" applyFont="1" applyNumberFormat="1" applyFill="0" applyBorder="1" applyAlignment="1">
      <alignment horizontal="center" vertical="center" textRotation="0" wrapText="false" shrinkToFit="false"/>
    </xf>
    <xf xfId="0" fontId="20" numFmtId="10" fillId="2" borderId="3" applyFont="1" applyNumberFormat="1" applyFill="0" applyBorder="1" applyAlignment="1">
      <alignment horizontal="center" vertical="center" textRotation="0" wrapText="false" shrinkToFit="false"/>
    </xf>
    <xf xfId="0" fontId="20" numFmtId="10" fillId="2" borderId="1" applyFont="1" applyNumberFormat="1" applyFill="0" applyBorder="1" applyAlignment="1">
      <alignment horizontal="center" vertical="center" textRotation="0" wrapText="false" shrinkToFit="false"/>
    </xf>
    <xf xfId="0" fontId="20" numFmtId="2" fillId="2" borderId="39" applyFont="1" applyNumberFormat="1" applyFill="0" applyBorder="1" applyAlignment="1">
      <alignment horizontal="center" vertical="bottom" textRotation="0" wrapText="false" shrinkToFit="false"/>
    </xf>
    <xf xfId="0" fontId="20" numFmtId="2" fillId="2" borderId="40" applyFont="1" applyNumberFormat="1" applyFill="0" applyBorder="1" applyAlignment="1">
      <alignment horizontal="center" vertical="bottom" textRotation="0" wrapText="false" shrinkToFit="false"/>
    </xf>
    <xf xfId="0" fontId="20" numFmtId="2" fillId="2" borderId="41" applyFont="1" applyNumberFormat="1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17" numFmtId="2" fillId="2" borderId="0" applyFont="1" applyNumberFormat="1" applyFill="0" applyBorder="0" applyAlignment="1">
      <alignment horizontal="center" vertical="bottom" textRotation="0" wrapText="false" shrinkToFit="false"/>
    </xf>
    <xf xfId="0" fontId="20" numFmtId="0" fillId="19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21" numFmtId="166" fillId="2" borderId="0" applyFont="1" applyNumberFormat="1" applyFill="0" applyBorder="0" applyAlignment="1">
      <alignment horizontal="center" vertical="bottom" textRotation="0" wrapText="false" shrinkToFit="false"/>
    </xf>
    <xf xfId="0" fontId="21" numFmtId="0" fillId="19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1" numFmtId="0" fillId="19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19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1" numFmtId="0" fillId="2" borderId="3" applyFont="1" applyNumberFormat="0" applyFill="0" applyBorder="1" applyAlignment="1">
      <alignment horizontal="center" vertical="bottom" textRotation="0" wrapText="false" shrinkToFit="false"/>
    </xf>
    <xf xfId="0" fontId="21" numFmtId="169" fillId="19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1" numFmtId="1" fillId="19" borderId="4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0" numFmtId="10" fillId="2" borderId="25" applyFont="1" applyNumberFormat="1" applyFill="0" applyBorder="1" applyAlignment="1">
      <alignment horizontal="center" vertical="bottom" textRotation="0" wrapText="false" shrinkToFit="false"/>
    </xf>
    <xf xfId="0" fontId="20" numFmtId="10" fillId="2" borderId="3" applyFont="1" applyNumberFormat="1" applyFill="0" applyBorder="1" applyAlignment="1">
      <alignment horizontal="center" vertical="bottom" textRotation="0" wrapText="false" shrinkToFit="false"/>
    </xf>
    <xf xfId="0" fontId="20" numFmtId="10" fillId="2" borderId="27" applyFont="1" applyNumberFormat="1" applyFill="0" applyBorder="1" applyAlignment="1">
      <alignment horizontal="center" vertical="bottom" textRotation="0" wrapText="false" shrinkToFit="false"/>
    </xf>
    <xf xfId="0" fontId="20" numFmtId="2" fillId="2" borderId="18" applyFont="1" applyNumberFormat="1" applyFill="0" applyBorder="1" applyAlignment="1">
      <alignment horizontal="center" vertical="bottom" textRotation="0" wrapText="false" shrinkToFit="false"/>
    </xf>
    <xf xfId="0" fontId="20" numFmtId="2" fillId="2" borderId="54" applyFont="1" applyNumberFormat="1" applyFill="0" applyBorder="1" applyAlignment="1">
      <alignment horizontal="center" vertical="bottom" textRotation="0" wrapText="false" shrinkToFit="false"/>
    </xf>
    <xf xfId="0" fontId="20" numFmtId="2" fillId="2" borderId="21" applyFont="1" applyNumberFormat="1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1" fillId="20" borderId="17" applyFont="1" applyNumberFormat="1" applyFill="1" applyBorder="1" applyAlignment="1">
      <alignment horizontal="center" vertical="bottom" textRotation="0" wrapText="false" shrinkToFit="false"/>
    </xf>
    <xf xfId="0" fontId="20" numFmtId="0" fillId="2" borderId="55" applyFont="1" applyNumberFormat="0" applyFill="0" applyBorder="1" applyAlignment="1">
      <alignment horizontal="right" vertical="bottom" textRotation="0" wrapText="false" shrinkToFit="false"/>
    </xf>
    <xf xfId="0" fontId="21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2" borderId="11" applyFont="1" applyNumberFormat="0" applyFill="0" applyBorder="1" applyAlignment="1">
      <alignment horizontal="right" vertical="bottom" textRotation="0" wrapText="false" shrinkToFit="false"/>
    </xf>
    <xf xfId="0" fontId="20" numFmtId="2" fillId="20" borderId="10" applyFont="1" applyNumberFormat="1" applyFill="1" applyBorder="1" applyAlignment="1">
      <alignment horizontal="center" vertical="bottom" textRotation="0" wrapText="false" shrinkToFit="false"/>
    </xf>
    <xf xfId="0" fontId="20" numFmtId="2" fillId="21" borderId="10" applyFont="1" applyNumberFormat="1" applyFill="1" applyBorder="1" applyAlignment="1">
      <alignment horizontal="center" vertical="bottom" textRotation="0" wrapText="false" shrinkToFit="false"/>
    </xf>
    <xf xfId="0" fontId="21" numFmtId="0" fillId="19" borderId="1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2" borderId="17" applyFont="1" applyNumberFormat="0" applyFill="0" applyBorder="1" applyAlignment="1">
      <alignment horizontal="right" vertical="bottom" textRotation="0" wrapText="false" shrinkToFit="false"/>
    </xf>
    <xf xfId="0" fontId="20" numFmtId="2" fillId="21" borderId="19" applyFont="1" applyNumberFormat="1" applyFill="1" applyBorder="1" applyAlignment="1">
      <alignment horizontal="center" vertical="bottom" textRotation="0" wrapText="false" shrinkToFit="false"/>
    </xf>
    <xf xfId="0" fontId="20" numFmtId="0" fillId="2" borderId="53" applyFont="1" applyNumberFormat="0" applyFill="0" applyBorder="1" applyAlignment="1">
      <alignment horizontal="right" vertical="bottom" textRotation="0" wrapText="false" shrinkToFit="false"/>
    </xf>
    <xf xfId="0" fontId="21" numFmtId="169" fillId="21" borderId="53" applyFont="1" applyNumberFormat="1" applyFill="1" applyBorder="1" applyAlignment="1">
      <alignment horizontal="center" vertical="bottom" textRotation="0" wrapText="false" shrinkToFit="false"/>
    </xf>
    <xf xfId="0" fontId="20" numFmtId="0" fillId="2" borderId="16" applyFont="1" applyNumberFormat="0" applyFill="0" applyBorder="1" applyAlignment="1">
      <alignment horizontal="right" vertical="bottom" textRotation="0" wrapText="false" shrinkToFit="false"/>
    </xf>
    <xf xfId="0" fontId="20" numFmtId="2" fillId="2" borderId="1" applyFont="1" applyNumberFormat="1" applyFill="0" applyBorder="1" applyAlignment="1">
      <alignment horizontal="center" vertical="bottom" textRotation="0" wrapText="false" shrinkToFit="false"/>
    </xf>
    <xf xfId="0" fontId="21" numFmtId="1" fillId="20" borderId="57" applyFont="1" applyNumberFormat="1" applyFill="1" applyBorder="1" applyAlignment="1">
      <alignment horizontal="center" vertical="bottom" textRotation="0" wrapText="false" shrinkToFit="false"/>
    </xf>
    <xf xfId="0" fontId="20" numFmtId="2" fillId="21" borderId="10" applyFont="1" applyNumberFormat="1" applyFill="1" applyBorder="1" applyAlignment="1">
      <alignment horizontal="center" vertical="bottom" textRotation="0" wrapText="false" shrinkToFit="false"/>
    </xf>
    <xf xfId="0" fontId="20" numFmtId="2" fillId="21" borderId="19" applyFont="1" applyNumberFormat="1" applyFill="1" applyBorder="1" applyAlignment="1">
      <alignment horizontal="center" vertical="bottom" textRotation="0" wrapText="false" shrinkToFit="false"/>
    </xf>
    <xf xfId="0" fontId="20" numFmtId="0" fillId="19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0" numFmtId="0" fillId="19" borderId="5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0" numFmtId="0" fillId="2" borderId="12" applyFont="1" applyNumberFormat="0" applyFill="0" applyBorder="1" applyAlignment="1">
      <alignment horizontal="right" vertical="bottom" textRotation="0" wrapText="false" shrinkToFit="false"/>
    </xf>
    <xf xfId="0" fontId="20" numFmtId="2" fillId="21" borderId="14" applyFont="1" applyNumberFormat="1" applyFill="1" applyBorder="1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center" textRotation="0" wrapText="false" shrinkToFit="false"/>
    </xf>
    <xf xfId="0" fontId="21" numFmtId="167" fillId="20" borderId="10" applyFont="1" applyNumberFormat="1" applyFill="1" applyBorder="1" applyAlignment="1">
      <alignment horizontal="center" vertical="bottom" textRotation="0" wrapText="false" shrinkToFit="false"/>
    </xf>
    <xf xfId="0" fontId="21" numFmtId="9" fillId="21" borderId="10" applyFont="1" applyNumberFormat="1" applyFill="1" applyBorder="1" applyAlignment="1">
      <alignment horizontal="center" vertical="bottom" textRotation="0" wrapText="false" shrinkToFit="false"/>
    </xf>
    <xf xfId="0" fontId="21" numFmtId="0" fillId="2" borderId="58" applyFont="1" applyNumberFormat="0" applyFill="0" applyBorder="1" applyAlignment="1">
      <alignment horizontal="center" vertical="bottom" textRotation="0" wrapText="false" shrinkToFit="false"/>
    </xf>
    <xf xfId="0" fontId="26" numFmtId="0" fillId="2" borderId="59" applyFont="1" applyNumberFormat="0" applyFill="0" applyBorder="1" applyAlignment="1">
      <alignment horizontal="justify" vertical="center" textRotation="0" wrapText="true" shrinkToFit="false"/>
    </xf>
    <xf xfId="0" fontId="26" numFmtId="0" fillId="2" borderId="60" applyFont="1" applyNumberFormat="0" applyFill="0" applyBorder="1" applyAlignment="1">
      <alignment horizontal="justify" vertical="center" textRotation="0" wrapText="true" shrinkToFit="false"/>
    </xf>
    <xf xfId="0" fontId="26" numFmtId="0" fillId="2" borderId="61" applyFont="1" applyNumberFormat="0" applyFill="0" applyBorder="1" applyAlignment="1">
      <alignment horizontal="justify" vertical="center" textRotation="0" wrapText="true" shrinkToFit="false"/>
    </xf>
    <xf xfId="0" fontId="21" numFmtId="0" fillId="19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1" numFmtId="0" fillId="2" borderId="28" applyFont="1" applyNumberFormat="0" applyFill="0" applyBorder="1" applyAlignment="1">
      <alignment horizontal="center" vertical="bottom" textRotation="0" wrapText="false" shrinkToFit="false"/>
    </xf>
    <xf xfId="0" fontId="21" numFmtId="0" fillId="2" borderId="30" applyFont="1" applyNumberFormat="0" applyFill="0" applyBorder="1" applyAlignment="1">
      <alignment horizontal="center" vertical="bottom" textRotation="0" wrapText="false" shrinkToFit="false"/>
    </xf>
    <xf xfId="0" fontId="26" numFmtId="0" fillId="2" borderId="4" applyFont="1" applyNumberFormat="0" applyFill="0" applyBorder="1" applyAlignment="1">
      <alignment horizontal="left" vertical="center" textRotation="0" wrapText="true" shrinkToFit="false"/>
    </xf>
    <xf xfId="0" fontId="26" numFmtId="0" fillId="2" borderId="7" applyFont="1" applyNumberFormat="0" applyFill="0" applyBorder="1" applyAlignment="1">
      <alignment horizontal="left" vertical="center" textRotation="0" wrapText="true" shrinkToFit="false"/>
    </xf>
    <xf xfId="0" fontId="26" numFmtId="0" fillId="2" borderId="16" applyFont="1" applyNumberFormat="0" applyFill="0" applyBorder="1" applyAlignment="1">
      <alignment horizontal="left" vertical="center" textRotation="0" wrapText="true" shrinkToFit="false"/>
    </xf>
    <xf xfId="0" fontId="26" numFmtId="0" fillId="2" borderId="9" applyFont="1" applyNumberFormat="0" applyFill="0" applyBorder="1" applyAlignment="1">
      <alignment horizontal="left" vertical="center" textRotation="0" wrapText="true" shrinkToFit="false"/>
    </xf>
    <xf xfId="0" fontId="26" numFmtId="0" fillId="2" borderId="2" applyFont="1" applyNumberFormat="0" applyFill="0" applyBorder="1" applyAlignment="1">
      <alignment horizontal="left" vertical="center" textRotation="0" wrapText="true" shrinkToFit="false"/>
    </xf>
    <xf xfId="0" fontId="26" numFmtId="0" fillId="2" borderId="1" applyFont="1" applyNumberFormat="0" applyFill="0" applyBorder="1" applyAlignment="1">
      <alignment horizontal="left" vertical="center" textRotation="0" wrapText="true" shrinkToFit="false"/>
    </xf>
    <xf xfId="0" fontId="26" numFmtId="0" fillId="2" borderId="4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6" numFmtId="0" fillId="2" borderId="16" applyFont="1" applyNumberFormat="0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7" applyFont="1" applyNumberFormat="0" applyFill="0" applyBorder="1" applyAlignment="1">
      <alignment horizontal="center" vertical="bottom" textRotation="0" wrapText="false" shrinkToFit="false"/>
    </xf>
    <xf xfId="0" fontId="26" numFmtId="0" fillId="2" borderId="59" applyFont="1" applyNumberFormat="0" applyFill="0" applyBorder="1" applyAlignment="1">
      <alignment horizontal="left" vertical="center" textRotation="0" wrapText="true" shrinkToFit="false"/>
    </xf>
    <xf xfId="0" fontId="26" numFmtId="0" fillId="2" borderId="60" applyFont="1" applyNumberFormat="0" applyFill="0" applyBorder="1" applyAlignment="1">
      <alignment horizontal="left" vertical="center" textRotation="0" wrapText="true" shrinkToFit="false"/>
    </xf>
    <xf xfId="0" fontId="26" numFmtId="0" fillId="2" borderId="61" applyFont="1" applyNumberFormat="0" applyFill="0" applyBorder="1" applyAlignment="1">
      <alignment horizontal="left" vertical="center" textRotation="0" wrapText="true" shrinkToFit="false"/>
    </xf>
    <xf xfId="0" fontId="21" numFmtId="0" fillId="2" borderId="7" applyFont="1" applyNumberFormat="0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9" applyFont="1" applyNumberFormat="0" applyFill="0" applyBorder="1" applyAlignment="1">
      <alignment horizontal="center" vertical="center" textRotation="0" wrapText="false" shrinkToFit="false"/>
    </xf>
    <xf xfId="0" fontId="21" numFmtId="0" fillId="2" borderId="16" applyFont="1" applyNumberFormat="0" applyFill="0" applyBorder="1" applyAlignment="1">
      <alignment horizontal="center" vertical="center" textRotation="0" wrapText="false" shrinkToFit="false"/>
    </xf>
    <xf xfId="0" fontId="21" numFmtId="2" fillId="19" borderId="3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1" numFmtId="2" fillId="19" borderId="40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1" numFmtId="2" fillId="19" borderId="4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1" numFmtId="0" fillId="2" borderId="2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155"/>
  <sheetViews>
    <sheetView tabSelected="0" workbookViewId="0" showGridLines="true" showRowColHeaders="1">
      <selection activeCell="E4" sqref="E4"/>
    </sheetView>
  </sheetViews>
  <sheetFormatPr defaultRowHeight="14.4" outlineLevelRow="0" outlineLevelCol="0"/>
  <cols>
    <col min="1" max="1" width="26.7109375" customWidth="true" style="0"/>
    <col min="2" max="2" width="15.28515625" customWidth="true" style="0"/>
    <col min="3" max="3" width="15.28515625" customWidth="true" style="0"/>
    <col min="4" max="4" width="15.28515625" customWidth="true" style="0"/>
    <col min="5" max="5" width="15.28515625" customWidth="true" style="0"/>
    <col min="6" max="6" width="17.28515625" customWidth="true" style="0"/>
    <col min="7" max="7" width="20.42578125" customWidth="true" style="0"/>
    <col min="8" max="8" width="12.28515625" customWidth="true" style="0"/>
    <col min="9" max="9" width="12.85546875" customWidth="true" style="0"/>
    <col min="10" max="10" width="6.85546875" customWidth="true" style="0"/>
    <col min="11" max="11" width="15.140625" customWidth="true" style="0"/>
    <col min="12" max="12" width="12.140625" customWidth="true" style="0"/>
    <col min="13" max="13" width="8" customWidth="true" style="0"/>
    <col min="14" max="14" width="6.85546875" customWidth="true" style="0"/>
    <col min="15" max="15" width="6.42578125" customWidth="true" style="0"/>
    <col min="16" max="16" width="9.42578125" customWidth="true" style="0"/>
    <col min="17" max="17" width="6.85546875" customWidth="true" style="0"/>
  </cols>
  <sheetData>
    <row r="1" spans="1:35" customHeight="1" ht="15.75">
      <c r="A1" s="1"/>
      <c r="B1" s="1"/>
      <c r="C1" s="1"/>
      <c r="D1" s="1"/>
      <c r="E1" s="1"/>
      <c r="F1" s="1"/>
      <c r="G1" s="1"/>
    </row>
    <row r="2" spans="1:35" customHeight="1" ht="15.75">
      <c r="A2" s="1"/>
      <c r="B2" s="1"/>
      <c r="C2" s="1"/>
      <c r="D2" s="1"/>
      <c r="E2" s="1"/>
      <c r="F2" s="1"/>
      <c r="G2" s="1"/>
    </row>
    <row r="3" spans="1:35" customHeight="1" ht="15.75">
      <c r="A3" s="1" t="s">
        <v>0</v>
      </c>
      <c r="B3" s="1"/>
      <c r="C3" s="140"/>
      <c r="D3" s="140"/>
      <c r="E3" s="140"/>
      <c r="F3" s="140"/>
      <c r="G3" s="140"/>
      <c r="H3" s="141"/>
      <c r="I3" s="141"/>
      <c r="J3" s="141"/>
      <c r="K3" s="141"/>
      <c r="L3" s="141"/>
    </row>
    <row r="4" spans="1:35" customHeight="1" ht="15.75">
      <c r="A4" s="92" t="s">
        <v>1</v>
      </c>
      <c r="B4" s="126"/>
      <c r="C4" s="126"/>
      <c r="D4" s="1"/>
      <c r="E4" s="1"/>
      <c r="F4" s="1"/>
      <c r="G4" s="1"/>
    </row>
    <row r="5" spans="1:35" customHeight="1" ht="15.75">
      <c r="A5" s="92" t="s">
        <v>2</v>
      </c>
      <c r="B5" s="126"/>
      <c r="C5" s="126"/>
      <c r="D5" s="1"/>
      <c r="E5" s="1"/>
      <c r="F5" s="1"/>
      <c r="G5" s="1"/>
    </row>
    <row r="6" spans="1:35" customHeight="1" ht="15.75">
      <c r="A6" s="92" t="s">
        <v>3</v>
      </c>
      <c r="B6" s="126"/>
      <c r="C6" s="126"/>
      <c r="D6" s="1"/>
      <c r="E6" s="1"/>
      <c r="F6" s="1"/>
      <c r="G6" s="1"/>
      <c r="L6" s="99"/>
      <c r="M6" s="99"/>
    </row>
    <row r="7" spans="1:35" customHeight="1" ht="15.75">
      <c r="A7" s="93" t="s">
        <v>4</v>
      </c>
      <c r="B7" s="127"/>
      <c r="C7" s="127"/>
      <c r="D7" s="1"/>
      <c r="E7" s="1"/>
      <c r="F7" s="1"/>
      <c r="G7" s="1"/>
    </row>
    <row r="8" spans="1:35" customHeight="1" ht="15.75">
      <c r="A8" s="92" t="s">
        <v>5</v>
      </c>
      <c r="B8" s="94"/>
      <c r="C8" s="94"/>
      <c r="D8" s="13"/>
      <c r="E8" s="13"/>
      <c r="F8" s="40"/>
    </row>
    <row r="9" spans="1:35" customHeight="1" ht="16.5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customHeight="1" ht="15.7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customHeight="1" ht="15.7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customHeight="1" ht="16.5">
      <c r="A12" s="15" t="s">
        <v>15</v>
      </c>
      <c r="B12" s="15"/>
      <c r="C12" s="15"/>
      <c r="D12" s="15"/>
      <c r="E12" s="15"/>
      <c r="F12" s="42"/>
      <c r="G12" s="98"/>
      <c r="H12" s="98"/>
      <c r="I12" s="98"/>
      <c r="J12" s="98"/>
    </row>
    <row r="13" spans="1:35" customHeight="1" ht="16.5">
      <c r="A13" s="14" t="s">
        <v>16</v>
      </c>
      <c r="B13" s="16"/>
      <c r="C13" s="16"/>
      <c r="D13" s="16"/>
      <c r="E13" s="16"/>
      <c r="F13" s="43"/>
      <c r="G13" s="128" t="s">
        <v>17</v>
      </c>
      <c r="H13" s="129"/>
      <c r="I13" s="129"/>
      <c r="J13" s="129"/>
      <c r="K13" s="129"/>
      <c r="L13" s="129"/>
      <c r="M13" s="130"/>
    </row>
    <row r="14" spans="1:35" customHeight="1" ht="16.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customHeight="1" ht="15.7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customHeight="1" ht="15.7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>
      <c r="A17" s="18"/>
      <c r="B17" s="18"/>
      <c r="C17" s="19"/>
      <c r="D17" s="18"/>
      <c r="E17" s="101" t="s">
        <v>20</v>
      </c>
      <c r="F17" s="102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20" t="s">
        <v>21</v>
      </c>
      <c r="B18" s="21"/>
      <c r="C18" s="101" t="s">
        <v>22</v>
      </c>
      <c r="D18" s="101"/>
      <c r="E18" s="103" t="s">
        <v>23</v>
      </c>
      <c r="F18" s="104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customHeight="1" ht="15.7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customHeight="1" ht="15.75">
      <c r="A22" s="105" t="s">
        <v>30</v>
      </c>
      <c r="B22" s="105"/>
      <c r="C22" s="22" t="s">
        <v>31</v>
      </c>
      <c r="D22" s="23"/>
      <c r="E22" s="96" t="s">
        <v>32</v>
      </c>
      <c r="F22" s="97"/>
      <c r="G22" s="54"/>
      <c r="H22" s="11"/>
      <c r="I22" s="11"/>
      <c r="J22" s="11"/>
      <c r="K22" s="11"/>
      <c r="L22" s="11"/>
      <c r="M22" s="5"/>
    </row>
    <row r="23" spans="1:35" customHeight="1" ht="15.75">
      <c r="A23" s="100" t="s">
        <v>33</v>
      </c>
      <c r="B23" s="100"/>
      <c r="C23" s="101" t="s">
        <v>34</v>
      </c>
      <c r="D23" s="101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>
      <c r="A26" s="25">
        <v>3</v>
      </c>
      <c r="B26" s="25"/>
      <c r="C26" s="22" t="s">
        <v>28</v>
      </c>
      <c r="D26" s="23"/>
      <c r="E26" s="106" t="s">
        <v>36</v>
      </c>
      <c r="F26" s="107"/>
      <c r="G26" s="50"/>
      <c r="H26" s="7"/>
      <c r="I26" s="7"/>
      <c r="J26" s="11"/>
      <c r="K26" s="7"/>
      <c r="L26" s="7"/>
      <c r="M26" s="5"/>
    </row>
    <row r="27" spans="1:3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>
      <c r="A28" s="25">
        <v>5</v>
      </c>
      <c r="B28" s="25"/>
      <c r="C28" s="101" t="s">
        <v>37</v>
      </c>
      <c r="D28" s="101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>
      <c r="A29" s="25">
        <v>6</v>
      </c>
      <c r="B29" s="25"/>
      <c r="C29" s="22" t="s">
        <v>19</v>
      </c>
      <c r="D29" s="23"/>
      <c r="E29" s="101" t="s">
        <v>38</v>
      </c>
      <c r="F29" s="102"/>
      <c r="G29" s="50"/>
      <c r="H29" s="8"/>
      <c r="I29" s="8"/>
      <c r="J29" s="11"/>
      <c r="K29" s="8"/>
      <c r="L29" s="8"/>
      <c r="M29" s="5"/>
    </row>
    <row r="30" spans="1:35" customHeight="1" ht="15.75">
      <c r="A30" s="108"/>
      <c r="B30" s="108"/>
      <c r="C30" s="22" t="s">
        <v>26</v>
      </c>
      <c r="D30" s="23"/>
      <c r="E30" s="103" t="s">
        <v>23</v>
      </c>
      <c r="F30" s="104"/>
      <c r="G30" s="50"/>
      <c r="H30" s="11"/>
      <c r="I30" s="11"/>
      <c r="J30" s="11"/>
      <c r="K30" s="11"/>
      <c r="L30" s="11"/>
      <c r="M30" s="5"/>
    </row>
    <row r="31" spans="1:35">
      <c r="A31" s="100" t="s">
        <v>39</v>
      </c>
      <c r="B31" s="100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35">
      <c r="A33" s="25">
        <v>2</v>
      </c>
      <c r="B33" s="25"/>
      <c r="C33" s="101" t="s">
        <v>40</v>
      </c>
      <c r="D33" s="101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35">
      <c r="A34" s="25">
        <v>3</v>
      </c>
      <c r="B34" s="25"/>
      <c r="C34" s="22" t="s">
        <v>19</v>
      </c>
      <c r="D34" s="23"/>
      <c r="E34" s="96" t="s">
        <v>32</v>
      </c>
      <c r="F34" s="97"/>
      <c r="G34" s="50"/>
      <c r="H34" s="7"/>
      <c r="I34" s="7"/>
      <c r="J34" s="11"/>
      <c r="K34" s="11"/>
      <c r="L34" s="11"/>
      <c r="M34" s="5"/>
    </row>
    <row r="35" spans="1:3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3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3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35" customHeight="1" ht="15.75">
      <c r="A38" s="109"/>
      <c r="B38" s="109"/>
      <c r="C38" s="101" t="s">
        <v>41</v>
      </c>
      <c r="D38" s="101"/>
      <c r="E38" s="106" t="s">
        <v>36</v>
      </c>
      <c r="F38" s="107"/>
      <c r="G38" s="50"/>
      <c r="H38" s="11"/>
      <c r="I38" s="11"/>
      <c r="J38" s="11"/>
      <c r="K38" s="11"/>
      <c r="L38" s="11"/>
      <c r="M38" s="5"/>
    </row>
    <row r="39" spans="1:35">
      <c r="A39" s="100" t="s">
        <v>42</v>
      </c>
      <c r="B39" s="100"/>
      <c r="C39" s="22" t="s">
        <v>19</v>
      </c>
      <c r="D39" s="23"/>
      <c r="E39" s="27" t="s">
        <v>23</v>
      </c>
      <c r="F39" s="45"/>
      <c r="G39" s="137" t="s">
        <v>43</v>
      </c>
      <c r="H39" s="138"/>
      <c r="I39" s="138"/>
      <c r="J39" s="138"/>
      <c r="K39" s="138"/>
      <c r="L39" s="138"/>
      <c r="M39" s="138"/>
      <c r="N39" s="138"/>
      <c r="O39" s="138"/>
      <c r="P39" s="138"/>
      <c r="Q39" s="139"/>
    </row>
    <row r="40" spans="1:3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120"/>
      <c r="I40" s="120"/>
      <c r="J40" s="11"/>
      <c r="K40" s="120"/>
      <c r="L40" s="120"/>
      <c r="M40" s="11"/>
      <c r="N40" s="11"/>
      <c r="O40" s="11"/>
      <c r="P40" s="11"/>
      <c r="Q40" s="5"/>
    </row>
    <row r="41" spans="1:35" customHeight="1" ht="15.75">
      <c r="A41" s="25">
        <v>2</v>
      </c>
      <c r="B41" s="25"/>
      <c r="C41" s="22" t="s">
        <v>28</v>
      </c>
      <c r="D41" s="23"/>
      <c r="E41" s="101" t="s">
        <v>44</v>
      </c>
      <c r="F41" s="102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35" customHeight="1" ht="15.75">
      <c r="A42" s="25">
        <v>3</v>
      </c>
      <c r="B42" s="25"/>
      <c r="C42" s="22" t="s">
        <v>31</v>
      </c>
      <c r="D42" s="23"/>
      <c r="E42" s="103" t="s">
        <v>23</v>
      </c>
      <c r="F42" s="104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35" customHeight="1" ht="15.7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35" customHeight="1" ht="15.75">
      <c r="A44" s="25">
        <v>5</v>
      </c>
      <c r="B44" s="25"/>
      <c r="C44" s="110" t="s">
        <v>45</v>
      </c>
      <c r="D44" s="110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35" customHeight="1" ht="15.7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35" customHeight="1" ht="15.75">
      <c r="A46" s="95"/>
      <c r="B46" s="95"/>
      <c r="C46" s="22"/>
      <c r="D46" s="23"/>
      <c r="E46" s="96" t="s">
        <v>32</v>
      </c>
      <c r="F46" s="97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35" customHeight="1" ht="15.75">
      <c r="A47" s="100" t="s">
        <v>46</v>
      </c>
      <c r="B47" s="100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35" customHeight="1" ht="15.75">
      <c r="A48" s="25">
        <v>1</v>
      </c>
      <c r="B48" s="25"/>
      <c r="C48" s="101" t="s">
        <v>47</v>
      </c>
      <c r="D48" s="101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35" customHeight="1" ht="15.7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35">
      <c r="A50" s="25">
        <v>3</v>
      </c>
      <c r="B50" s="25"/>
      <c r="C50" s="22" t="s">
        <v>26</v>
      </c>
      <c r="D50" s="23"/>
      <c r="E50" s="106" t="s">
        <v>36</v>
      </c>
      <c r="F50" s="107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3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3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120"/>
      <c r="I52" s="120"/>
      <c r="J52" s="11"/>
      <c r="K52" s="120"/>
      <c r="L52" s="120"/>
      <c r="M52" s="11"/>
      <c r="N52" s="120"/>
      <c r="O52" s="120"/>
      <c r="P52" s="11"/>
      <c r="Q52" s="5"/>
    </row>
    <row r="53" spans="1:35">
      <c r="A53" s="25">
        <v>6</v>
      </c>
      <c r="B53" s="25"/>
      <c r="C53" s="101" t="s">
        <v>48</v>
      </c>
      <c r="D53" s="101"/>
      <c r="E53" s="101" t="s">
        <v>49</v>
      </c>
      <c r="F53" s="102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35">
      <c r="A54" s="111" t="s">
        <v>50</v>
      </c>
      <c r="B54" s="111"/>
      <c r="C54" s="22" t="s">
        <v>19</v>
      </c>
      <c r="D54" s="23"/>
      <c r="E54" s="103" t="s">
        <v>23</v>
      </c>
      <c r="F54" s="104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35">
      <c r="A55" s="100" t="s">
        <v>51</v>
      </c>
      <c r="B55" s="100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3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3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35">
      <c r="A58" s="25">
        <v>3</v>
      </c>
      <c r="B58" s="25"/>
      <c r="C58" s="101" t="s">
        <v>52</v>
      </c>
      <c r="D58" s="101"/>
      <c r="E58" s="96" t="s">
        <v>32</v>
      </c>
      <c r="F58" s="97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3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3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3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35" customHeight="1" ht="16.5">
      <c r="A62" s="30"/>
      <c r="B62" s="13"/>
      <c r="C62" s="22" t="s">
        <v>31</v>
      </c>
      <c r="D62" s="23"/>
      <c r="E62" s="106" t="s">
        <v>36</v>
      </c>
      <c r="F62" s="107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35" customHeight="1" ht="17.25">
      <c r="A63" s="112" t="s">
        <v>53</v>
      </c>
      <c r="B63" s="112"/>
      <c r="C63" s="101" t="s">
        <v>54</v>
      </c>
      <c r="D63" s="101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35" customHeight="1" ht="16.5">
      <c r="A64" s="105" t="s">
        <v>30</v>
      </c>
      <c r="B64" s="105"/>
      <c r="C64" s="22" t="s">
        <v>19</v>
      </c>
      <c r="D64" s="23"/>
      <c r="E64" s="27" t="s">
        <v>32</v>
      </c>
      <c r="F64" s="45"/>
      <c r="G64" s="128" t="s">
        <v>55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30"/>
    </row>
    <row r="65" spans="1:35" customHeight="1" ht="16.5">
      <c r="A65" s="100" t="s">
        <v>33</v>
      </c>
      <c r="B65" s="100"/>
      <c r="C65" s="22" t="s">
        <v>26</v>
      </c>
      <c r="D65" s="23"/>
      <c r="E65" s="101" t="s">
        <v>56</v>
      </c>
      <c r="F65" s="102"/>
      <c r="G65" s="131"/>
      <c r="H65" s="132"/>
      <c r="I65" s="132"/>
      <c r="J65" s="132"/>
      <c r="K65" s="133"/>
      <c r="L65" s="12"/>
      <c r="M65" s="134"/>
      <c r="N65" s="135"/>
      <c r="O65" s="135"/>
      <c r="P65" s="135"/>
      <c r="Q65" s="136"/>
    </row>
    <row r="66" spans="1:35" customHeight="1" ht="15.75">
      <c r="A66" s="25">
        <v>1</v>
      </c>
      <c r="B66" s="25"/>
      <c r="C66" s="22" t="s">
        <v>28</v>
      </c>
      <c r="D66" s="23"/>
      <c r="E66" s="103" t="s">
        <v>23</v>
      </c>
      <c r="F66" s="104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35" customHeight="1" ht="15.7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35" customHeight="1" ht="15.75">
      <c r="A68" s="25">
        <v>3</v>
      </c>
      <c r="B68" s="25"/>
      <c r="C68" s="101" t="s">
        <v>67</v>
      </c>
      <c r="D68" s="101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35" customHeight="1" ht="15.7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35" customHeight="1" ht="15.75">
      <c r="A70" s="25">
        <v>5</v>
      </c>
      <c r="B70" s="25"/>
      <c r="C70" s="22" t="s">
        <v>26</v>
      </c>
      <c r="D70" s="23"/>
      <c r="E70" s="96" t="s">
        <v>32</v>
      </c>
      <c r="F70" s="97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35" customHeight="1" ht="15.7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35" customHeight="1" ht="15.75">
      <c r="A72" s="108"/>
      <c r="B72" s="108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35" customHeight="1" ht="15.75">
      <c r="A73" s="100" t="s">
        <v>39</v>
      </c>
      <c r="B73" s="100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35" customHeight="1" ht="15.75">
      <c r="A74" s="25">
        <v>1</v>
      </c>
      <c r="B74" s="25"/>
      <c r="C74" s="28"/>
      <c r="D74" s="29"/>
      <c r="E74" s="106" t="s">
        <v>36</v>
      </c>
      <c r="F74" s="107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35" customHeight="1" ht="16.5">
      <c r="A75" s="25">
        <v>2</v>
      </c>
      <c r="B75" s="25"/>
      <c r="C75" s="28"/>
      <c r="D75" s="29"/>
      <c r="E75" s="27" t="s">
        <v>23</v>
      </c>
      <c r="F75" s="45"/>
      <c r="G75" s="114"/>
      <c r="H75" s="115"/>
      <c r="I75" s="115"/>
      <c r="J75" s="115"/>
      <c r="K75" s="115"/>
      <c r="L75" s="11"/>
      <c r="M75" s="116"/>
      <c r="N75" s="116"/>
      <c r="O75" s="116"/>
      <c r="P75" s="116"/>
      <c r="Q75" s="117"/>
    </row>
    <row r="76" spans="1:35" customHeight="1" ht="15.7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35" customHeight="1" ht="15.7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35" customHeight="1" ht="16.5">
      <c r="A78" s="25">
        <v>5</v>
      </c>
      <c r="B78" s="25"/>
      <c r="C78" s="13"/>
      <c r="D78" s="13"/>
      <c r="E78" s="112" t="s">
        <v>68</v>
      </c>
      <c r="F78" s="113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35" customHeight="1" ht="15.7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35" customHeight="1" ht="15.75">
      <c r="A80" s="109"/>
      <c r="B80" s="109"/>
      <c r="C80" s="109"/>
      <c r="D80" s="109"/>
      <c r="E80" s="101" t="s">
        <v>20</v>
      </c>
      <c r="F80" s="102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35" customHeight="1" ht="15.75">
      <c r="A81" s="100" t="s">
        <v>42</v>
      </c>
      <c r="B81" s="100"/>
      <c r="C81" s="13"/>
      <c r="D81" s="13"/>
      <c r="E81" s="103" t="s">
        <v>23</v>
      </c>
      <c r="F81" s="104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35" customHeight="1" ht="15.7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35" customHeight="1" ht="15.7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35" customHeight="1" ht="15.7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35" customHeight="1" ht="16.5">
      <c r="A85" s="25">
        <v>4</v>
      </c>
      <c r="B85" s="25"/>
      <c r="C85" s="32"/>
      <c r="D85" s="13"/>
      <c r="E85" s="96" t="s">
        <v>32</v>
      </c>
      <c r="F85" s="97"/>
      <c r="G85" s="114"/>
      <c r="H85" s="115"/>
      <c r="I85" s="115"/>
      <c r="J85" s="115"/>
      <c r="K85" s="115"/>
      <c r="L85" s="11"/>
      <c r="M85" s="116"/>
      <c r="N85" s="116"/>
      <c r="O85" s="116"/>
      <c r="P85" s="116"/>
      <c r="Q85" s="117"/>
    </row>
    <row r="86" spans="1:35" customHeight="1" ht="15.7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35" customHeight="1" ht="15.7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35" customHeight="1" ht="15.75">
      <c r="A88" s="111"/>
      <c r="B88" s="111"/>
      <c r="C88" s="111"/>
      <c r="D88" s="111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35" customHeight="1" ht="15.75">
      <c r="A89" s="100" t="s">
        <v>46</v>
      </c>
      <c r="B89" s="100"/>
      <c r="C89" s="32"/>
      <c r="D89" s="13"/>
      <c r="E89" s="106" t="s">
        <v>36</v>
      </c>
      <c r="F89" s="107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35" customHeight="1" ht="15.7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35" customHeight="1" ht="15.7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35" customHeight="1" ht="15.75">
      <c r="A92" s="25">
        <v>3</v>
      </c>
      <c r="B92" s="25"/>
      <c r="C92" s="32"/>
      <c r="D92" s="13"/>
      <c r="E92" s="101" t="s">
        <v>38</v>
      </c>
      <c r="F92" s="102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35" customHeight="1" ht="15.75">
      <c r="A93" s="25">
        <v>4</v>
      </c>
      <c r="B93" s="25"/>
      <c r="C93" s="32"/>
      <c r="D93" s="13"/>
      <c r="E93" s="103" t="s">
        <v>23</v>
      </c>
      <c r="F93" s="104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35" customHeight="1" ht="15.7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35" customHeight="1" ht="16.5">
      <c r="A95" s="25">
        <v>6</v>
      </c>
      <c r="B95" s="25"/>
      <c r="C95" s="32"/>
      <c r="D95" s="13"/>
      <c r="E95" s="24" t="s">
        <v>27</v>
      </c>
      <c r="F95" s="45"/>
      <c r="G95" s="114"/>
      <c r="H95" s="115"/>
      <c r="I95" s="115"/>
      <c r="J95" s="115"/>
      <c r="K95" s="115"/>
      <c r="L95" s="11"/>
      <c r="M95" s="116"/>
      <c r="N95" s="116"/>
      <c r="O95" s="116"/>
      <c r="P95" s="116"/>
      <c r="Q95" s="117"/>
    </row>
    <row r="96" spans="1:35" customHeight="1" ht="15.75">
      <c r="A96" s="111" t="s">
        <v>50</v>
      </c>
      <c r="B96" s="111"/>
      <c r="C96" s="111"/>
      <c r="D96" s="111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35" customHeight="1" ht="15.75">
      <c r="A97" s="100" t="s">
        <v>51</v>
      </c>
      <c r="B97" s="100"/>
      <c r="C97" s="32"/>
      <c r="D97" s="13"/>
      <c r="E97" s="96" t="s">
        <v>32</v>
      </c>
      <c r="F97" s="97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35" customHeight="1" ht="15.7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35" customHeight="1" ht="15.7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35" customHeight="1" ht="15.7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35" customHeight="1" ht="15.75">
      <c r="A101" s="25">
        <v>4</v>
      </c>
      <c r="B101" s="25"/>
      <c r="C101" s="32"/>
      <c r="D101" s="13"/>
      <c r="E101" s="106" t="s">
        <v>36</v>
      </c>
      <c r="F101" s="107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35" customHeight="1" ht="15.7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35" customHeight="1" ht="15.7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35" customHeight="1" ht="16.5">
      <c r="A104" s="123"/>
      <c r="B104" s="123"/>
      <c r="C104" s="123"/>
      <c r="D104" s="123"/>
      <c r="E104" s="101" t="s">
        <v>44</v>
      </c>
      <c r="F104" s="102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35" customHeight="1" ht="16.5">
      <c r="A105" s="33"/>
      <c r="B105" s="124" t="s">
        <v>69</v>
      </c>
      <c r="C105" s="124"/>
      <c r="D105" s="34"/>
      <c r="E105" s="103" t="s">
        <v>23</v>
      </c>
      <c r="F105" s="104"/>
      <c r="G105" s="118"/>
      <c r="H105" s="119"/>
      <c r="I105" s="119"/>
      <c r="J105" s="119"/>
      <c r="K105" s="119"/>
      <c r="L105" s="87"/>
      <c r="M105" s="120"/>
      <c r="N105" s="120"/>
      <c r="O105" s="120"/>
      <c r="P105" s="120"/>
      <c r="Q105" s="121"/>
    </row>
    <row r="106" spans="1:35" customHeight="1" ht="15.75">
      <c r="A106" s="125" t="s">
        <v>70</v>
      </c>
      <c r="B106" s="125"/>
      <c r="C106" s="125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35" customHeight="1" ht="15.7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35" customHeight="1" ht="15.7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35" customHeight="1" ht="15.75">
      <c r="A109" s="35" t="s">
        <v>26</v>
      </c>
      <c r="B109" s="36"/>
      <c r="C109" s="36"/>
      <c r="D109" s="13"/>
      <c r="E109" s="96" t="s">
        <v>32</v>
      </c>
      <c r="F109" s="97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35" customHeight="1" ht="15.7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35" customHeight="1" ht="15.7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35" customHeight="1" ht="15.75">
      <c r="A112" s="35"/>
      <c r="B112" s="122" t="s">
        <v>8</v>
      </c>
      <c r="C112" s="122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35" customHeight="1" ht="16.5">
      <c r="A113" s="37" t="s">
        <v>72</v>
      </c>
      <c r="B113" s="36"/>
      <c r="C113" s="36"/>
      <c r="D113" s="13"/>
      <c r="E113" s="106" t="s">
        <v>36</v>
      </c>
      <c r="F113" s="107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35" customHeight="1" ht="15.7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35" customHeight="1" ht="15.7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35" customHeight="1" ht="15.75">
      <c r="A116" s="35" t="s">
        <v>26</v>
      </c>
      <c r="B116" s="36"/>
      <c r="C116" s="36"/>
      <c r="D116" s="13"/>
      <c r="E116" s="101" t="s">
        <v>49</v>
      </c>
      <c r="F116" s="102"/>
      <c r="G116" s="48"/>
      <c r="H116" s="11"/>
    </row>
    <row r="117" spans="1:35" customHeight="1" ht="16.5">
      <c r="A117" s="35" t="s">
        <v>31</v>
      </c>
      <c r="B117" s="36"/>
      <c r="C117" s="36"/>
      <c r="D117" s="13"/>
      <c r="E117" s="103" t="s">
        <v>23</v>
      </c>
      <c r="F117" s="104"/>
      <c r="G117" s="1"/>
    </row>
    <row r="118" spans="1:35" customHeight="1" ht="15.75">
      <c r="A118" s="35" t="s">
        <v>71</v>
      </c>
      <c r="B118" s="36"/>
      <c r="C118" s="36"/>
      <c r="D118" s="13"/>
      <c r="E118" s="24" t="s">
        <v>25</v>
      </c>
      <c r="F118" s="45"/>
      <c r="G118" s="137" t="s">
        <v>73</v>
      </c>
      <c r="H118" s="138"/>
      <c r="I118" s="138"/>
      <c r="J118" s="138"/>
      <c r="K118" s="138"/>
      <c r="L118" s="138"/>
      <c r="M118" s="138"/>
      <c r="N118" s="138"/>
      <c r="O118" s="138"/>
      <c r="P118" s="138"/>
      <c r="Q118" s="139"/>
    </row>
    <row r="119" spans="1:35" customHeight="1" ht="15.75">
      <c r="A119" s="35"/>
      <c r="B119" s="122" t="s">
        <v>9</v>
      </c>
      <c r="C119" s="122"/>
      <c r="D119" s="13"/>
      <c r="E119" s="24" t="s">
        <v>27</v>
      </c>
      <c r="F119" s="45"/>
      <c r="G119" s="88"/>
      <c r="H119" s="120"/>
      <c r="I119" s="120"/>
      <c r="J119" s="11"/>
      <c r="K119" s="120"/>
      <c r="L119" s="120"/>
      <c r="M119" s="11"/>
      <c r="N119" s="120"/>
      <c r="O119" s="120"/>
      <c r="P119" s="11"/>
      <c r="Q119" s="5"/>
    </row>
    <row r="120" spans="1:35" customHeight="1" ht="15.7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35" customHeight="1" ht="15.75">
      <c r="A121" s="35" t="s">
        <v>28</v>
      </c>
      <c r="B121" s="36"/>
      <c r="C121" s="36"/>
      <c r="D121" s="13"/>
      <c r="E121" s="96" t="s">
        <v>32</v>
      </c>
      <c r="F121" s="97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35" customHeight="1" ht="15.7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35" customHeight="1" ht="15.7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35" customHeight="1" ht="15.7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35" customHeight="1" ht="15.75">
      <c r="A125" s="35" t="s">
        <v>71</v>
      </c>
      <c r="B125" s="36"/>
      <c r="C125" s="36"/>
      <c r="D125" s="13"/>
      <c r="E125" s="106" t="s">
        <v>36</v>
      </c>
      <c r="F125" s="107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35" customHeight="1" ht="15.75">
      <c r="A126" s="35"/>
      <c r="B126" s="122" t="s">
        <v>10</v>
      </c>
      <c r="C126" s="122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35" customHeight="1" ht="15.7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120"/>
      <c r="I127" s="120"/>
      <c r="J127" s="11"/>
      <c r="K127" s="120"/>
      <c r="L127" s="120"/>
      <c r="M127" s="11"/>
      <c r="N127" s="11"/>
      <c r="O127" s="11"/>
      <c r="P127" s="11"/>
      <c r="Q127" s="5"/>
    </row>
    <row r="128" spans="1:35" customHeight="1" ht="15.75">
      <c r="A128" s="35" t="s">
        <v>28</v>
      </c>
      <c r="B128" s="36"/>
      <c r="C128" s="36"/>
      <c r="D128" s="13"/>
      <c r="E128" s="101" t="s">
        <v>56</v>
      </c>
      <c r="F128" s="102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35" customHeight="1" ht="15.75">
      <c r="A129" s="35" t="s">
        <v>19</v>
      </c>
      <c r="B129" s="36"/>
      <c r="C129" s="36"/>
      <c r="D129" s="13"/>
      <c r="E129" s="103" t="s">
        <v>23</v>
      </c>
      <c r="F129" s="104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35" customHeight="1" ht="15.7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35" customHeight="1" ht="15.7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35" customHeight="1" ht="15.7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35" customHeight="1" ht="15.75">
      <c r="A133" s="35"/>
      <c r="B133" s="122" t="s">
        <v>11</v>
      </c>
      <c r="C133" s="122"/>
      <c r="D133" s="13"/>
      <c r="E133" s="96" t="s">
        <v>32</v>
      </c>
      <c r="F133" s="97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35" customHeight="1" ht="16.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35" customHeight="1" ht="15.7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35" customHeight="1" ht="15.7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35" customHeight="1" ht="15.75">
      <c r="A137" s="35" t="s">
        <v>26</v>
      </c>
      <c r="B137" s="36"/>
      <c r="C137" s="36"/>
      <c r="D137" s="13"/>
      <c r="E137" s="106" t="s">
        <v>36</v>
      </c>
      <c r="F137" s="107"/>
      <c r="G137" s="4"/>
      <c r="H137" s="11"/>
    </row>
    <row r="138" spans="1:35" customHeight="1" ht="15.7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35" customHeight="1" ht="15.7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35" customHeight="1" ht="15.75">
      <c r="A140" s="35"/>
      <c r="B140" s="36"/>
      <c r="C140" s="36"/>
      <c r="D140" s="13"/>
      <c r="E140" s="32"/>
      <c r="F140" s="40"/>
      <c r="G140" s="4"/>
      <c r="H140" s="11"/>
    </row>
    <row r="141" spans="1:35" customHeight="1" ht="16.5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35" customHeight="1" ht="16.5">
      <c r="A142" s="30"/>
      <c r="B142" s="13"/>
      <c r="C142" s="32"/>
      <c r="D142" s="13"/>
      <c r="E142" s="32"/>
      <c r="F142" s="40"/>
      <c r="G142" s="4"/>
      <c r="H142" s="11"/>
    </row>
    <row r="143" spans="1:35" customHeight="1" ht="16.5">
      <c r="A143" s="30"/>
      <c r="B143" s="13"/>
      <c r="C143" s="32"/>
      <c r="D143" s="13"/>
      <c r="E143" s="32"/>
      <c r="F143" s="40"/>
      <c r="G143" s="4"/>
      <c r="H143" s="11"/>
    </row>
    <row r="144" spans="1:35" customHeight="1" ht="16.5">
      <c r="A144" s="30"/>
      <c r="B144" s="13"/>
      <c r="C144" s="32"/>
      <c r="D144" s="13"/>
      <c r="E144" s="32"/>
      <c r="F144" s="40"/>
      <c r="G144" s="4"/>
      <c r="H144" s="11"/>
    </row>
    <row r="145" spans="1:35" customHeight="1" ht="16.5">
      <c r="A145" s="30"/>
      <c r="B145" s="13"/>
      <c r="C145" s="32"/>
      <c r="D145" s="13"/>
      <c r="E145" s="32"/>
      <c r="F145" s="40"/>
      <c r="G145" s="4"/>
      <c r="H145" s="11"/>
    </row>
    <row r="146" spans="1:35" customHeight="1" ht="16.5">
      <c r="A146" s="30"/>
      <c r="B146" s="13"/>
      <c r="C146" s="32"/>
      <c r="D146" s="13"/>
      <c r="E146" s="32"/>
      <c r="F146" s="40"/>
      <c r="G146" s="4"/>
      <c r="H146" s="11"/>
    </row>
    <row r="147" spans="1:35" customHeight="1" ht="16.5">
      <c r="A147" s="30"/>
      <c r="B147" s="13"/>
      <c r="C147" s="32"/>
      <c r="D147" s="13"/>
      <c r="E147" s="32"/>
      <c r="F147" s="40"/>
      <c r="G147" s="4"/>
      <c r="H147" s="11"/>
    </row>
    <row r="148" spans="1:35">
      <c r="G148" s="11"/>
    </row>
    <row r="155" spans="1:35">
      <c r="B15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B5:C5"/>
    <mergeCell ref="B6:C6"/>
    <mergeCell ref="B7:C7"/>
    <mergeCell ref="H119:I119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N52:O52"/>
    <mergeCell ref="G85:K85"/>
    <mergeCell ref="M85:Q85"/>
    <mergeCell ref="G95:K95"/>
    <mergeCell ref="M95:Q95"/>
    <mergeCell ref="G105:K105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A104:D104"/>
    <mergeCell ref="E104:F104"/>
    <mergeCell ref="B105:C105"/>
    <mergeCell ref="E105:F105"/>
    <mergeCell ref="A106:C106"/>
    <mergeCell ref="E109:F109"/>
    <mergeCell ref="B112:C112"/>
    <mergeCell ref="E113:F113"/>
    <mergeCell ref="E116:F116"/>
    <mergeCell ref="E117:F117"/>
    <mergeCell ref="B119:C119"/>
    <mergeCell ref="E101:F101"/>
    <mergeCell ref="A97:B97"/>
    <mergeCell ref="E97:F97"/>
    <mergeCell ref="A72:B72"/>
    <mergeCell ref="A73:B73"/>
    <mergeCell ref="E74:F74"/>
    <mergeCell ref="E78:F78"/>
    <mergeCell ref="A80:D80"/>
    <mergeCell ref="E80:F80"/>
    <mergeCell ref="E70:F70"/>
    <mergeCell ref="A81:B81"/>
    <mergeCell ref="E81:F81"/>
    <mergeCell ref="E85:F85"/>
    <mergeCell ref="A88:D88"/>
    <mergeCell ref="A89:B89"/>
    <mergeCell ref="E89:F89"/>
    <mergeCell ref="E92:F92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62:F62"/>
    <mergeCell ref="A63:B63"/>
    <mergeCell ref="C63:D63"/>
    <mergeCell ref="A64:B64"/>
    <mergeCell ref="A65:B65"/>
    <mergeCell ref="E65:F65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30:F30"/>
    <mergeCell ref="C33:D33"/>
    <mergeCell ref="E34:F34"/>
    <mergeCell ref="A38:B38"/>
    <mergeCell ref="C38:D38"/>
    <mergeCell ref="E38:F38"/>
    <mergeCell ref="A39:B39"/>
    <mergeCell ref="E41:F4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2"/>
  <sheetViews>
    <sheetView tabSelected="0" workbookViewId="0" showGridLines="true" showRowColHeaders="1">
      <selection activeCell="D21" sqref="D21"/>
    </sheetView>
  </sheetViews>
  <sheetFormatPr defaultRowHeight="14.4" outlineLevelRow="0" outlineLevelCol="0"/>
  <cols>
    <col min="1" max="1" width="13.140625" customWidth="true" style="1"/>
    <col min="2" max="2" width="11" customWidth="true" style="3"/>
    <col min="3" max="3" width="15" customWidth="true" style="1"/>
    <col min="4" max="4" width="8.5703125" customWidth="true" style="21"/>
    <col min="5" max="5" width="13.140625" customWidth="true" style="1"/>
    <col min="6" max="6" width="11" customWidth="true" style="1"/>
    <col min="7" max="7" width="15" customWidth="true" style="1"/>
    <col min="8" max="8" width="7.5703125" customWidth="true" style="1"/>
    <col min="9" max="9" width="13.140625" customWidth="true" style="1"/>
    <col min="10" max="10" width="11" customWidth="true" style="1"/>
    <col min="11" max="11" width="15" customWidth="true" style="1"/>
    <col min="12" max="12" width="7.5703125" customWidth="true" style="1"/>
    <col min="13" max="13" width="13.140625" customWidth="true" style="1"/>
    <col min="14" max="14" width="11" customWidth="true" style="1"/>
    <col min="15" max="15" width="12.28515625" customWidth="true" style="1"/>
    <col min="16" max="16" width="6.5703125" customWidth="true" style="1"/>
    <col min="17" max="17" width="9.140625" customWidth="true" style="1"/>
  </cols>
  <sheetData>
    <row r="1" spans="1:17">
      <c r="A1" s="143" t="s">
        <v>75</v>
      </c>
      <c r="B1" s="144" t="s">
        <v>76</v>
      </c>
      <c r="C1" s="143" t="s">
        <v>77</v>
      </c>
      <c r="D1" s="154"/>
      <c r="E1" s="143"/>
      <c r="F1" s="144"/>
      <c r="G1" s="143"/>
      <c r="H1" s="154"/>
      <c r="I1" s="143"/>
      <c r="J1" s="144"/>
      <c r="K1" s="143"/>
      <c r="L1" s="154"/>
      <c r="M1" s="143"/>
      <c r="N1" s="144"/>
      <c r="O1" s="143"/>
      <c r="P1" s="144"/>
    </row>
    <row r="2" spans="1:17" customHeight="1" ht="15.75">
      <c r="A2" s="155">
        <v>178.65</v>
      </c>
      <c r="B2" s="156">
        <v>38.97</v>
      </c>
      <c r="C2" s="145">
        <f>A2-B2</f>
        <v>139.68</v>
      </c>
      <c r="D2" s="146">
        <f>(C2-$C$24)/$C$24</f>
        <v>0.032181784592647</v>
      </c>
      <c r="E2" s="145"/>
      <c r="F2" s="144"/>
      <c r="G2" s="145"/>
      <c r="H2" s="157"/>
      <c r="I2" s="145"/>
      <c r="J2" s="144"/>
      <c r="K2" s="145"/>
      <c r="L2" s="154"/>
      <c r="M2" s="145"/>
      <c r="N2" s="154"/>
      <c r="O2" s="145"/>
      <c r="P2" s="154"/>
    </row>
    <row r="3" spans="1:17" customHeight="1" ht="15.75">
      <c r="A3" s="155">
        <v>173.94</v>
      </c>
      <c r="B3" s="156">
        <v>38.25</v>
      </c>
      <c r="C3" s="145">
        <f>A3-B3</f>
        <v>135.69</v>
      </c>
      <c r="D3" s="146">
        <f>(C3-$C$24)/$C$24</f>
        <v>0.0026972104193607</v>
      </c>
      <c r="E3" s="145"/>
      <c r="F3" s="144"/>
      <c r="G3" s="145"/>
      <c r="H3" s="157"/>
      <c r="I3" s="145"/>
      <c r="J3" s="144"/>
      <c r="K3" s="145"/>
      <c r="L3" s="154"/>
      <c r="M3" s="145"/>
      <c r="N3" s="154"/>
      <c r="O3" s="145"/>
      <c r="P3" s="154"/>
    </row>
    <row r="4" spans="1:17" customHeight="1" ht="15.75">
      <c r="A4" s="155">
        <v>176.39</v>
      </c>
      <c r="B4" s="156">
        <v>39.4</v>
      </c>
      <c r="C4" s="145">
        <f>A4-B4</f>
        <v>136.99</v>
      </c>
      <c r="D4" s="146">
        <f>(C4-$C$24)/$C$24</f>
        <v>0.012303713282837</v>
      </c>
      <c r="E4" s="145"/>
      <c r="F4" s="144"/>
      <c r="G4" s="145"/>
      <c r="H4" s="157"/>
      <c r="I4" s="145"/>
      <c r="J4" s="144"/>
      <c r="K4" s="145"/>
      <c r="L4" s="154"/>
      <c r="M4" s="145"/>
      <c r="N4" s="154"/>
      <c r="O4" s="145"/>
      <c r="P4" s="154"/>
    </row>
    <row r="5" spans="1:17" customHeight="1" ht="15.75">
      <c r="A5" s="155">
        <v>175.96</v>
      </c>
      <c r="B5" s="156">
        <v>39.97</v>
      </c>
      <c r="C5" s="145">
        <f>A5-B5</f>
        <v>135.99</v>
      </c>
      <c r="D5" s="146">
        <f>(C5-$C$24)/$C$24</f>
        <v>0.0049140956955477</v>
      </c>
      <c r="E5" s="145"/>
      <c r="F5" s="144"/>
      <c r="G5" s="145"/>
      <c r="H5" s="157"/>
      <c r="I5" s="145"/>
      <c r="J5" s="144"/>
      <c r="K5" s="145"/>
      <c r="L5" s="154"/>
      <c r="M5" s="145"/>
      <c r="N5" s="154"/>
      <c r="O5" s="145"/>
      <c r="P5" s="154"/>
    </row>
    <row r="6" spans="1:17" customHeight="1" ht="15.75">
      <c r="A6" s="155">
        <v>177.29</v>
      </c>
      <c r="B6" s="156">
        <v>39.37</v>
      </c>
      <c r="C6" s="145">
        <f>A6-B6</f>
        <v>137.92</v>
      </c>
      <c r="D6" s="146">
        <f>(C6-$C$24)/$C$24</f>
        <v>0.019176057639017</v>
      </c>
      <c r="E6" s="145"/>
      <c r="F6" s="144"/>
      <c r="G6" s="145"/>
      <c r="H6" s="157"/>
      <c r="I6" s="145"/>
      <c r="J6" s="144"/>
      <c r="K6" s="145"/>
      <c r="L6" s="154"/>
      <c r="M6" s="145"/>
      <c r="N6" s="154"/>
      <c r="O6" s="145"/>
      <c r="P6" s="154"/>
    </row>
    <row r="7" spans="1:17" customHeight="1" ht="15.75">
      <c r="A7" s="155">
        <v>171.45</v>
      </c>
      <c r="B7" s="156">
        <v>39.31</v>
      </c>
      <c r="C7" s="145">
        <f>A7-B7</f>
        <v>132.14</v>
      </c>
      <c r="D7" s="146">
        <f>(C7-$C$24)/$C$24</f>
        <v>-0.023535932015518</v>
      </c>
      <c r="E7" s="145"/>
      <c r="F7" s="144"/>
      <c r="G7" s="145"/>
      <c r="H7" s="157"/>
      <c r="I7" s="145"/>
      <c r="J7" s="144"/>
      <c r="K7" s="145"/>
      <c r="L7" s="154"/>
      <c r="M7" s="145"/>
      <c r="N7" s="154"/>
      <c r="O7" s="145"/>
      <c r="P7" s="154"/>
    </row>
    <row r="8" spans="1:17" customHeight="1" ht="15.75">
      <c r="A8" s="155">
        <v>175.52</v>
      </c>
      <c r="B8" s="156">
        <v>39.13</v>
      </c>
      <c r="C8" s="145">
        <f>A8-B8</f>
        <v>136.39</v>
      </c>
      <c r="D8" s="146">
        <f>(C8-$C$24)/$C$24</f>
        <v>0.0078699427304637</v>
      </c>
      <c r="E8" s="145"/>
      <c r="F8" s="144"/>
      <c r="G8" s="145"/>
      <c r="H8" s="157"/>
      <c r="I8" s="145"/>
      <c r="J8" s="144"/>
      <c r="K8" s="145"/>
      <c r="L8" s="154"/>
      <c r="M8" s="145"/>
      <c r="N8" s="154"/>
      <c r="O8" s="145"/>
      <c r="P8" s="154"/>
    </row>
    <row r="9" spans="1:17" customHeight="1" ht="15.75">
      <c r="A9" s="155">
        <v>167.65</v>
      </c>
      <c r="B9" s="156">
        <v>37.61</v>
      </c>
      <c r="C9" s="145">
        <f>A9-B9</f>
        <v>130.04</v>
      </c>
      <c r="D9" s="146">
        <f>(C9-$C$24)/$C$24</f>
        <v>-0.039054128948827</v>
      </c>
      <c r="E9" s="145"/>
      <c r="F9" s="144"/>
      <c r="G9" s="145"/>
      <c r="H9" s="157"/>
      <c r="I9" s="145"/>
      <c r="J9" s="144"/>
      <c r="K9" s="145"/>
      <c r="L9" s="154"/>
      <c r="M9" s="145"/>
      <c r="N9" s="154"/>
      <c r="O9" s="145"/>
      <c r="P9" s="154"/>
    </row>
    <row r="10" spans="1:17" customHeight="1" ht="15.75">
      <c r="A10" s="155">
        <v>175.36</v>
      </c>
      <c r="B10" s="156">
        <v>38.99</v>
      </c>
      <c r="C10" s="145">
        <f>A10-B10</f>
        <v>136.37</v>
      </c>
      <c r="D10" s="146">
        <f>(C10-$C$24)/$C$24</f>
        <v>0.0077221503787178</v>
      </c>
      <c r="E10" s="145"/>
      <c r="F10" s="144"/>
      <c r="G10" s="145"/>
      <c r="H10" s="157"/>
      <c r="I10" s="145"/>
      <c r="J10" s="144"/>
      <c r="K10" s="145"/>
      <c r="L10" s="154"/>
      <c r="M10" s="145"/>
      <c r="N10" s="154"/>
      <c r="O10" s="145"/>
      <c r="P10" s="154"/>
    </row>
    <row r="11" spans="1:17" customHeight="1" ht="15.75">
      <c r="A11" s="158">
        <v>175.68</v>
      </c>
      <c r="B11" s="156">
        <v>37.74</v>
      </c>
      <c r="C11" s="145">
        <f>A11-B11</f>
        <v>137.94</v>
      </c>
      <c r="D11" s="146">
        <f>(C11-$C$24)/$C$24</f>
        <v>0.019323849990763</v>
      </c>
      <c r="E11" s="159"/>
      <c r="F11" s="144"/>
      <c r="G11" s="145"/>
      <c r="H11" s="157"/>
      <c r="I11" s="159"/>
      <c r="J11" s="144"/>
      <c r="K11" s="145"/>
      <c r="L11" s="154"/>
      <c r="M11" s="159"/>
      <c r="N11" s="154"/>
      <c r="O11" s="159"/>
      <c r="P11" s="154"/>
    </row>
    <row r="12" spans="1:17" customHeight="1" ht="15.75">
      <c r="A12" s="158">
        <v>171.85</v>
      </c>
      <c r="B12" s="156">
        <v>39.04</v>
      </c>
      <c r="C12" s="145">
        <f>A12-B12</f>
        <v>132.81</v>
      </c>
      <c r="D12" s="146">
        <f>(C12-$C$24)/$C$24</f>
        <v>-0.018584888232034</v>
      </c>
      <c r="E12" s="159"/>
      <c r="F12" s="144"/>
      <c r="G12" s="145"/>
      <c r="H12" s="157"/>
      <c r="I12" s="159"/>
      <c r="J12" s="144"/>
      <c r="K12" s="145"/>
      <c r="L12" s="154"/>
      <c r="M12" s="159"/>
      <c r="N12" s="154"/>
      <c r="O12" s="159"/>
      <c r="P12" s="154"/>
    </row>
    <row r="13" spans="1:17" customHeight="1" ht="15.75">
      <c r="A13" s="158">
        <v>176.89</v>
      </c>
      <c r="B13" s="156">
        <v>39.52</v>
      </c>
      <c r="C13" s="145">
        <f>A13-B13</f>
        <v>137.37</v>
      </c>
      <c r="D13" s="146">
        <f>(C13-$C$24)/$C$24</f>
        <v>0.015111767966007</v>
      </c>
      <c r="E13" s="159"/>
      <c r="F13" s="144"/>
      <c r="G13" s="145"/>
      <c r="H13" s="157"/>
      <c r="I13" s="159"/>
      <c r="J13" s="144"/>
      <c r="K13" s="145"/>
      <c r="L13" s="154"/>
      <c r="M13" s="159"/>
      <c r="N13" s="154"/>
      <c r="O13" s="159"/>
      <c r="P13" s="154"/>
    </row>
    <row r="14" spans="1:17" customHeight="1" ht="15.75">
      <c r="A14" s="158">
        <v>176.22</v>
      </c>
      <c r="B14" s="156">
        <v>38.81</v>
      </c>
      <c r="C14" s="145">
        <f>A14-B14</f>
        <v>137.41</v>
      </c>
      <c r="D14" s="146">
        <f>(C14-$C$24)/$C$24</f>
        <v>0.015407352669499</v>
      </c>
      <c r="E14" s="159"/>
      <c r="F14" s="144"/>
      <c r="G14" s="145"/>
      <c r="H14" s="157"/>
      <c r="I14" s="159"/>
      <c r="J14" s="144"/>
      <c r="K14" s="145"/>
      <c r="L14" s="154"/>
      <c r="M14" s="159"/>
      <c r="N14" s="154"/>
      <c r="O14" s="159"/>
      <c r="P14" s="154"/>
    </row>
    <row r="15" spans="1:17" customHeight="1" ht="15.75">
      <c r="A15" s="158">
        <v>171.65</v>
      </c>
      <c r="B15" s="156">
        <v>39.53</v>
      </c>
      <c r="C15" s="145">
        <f>A15-B15</f>
        <v>132.12</v>
      </c>
      <c r="D15" s="146">
        <f>(C15-$C$24)/$C$24</f>
        <v>-0.023683724367264</v>
      </c>
      <c r="E15" s="159"/>
      <c r="F15" s="144"/>
      <c r="G15" s="145"/>
      <c r="H15" s="157"/>
      <c r="I15" s="159"/>
      <c r="J15" s="144"/>
      <c r="K15" s="145"/>
      <c r="L15" s="154"/>
      <c r="M15" s="159"/>
      <c r="N15" s="154"/>
      <c r="O15" s="159"/>
      <c r="P15" s="154"/>
    </row>
    <row r="16" spans="1:17" customHeight="1" ht="15.75">
      <c r="A16" s="158">
        <v>171.08</v>
      </c>
      <c r="B16" s="156">
        <v>39.23</v>
      </c>
      <c r="C16" s="145">
        <f>A16-B16</f>
        <v>131.85</v>
      </c>
      <c r="D16" s="146">
        <f>(C16-$C$24)/$C$24</f>
        <v>-0.025678921115832</v>
      </c>
      <c r="E16" s="159"/>
      <c r="F16" s="144"/>
      <c r="G16" s="145"/>
      <c r="H16" s="157"/>
      <c r="I16" s="159"/>
      <c r="J16" s="144"/>
      <c r="K16" s="145"/>
      <c r="L16" s="154"/>
      <c r="M16" s="159"/>
      <c r="N16" s="154"/>
      <c r="O16" s="159"/>
      <c r="P16" s="154"/>
    </row>
    <row r="17" spans="1:17" customHeight="1" ht="15.75">
      <c r="A17" s="158">
        <v>177.72</v>
      </c>
      <c r="B17" s="156">
        <v>39.13</v>
      </c>
      <c r="C17" s="145">
        <f>A17-B17</f>
        <v>138.59</v>
      </c>
      <c r="D17" s="146">
        <f>(C17-$C$24)/$C$24</f>
        <v>0.024127101422501</v>
      </c>
      <c r="E17" s="159"/>
      <c r="F17" s="144"/>
      <c r="G17" s="145"/>
      <c r="H17" s="157"/>
      <c r="I17" s="159"/>
      <c r="J17" s="144"/>
      <c r="K17" s="145"/>
      <c r="L17" s="154"/>
      <c r="M17" s="159"/>
      <c r="N17" s="154"/>
      <c r="O17" s="159"/>
      <c r="P17" s="154"/>
    </row>
    <row r="18" spans="1:17" customHeight="1" ht="15.75">
      <c r="A18" s="158">
        <v>176.32</v>
      </c>
      <c r="B18" s="156">
        <v>38.79</v>
      </c>
      <c r="C18" s="145">
        <f>A18-B18</f>
        <v>137.53</v>
      </c>
      <c r="D18" s="146">
        <f>(C18-$C$24)/$C$24</f>
        <v>0.016294106779974</v>
      </c>
      <c r="E18" s="159"/>
      <c r="F18" s="144"/>
      <c r="G18" s="145"/>
      <c r="H18" s="157"/>
      <c r="I18" s="159"/>
      <c r="J18" s="144"/>
      <c r="K18" s="145"/>
      <c r="L18" s="154"/>
      <c r="M18" s="159"/>
      <c r="N18" s="154"/>
      <c r="O18" s="159"/>
      <c r="P18" s="154"/>
    </row>
    <row r="19" spans="1:17" customHeight="1" ht="15.75">
      <c r="A19" s="158">
        <v>167.13</v>
      </c>
      <c r="B19" s="156">
        <v>39.74</v>
      </c>
      <c r="C19" s="145">
        <f>A19-B19</f>
        <v>127.39</v>
      </c>
      <c r="D19" s="146">
        <f>(C19-$C$24)/$C$24</f>
        <v>-0.058636615555145</v>
      </c>
      <c r="E19" s="159"/>
      <c r="F19" s="144"/>
      <c r="G19" s="145"/>
      <c r="H19" s="157"/>
      <c r="I19" s="159"/>
      <c r="J19" s="144"/>
      <c r="K19" s="145"/>
      <c r="L19" s="154"/>
      <c r="M19" s="159"/>
      <c r="N19" s="154"/>
      <c r="O19" s="159"/>
      <c r="P19" s="154"/>
    </row>
    <row r="20" spans="1:17" customHeight="1" ht="15.75">
      <c r="A20" s="158">
        <v>175.54</v>
      </c>
      <c r="B20" s="156">
        <v>40.1</v>
      </c>
      <c r="C20" s="145">
        <f>A20-B20</f>
        <v>135.44</v>
      </c>
      <c r="D20" s="146">
        <f>(C20-$C$24)/$C$24</f>
        <v>0.00084980602253819</v>
      </c>
      <c r="E20" s="159"/>
      <c r="F20" s="144"/>
      <c r="G20" s="145"/>
      <c r="H20" s="157"/>
      <c r="I20" s="159"/>
      <c r="J20" s="144"/>
      <c r="K20" s="145"/>
      <c r="L20" s="154"/>
      <c r="M20" s="159"/>
      <c r="N20" s="154"/>
      <c r="O20" s="159"/>
      <c r="P20" s="154"/>
    </row>
    <row r="21" spans="1:17" customHeight="1" ht="15.75">
      <c r="A21" s="158">
        <v>176.97</v>
      </c>
      <c r="B21" s="156">
        <v>40.13</v>
      </c>
      <c r="C21" s="145">
        <f>A21-B21</f>
        <v>136.84</v>
      </c>
      <c r="D21" s="146">
        <f>(C21-$C$24)/$C$24</f>
        <v>0.011195270644744</v>
      </c>
      <c r="E21" s="159"/>
      <c r="F21" s="144"/>
      <c r="G21" s="145"/>
      <c r="H21" s="157"/>
      <c r="I21" s="159"/>
      <c r="J21" s="144"/>
      <c r="K21" s="145"/>
      <c r="L21" s="154"/>
      <c r="M21" s="159"/>
      <c r="N21" s="154"/>
      <c r="O21" s="159"/>
      <c r="P21" s="154"/>
    </row>
    <row r="22" spans="1:17">
      <c r="A22" s="147"/>
      <c r="B22" s="147"/>
      <c r="C22" s="147"/>
      <c r="D22" s="154"/>
      <c r="E22" s="147"/>
      <c r="F22" s="147"/>
      <c r="G22" s="147"/>
      <c r="H22" s="154"/>
      <c r="I22" s="147"/>
      <c r="J22" s="147"/>
      <c r="K22" s="147"/>
      <c r="L22" s="154"/>
      <c r="M22" s="147"/>
      <c r="N22" s="148"/>
      <c r="O22" s="147"/>
      <c r="P22" s="148"/>
    </row>
    <row r="23" spans="1:17">
      <c r="A23" s="147">
        <f>SUM(A2:A21)</f>
        <v>3489.26</v>
      </c>
      <c r="B23" s="147">
        <f>SUM(B2:B21)</f>
        <v>782.76</v>
      </c>
      <c r="C23" s="147">
        <f>SUM(C2:C21)</f>
        <v>2706.5</v>
      </c>
      <c r="D23" s="154"/>
      <c r="E23" s="147"/>
      <c r="F23" s="147"/>
      <c r="G23" s="147"/>
      <c r="H23" s="154"/>
      <c r="I23" s="147"/>
      <c r="J23" s="147"/>
      <c r="K23" s="147"/>
      <c r="L23" s="154"/>
      <c r="M23" s="147"/>
      <c r="N23" s="147"/>
      <c r="O23" s="147"/>
      <c r="P23" s="147"/>
    </row>
    <row r="24" spans="1:17" customHeight="1" ht="12.75">
      <c r="A24" s="149">
        <f>AVERAGE(A2:A21)</f>
        <v>174.463</v>
      </c>
      <c r="B24" s="149">
        <f>AVERAGE(B2:B21)</f>
        <v>39.138</v>
      </c>
      <c r="C24" s="149">
        <f>AVERAGE(C2:C21)</f>
        <v>135.325</v>
      </c>
      <c r="D24" s="160"/>
      <c r="E24" s="149"/>
      <c r="F24" s="149"/>
      <c r="G24" s="149"/>
      <c r="H24" s="160"/>
      <c r="I24" s="149"/>
      <c r="J24" s="149"/>
      <c r="K24" s="149"/>
      <c r="L24" s="160"/>
      <c r="M24" s="149"/>
      <c r="N24" s="149"/>
      <c r="O24" s="150"/>
      <c r="P24" s="149"/>
    </row>
    <row r="25" spans="1:17" customHeight="1" ht="12.75">
      <c r="A25" s="161">
        <f>A24*0.95</f>
        <v>165.73985</v>
      </c>
      <c r="B25" s="161">
        <f>B24*0.95</f>
        <v>37.1811</v>
      </c>
      <c r="C25" s="151">
        <f>IF(C24&lt;300, C24*0.9, C24*0.925)</f>
        <v>121.7925</v>
      </c>
      <c r="E25" s="161"/>
      <c r="F25" s="161"/>
      <c r="G25" s="152"/>
      <c r="H25" s="162"/>
      <c r="I25" s="161"/>
      <c r="J25" s="161"/>
      <c r="K25" s="152"/>
      <c r="L25" s="162"/>
      <c r="M25" s="153"/>
      <c r="N25" s="161"/>
      <c r="O25" s="153"/>
      <c r="P25" s="161"/>
    </row>
    <row r="26" spans="1:17" customHeight="1" ht="12.75">
      <c r="A26" s="142">
        <f>A24*1.05</f>
        <v>183.18615</v>
      </c>
      <c r="B26" s="142">
        <f>B24*1.05</f>
        <v>41.0949</v>
      </c>
      <c r="C26" s="151">
        <f>IF(C24&lt;300, C24*1.1, C24*1.075)</f>
        <v>148.8575</v>
      </c>
      <c r="G26" s="152"/>
      <c r="H26" s="162"/>
      <c r="K26" s="152"/>
      <c r="L26" s="162"/>
      <c r="M26" s="153"/>
      <c r="O26" s="153"/>
    </row>
    <row r="27" spans="1:17">
      <c r="G27" s="163"/>
      <c r="I27" s="163"/>
    </row>
    <row r="31" spans="1:17">
      <c r="A31" s="164"/>
      <c r="C31" s="164"/>
      <c r="F31" s="164"/>
      <c r="H31" s="164"/>
    </row>
    <row r="32" spans="1:17">
      <c r="F32" s="145"/>
      <c r="G32" s="145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2">
    <cfRule type="cellIs" dxfId="0" priority="1" operator="notBetween">
      <formula>IF(+$A$24&lt;300, -10.5%, -7.5%)</formula>
      <formula>IF(+$A$24&lt;300, 10.5%, 7.5%)</formula>
    </cfRule>
  </conditionalFormatting>
  <conditionalFormatting sqref="D3">
    <cfRule type="cellIs" dxfId="0" priority="2" operator="notBetween">
      <formula>IF(+$A$24&lt;300, -10.5%, -7.5%)</formula>
      <formula>IF(+$A$24&lt;300, 10.5%, 7.5%)</formula>
    </cfRule>
  </conditionalFormatting>
  <conditionalFormatting sqref="D4">
    <cfRule type="cellIs" dxfId="0" priority="3" operator="notBetween">
      <formula>IF(+$A$24&lt;300, -10.5%, -7.5%)</formula>
      <formula>IF(+$A$24&lt;300, 10.5%, 7.5%)</formula>
    </cfRule>
  </conditionalFormatting>
  <conditionalFormatting sqref="D5">
    <cfRule type="cellIs" dxfId="0" priority="4" operator="notBetween">
      <formula>IF(+$A$24&lt;300, -10.5%, -7.5%)</formula>
      <formula>IF(+$A$24&lt;300, 10.5%, 7.5%)</formula>
    </cfRule>
  </conditionalFormatting>
  <conditionalFormatting sqref="D6">
    <cfRule type="cellIs" dxfId="0" priority="5" operator="notBetween">
      <formula>IF(+$A$24&lt;300, -10.5%, -7.5%)</formula>
      <formula>IF(+$A$24&lt;300, 10.5%, 7.5%)</formula>
    </cfRule>
  </conditionalFormatting>
  <conditionalFormatting sqref="D7">
    <cfRule type="cellIs" dxfId="0" priority="6" operator="notBetween">
      <formula>IF(+$A$24&lt;300, -10.5%, -7.5%)</formula>
      <formula>IF(+$A$24&lt;300, 10.5%, 7.5%)</formula>
    </cfRule>
  </conditionalFormatting>
  <conditionalFormatting sqref="D8">
    <cfRule type="cellIs" dxfId="0" priority="7" operator="notBetween">
      <formula>IF(+$A$24&lt;300, -10.5%, -7.5%)</formula>
      <formula>IF(+$A$24&lt;300, 10.5%, 7.5%)</formula>
    </cfRule>
  </conditionalFormatting>
  <conditionalFormatting sqref="D9">
    <cfRule type="cellIs" dxfId="0" priority="8" operator="notBetween">
      <formula>IF(+$A$24&lt;300, -10.5%, -7.5%)</formula>
      <formula>IF(+$A$24&lt;300, 10.5%, 7.5%)</formula>
    </cfRule>
  </conditionalFormatting>
  <conditionalFormatting sqref="D10">
    <cfRule type="cellIs" dxfId="0" priority="9" operator="notBetween">
      <formula>IF(+$A$24&lt;300, -10.5%, -7.5%)</formula>
      <formula>IF(+$A$24&lt;300, 10.5%, 7.5%)</formula>
    </cfRule>
  </conditionalFormatting>
  <conditionalFormatting sqref="D11">
    <cfRule type="cellIs" dxfId="0" priority="10" operator="notBetween">
      <formula>IF(+$A$24&lt;300, -10.5%, -7.5%)</formula>
      <formula>IF(+$A$24&lt;300, 10.5%, 7.5%)</formula>
    </cfRule>
  </conditionalFormatting>
  <conditionalFormatting sqref="D12">
    <cfRule type="cellIs" dxfId="0" priority="11" operator="notBetween">
      <formula>IF(+$A$24&lt;300, -10.5%, -7.5%)</formula>
      <formula>IF(+$A$24&lt;300, 10.5%, 7.5%)</formula>
    </cfRule>
  </conditionalFormatting>
  <conditionalFormatting sqref="D13">
    <cfRule type="cellIs" dxfId="0" priority="12" operator="notBetween">
      <formula>IF(+$A$24&lt;300, -10.5%, -7.5%)</formula>
      <formula>IF(+$A$24&lt;300, 10.5%, 7.5%)</formula>
    </cfRule>
  </conditionalFormatting>
  <conditionalFormatting sqref="D14">
    <cfRule type="cellIs" dxfId="0" priority="13" operator="notBetween">
      <formula>IF(+$A$24&lt;300, -10.5%, -7.5%)</formula>
      <formula>IF(+$A$24&lt;300, 10.5%, 7.5%)</formula>
    </cfRule>
  </conditionalFormatting>
  <conditionalFormatting sqref="D15">
    <cfRule type="cellIs" dxfId="0" priority="14" operator="notBetween">
      <formula>IF(+$A$24&lt;300, -10.5%, -7.5%)</formula>
      <formula>IF(+$A$24&lt;300, 10.5%, 7.5%)</formula>
    </cfRule>
  </conditionalFormatting>
  <conditionalFormatting sqref="D16">
    <cfRule type="cellIs" dxfId="0" priority="15" operator="notBetween">
      <formula>IF(+$A$24&lt;300, -10.5%, -7.5%)</formula>
      <formula>IF(+$A$24&lt;300, 10.5%, 7.5%)</formula>
    </cfRule>
  </conditionalFormatting>
  <conditionalFormatting sqref="D17">
    <cfRule type="cellIs" dxfId="0" priority="16" operator="notBetween">
      <formula>IF(+$A$24&lt;300, -10.5%, -7.5%)</formula>
      <formula>IF(+$A$24&lt;300, 10.5%, 7.5%)</formula>
    </cfRule>
  </conditionalFormatting>
  <conditionalFormatting sqref="D18">
    <cfRule type="cellIs" dxfId="0" priority="17" operator="notBetween">
      <formula>IF(+$A$24&lt;300, -10.5%, -7.5%)</formula>
      <formula>IF(+$A$24&lt;300, 10.5%, 7.5%)</formula>
    </cfRule>
  </conditionalFormatting>
  <conditionalFormatting sqref="D19">
    <cfRule type="cellIs" dxfId="0" priority="18" operator="notBetween">
      <formula>IF(+$A$24&lt;300, -10.5%, -7.5%)</formula>
      <formula>IF(+$A$24&lt;300, 10.5%, 7.5%)</formula>
    </cfRule>
  </conditionalFormatting>
  <conditionalFormatting sqref="D20">
    <cfRule type="cellIs" dxfId="0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2"/>
  <sheetViews>
    <sheetView tabSelected="0" workbookViewId="0" showGridLines="true" showRowColHeaders="1">
      <selection activeCell="D21" sqref="D21"/>
    </sheetView>
  </sheetViews>
  <sheetFormatPr defaultRowHeight="14.4" outlineLevelRow="0" outlineLevelCol="0"/>
  <cols>
    <col min="1" max="1" width="13.140625" customWidth="true" style="1"/>
    <col min="2" max="2" width="11" customWidth="true" style="3"/>
    <col min="3" max="3" width="15" customWidth="true" style="1"/>
    <col min="4" max="4" width="8.5703125" customWidth="true" style="21"/>
    <col min="5" max="5" width="13.140625" customWidth="true" style="1"/>
    <col min="6" max="6" width="11" customWidth="true" style="1"/>
    <col min="7" max="7" width="15" customWidth="true" style="1"/>
    <col min="8" max="8" width="7.5703125" customWidth="true" style="1"/>
    <col min="9" max="9" width="13.140625" customWidth="true" style="1"/>
    <col min="10" max="10" width="11" customWidth="true" style="1"/>
    <col min="11" max="11" width="15" customWidth="true" style="1"/>
    <col min="12" max="12" width="7.5703125" customWidth="true" style="1"/>
    <col min="13" max="13" width="13.140625" customWidth="true" style="1"/>
    <col min="14" max="14" width="11" customWidth="true" style="1"/>
    <col min="15" max="15" width="12.28515625" customWidth="true" style="1"/>
    <col min="16" max="16" width="6.5703125" customWidth="true" style="1"/>
    <col min="17" max="17" width="9.140625" customWidth="true" style="1"/>
  </cols>
  <sheetData>
    <row r="1" spans="1:17">
      <c r="A1" s="166" t="s">
        <v>75</v>
      </c>
      <c r="B1" s="167" t="s">
        <v>76</v>
      </c>
      <c r="C1" s="166" t="s">
        <v>77</v>
      </c>
      <c r="D1" s="177"/>
      <c r="E1" s="166"/>
      <c r="F1" s="167"/>
      <c r="G1" s="166"/>
      <c r="H1" s="177"/>
      <c r="I1" s="166"/>
      <c r="J1" s="167"/>
      <c r="K1" s="166"/>
      <c r="L1" s="177"/>
      <c r="M1" s="166"/>
      <c r="N1" s="167"/>
      <c r="O1" s="166"/>
      <c r="P1" s="167"/>
    </row>
    <row r="2" spans="1:17" customHeight="1" ht="15.75">
      <c r="A2" s="178">
        <v>178.65</v>
      </c>
      <c r="B2" s="179">
        <v>38.97</v>
      </c>
      <c r="C2" s="168">
        <f>A2-B2</f>
        <v>139.68</v>
      </c>
      <c r="D2" s="169">
        <f>(C2-$C$24)/$C$24</f>
        <v>0.032219923145137</v>
      </c>
      <c r="E2" s="168"/>
      <c r="F2" s="167"/>
      <c r="G2" s="168"/>
      <c r="H2" s="180"/>
      <c r="I2" s="168"/>
      <c r="J2" s="167"/>
      <c r="K2" s="168"/>
      <c r="L2" s="177"/>
      <c r="M2" s="168"/>
      <c r="N2" s="177"/>
      <c r="O2" s="168"/>
      <c r="P2" s="177"/>
    </row>
    <row r="3" spans="1:17" customHeight="1" ht="15.75">
      <c r="A3" s="178">
        <v>173.94</v>
      </c>
      <c r="B3" s="179">
        <v>38.25</v>
      </c>
      <c r="C3" s="168">
        <f>A3-B3</f>
        <v>135.69</v>
      </c>
      <c r="D3" s="169">
        <f>(C3-$C$24)/$C$24</f>
        <v>0.0027342595329587</v>
      </c>
      <c r="E3" s="168"/>
      <c r="F3" s="167"/>
      <c r="G3" s="168"/>
      <c r="H3" s="180"/>
      <c r="I3" s="168"/>
      <c r="J3" s="167"/>
      <c r="K3" s="168"/>
      <c r="L3" s="177"/>
      <c r="M3" s="168"/>
      <c r="N3" s="177"/>
      <c r="O3" s="168"/>
      <c r="P3" s="177"/>
    </row>
    <row r="4" spans="1:17" customHeight="1" ht="15.75">
      <c r="A4" s="178">
        <v>176.39</v>
      </c>
      <c r="B4" s="179">
        <v>39.4</v>
      </c>
      <c r="C4" s="168">
        <f>A4-B4</f>
        <v>136.99</v>
      </c>
      <c r="D4" s="169">
        <f>(C4-$C$24)/$C$24</f>
        <v>0.012341117351463</v>
      </c>
      <c r="E4" s="168"/>
      <c r="F4" s="167"/>
      <c r="G4" s="168"/>
      <c r="H4" s="180"/>
      <c r="I4" s="168"/>
      <c r="J4" s="167"/>
      <c r="K4" s="168"/>
      <c r="L4" s="177"/>
      <c r="M4" s="168"/>
      <c r="N4" s="177"/>
      <c r="O4" s="168"/>
      <c r="P4" s="177"/>
    </row>
    <row r="5" spans="1:17" customHeight="1" ht="15.75">
      <c r="A5" s="178">
        <v>175.96</v>
      </c>
      <c r="B5" s="179">
        <v>39.97</v>
      </c>
      <c r="C5" s="168">
        <f>A5-B5</f>
        <v>135.99</v>
      </c>
      <c r="D5" s="169">
        <f>(C5-$C$24)/$C$24</f>
        <v>0.0049512267218444</v>
      </c>
      <c r="E5" s="168"/>
      <c r="F5" s="167"/>
      <c r="G5" s="168"/>
      <c r="H5" s="180"/>
      <c r="I5" s="168"/>
      <c r="J5" s="167"/>
      <c r="K5" s="168"/>
      <c r="L5" s="177"/>
      <c r="M5" s="168"/>
      <c r="N5" s="177"/>
      <c r="O5" s="168"/>
      <c r="P5" s="177"/>
    </row>
    <row r="6" spans="1:17" customHeight="1" ht="15.75">
      <c r="A6" s="178">
        <v>177.29</v>
      </c>
      <c r="B6" s="179">
        <v>39.37</v>
      </c>
      <c r="C6" s="168">
        <f>A6-B6</f>
        <v>137.92</v>
      </c>
      <c r="D6" s="169">
        <f>(C6-$C$24)/$C$24</f>
        <v>0.019213715637008</v>
      </c>
      <c r="E6" s="168"/>
      <c r="F6" s="167"/>
      <c r="G6" s="168"/>
      <c r="H6" s="180"/>
      <c r="I6" s="168"/>
      <c r="J6" s="167"/>
      <c r="K6" s="168"/>
      <c r="L6" s="177"/>
      <c r="M6" s="168"/>
      <c r="N6" s="177"/>
      <c r="O6" s="168"/>
      <c r="P6" s="177"/>
    </row>
    <row r="7" spans="1:17" customHeight="1" ht="15.75">
      <c r="A7" s="178">
        <v>171.45</v>
      </c>
      <c r="B7" s="179">
        <v>39.31</v>
      </c>
      <c r="C7" s="168">
        <f>A7-B7</f>
        <v>132.14</v>
      </c>
      <c r="D7" s="169">
        <f>(C7-$C$24)/$C$24</f>
        <v>-0.023499852202188</v>
      </c>
      <c r="E7" s="168"/>
      <c r="F7" s="167"/>
      <c r="G7" s="168"/>
      <c r="H7" s="180"/>
      <c r="I7" s="168"/>
      <c r="J7" s="167"/>
      <c r="K7" s="168"/>
      <c r="L7" s="177"/>
      <c r="M7" s="168"/>
      <c r="N7" s="177"/>
      <c r="O7" s="168"/>
      <c r="P7" s="177"/>
    </row>
    <row r="8" spans="1:17" customHeight="1" ht="15.75">
      <c r="A8" s="178">
        <v>175.52</v>
      </c>
      <c r="B8" s="179">
        <v>39.13</v>
      </c>
      <c r="C8" s="168">
        <f>A8-B8</f>
        <v>136.39</v>
      </c>
      <c r="D8" s="169">
        <f>(C8-$C$24)/$C$24</f>
        <v>0.0079071829736919</v>
      </c>
      <c r="E8" s="168"/>
      <c r="F8" s="167"/>
      <c r="G8" s="168"/>
      <c r="H8" s="180"/>
      <c r="I8" s="168"/>
      <c r="J8" s="167"/>
      <c r="K8" s="168"/>
      <c r="L8" s="177"/>
      <c r="M8" s="168"/>
      <c r="N8" s="177"/>
      <c r="O8" s="168"/>
      <c r="P8" s="177"/>
    </row>
    <row r="9" spans="1:17" customHeight="1" ht="15.75">
      <c r="A9" s="178">
        <v>167.65</v>
      </c>
      <c r="B9" s="179">
        <v>37.61</v>
      </c>
      <c r="C9" s="168">
        <f>A9-B9</f>
        <v>130.04</v>
      </c>
      <c r="D9" s="169">
        <f>(C9-$C$24)/$C$24</f>
        <v>-0.039018622524387</v>
      </c>
      <c r="E9" s="168"/>
      <c r="F9" s="167"/>
      <c r="G9" s="168"/>
      <c r="H9" s="180"/>
      <c r="I9" s="168"/>
      <c r="J9" s="167"/>
      <c r="K9" s="168"/>
      <c r="L9" s="177"/>
      <c r="M9" s="168"/>
      <c r="N9" s="177"/>
      <c r="O9" s="168"/>
      <c r="P9" s="177"/>
    </row>
    <row r="10" spans="1:17" customHeight="1" ht="15.75">
      <c r="A10" s="178">
        <v>175.36</v>
      </c>
      <c r="B10" s="179">
        <v>38.99</v>
      </c>
      <c r="C10" s="168">
        <f>A10-B10</f>
        <v>136.37</v>
      </c>
      <c r="D10" s="169">
        <f>(C10-$C$24)/$C$24</f>
        <v>0.0077593851610995</v>
      </c>
      <c r="E10" s="168"/>
      <c r="F10" s="167"/>
      <c r="G10" s="168"/>
      <c r="H10" s="180"/>
      <c r="I10" s="168"/>
      <c r="J10" s="167"/>
      <c r="K10" s="168"/>
      <c r="L10" s="177"/>
      <c r="M10" s="168"/>
      <c r="N10" s="177"/>
      <c r="O10" s="168"/>
      <c r="P10" s="177"/>
    </row>
    <row r="11" spans="1:17" customHeight="1" ht="15.75">
      <c r="A11" s="181">
        <v>175.68</v>
      </c>
      <c r="B11" s="179">
        <v>37.74</v>
      </c>
      <c r="C11" s="168">
        <f>A11-B11</f>
        <v>137.94</v>
      </c>
      <c r="D11" s="169">
        <f>(C11-$C$24)/$C$24</f>
        <v>0.019361513449601</v>
      </c>
      <c r="E11" s="182"/>
      <c r="F11" s="167"/>
      <c r="G11" s="168"/>
      <c r="H11" s="180"/>
      <c r="I11" s="182"/>
      <c r="J11" s="167"/>
      <c r="K11" s="168"/>
      <c r="L11" s="177"/>
      <c r="M11" s="182"/>
      <c r="N11" s="177"/>
      <c r="O11" s="182"/>
      <c r="P11" s="177"/>
    </row>
    <row r="12" spans="1:17" customHeight="1" ht="15.75">
      <c r="A12" s="181">
        <v>171.85</v>
      </c>
      <c r="B12" s="179">
        <v>39.04</v>
      </c>
      <c r="C12" s="168">
        <f>A12-B12</f>
        <v>132.81</v>
      </c>
      <c r="D12" s="169">
        <f>(C12-$C$24)/$C$24</f>
        <v>-0.018548625480343</v>
      </c>
      <c r="E12" s="182"/>
      <c r="F12" s="167"/>
      <c r="G12" s="168"/>
      <c r="H12" s="180"/>
      <c r="I12" s="182"/>
      <c r="J12" s="167"/>
      <c r="K12" s="168"/>
      <c r="L12" s="177"/>
      <c r="M12" s="182"/>
      <c r="N12" s="177"/>
      <c r="O12" s="182"/>
      <c r="P12" s="177"/>
    </row>
    <row r="13" spans="1:17" customHeight="1" ht="15.75">
      <c r="A13" s="181">
        <v>176.79</v>
      </c>
      <c r="B13" s="179">
        <v>39.52</v>
      </c>
      <c r="C13" s="168">
        <f>A13-B13</f>
        <v>137.27</v>
      </c>
      <c r="D13" s="169">
        <f>(C13-$C$24)/$C$24</f>
        <v>0.014410286727756</v>
      </c>
      <c r="E13" s="182"/>
      <c r="F13" s="167"/>
      <c r="G13" s="168"/>
      <c r="H13" s="180"/>
      <c r="I13" s="182"/>
      <c r="J13" s="167"/>
      <c r="K13" s="168"/>
      <c r="L13" s="177"/>
      <c r="M13" s="182"/>
      <c r="N13" s="177"/>
      <c r="O13" s="182"/>
      <c r="P13" s="177"/>
    </row>
    <row r="14" spans="1:17" customHeight="1" ht="15.75">
      <c r="A14" s="181">
        <v>176.22</v>
      </c>
      <c r="B14" s="179">
        <v>38.81</v>
      </c>
      <c r="C14" s="168">
        <f>A14-B14</f>
        <v>137.41</v>
      </c>
      <c r="D14" s="169">
        <f>(C14-$C$24)/$C$24</f>
        <v>0.015444871415903</v>
      </c>
      <c r="E14" s="182"/>
      <c r="F14" s="167"/>
      <c r="G14" s="168"/>
      <c r="H14" s="180"/>
      <c r="I14" s="182"/>
      <c r="J14" s="167"/>
      <c r="K14" s="168"/>
      <c r="L14" s="177"/>
      <c r="M14" s="182"/>
      <c r="N14" s="177"/>
      <c r="O14" s="182"/>
      <c r="P14" s="177"/>
    </row>
    <row r="15" spans="1:17" customHeight="1" ht="15.75">
      <c r="A15" s="181">
        <v>171.65</v>
      </c>
      <c r="B15" s="179">
        <v>39.53</v>
      </c>
      <c r="C15" s="168">
        <f>A15-B15</f>
        <v>132.12</v>
      </c>
      <c r="D15" s="169">
        <f>(C15-$C$24)/$C$24</f>
        <v>-0.02364765001478</v>
      </c>
      <c r="E15" s="182"/>
      <c r="F15" s="167"/>
      <c r="G15" s="168"/>
      <c r="H15" s="180"/>
      <c r="I15" s="182"/>
      <c r="J15" s="167"/>
      <c r="K15" s="168"/>
      <c r="L15" s="177"/>
      <c r="M15" s="182"/>
      <c r="N15" s="177"/>
      <c r="O15" s="182"/>
      <c r="P15" s="177"/>
    </row>
    <row r="16" spans="1:17" customHeight="1" ht="15.75">
      <c r="A16" s="181">
        <v>171.08</v>
      </c>
      <c r="B16" s="179">
        <v>39.23</v>
      </c>
      <c r="C16" s="168">
        <f>A16-B16</f>
        <v>131.85</v>
      </c>
      <c r="D16" s="169">
        <f>(C16-$C$24)/$C$24</f>
        <v>-0.025642920484777</v>
      </c>
      <c r="E16" s="182"/>
      <c r="F16" s="167"/>
      <c r="G16" s="168"/>
      <c r="H16" s="180"/>
      <c r="I16" s="182"/>
      <c r="J16" s="167"/>
      <c r="K16" s="168"/>
      <c r="L16" s="177"/>
      <c r="M16" s="182"/>
      <c r="N16" s="177"/>
      <c r="O16" s="182"/>
      <c r="P16" s="177"/>
    </row>
    <row r="17" spans="1:17" customHeight="1" ht="15.75">
      <c r="A17" s="181">
        <v>177.72</v>
      </c>
      <c r="B17" s="179">
        <v>39.13</v>
      </c>
      <c r="C17" s="168">
        <f>A17-B17</f>
        <v>138.59</v>
      </c>
      <c r="D17" s="169">
        <f>(C17-$C$24)/$C$24</f>
        <v>0.024164942358853</v>
      </c>
      <c r="E17" s="182"/>
      <c r="F17" s="167"/>
      <c r="G17" s="168"/>
      <c r="H17" s="180"/>
      <c r="I17" s="182"/>
      <c r="J17" s="167"/>
      <c r="K17" s="168"/>
      <c r="L17" s="177"/>
      <c r="M17" s="182"/>
      <c r="N17" s="177"/>
      <c r="O17" s="182"/>
      <c r="P17" s="177"/>
    </row>
    <row r="18" spans="1:17" customHeight="1" ht="15.75">
      <c r="A18" s="181">
        <v>176.32</v>
      </c>
      <c r="B18" s="179">
        <v>38.79</v>
      </c>
      <c r="C18" s="168">
        <f>A18-B18</f>
        <v>137.53</v>
      </c>
      <c r="D18" s="169">
        <f>(C18-$C$24)/$C$24</f>
        <v>0.016331658291457</v>
      </c>
      <c r="E18" s="182"/>
      <c r="F18" s="167"/>
      <c r="G18" s="168"/>
      <c r="H18" s="180"/>
      <c r="I18" s="182"/>
      <c r="J18" s="167"/>
      <c r="K18" s="168"/>
      <c r="L18" s="177"/>
      <c r="M18" s="182"/>
      <c r="N18" s="177"/>
      <c r="O18" s="182"/>
      <c r="P18" s="177"/>
    </row>
    <row r="19" spans="1:17" customHeight="1" ht="15.75">
      <c r="A19" s="181">
        <v>167.13</v>
      </c>
      <c r="B19" s="179">
        <v>39.74</v>
      </c>
      <c r="C19" s="168">
        <f>A19-B19</f>
        <v>127.39</v>
      </c>
      <c r="D19" s="169">
        <f>(C19-$C$24)/$C$24</f>
        <v>-0.058601832692876</v>
      </c>
      <c r="E19" s="182"/>
      <c r="F19" s="167"/>
      <c r="G19" s="168"/>
      <c r="H19" s="180"/>
      <c r="I19" s="182"/>
      <c r="J19" s="167"/>
      <c r="K19" s="168"/>
      <c r="L19" s="177"/>
      <c r="M19" s="182"/>
      <c r="N19" s="177"/>
      <c r="O19" s="182"/>
      <c r="P19" s="177"/>
    </row>
    <row r="20" spans="1:17" customHeight="1" ht="15.75">
      <c r="A20" s="181">
        <v>175.54</v>
      </c>
      <c r="B20" s="179">
        <v>40.1</v>
      </c>
      <c r="C20" s="168">
        <f>A20-B20</f>
        <v>135.44</v>
      </c>
      <c r="D20" s="169">
        <f>(C20-$C$24)/$C$24</f>
        <v>0.00088678687555407</v>
      </c>
      <c r="E20" s="182"/>
      <c r="F20" s="167"/>
      <c r="G20" s="168"/>
      <c r="H20" s="180"/>
      <c r="I20" s="182"/>
      <c r="J20" s="167"/>
      <c r="K20" s="168"/>
      <c r="L20" s="177"/>
      <c r="M20" s="182"/>
      <c r="N20" s="177"/>
      <c r="O20" s="182"/>
      <c r="P20" s="177"/>
    </row>
    <row r="21" spans="1:17" customHeight="1" ht="15.75">
      <c r="A21" s="181">
        <v>176.97</v>
      </c>
      <c r="B21" s="179">
        <v>40.13</v>
      </c>
      <c r="C21" s="168">
        <f>A21-B21</f>
        <v>136.84</v>
      </c>
      <c r="D21" s="169">
        <f>(C21-$C$24)/$C$24</f>
        <v>0.01123263375702</v>
      </c>
      <c r="E21" s="182"/>
      <c r="F21" s="167"/>
      <c r="G21" s="168"/>
      <c r="H21" s="180"/>
      <c r="I21" s="182"/>
      <c r="J21" s="167"/>
      <c r="K21" s="168"/>
      <c r="L21" s="177"/>
      <c r="M21" s="182"/>
      <c r="N21" s="177"/>
      <c r="O21" s="182"/>
      <c r="P21" s="177"/>
    </row>
    <row r="22" spans="1:17">
      <c r="A22" s="170"/>
      <c r="B22" s="170"/>
      <c r="C22" s="170"/>
      <c r="D22" s="177"/>
      <c r="E22" s="170"/>
      <c r="F22" s="170"/>
      <c r="G22" s="170"/>
      <c r="H22" s="177"/>
      <c r="I22" s="170"/>
      <c r="J22" s="170"/>
      <c r="K22" s="170"/>
      <c r="L22" s="177"/>
      <c r="M22" s="170"/>
      <c r="N22" s="171"/>
      <c r="O22" s="170"/>
      <c r="P22" s="171"/>
    </row>
    <row r="23" spans="1:17">
      <c r="A23" s="170">
        <f>SUM(A2:A21)</f>
        <v>3489.16</v>
      </c>
      <c r="B23" s="170">
        <f>SUM(B2:B21)</f>
        <v>782.76</v>
      </c>
      <c r="C23" s="170">
        <f>SUM(C2:C21)</f>
        <v>2706.4</v>
      </c>
      <c r="D23" s="177"/>
      <c r="E23" s="170"/>
      <c r="F23" s="170"/>
      <c r="G23" s="170"/>
      <c r="H23" s="177"/>
      <c r="I23" s="170"/>
      <c r="J23" s="170"/>
      <c r="K23" s="170"/>
      <c r="L23" s="177"/>
      <c r="M23" s="170"/>
      <c r="N23" s="170"/>
      <c r="O23" s="170"/>
      <c r="P23" s="170"/>
    </row>
    <row r="24" spans="1:17" customHeight="1" ht="12.75">
      <c r="A24" s="172">
        <f>AVERAGE(A2:A21)</f>
        <v>174.458</v>
      </c>
      <c r="B24" s="172">
        <f>AVERAGE(B2:B21)</f>
        <v>39.138</v>
      </c>
      <c r="C24" s="172">
        <f>AVERAGE(C2:C21)</f>
        <v>135.32</v>
      </c>
      <c r="D24" s="183"/>
      <c r="E24" s="172"/>
      <c r="F24" s="172"/>
      <c r="G24" s="172"/>
      <c r="H24" s="183"/>
      <c r="I24" s="172"/>
      <c r="J24" s="172"/>
      <c r="K24" s="172"/>
      <c r="L24" s="183"/>
      <c r="M24" s="172"/>
      <c r="N24" s="172"/>
      <c r="O24" s="173"/>
      <c r="P24" s="172"/>
    </row>
    <row r="25" spans="1:17" customHeight="1" ht="12.75">
      <c r="A25" s="184">
        <f>A24*0.95</f>
        <v>165.7351</v>
      </c>
      <c r="B25" s="184">
        <f>B24*0.95</f>
        <v>37.1811</v>
      </c>
      <c r="C25" s="174">
        <f>IF(C24&lt;300, C24*0.9, C24*0.925)</f>
        <v>121.788</v>
      </c>
      <c r="E25" s="184"/>
      <c r="F25" s="184"/>
      <c r="G25" s="175"/>
      <c r="H25" s="185"/>
      <c r="I25" s="184"/>
      <c r="J25" s="184"/>
      <c r="K25" s="175"/>
      <c r="L25" s="185"/>
      <c r="M25" s="176"/>
      <c r="N25" s="184"/>
      <c r="O25" s="176"/>
      <c r="P25" s="184"/>
    </row>
    <row r="26" spans="1:17" customHeight="1" ht="12.75">
      <c r="A26" s="165">
        <f>A24*1.05</f>
        <v>183.1809</v>
      </c>
      <c r="B26" s="165">
        <f>B24*1.05</f>
        <v>41.0949</v>
      </c>
      <c r="C26" s="174">
        <f>IF(C24&lt;300, C24*1.1, C24*1.075)</f>
        <v>148.852</v>
      </c>
      <c r="G26" s="175"/>
      <c r="H26" s="185"/>
      <c r="K26" s="175"/>
      <c r="L26" s="185"/>
      <c r="M26" s="176"/>
      <c r="O26" s="176"/>
    </row>
    <row r="27" spans="1:17">
      <c r="G27" s="186"/>
      <c r="I27" s="186"/>
    </row>
    <row r="31" spans="1:17">
      <c r="A31" s="187"/>
      <c r="C31" s="187"/>
      <c r="F31" s="187"/>
      <c r="H31" s="187"/>
    </row>
    <row r="32" spans="1:17">
      <c r="F32" s="168"/>
      <c r="G32" s="168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2">
    <cfRule type="cellIs" dxfId="0" priority="1" operator="notBetween">
      <formula>IF(+$A$24&lt;300, -10.5%, -7.5%)</formula>
      <formula>IF(+$A$24&lt;300, 10.5%, 7.5%)</formula>
    </cfRule>
  </conditionalFormatting>
  <conditionalFormatting sqref="D3">
    <cfRule type="cellIs" dxfId="0" priority="2" operator="notBetween">
      <formula>IF(+$A$24&lt;300, -10.5%, -7.5%)</formula>
      <formula>IF(+$A$24&lt;300, 10.5%, 7.5%)</formula>
    </cfRule>
  </conditionalFormatting>
  <conditionalFormatting sqref="D4">
    <cfRule type="cellIs" dxfId="0" priority="3" operator="notBetween">
      <formula>IF(+$A$24&lt;300, -10.5%, -7.5%)</formula>
      <formula>IF(+$A$24&lt;300, 10.5%, 7.5%)</formula>
    </cfRule>
  </conditionalFormatting>
  <conditionalFormatting sqref="D5">
    <cfRule type="cellIs" dxfId="0" priority="4" operator="notBetween">
      <formula>IF(+$A$24&lt;300, -10.5%, -7.5%)</formula>
      <formula>IF(+$A$24&lt;300, 10.5%, 7.5%)</formula>
    </cfRule>
  </conditionalFormatting>
  <conditionalFormatting sqref="D6">
    <cfRule type="cellIs" dxfId="0" priority="5" operator="notBetween">
      <formula>IF(+$A$24&lt;300, -10.5%, -7.5%)</formula>
      <formula>IF(+$A$24&lt;300, 10.5%, 7.5%)</formula>
    </cfRule>
  </conditionalFormatting>
  <conditionalFormatting sqref="D7">
    <cfRule type="cellIs" dxfId="0" priority="6" operator="notBetween">
      <formula>IF(+$A$24&lt;300, -10.5%, -7.5%)</formula>
      <formula>IF(+$A$24&lt;300, 10.5%, 7.5%)</formula>
    </cfRule>
  </conditionalFormatting>
  <conditionalFormatting sqref="D8">
    <cfRule type="cellIs" dxfId="0" priority="7" operator="notBetween">
      <formula>IF(+$A$24&lt;300, -10.5%, -7.5%)</formula>
      <formula>IF(+$A$24&lt;300, 10.5%, 7.5%)</formula>
    </cfRule>
  </conditionalFormatting>
  <conditionalFormatting sqref="D9">
    <cfRule type="cellIs" dxfId="0" priority="8" operator="notBetween">
      <formula>IF(+$A$24&lt;300, -10.5%, -7.5%)</formula>
      <formula>IF(+$A$24&lt;300, 10.5%, 7.5%)</formula>
    </cfRule>
  </conditionalFormatting>
  <conditionalFormatting sqref="D10">
    <cfRule type="cellIs" dxfId="0" priority="9" operator="notBetween">
      <formula>IF(+$A$24&lt;300, -10.5%, -7.5%)</formula>
      <formula>IF(+$A$24&lt;300, 10.5%, 7.5%)</formula>
    </cfRule>
  </conditionalFormatting>
  <conditionalFormatting sqref="D11">
    <cfRule type="cellIs" dxfId="0" priority="10" operator="notBetween">
      <formula>IF(+$A$24&lt;300, -10.5%, -7.5%)</formula>
      <formula>IF(+$A$24&lt;300, 10.5%, 7.5%)</formula>
    </cfRule>
  </conditionalFormatting>
  <conditionalFormatting sqref="D12">
    <cfRule type="cellIs" dxfId="0" priority="11" operator="notBetween">
      <formula>IF(+$A$24&lt;300, -10.5%, -7.5%)</formula>
      <formula>IF(+$A$24&lt;300, 10.5%, 7.5%)</formula>
    </cfRule>
  </conditionalFormatting>
  <conditionalFormatting sqref="D13">
    <cfRule type="cellIs" dxfId="0" priority="12" operator="notBetween">
      <formula>IF(+$A$24&lt;300, -10.5%, -7.5%)</formula>
      <formula>IF(+$A$24&lt;300, 10.5%, 7.5%)</formula>
    </cfRule>
  </conditionalFormatting>
  <conditionalFormatting sqref="D14">
    <cfRule type="cellIs" dxfId="0" priority="13" operator="notBetween">
      <formula>IF(+$A$24&lt;300, -10.5%, -7.5%)</formula>
      <formula>IF(+$A$24&lt;300, 10.5%, 7.5%)</formula>
    </cfRule>
  </conditionalFormatting>
  <conditionalFormatting sqref="D15">
    <cfRule type="cellIs" dxfId="0" priority="14" operator="notBetween">
      <formula>IF(+$A$24&lt;300, -10.5%, -7.5%)</formula>
      <formula>IF(+$A$24&lt;300, 10.5%, 7.5%)</formula>
    </cfRule>
  </conditionalFormatting>
  <conditionalFormatting sqref="D16">
    <cfRule type="cellIs" dxfId="0" priority="15" operator="notBetween">
      <formula>IF(+$A$24&lt;300, -10.5%, -7.5%)</formula>
      <formula>IF(+$A$24&lt;300, 10.5%, 7.5%)</formula>
    </cfRule>
  </conditionalFormatting>
  <conditionalFormatting sqref="D17">
    <cfRule type="cellIs" dxfId="0" priority="16" operator="notBetween">
      <formula>IF(+$A$24&lt;300, -10.5%, -7.5%)</formula>
      <formula>IF(+$A$24&lt;300, 10.5%, 7.5%)</formula>
    </cfRule>
  </conditionalFormatting>
  <conditionalFormatting sqref="D18">
    <cfRule type="cellIs" dxfId="0" priority="17" operator="notBetween">
      <formula>IF(+$A$24&lt;300, -10.5%, -7.5%)</formula>
      <formula>IF(+$A$24&lt;300, 10.5%, 7.5%)</formula>
    </cfRule>
  </conditionalFormatting>
  <conditionalFormatting sqref="D19">
    <cfRule type="cellIs" dxfId="0" priority="18" operator="notBetween">
      <formula>IF(+$A$24&lt;300, -10.5%, -7.5%)</formula>
      <formula>IF(+$A$24&lt;300, 10.5%, 7.5%)</formula>
    </cfRule>
  </conditionalFormatting>
  <conditionalFormatting sqref="D20">
    <cfRule type="cellIs" dxfId="0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2"/>
  <sheetViews>
    <sheetView tabSelected="0" workbookViewId="0" showGridLines="true" showRowColHeaders="1">
      <selection activeCell="D21" sqref="D21"/>
    </sheetView>
  </sheetViews>
  <sheetFormatPr defaultRowHeight="14.4" outlineLevelRow="0" outlineLevelCol="0"/>
  <cols>
    <col min="1" max="1" width="13.140625" customWidth="true" style="1"/>
    <col min="2" max="2" width="11" customWidth="true" style="3"/>
    <col min="3" max="3" width="15" customWidth="true" style="1"/>
    <col min="4" max="4" width="8.5703125" customWidth="true" style="21"/>
    <col min="5" max="5" width="13.140625" customWidth="true" style="1"/>
    <col min="6" max="6" width="11" customWidth="true" style="1"/>
    <col min="7" max="7" width="15" customWidth="true" style="1"/>
    <col min="8" max="8" width="7.5703125" customWidth="true" style="1"/>
    <col min="9" max="9" width="13.140625" customWidth="true" style="1"/>
    <col min="10" max="10" width="11" customWidth="true" style="1"/>
    <col min="11" max="11" width="15" customWidth="true" style="1"/>
    <col min="12" max="12" width="7.5703125" customWidth="true" style="1"/>
    <col min="13" max="13" width="13.140625" customWidth="true" style="1"/>
    <col min="14" max="14" width="11" customWidth="true" style="1"/>
    <col min="15" max="15" width="12.28515625" customWidth="true" style="1"/>
    <col min="16" max="16" width="6.5703125" customWidth="true" style="1"/>
    <col min="17" max="17" width="9.140625" customWidth="true" style="1"/>
  </cols>
  <sheetData>
    <row r="1" spans="1:17">
      <c r="A1" s="189" t="s">
        <v>75</v>
      </c>
      <c r="B1" s="190" t="s">
        <v>76</v>
      </c>
      <c r="C1" s="189" t="s">
        <v>77</v>
      </c>
      <c r="D1" s="200"/>
      <c r="E1" s="189"/>
      <c r="F1" s="190"/>
      <c r="G1" s="189"/>
      <c r="H1" s="200"/>
      <c r="I1" s="189"/>
      <c r="J1" s="190"/>
      <c r="K1" s="189"/>
      <c r="L1" s="200"/>
      <c r="M1" s="189"/>
      <c r="N1" s="190"/>
      <c r="O1" s="189"/>
      <c r="P1" s="190"/>
    </row>
    <row r="2" spans="1:17" customHeight="1" ht="15.75">
      <c r="A2" s="201">
        <v>178.65</v>
      </c>
      <c r="B2" s="202">
        <v>38.97</v>
      </c>
      <c r="C2" s="191">
        <f>A2-B2</f>
        <v>139.68</v>
      </c>
      <c r="D2" s="192">
        <f>(C2-$C$24)/$C$24</f>
        <v>0.032219923145137</v>
      </c>
      <c r="E2" s="191"/>
      <c r="F2" s="190"/>
      <c r="G2" s="191"/>
      <c r="H2" s="203"/>
      <c r="I2" s="191"/>
      <c r="J2" s="190"/>
      <c r="K2" s="191"/>
      <c r="L2" s="200"/>
      <c r="M2" s="191"/>
      <c r="N2" s="200"/>
      <c r="O2" s="191"/>
      <c r="P2" s="200"/>
    </row>
    <row r="3" spans="1:17" customHeight="1" ht="15.75">
      <c r="A3" s="201">
        <v>173.94</v>
      </c>
      <c r="B3" s="202">
        <v>38.25</v>
      </c>
      <c r="C3" s="191">
        <f>A3-B3</f>
        <v>135.69</v>
      </c>
      <c r="D3" s="192">
        <f>(C3-$C$24)/$C$24</f>
        <v>0.0027342595329587</v>
      </c>
      <c r="E3" s="191"/>
      <c r="F3" s="190"/>
      <c r="G3" s="191"/>
      <c r="H3" s="203"/>
      <c r="I3" s="191"/>
      <c r="J3" s="190"/>
      <c r="K3" s="191"/>
      <c r="L3" s="200"/>
      <c r="M3" s="191"/>
      <c r="N3" s="200"/>
      <c r="O3" s="191"/>
      <c r="P3" s="200"/>
    </row>
    <row r="4" spans="1:17" customHeight="1" ht="15.75">
      <c r="A4" s="201">
        <v>176.39</v>
      </c>
      <c r="B4" s="202">
        <v>39.4</v>
      </c>
      <c r="C4" s="191">
        <f>A4-B4</f>
        <v>136.99</v>
      </c>
      <c r="D4" s="192">
        <f>(C4-$C$24)/$C$24</f>
        <v>0.012341117351463</v>
      </c>
      <c r="E4" s="191"/>
      <c r="F4" s="190"/>
      <c r="G4" s="191"/>
      <c r="H4" s="203"/>
      <c r="I4" s="191"/>
      <c r="J4" s="190"/>
      <c r="K4" s="191"/>
      <c r="L4" s="200"/>
      <c r="M4" s="191"/>
      <c r="N4" s="200"/>
      <c r="O4" s="191"/>
      <c r="P4" s="200"/>
    </row>
    <row r="5" spans="1:17" customHeight="1" ht="15.75">
      <c r="A5" s="201">
        <v>175.96</v>
      </c>
      <c r="B5" s="202">
        <v>39.97</v>
      </c>
      <c r="C5" s="191">
        <f>A5-B5</f>
        <v>135.99</v>
      </c>
      <c r="D5" s="192">
        <f>(C5-$C$24)/$C$24</f>
        <v>0.0049512267218444</v>
      </c>
      <c r="E5" s="191"/>
      <c r="F5" s="190"/>
      <c r="G5" s="191"/>
      <c r="H5" s="203"/>
      <c r="I5" s="191"/>
      <c r="J5" s="190"/>
      <c r="K5" s="191"/>
      <c r="L5" s="200"/>
      <c r="M5" s="191"/>
      <c r="N5" s="200"/>
      <c r="O5" s="191"/>
      <c r="P5" s="200"/>
    </row>
    <row r="6" spans="1:17" customHeight="1" ht="15.75">
      <c r="A6" s="201">
        <v>177.29</v>
      </c>
      <c r="B6" s="202">
        <v>39.37</v>
      </c>
      <c r="C6" s="191">
        <f>A6-B6</f>
        <v>137.92</v>
      </c>
      <c r="D6" s="192">
        <f>(C6-$C$24)/$C$24</f>
        <v>0.019213715637008</v>
      </c>
      <c r="E6" s="191"/>
      <c r="F6" s="190"/>
      <c r="G6" s="191"/>
      <c r="H6" s="203"/>
      <c r="I6" s="191"/>
      <c r="J6" s="190"/>
      <c r="K6" s="191"/>
      <c r="L6" s="200"/>
      <c r="M6" s="191"/>
      <c r="N6" s="200"/>
      <c r="O6" s="191"/>
      <c r="P6" s="200"/>
    </row>
    <row r="7" spans="1:17" customHeight="1" ht="15.75">
      <c r="A7" s="201">
        <v>171.45</v>
      </c>
      <c r="B7" s="202">
        <v>39.31</v>
      </c>
      <c r="C7" s="191">
        <f>A7-B7</f>
        <v>132.14</v>
      </c>
      <c r="D7" s="192">
        <f>(C7-$C$24)/$C$24</f>
        <v>-0.023499852202188</v>
      </c>
      <c r="E7" s="191"/>
      <c r="F7" s="190"/>
      <c r="G7" s="191"/>
      <c r="H7" s="203"/>
      <c r="I7" s="191"/>
      <c r="J7" s="190"/>
      <c r="K7" s="191"/>
      <c r="L7" s="200"/>
      <c r="M7" s="191"/>
      <c r="N7" s="200"/>
      <c r="O7" s="191"/>
      <c r="P7" s="200"/>
    </row>
    <row r="8" spans="1:17" customHeight="1" ht="15.75">
      <c r="A8" s="201">
        <v>175.52</v>
      </c>
      <c r="B8" s="202">
        <v>39.13</v>
      </c>
      <c r="C8" s="191">
        <f>A8-B8</f>
        <v>136.39</v>
      </c>
      <c r="D8" s="192">
        <f>(C8-$C$24)/$C$24</f>
        <v>0.0079071829736919</v>
      </c>
      <c r="E8" s="191"/>
      <c r="F8" s="190"/>
      <c r="G8" s="191"/>
      <c r="H8" s="203"/>
      <c r="I8" s="191"/>
      <c r="J8" s="190"/>
      <c r="K8" s="191"/>
      <c r="L8" s="200"/>
      <c r="M8" s="191"/>
      <c r="N8" s="200"/>
      <c r="O8" s="191"/>
      <c r="P8" s="200"/>
    </row>
    <row r="9" spans="1:17" customHeight="1" ht="15.75">
      <c r="A9" s="201">
        <v>167.65</v>
      </c>
      <c r="B9" s="202">
        <v>37.61</v>
      </c>
      <c r="C9" s="191">
        <f>A9-B9</f>
        <v>130.04</v>
      </c>
      <c r="D9" s="192">
        <f>(C9-$C$24)/$C$24</f>
        <v>-0.039018622524387</v>
      </c>
      <c r="E9" s="191"/>
      <c r="F9" s="190"/>
      <c r="G9" s="191"/>
      <c r="H9" s="203"/>
      <c r="I9" s="191"/>
      <c r="J9" s="190"/>
      <c r="K9" s="191"/>
      <c r="L9" s="200"/>
      <c r="M9" s="191"/>
      <c r="N9" s="200"/>
      <c r="O9" s="191"/>
      <c r="P9" s="200"/>
    </row>
    <row r="10" spans="1:17" customHeight="1" ht="15.75">
      <c r="A10" s="201">
        <v>175.36</v>
      </c>
      <c r="B10" s="202">
        <v>38.99</v>
      </c>
      <c r="C10" s="191">
        <f>A10-B10</f>
        <v>136.37</v>
      </c>
      <c r="D10" s="192">
        <f>(C10-$C$24)/$C$24</f>
        <v>0.0077593851610995</v>
      </c>
      <c r="E10" s="191"/>
      <c r="F10" s="190"/>
      <c r="G10" s="191"/>
      <c r="H10" s="203"/>
      <c r="I10" s="191"/>
      <c r="J10" s="190"/>
      <c r="K10" s="191"/>
      <c r="L10" s="200"/>
      <c r="M10" s="191"/>
      <c r="N10" s="200"/>
      <c r="O10" s="191"/>
      <c r="P10" s="200"/>
    </row>
    <row r="11" spans="1:17" customHeight="1" ht="15.75">
      <c r="A11" s="204">
        <v>175.68</v>
      </c>
      <c r="B11" s="202">
        <v>37.74</v>
      </c>
      <c r="C11" s="191">
        <f>A11-B11</f>
        <v>137.94</v>
      </c>
      <c r="D11" s="192">
        <f>(C11-$C$24)/$C$24</f>
        <v>0.019361513449601</v>
      </c>
      <c r="E11" s="205"/>
      <c r="F11" s="190"/>
      <c r="G11" s="191"/>
      <c r="H11" s="203"/>
      <c r="I11" s="205"/>
      <c r="J11" s="190"/>
      <c r="K11" s="191"/>
      <c r="L11" s="200"/>
      <c r="M11" s="205"/>
      <c r="N11" s="200"/>
      <c r="O11" s="205"/>
      <c r="P11" s="200"/>
    </row>
    <row r="12" spans="1:17" customHeight="1" ht="15.75">
      <c r="A12" s="204">
        <v>171.85</v>
      </c>
      <c r="B12" s="202">
        <v>39.04</v>
      </c>
      <c r="C12" s="191">
        <f>A12-B12</f>
        <v>132.81</v>
      </c>
      <c r="D12" s="192">
        <f>(C12-$C$24)/$C$24</f>
        <v>-0.018548625480343</v>
      </c>
      <c r="E12" s="205"/>
      <c r="F12" s="190"/>
      <c r="G12" s="191"/>
      <c r="H12" s="203"/>
      <c r="I12" s="205"/>
      <c r="J12" s="190"/>
      <c r="K12" s="191"/>
      <c r="L12" s="200"/>
      <c r="M12" s="205"/>
      <c r="N12" s="200"/>
      <c r="O12" s="205"/>
      <c r="P12" s="200"/>
    </row>
    <row r="13" spans="1:17" customHeight="1" ht="15.75">
      <c r="A13" s="204">
        <v>176.79</v>
      </c>
      <c r="B13" s="202">
        <v>39.52</v>
      </c>
      <c r="C13" s="191">
        <f>A13-B13</f>
        <v>137.27</v>
      </c>
      <c r="D13" s="192">
        <f>(C13-$C$24)/$C$24</f>
        <v>0.014410286727756</v>
      </c>
      <c r="E13" s="205"/>
      <c r="F13" s="190"/>
      <c r="G13" s="191"/>
      <c r="H13" s="203"/>
      <c r="I13" s="205"/>
      <c r="J13" s="190"/>
      <c r="K13" s="191"/>
      <c r="L13" s="200"/>
      <c r="M13" s="205"/>
      <c r="N13" s="200"/>
      <c r="O13" s="205"/>
      <c r="P13" s="200"/>
    </row>
    <row r="14" spans="1:17" customHeight="1" ht="15.75">
      <c r="A14" s="204">
        <v>176.22</v>
      </c>
      <c r="B14" s="202">
        <v>38.81</v>
      </c>
      <c r="C14" s="191">
        <f>A14-B14</f>
        <v>137.41</v>
      </c>
      <c r="D14" s="192">
        <f>(C14-$C$24)/$C$24</f>
        <v>0.015444871415903</v>
      </c>
      <c r="E14" s="205"/>
      <c r="F14" s="190"/>
      <c r="G14" s="191"/>
      <c r="H14" s="203"/>
      <c r="I14" s="205"/>
      <c r="J14" s="190"/>
      <c r="K14" s="191"/>
      <c r="L14" s="200"/>
      <c r="M14" s="205"/>
      <c r="N14" s="200"/>
      <c r="O14" s="205"/>
      <c r="P14" s="200"/>
    </row>
    <row r="15" spans="1:17" customHeight="1" ht="15.75">
      <c r="A15" s="204">
        <v>171.65</v>
      </c>
      <c r="B15" s="202">
        <v>39.53</v>
      </c>
      <c r="C15" s="191">
        <f>A15-B15</f>
        <v>132.12</v>
      </c>
      <c r="D15" s="192">
        <f>(C15-$C$24)/$C$24</f>
        <v>-0.02364765001478</v>
      </c>
      <c r="E15" s="205"/>
      <c r="F15" s="190"/>
      <c r="G15" s="191"/>
      <c r="H15" s="203"/>
      <c r="I15" s="205"/>
      <c r="J15" s="190"/>
      <c r="K15" s="191"/>
      <c r="L15" s="200"/>
      <c r="M15" s="205"/>
      <c r="N15" s="200"/>
      <c r="O15" s="205"/>
      <c r="P15" s="200"/>
    </row>
    <row r="16" spans="1:17" customHeight="1" ht="15.75">
      <c r="A16" s="204">
        <v>171.08</v>
      </c>
      <c r="B16" s="202">
        <v>39.23</v>
      </c>
      <c r="C16" s="191">
        <f>A16-B16</f>
        <v>131.85</v>
      </c>
      <c r="D16" s="192">
        <f>(C16-$C$24)/$C$24</f>
        <v>-0.025642920484777</v>
      </c>
      <c r="E16" s="205"/>
      <c r="F16" s="190"/>
      <c r="G16" s="191"/>
      <c r="H16" s="203"/>
      <c r="I16" s="205"/>
      <c r="J16" s="190"/>
      <c r="K16" s="191"/>
      <c r="L16" s="200"/>
      <c r="M16" s="205"/>
      <c r="N16" s="200"/>
      <c r="O16" s="205"/>
      <c r="P16" s="200"/>
    </row>
    <row r="17" spans="1:17" customHeight="1" ht="15.75">
      <c r="A17" s="204">
        <v>177.72</v>
      </c>
      <c r="B17" s="202">
        <v>39.13</v>
      </c>
      <c r="C17" s="191">
        <f>A17-B17</f>
        <v>138.59</v>
      </c>
      <c r="D17" s="192">
        <f>(C17-$C$24)/$C$24</f>
        <v>0.024164942358853</v>
      </c>
      <c r="E17" s="205"/>
      <c r="F17" s="190"/>
      <c r="G17" s="191"/>
      <c r="H17" s="203"/>
      <c r="I17" s="205"/>
      <c r="J17" s="190"/>
      <c r="K17" s="191"/>
      <c r="L17" s="200"/>
      <c r="M17" s="205"/>
      <c r="N17" s="200"/>
      <c r="O17" s="205"/>
      <c r="P17" s="200"/>
    </row>
    <row r="18" spans="1:17" customHeight="1" ht="15.75">
      <c r="A18" s="204">
        <v>176.32</v>
      </c>
      <c r="B18" s="202">
        <v>38.79</v>
      </c>
      <c r="C18" s="191">
        <f>A18-B18</f>
        <v>137.53</v>
      </c>
      <c r="D18" s="192">
        <f>(C18-$C$24)/$C$24</f>
        <v>0.016331658291457</v>
      </c>
      <c r="E18" s="205"/>
      <c r="F18" s="190"/>
      <c r="G18" s="191"/>
      <c r="H18" s="203"/>
      <c r="I18" s="205"/>
      <c r="J18" s="190"/>
      <c r="K18" s="191"/>
      <c r="L18" s="200"/>
      <c r="M18" s="205"/>
      <c r="N18" s="200"/>
      <c r="O18" s="205"/>
      <c r="P18" s="200"/>
    </row>
    <row r="19" spans="1:17" customHeight="1" ht="15.75">
      <c r="A19" s="204">
        <v>167.13</v>
      </c>
      <c r="B19" s="202">
        <v>39.74</v>
      </c>
      <c r="C19" s="191">
        <f>A19-B19</f>
        <v>127.39</v>
      </c>
      <c r="D19" s="192">
        <f>(C19-$C$24)/$C$24</f>
        <v>-0.058601832692876</v>
      </c>
      <c r="E19" s="205"/>
      <c r="F19" s="190"/>
      <c r="G19" s="191"/>
      <c r="H19" s="203"/>
      <c r="I19" s="205"/>
      <c r="J19" s="190"/>
      <c r="K19" s="191"/>
      <c r="L19" s="200"/>
      <c r="M19" s="205"/>
      <c r="N19" s="200"/>
      <c r="O19" s="205"/>
      <c r="P19" s="200"/>
    </row>
    <row r="20" spans="1:17" customHeight="1" ht="15.75">
      <c r="A20" s="204">
        <v>175.54</v>
      </c>
      <c r="B20" s="202">
        <v>40.1</v>
      </c>
      <c r="C20" s="191">
        <f>A20-B20</f>
        <v>135.44</v>
      </c>
      <c r="D20" s="192">
        <f>(C20-$C$24)/$C$24</f>
        <v>0.00088678687555407</v>
      </c>
      <c r="E20" s="205"/>
      <c r="F20" s="190"/>
      <c r="G20" s="191"/>
      <c r="H20" s="203"/>
      <c r="I20" s="205"/>
      <c r="J20" s="190"/>
      <c r="K20" s="191"/>
      <c r="L20" s="200"/>
      <c r="M20" s="205"/>
      <c r="N20" s="200"/>
      <c r="O20" s="205"/>
      <c r="P20" s="200"/>
    </row>
    <row r="21" spans="1:17" customHeight="1" ht="15.75">
      <c r="A21" s="204">
        <v>176.97</v>
      </c>
      <c r="B21" s="202">
        <v>40.13</v>
      </c>
      <c r="C21" s="191">
        <f>A21-B21</f>
        <v>136.84</v>
      </c>
      <c r="D21" s="192">
        <f>(C21-$C$24)/$C$24</f>
        <v>0.01123263375702</v>
      </c>
      <c r="E21" s="205"/>
      <c r="F21" s="190"/>
      <c r="G21" s="191"/>
      <c r="H21" s="203"/>
      <c r="I21" s="205"/>
      <c r="J21" s="190"/>
      <c r="K21" s="191"/>
      <c r="L21" s="200"/>
      <c r="M21" s="205"/>
      <c r="N21" s="200"/>
      <c r="O21" s="205"/>
      <c r="P21" s="200"/>
    </row>
    <row r="22" spans="1:17">
      <c r="A22" s="193"/>
      <c r="B22" s="193"/>
      <c r="C22" s="193"/>
      <c r="D22" s="200"/>
      <c r="E22" s="193"/>
      <c r="F22" s="193"/>
      <c r="G22" s="193"/>
      <c r="H22" s="200"/>
      <c r="I22" s="193"/>
      <c r="J22" s="193"/>
      <c r="K22" s="193"/>
      <c r="L22" s="200"/>
      <c r="M22" s="193"/>
      <c r="N22" s="194"/>
      <c r="O22" s="193"/>
      <c r="P22" s="194"/>
    </row>
    <row r="23" spans="1:17">
      <c r="A23" s="193">
        <f>SUM(A2:A21)</f>
        <v>3489.16</v>
      </c>
      <c r="B23" s="193">
        <f>SUM(B2:B21)</f>
        <v>782.76</v>
      </c>
      <c r="C23" s="193">
        <f>SUM(C2:C21)</f>
        <v>2706.4</v>
      </c>
      <c r="D23" s="200"/>
      <c r="E23" s="193"/>
      <c r="F23" s="193"/>
      <c r="G23" s="193"/>
      <c r="H23" s="200"/>
      <c r="I23" s="193"/>
      <c r="J23" s="193"/>
      <c r="K23" s="193"/>
      <c r="L23" s="200"/>
      <c r="M23" s="193"/>
      <c r="N23" s="193"/>
      <c r="O23" s="193"/>
      <c r="P23" s="193"/>
    </row>
    <row r="24" spans="1:17" customHeight="1" ht="12.75">
      <c r="A24" s="195">
        <f>AVERAGE(A2:A21)</f>
        <v>174.458</v>
      </c>
      <c r="B24" s="195">
        <f>AVERAGE(B2:B21)</f>
        <v>39.138</v>
      </c>
      <c r="C24" s="195">
        <f>AVERAGE(C2:C21)</f>
        <v>135.32</v>
      </c>
      <c r="D24" s="206"/>
      <c r="E24" s="195"/>
      <c r="F24" s="195"/>
      <c r="G24" s="195"/>
      <c r="H24" s="206"/>
      <c r="I24" s="195"/>
      <c r="J24" s="195"/>
      <c r="K24" s="195"/>
      <c r="L24" s="206"/>
      <c r="M24" s="195"/>
      <c r="N24" s="195"/>
      <c r="O24" s="196"/>
      <c r="P24" s="195"/>
    </row>
    <row r="25" spans="1:17" customHeight="1" ht="12.75">
      <c r="A25" s="207">
        <f>A24*0.95</f>
        <v>165.7351</v>
      </c>
      <c r="B25" s="207">
        <f>B24*0.95</f>
        <v>37.1811</v>
      </c>
      <c r="C25" s="197">
        <f>IF(C24&lt;300, C24*0.9, C24*0.925)</f>
        <v>121.788</v>
      </c>
      <c r="E25" s="207"/>
      <c r="F25" s="207"/>
      <c r="G25" s="198"/>
      <c r="H25" s="208"/>
      <c r="I25" s="207"/>
      <c r="J25" s="207"/>
      <c r="K25" s="198"/>
      <c r="L25" s="208"/>
      <c r="M25" s="199"/>
      <c r="N25" s="207"/>
      <c r="O25" s="199"/>
      <c r="P25" s="207"/>
    </row>
    <row r="26" spans="1:17" customHeight="1" ht="12.75">
      <c r="A26" s="188">
        <f>A24*1.05</f>
        <v>183.1809</v>
      </c>
      <c r="B26" s="188">
        <f>B24*1.05</f>
        <v>41.0949</v>
      </c>
      <c r="C26" s="197">
        <f>IF(C24&lt;300, C24*1.1, C24*1.075)</f>
        <v>148.852</v>
      </c>
      <c r="G26" s="198"/>
      <c r="H26" s="208"/>
      <c r="K26" s="198"/>
      <c r="L26" s="208"/>
      <c r="M26" s="199"/>
      <c r="O26" s="199"/>
    </row>
    <row r="27" spans="1:17">
      <c r="G27" s="209"/>
      <c r="I27" s="209"/>
    </row>
    <row r="31" spans="1:17">
      <c r="A31" s="210"/>
      <c r="C31" s="210"/>
      <c r="F31" s="210"/>
      <c r="H31" s="210"/>
    </row>
    <row r="32" spans="1:17">
      <c r="F32" s="191"/>
      <c r="G32" s="191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2">
    <cfRule type="cellIs" dxfId="0" priority="1" operator="notBetween">
      <formula>IF(+$A$24&lt;300, -10.5%, -7.5%)</formula>
      <formula>IF(+$A$24&lt;300, 10.5%, 7.5%)</formula>
    </cfRule>
  </conditionalFormatting>
  <conditionalFormatting sqref="D3">
    <cfRule type="cellIs" dxfId="0" priority="2" operator="notBetween">
      <formula>IF(+$A$24&lt;300, -10.5%, -7.5%)</formula>
      <formula>IF(+$A$24&lt;300, 10.5%, 7.5%)</formula>
    </cfRule>
  </conditionalFormatting>
  <conditionalFormatting sqref="D4">
    <cfRule type="cellIs" dxfId="0" priority="3" operator="notBetween">
      <formula>IF(+$A$24&lt;300, -10.5%, -7.5%)</formula>
      <formula>IF(+$A$24&lt;300, 10.5%, 7.5%)</formula>
    </cfRule>
  </conditionalFormatting>
  <conditionalFormatting sqref="D5">
    <cfRule type="cellIs" dxfId="0" priority="4" operator="notBetween">
      <formula>IF(+$A$24&lt;300, -10.5%, -7.5%)</formula>
      <formula>IF(+$A$24&lt;300, 10.5%, 7.5%)</formula>
    </cfRule>
  </conditionalFormatting>
  <conditionalFormatting sqref="D6">
    <cfRule type="cellIs" dxfId="0" priority="5" operator="notBetween">
      <formula>IF(+$A$24&lt;300, -10.5%, -7.5%)</formula>
      <formula>IF(+$A$24&lt;300, 10.5%, 7.5%)</formula>
    </cfRule>
  </conditionalFormatting>
  <conditionalFormatting sqref="D7">
    <cfRule type="cellIs" dxfId="0" priority="6" operator="notBetween">
      <formula>IF(+$A$24&lt;300, -10.5%, -7.5%)</formula>
      <formula>IF(+$A$24&lt;300, 10.5%, 7.5%)</formula>
    </cfRule>
  </conditionalFormatting>
  <conditionalFormatting sqref="D8">
    <cfRule type="cellIs" dxfId="0" priority="7" operator="notBetween">
      <formula>IF(+$A$24&lt;300, -10.5%, -7.5%)</formula>
      <formula>IF(+$A$24&lt;300, 10.5%, 7.5%)</formula>
    </cfRule>
  </conditionalFormatting>
  <conditionalFormatting sqref="D9">
    <cfRule type="cellIs" dxfId="0" priority="8" operator="notBetween">
      <formula>IF(+$A$24&lt;300, -10.5%, -7.5%)</formula>
      <formula>IF(+$A$24&lt;300, 10.5%, 7.5%)</formula>
    </cfRule>
  </conditionalFormatting>
  <conditionalFormatting sqref="D10">
    <cfRule type="cellIs" dxfId="0" priority="9" operator="notBetween">
      <formula>IF(+$A$24&lt;300, -10.5%, -7.5%)</formula>
      <formula>IF(+$A$24&lt;300, 10.5%, 7.5%)</formula>
    </cfRule>
  </conditionalFormatting>
  <conditionalFormatting sqref="D11">
    <cfRule type="cellIs" dxfId="0" priority="10" operator="notBetween">
      <formula>IF(+$A$24&lt;300, -10.5%, -7.5%)</formula>
      <formula>IF(+$A$24&lt;300, 10.5%, 7.5%)</formula>
    </cfRule>
  </conditionalFormatting>
  <conditionalFormatting sqref="D12">
    <cfRule type="cellIs" dxfId="0" priority="11" operator="notBetween">
      <formula>IF(+$A$24&lt;300, -10.5%, -7.5%)</formula>
      <formula>IF(+$A$24&lt;300, 10.5%, 7.5%)</formula>
    </cfRule>
  </conditionalFormatting>
  <conditionalFormatting sqref="D13">
    <cfRule type="cellIs" dxfId="0" priority="12" operator="notBetween">
      <formula>IF(+$A$24&lt;300, -10.5%, -7.5%)</formula>
      <formula>IF(+$A$24&lt;300, 10.5%, 7.5%)</formula>
    </cfRule>
  </conditionalFormatting>
  <conditionalFormatting sqref="D14">
    <cfRule type="cellIs" dxfId="0" priority="13" operator="notBetween">
      <formula>IF(+$A$24&lt;300, -10.5%, -7.5%)</formula>
      <formula>IF(+$A$24&lt;300, 10.5%, 7.5%)</formula>
    </cfRule>
  </conditionalFormatting>
  <conditionalFormatting sqref="D15">
    <cfRule type="cellIs" dxfId="0" priority="14" operator="notBetween">
      <formula>IF(+$A$24&lt;300, -10.5%, -7.5%)</formula>
      <formula>IF(+$A$24&lt;300, 10.5%, 7.5%)</formula>
    </cfRule>
  </conditionalFormatting>
  <conditionalFormatting sqref="D16">
    <cfRule type="cellIs" dxfId="0" priority="15" operator="notBetween">
      <formula>IF(+$A$24&lt;300, -10.5%, -7.5%)</formula>
      <formula>IF(+$A$24&lt;300, 10.5%, 7.5%)</formula>
    </cfRule>
  </conditionalFormatting>
  <conditionalFormatting sqref="D17">
    <cfRule type="cellIs" dxfId="0" priority="16" operator="notBetween">
      <formula>IF(+$A$24&lt;300, -10.5%, -7.5%)</formula>
      <formula>IF(+$A$24&lt;300, 10.5%, 7.5%)</formula>
    </cfRule>
  </conditionalFormatting>
  <conditionalFormatting sqref="D18">
    <cfRule type="cellIs" dxfId="0" priority="17" operator="notBetween">
      <formula>IF(+$A$24&lt;300, -10.5%, -7.5%)</formula>
      <formula>IF(+$A$24&lt;300, 10.5%, 7.5%)</formula>
    </cfRule>
  </conditionalFormatting>
  <conditionalFormatting sqref="D19">
    <cfRule type="cellIs" dxfId="0" priority="18" operator="notBetween">
      <formula>IF(+$A$24&lt;300, -10.5%, -7.5%)</formula>
      <formula>IF(+$A$24&lt;300, 10.5%, 7.5%)</formula>
    </cfRule>
  </conditionalFormatting>
  <conditionalFormatting sqref="D20">
    <cfRule type="cellIs" dxfId="0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2"/>
  <sheetViews>
    <sheetView tabSelected="0" workbookViewId="0" showGridLines="true" showRowColHeaders="1">
      <selection activeCell="D21" sqref="D21"/>
    </sheetView>
  </sheetViews>
  <sheetFormatPr defaultRowHeight="14.4" outlineLevelRow="0" outlineLevelCol="0"/>
  <cols>
    <col min="1" max="1" width="13.140625" customWidth="true" style="1"/>
    <col min="2" max="2" width="11" customWidth="true" style="3"/>
    <col min="3" max="3" width="15" customWidth="true" style="1"/>
    <col min="4" max="4" width="8.5703125" customWidth="true" style="21"/>
    <col min="5" max="5" width="13.140625" customWidth="true" style="1"/>
    <col min="6" max="6" width="11" customWidth="true" style="1"/>
    <col min="7" max="7" width="15" customWidth="true" style="1"/>
    <col min="8" max="8" width="7.5703125" customWidth="true" style="1"/>
    <col min="9" max="9" width="13.140625" customWidth="true" style="1"/>
    <col min="10" max="10" width="11" customWidth="true" style="1"/>
    <col min="11" max="11" width="15" customWidth="true" style="1"/>
    <col min="12" max="12" width="7.5703125" customWidth="true" style="1"/>
    <col min="13" max="13" width="13.140625" customWidth="true" style="1"/>
    <col min="14" max="14" width="11" customWidth="true" style="1"/>
    <col min="15" max="15" width="12.28515625" customWidth="true" style="1"/>
    <col min="16" max="16" width="6.5703125" customWidth="true" style="1"/>
    <col min="17" max="17" width="9.140625" customWidth="true" style="1"/>
  </cols>
  <sheetData>
    <row r="1" spans="1:17">
      <c r="A1" s="212" t="s">
        <v>75</v>
      </c>
      <c r="B1" s="213" t="s">
        <v>76</v>
      </c>
      <c r="C1" s="212" t="s">
        <v>77</v>
      </c>
      <c r="D1" s="223"/>
      <c r="E1" s="212"/>
      <c r="F1" s="213"/>
      <c r="G1" s="212"/>
      <c r="H1" s="223"/>
      <c r="I1" s="212"/>
      <c r="J1" s="213"/>
      <c r="K1" s="212"/>
      <c r="L1" s="223"/>
      <c r="M1" s="212"/>
      <c r="N1" s="213"/>
      <c r="O1" s="212"/>
      <c r="P1" s="213"/>
    </row>
    <row r="2" spans="1:17" customHeight="1" ht="15.75">
      <c r="A2" s="224">
        <v>178.65</v>
      </c>
      <c r="B2" s="225">
        <v>38.97</v>
      </c>
      <c r="C2" s="214">
        <f>A2-B2</f>
        <v>139.68</v>
      </c>
      <c r="D2" s="215">
        <f>(C2-$C$24)/$C$24</f>
        <v>0.032219923145137</v>
      </c>
      <c r="E2" s="214"/>
      <c r="F2" s="213"/>
      <c r="G2" s="214"/>
      <c r="H2" s="226"/>
      <c r="I2" s="214"/>
      <c r="J2" s="213"/>
      <c r="K2" s="214"/>
      <c r="L2" s="223"/>
      <c r="M2" s="214"/>
      <c r="N2" s="223"/>
      <c r="O2" s="214"/>
      <c r="P2" s="223"/>
    </row>
    <row r="3" spans="1:17" customHeight="1" ht="15.75">
      <c r="A3" s="224">
        <v>173.94</v>
      </c>
      <c r="B3" s="225">
        <v>38.25</v>
      </c>
      <c r="C3" s="214">
        <f>A3-B3</f>
        <v>135.69</v>
      </c>
      <c r="D3" s="215">
        <f>(C3-$C$24)/$C$24</f>
        <v>0.0027342595329587</v>
      </c>
      <c r="E3" s="214"/>
      <c r="F3" s="213"/>
      <c r="G3" s="214"/>
      <c r="H3" s="226"/>
      <c r="I3" s="214"/>
      <c r="J3" s="213"/>
      <c r="K3" s="214"/>
      <c r="L3" s="223"/>
      <c r="M3" s="214"/>
      <c r="N3" s="223"/>
      <c r="O3" s="214"/>
      <c r="P3" s="223"/>
    </row>
    <row r="4" spans="1:17" customHeight="1" ht="15.75">
      <c r="A4" s="224">
        <v>176.39</v>
      </c>
      <c r="B4" s="225">
        <v>39.4</v>
      </c>
      <c r="C4" s="214">
        <f>A4-B4</f>
        <v>136.99</v>
      </c>
      <c r="D4" s="215">
        <f>(C4-$C$24)/$C$24</f>
        <v>0.012341117351463</v>
      </c>
      <c r="E4" s="214"/>
      <c r="F4" s="213"/>
      <c r="G4" s="214"/>
      <c r="H4" s="226"/>
      <c r="I4" s="214"/>
      <c r="J4" s="213"/>
      <c r="K4" s="214"/>
      <c r="L4" s="223"/>
      <c r="M4" s="214"/>
      <c r="N4" s="223"/>
      <c r="O4" s="214"/>
      <c r="P4" s="223"/>
    </row>
    <row r="5" spans="1:17" customHeight="1" ht="15.75">
      <c r="A5" s="224">
        <v>175.96</v>
      </c>
      <c r="B5" s="225">
        <v>39.97</v>
      </c>
      <c r="C5" s="214">
        <f>A5-B5</f>
        <v>135.99</v>
      </c>
      <c r="D5" s="215">
        <f>(C5-$C$24)/$C$24</f>
        <v>0.0049512267218444</v>
      </c>
      <c r="E5" s="214"/>
      <c r="F5" s="213"/>
      <c r="G5" s="214"/>
      <c r="H5" s="226"/>
      <c r="I5" s="214"/>
      <c r="J5" s="213"/>
      <c r="K5" s="214"/>
      <c r="L5" s="223"/>
      <c r="M5" s="214"/>
      <c r="N5" s="223"/>
      <c r="O5" s="214"/>
      <c r="P5" s="223"/>
    </row>
    <row r="6" spans="1:17" customHeight="1" ht="15.75">
      <c r="A6" s="224">
        <v>177.29</v>
      </c>
      <c r="B6" s="225">
        <v>39.37</v>
      </c>
      <c r="C6" s="214">
        <f>A6-B6</f>
        <v>137.92</v>
      </c>
      <c r="D6" s="215">
        <f>(C6-$C$24)/$C$24</f>
        <v>0.019213715637008</v>
      </c>
      <c r="E6" s="214"/>
      <c r="F6" s="213"/>
      <c r="G6" s="214"/>
      <c r="H6" s="226"/>
      <c r="I6" s="214"/>
      <c r="J6" s="213"/>
      <c r="K6" s="214"/>
      <c r="L6" s="223"/>
      <c r="M6" s="214"/>
      <c r="N6" s="223"/>
      <c r="O6" s="214"/>
      <c r="P6" s="223"/>
    </row>
    <row r="7" spans="1:17" customHeight="1" ht="15.75">
      <c r="A7" s="224">
        <v>171.45</v>
      </c>
      <c r="B7" s="225">
        <v>39.31</v>
      </c>
      <c r="C7" s="214">
        <f>A7-B7</f>
        <v>132.14</v>
      </c>
      <c r="D7" s="215">
        <f>(C7-$C$24)/$C$24</f>
        <v>-0.023499852202188</v>
      </c>
      <c r="E7" s="214"/>
      <c r="F7" s="213"/>
      <c r="G7" s="214"/>
      <c r="H7" s="226"/>
      <c r="I7" s="214"/>
      <c r="J7" s="213"/>
      <c r="K7" s="214"/>
      <c r="L7" s="223"/>
      <c r="M7" s="214"/>
      <c r="N7" s="223"/>
      <c r="O7" s="214"/>
      <c r="P7" s="223"/>
    </row>
    <row r="8" spans="1:17" customHeight="1" ht="15.75">
      <c r="A8" s="224">
        <v>175.52</v>
      </c>
      <c r="B8" s="225">
        <v>39.13</v>
      </c>
      <c r="C8" s="214">
        <f>A8-B8</f>
        <v>136.39</v>
      </c>
      <c r="D8" s="215">
        <f>(C8-$C$24)/$C$24</f>
        <v>0.0079071829736919</v>
      </c>
      <c r="E8" s="214"/>
      <c r="F8" s="213"/>
      <c r="G8" s="214"/>
      <c r="H8" s="226"/>
      <c r="I8" s="214"/>
      <c r="J8" s="213"/>
      <c r="K8" s="214"/>
      <c r="L8" s="223"/>
      <c r="M8" s="214"/>
      <c r="N8" s="223"/>
      <c r="O8" s="214"/>
      <c r="P8" s="223"/>
    </row>
    <row r="9" spans="1:17" customHeight="1" ht="15.75">
      <c r="A9" s="224">
        <v>167.65</v>
      </c>
      <c r="B9" s="225">
        <v>37.61</v>
      </c>
      <c r="C9" s="214">
        <f>A9-B9</f>
        <v>130.04</v>
      </c>
      <c r="D9" s="215">
        <f>(C9-$C$24)/$C$24</f>
        <v>-0.039018622524387</v>
      </c>
      <c r="E9" s="214"/>
      <c r="F9" s="213"/>
      <c r="G9" s="214"/>
      <c r="H9" s="226"/>
      <c r="I9" s="214"/>
      <c r="J9" s="213"/>
      <c r="K9" s="214"/>
      <c r="L9" s="223"/>
      <c r="M9" s="214"/>
      <c r="N9" s="223"/>
      <c r="O9" s="214"/>
      <c r="P9" s="223"/>
    </row>
    <row r="10" spans="1:17" customHeight="1" ht="15.75">
      <c r="A10" s="224">
        <v>175.36</v>
      </c>
      <c r="B10" s="225">
        <v>38.99</v>
      </c>
      <c r="C10" s="214">
        <f>A10-B10</f>
        <v>136.37</v>
      </c>
      <c r="D10" s="215">
        <f>(C10-$C$24)/$C$24</f>
        <v>0.0077593851610995</v>
      </c>
      <c r="E10" s="214"/>
      <c r="F10" s="213"/>
      <c r="G10" s="214"/>
      <c r="H10" s="226"/>
      <c r="I10" s="214"/>
      <c r="J10" s="213"/>
      <c r="K10" s="214"/>
      <c r="L10" s="223"/>
      <c r="M10" s="214"/>
      <c r="N10" s="223"/>
      <c r="O10" s="214"/>
      <c r="P10" s="223"/>
    </row>
    <row r="11" spans="1:17" customHeight="1" ht="15.75">
      <c r="A11" s="227">
        <v>175.68</v>
      </c>
      <c r="B11" s="225">
        <v>37.74</v>
      </c>
      <c r="C11" s="214">
        <f>A11-B11</f>
        <v>137.94</v>
      </c>
      <c r="D11" s="215">
        <f>(C11-$C$24)/$C$24</f>
        <v>0.019361513449601</v>
      </c>
      <c r="E11" s="228"/>
      <c r="F11" s="213"/>
      <c r="G11" s="214"/>
      <c r="H11" s="226"/>
      <c r="I11" s="228"/>
      <c r="J11" s="213"/>
      <c r="K11" s="214"/>
      <c r="L11" s="223"/>
      <c r="M11" s="228"/>
      <c r="N11" s="223"/>
      <c r="O11" s="228"/>
      <c r="P11" s="223"/>
    </row>
    <row r="12" spans="1:17" customHeight="1" ht="15.75">
      <c r="A12" s="227">
        <v>171.85</v>
      </c>
      <c r="B12" s="225">
        <v>39.04</v>
      </c>
      <c r="C12" s="214">
        <f>A12-B12</f>
        <v>132.81</v>
      </c>
      <c r="D12" s="215">
        <f>(C12-$C$24)/$C$24</f>
        <v>-0.018548625480343</v>
      </c>
      <c r="E12" s="228"/>
      <c r="F12" s="213"/>
      <c r="G12" s="214"/>
      <c r="H12" s="226"/>
      <c r="I12" s="228"/>
      <c r="J12" s="213"/>
      <c r="K12" s="214"/>
      <c r="L12" s="223"/>
      <c r="M12" s="228"/>
      <c r="N12" s="223"/>
      <c r="O12" s="228"/>
      <c r="P12" s="223"/>
    </row>
    <row r="13" spans="1:17" customHeight="1" ht="15.75">
      <c r="A13" s="227">
        <v>176.79</v>
      </c>
      <c r="B13" s="225">
        <v>39.52</v>
      </c>
      <c r="C13" s="214">
        <f>A13-B13</f>
        <v>137.27</v>
      </c>
      <c r="D13" s="215">
        <f>(C13-$C$24)/$C$24</f>
        <v>0.014410286727756</v>
      </c>
      <c r="E13" s="228"/>
      <c r="F13" s="213"/>
      <c r="G13" s="214"/>
      <c r="H13" s="226"/>
      <c r="I13" s="228"/>
      <c r="J13" s="213"/>
      <c r="K13" s="214"/>
      <c r="L13" s="223"/>
      <c r="M13" s="228"/>
      <c r="N13" s="223"/>
      <c r="O13" s="228"/>
      <c r="P13" s="223"/>
    </row>
    <row r="14" spans="1:17" customHeight="1" ht="15.75">
      <c r="A14" s="227">
        <v>176.22</v>
      </c>
      <c r="B14" s="225">
        <v>38.81</v>
      </c>
      <c r="C14" s="214">
        <f>A14-B14</f>
        <v>137.41</v>
      </c>
      <c r="D14" s="215">
        <f>(C14-$C$24)/$C$24</f>
        <v>0.015444871415903</v>
      </c>
      <c r="E14" s="228"/>
      <c r="F14" s="213"/>
      <c r="G14" s="214"/>
      <c r="H14" s="226"/>
      <c r="I14" s="228"/>
      <c r="J14" s="213"/>
      <c r="K14" s="214"/>
      <c r="L14" s="223"/>
      <c r="M14" s="228"/>
      <c r="N14" s="223"/>
      <c r="O14" s="228"/>
      <c r="P14" s="223"/>
    </row>
    <row r="15" spans="1:17" customHeight="1" ht="15.75">
      <c r="A15" s="227">
        <v>171.65</v>
      </c>
      <c r="B15" s="225">
        <v>39.53</v>
      </c>
      <c r="C15" s="214">
        <f>A15-B15</f>
        <v>132.12</v>
      </c>
      <c r="D15" s="215">
        <f>(C15-$C$24)/$C$24</f>
        <v>-0.02364765001478</v>
      </c>
      <c r="E15" s="228"/>
      <c r="F15" s="213"/>
      <c r="G15" s="214"/>
      <c r="H15" s="226"/>
      <c r="I15" s="228"/>
      <c r="J15" s="213"/>
      <c r="K15" s="214"/>
      <c r="L15" s="223"/>
      <c r="M15" s="228"/>
      <c r="N15" s="223"/>
      <c r="O15" s="228"/>
      <c r="P15" s="223"/>
    </row>
    <row r="16" spans="1:17" customHeight="1" ht="15.75">
      <c r="A16" s="227">
        <v>171.08</v>
      </c>
      <c r="B16" s="225">
        <v>39.23</v>
      </c>
      <c r="C16" s="214">
        <f>A16-B16</f>
        <v>131.85</v>
      </c>
      <c r="D16" s="215">
        <f>(C16-$C$24)/$C$24</f>
        <v>-0.025642920484777</v>
      </c>
      <c r="E16" s="228"/>
      <c r="F16" s="213"/>
      <c r="G16" s="214"/>
      <c r="H16" s="226"/>
      <c r="I16" s="228"/>
      <c r="J16" s="213"/>
      <c r="K16" s="214"/>
      <c r="L16" s="223"/>
      <c r="M16" s="228"/>
      <c r="N16" s="223"/>
      <c r="O16" s="228"/>
      <c r="P16" s="223"/>
    </row>
    <row r="17" spans="1:17" customHeight="1" ht="15.75">
      <c r="A17" s="227">
        <v>177.72</v>
      </c>
      <c r="B17" s="225">
        <v>39.13</v>
      </c>
      <c r="C17" s="214">
        <f>A17-B17</f>
        <v>138.59</v>
      </c>
      <c r="D17" s="215">
        <f>(C17-$C$24)/$C$24</f>
        <v>0.024164942358853</v>
      </c>
      <c r="E17" s="228"/>
      <c r="F17" s="213"/>
      <c r="G17" s="214"/>
      <c r="H17" s="226"/>
      <c r="I17" s="228"/>
      <c r="J17" s="213"/>
      <c r="K17" s="214"/>
      <c r="L17" s="223"/>
      <c r="M17" s="228"/>
      <c r="N17" s="223"/>
      <c r="O17" s="228"/>
      <c r="P17" s="223"/>
    </row>
    <row r="18" spans="1:17" customHeight="1" ht="15.75">
      <c r="A18" s="227">
        <v>176.32</v>
      </c>
      <c r="B18" s="225">
        <v>38.79</v>
      </c>
      <c r="C18" s="214">
        <f>A18-B18</f>
        <v>137.53</v>
      </c>
      <c r="D18" s="215">
        <f>(C18-$C$24)/$C$24</f>
        <v>0.016331658291457</v>
      </c>
      <c r="E18" s="228"/>
      <c r="F18" s="213"/>
      <c r="G18" s="214"/>
      <c r="H18" s="226"/>
      <c r="I18" s="228"/>
      <c r="J18" s="213"/>
      <c r="K18" s="214"/>
      <c r="L18" s="223"/>
      <c r="M18" s="228"/>
      <c r="N18" s="223"/>
      <c r="O18" s="228"/>
      <c r="P18" s="223"/>
    </row>
    <row r="19" spans="1:17" customHeight="1" ht="15.75">
      <c r="A19" s="227">
        <v>167.13</v>
      </c>
      <c r="B19" s="225">
        <v>39.74</v>
      </c>
      <c r="C19" s="214">
        <f>A19-B19</f>
        <v>127.39</v>
      </c>
      <c r="D19" s="215">
        <f>(C19-$C$24)/$C$24</f>
        <v>-0.058601832692876</v>
      </c>
      <c r="E19" s="228"/>
      <c r="F19" s="213"/>
      <c r="G19" s="214"/>
      <c r="H19" s="226"/>
      <c r="I19" s="228"/>
      <c r="J19" s="213"/>
      <c r="K19" s="214"/>
      <c r="L19" s="223"/>
      <c r="M19" s="228"/>
      <c r="N19" s="223"/>
      <c r="O19" s="228"/>
      <c r="P19" s="223"/>
    </row>
    <row r="20" spans="1:17" customHeight="1" ht="15.75">
      <c r="A20" s="227">
        <v>175.54</v>
      </c>
      <c r="B20" s="225">
        <v>40.1</v>
      </c>
      <c r="C20" s="214">
        <f>A20-B20</f>
        <v>135.44</v>
      </c>
      <c r="D20" s="215">
        <f>(C20-$C$24)/$C$24</f>
        <v>0.00088678687555407</v>
      </c>
      <c r="E20" s="228"/>
      <c r="F20" s="213"/>
      <c r="G20" s="214"/>
      <c r="H20" s="226"/>
      <c r="I20" s="228"/>
      <c r="J20" s="213"/>
      <c r="K20" s="214"/>
      <c r="L20" s="223"/>
      <c r="M20" s="228"/>
      <c r="N20" s="223"/>
      <c r="O20" s="228"/>
      <c r="P20" s="223"/>
    </row>
    <row r="21" spans="1:17" customHeight="1" ht="15.75">
      <c r="A21" s="227">
        <v>176.97</v>
      </c>
      <c r="B21" s="225">
        <v>40.13</v>
      </c>
      <c r="C21" s="214">
        <f>A21-B21</f>
        <v>136.84</v>
      </c>
      <c r="D21" s="215">
        <f>(C21-$C$24)/$C$24</f>
        <v>0.01123263375702</v>
      </c>
      <c r="E21" s="228"/>
      <c r="F21" s="213"/>
      <c r="G21" s="214"/>
      <c r="H21" s="226"/>
      <c r="I21" s="228"/>
      <c r="J21" s="213"/>
      <c r="K21" s="214"/>
      <c r="L21" s="223"/>
      <c r="M21" s="228"/>
      <c r="N21" s="223"/>
      <c r="O21" s="228"/>
      <c r="P21" s="223"/>
    </row>
    <row r="22" spans="1:17">
      <c r="A22" s="216"/>
      <c r="B22" s="216"/>
      <c r="C22" s="216"/>
      <c r="D22" s="223"/>
      <c r="E22" s="216"/>
      <c r="F22" s="216"/>
      <c r="G22" s="216"/>
      <c r="H22" s="223"/>
      <c r="I22" s="216"/>
      <c r="J22" s="216"/>
      <c r="K22" s="216"/>
      <c r="L22" s="223"/>
      <c r="M22" s="216"/>
      <c r="N22" s="217"/>
      <c r="O22" s="216"/>
      <c r="P22" s="217"/>
    </row>
    <row r="23" spans="1:17">
      <c r="A23" s="216">
        <f>SUM(A2:A21)</f>
        <v>3489.16</v>
      </c>
      <c r="B23" s="216">
        <f>SUM(B2:B21)</f>
        <v>782.76</v>
      </c>
      <c r="C23" s="216">
        <f>SUM(C2:C21)</f>
        <v>2706.4</v>
      </c>
      <c r="D23" s="223"/>
      <c r="E23" s="216"/>
      <c r="F23" s="216"/>
      <c r="G23" s="216"/>
      <c r="H23" s="223"/>
      <c r="I23" s="216"/>
      <c r="J23" s="216"/>
      <c r="K23" s="216"/>
      <c r="L23" s="223"/>
      <c r="M23" s="216"/>
      <c r="N23" s="216"/>
      <c r="O23" s="216"/>
      <c r="P23" s="216"/>
    </row>
    <row r="24" spans="1:17" customHeight="1" ht="12.75">
      <c r="A24" s="218">
        <f>AVERAGE(A2:A21)</f>
        <v>174.458</v>
      </c>
      <c r="B24" s="218">
        <f>AVERAGE(B2:B21)</f>
        <v>39.138</v>
      </c>
      <c r="C24" s="218">
        <f>AVERAGE(C2:C21)</f>
        <v>135.32</v>
      </c>
      <c r="D24" s="229"/>
      <c r="E24" s="218"/>
      <c r="F24" s="218"/>
      <c r="G24" s="218"/>
      <c r="H24" s="229"/>
      <c r="I24" s="218"/>
      <c r="J24" s="218"/>
      <c r="K24" s="218"/>
      <c r="L24" s="229"/>
      <c r="M24" s="218"/>
      <c r="N24" s="218"/>
      <c r="O24" s="219"/>
      <c r="P24" s="218"/>
    </row>
    <row r="25" spans="1:17" customHeight="1" ht="12.75">
      <c r="A25" s="230">
        <f>A24*0.95</f>
        <v>165.7351</v>
      </c>
      <c r="B25" s="230">
        <f>B24*0.95</f>
        <v>37.1811</v>
      </c>
      <c r="C25" s="220">
        <f>IF(C24&lt;300, C24*0.9, C24*0.925)</f>
        <v>121.788</v>
      </c>
      <c r="E25" s="230"/>
      <c r="F25" s="230"/>
      <c r="G25" s="221"/>
      <c r="H25" s="231"/>
      <c r="I25" s="230"/>
      <c r="J25" s="230"/>
      <c r="K25" s="221"/>
      <c r="L25" s="231"/>
      <c r="M25" s="222"/>
      <c r="N25" s="230"/>
      <c r="O25" s="222"/>
      <c r="P25" s="230"/>
    </row>
    <row r="26" spans="1:17" customHeight="1" ht="12.75">
      <c r="A26" s="211">
        <f>A24*1.05</f>
        <v>183.1809</v>
      </c>
      <c r="B26" s="211">
        <f>B24*1.05</f>
        <v>41.0949</v>
      </c>
      <c r="C26" s="220">
        <f>IF(C24&lt;300, C24*1.1, C24*1.075)</f>
        <v>148.852</v>
      </c>
      <c r="G26" s="221"/>
      <c r="H26" s="231"/>
      <c r="K26" s="221"/>
      <c r="L26" s="231"/>
      <c r="M26" s="222"/>
      <c r="O26" s="222"/>
    </row>
    <row r="27" spans="1:17">
      <c r="G27" s="232"/>
      <c r="I27" s="232"/>
    </row>
    <row r="31" spans="1:17">
      <c r="A31" s="233"/>
      <c r="C31" s="233"/>
      <c r="F31" s="233"/>
      <c r="H31" s="233"/>
    </row>
    <row r="32" spans="1:17">
      <c r="F32" s="214"/>
      <c r="G32" s="2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2">
    <cfRule type="cellIs" dxfId="0" priority="1" operator="notBetween">
      <formula>IF(+$A$24&lt;300, -10.5%, -7.5%)</formula>
      <formula>IF(+$A$24&lt;300, 10.5%, 7.5%)</formula>
    </cfRule>
  </conditionalFormatting>
  <conditionalFormatting sqref="D3">
    <cfRule type="cellIs" dxfId="0" priority="2" operator="notBetween">
      <formula>IF(+$A$24&lt;300, -10.5%, -7.5%)</formula>
      <formula>IF(+$A$24&lt;300, 10.5%, 7.5%)</formula>
    </cfRule>
  </conditionalFormatting>
  <conditionalFormatting sqref="D4">
    <cfRule type="cellIs" dxfId="0" priority="3" operator="notBetween">
      <formula>IF(+$A$24&lt;300, -10.5%, -7.5%)</formula>
      <formula>IF(+$A$24&lt;300, 10.5%, 7.5%)</formula>
    </cfRule>
  </conditionalFormatting>
  <conditionalFormatting sqref="D5">
    <cfRule type="cellIs" dxfId="0" priority="4" operator="notBetween">
      <formula>IF(+$A$24&lt;300, -10.5%, -7.5%)</formula>
      <formula>IF(+$A$24&lt;300, 10.5%, 7.5%)</formula>
    </cfRule>
  </conditionalFormatting>
  <conditionalFormatting sqref="D6">
    <cfRule type="cellIs" dxfId="0" priority="5" operator="notBetween">
      <formula>IF(+$A$24&lt;300, -10.5%, -7.5%)</formula>
      <formula>IF(+$A$24&lt;300, 10.5%, 7.5%)</formula>
    </cfRule>
  </conditionalFormatting>
  <conditionalFormatting sqref="D7">
    <cfRule type="cellIs" dxfId="0" priority="6" operator="notBetween">
      <formula>IF(+$A$24&lt;300, -10.5%, -7.5%)</formula>
      <formula>IF(+$A$24&lt;300, 10.5%, 7.5%)</formula>
    </cfRule>
  </conditionalFormatting>
  <conditionalFormatting sqref="D8">
    <cfRule type="cellIs" dxfId="0" priority="7" operator="notBetween">
      <formula>IF(+$A$24&lt;300, -10.5%, -7.5%)</formula>
      <formula>IF(+$A$24&lt;300, 10.5%, 7.5%)</formula>
    </cfRule>
  </conditionalFormatting>
  <conditionalFormatting sqref="D9">
    <cfRule type="cellIs" dxfId="0" priority="8" operator="notBetween">
      <formula>IF(+$A$24&lt;300, -10.5%, -7.5%)</formula>
      <formula>IF(+$A$24&lt;300, 10.5%, 7.5%)</formula>
    </cfRule>
  </conditionalFormatting>
  <conditionalFormatting sqref="D10">
    <cfRule type="cellIs" dxfId="0" priority="9" operator="notBetween">
      <formula>IF(+$A$24&lt;300, -10.5%, -7.5%)</formula>
      <formula>IF(+$A$24&lt;300, 10.5%, 7.5%)</formula>
    </cfRule>
  </conditionalFormatting>
  <conditionalFormatting sqref="D11">
    <cfRule type="cellIs" dxfId="0" priority="10" operator="notBetween">
      <formula>IF(+$A$24&lt;300, -10.5%, -7.5%)</formula>
      <formula>IF(+$A$24&lt;300, 10.5%, 7.5%)</formula>
    </cfRule>
  </conditionalFormatting>
  <conditionalFormatting sqref="D12">
    <cfRule type="cellIs" dxfId="0" priority="11" operator="notBetween">
      <formula>IF(+$A$24&lt;300, -10.5%, -7.5%)</formula>
      <formula>IF(+$A$24&lt;300, 10.5%, 7.5%)</formula>
    </cfRule>
  </conditionalFormatting>
  <conditionalFormatting sqref="D13">
    <cfRule type="cellIs" dxfId="0" priority="12" operator="notBetween">
      <formula>IF(+$A$24&lt;300, -10.5%, -7.5%)</formula>
      <formula>IF(+$A$24&lt;300, 10.5%, 7.5%)</formula>
    </cfRule>
  </conditionalFormatting>
  <conditionalFormatting sqref="D14">
    <cfRule type="cellIs" dxfId="0" priority="13" operator="notBetween">
      <formula>IF(+$A$24&lt;300, -10.5%, -7.5%)</formula>
      <formula>IF(+$A$24&lt;300, 10.5%, 7.5%)</formula>
    </cfRule>
  </conditionalFormatting>
  <conditionalFormatting sqref="D15">
    <cfRule type="cellIs" dxfId="0" priority="14" operator="notBetween">
      <formula>IF(+$A$24&lt;300, -10.5%, -7.5%)</formula>
      <formula>IF(+$A$24&lt;300, 10.5%, 7.5%)</formula>
    </cfRule>
  </conditionalFormatting>
  <conditionalFormatting sqref="D16">
    <cfRule type="cellIs" dxfId="0" priority="15" operator="notBetween">
      <formula>IF(+$A$24&lt;300, -10.5%, -7.5%)</formula>
      <formula>IF(+$A$24&lt;300, 10.5%, 7.5%)</formula>
    </cfRule>
  </conditionalFormatting>
  <conditionalFormatting sqref="D17">
    <cfRule type="cellIs" dxfId="0" priority="16" operator="notBetween">
      <formula>IF(+$A$24&lt;300, -10.5%, -7.5%)</formula>
      <formula>IF(+$A$24&lt;300, 10.5%, 7.5%)</formula>
    </cfRule>
  </conditionalFormatting>
  <conditionalFormatting sqref="D18">
    <cfRule type="cellIs" dxfId="0" priority="17" operator="notBetween">
      <formula>IF(+$A$24&lt;300, -10.5%, -7.5%)</formula>
      <formula>IF(+$A$24&lt;300, 10.5%, 7.5%)</formula>
    </cfRule>
  </conditionalFormatting>
  <conditionalFormatting sqref="D19">
    <cfRule type="cellIs" dxfId="0" priority="18" operator="notBetween">
      <formula>IF(+$A$24&lt;300, -10.5%, -7.5%)</formula>
      <formula>IF(+$A$24&lt;300, 10.5%, 7.5%)</formula>
    </cfRule>
  </conditionalFormatting>
  <conditionalFormatting sqref="D20">
    <cfRule type="cellIs" dxfId="0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1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234" t="s">
        <v>78</v>
      </c>
      <c r="B17" s="234"/>
    </row>
    <row r="18" spans="1:14">
      <c r="A18" s="236" t="s">
        <v>1</v>
      </c>
      <c r="B18" s="423" t="s">
        <v>79</v>
      </c>
      <c r="C18" s="423"/>
      <c r="D18" s="332"/>
      <c r="E18" s="332"/>
    </row>
    <row r="19" spans="1:14">
      <c r="A19" s="236" t="s">
        <v>2</v>
      </c>
      <c r="B19" s="333" t="s">
        <v>80</v>
      </c>
    </row>
    <row r="20" spans="1:14">
      <c r="A20" s="236" t="s">
        <v>3</v>
      </c>
      <c r="B20" s="333" t="s">
        <v>81</v>
      </c>
    </row>
    <row r="21" spans="1:14">
      <c r="A21" s="236" t="s">
        <v>82</v>
      </c>
      <c r="B21" s="373" t="s">
        <v>83</v>
      </c>
      <c r="C21" s="373"/>
      <c r="D21" s="373"/>
      <c r="E21" s="373"/>
      <c r="F21" s="373"/>
      <c r="G21" s="373"/>
      <c r="H21" s="373"/>
      <c r="I21" s="373"/>
    </row>
    <row r="22" spans="1:14">
      <c r="A22" s="236" t="s">
        <v>84</v>
      </c>
      <c r="B22" s="334" t="s">
        <v>85</v>
      </c>
    </row>
    <row r="23" spans="1:14">
      <c r="A23" s="236" t="s">
        <v>5</v>
      </c>
      <c r="B23" s="334"/>
    </row>
    <row r="24" spans="1:14">
      <c r="A24" s="236"/>
      <c r="B24" s="239"/>
    </row>
    <row r="25" spans="1:14">
      <c r="A25" s="240" t="s">
        <v>86</v>
      </c>
      <c r="B25" s="239"/>
    </row>
    <row r="26" spans="1:14">
      <c r="A26" s="241" t="s">
        <v>87</v>
      </c>
      <c r="B26" s="335"/>
    </row>
    <row r="27" spans="1:14">
      <c r="A27" s="243" t="s">
        <v>88</v>
      </c>
      <c r="B27" s="335"/>
    </row>
    <row r="28" spans="1:14" customHeight="1" ht="19.5">
      <c r="A28" s="243" t="s">
        <v>89</v>
      </c>
      <c r="B28" s="336"/>
    </row>
    <row r="29" spans="1:14" customHeight="1" ht="15.75" s="12" customFormat="1">
      <c r="A29" s="243" t="s">
        <v>90</v>
      </c>
      <c r="B29" s="335"/>
      <c r="C29" s="420" t="s">
        <v>91</v>
      </c>
      <c r="D29" s="421"/>
      <c r="E29" s="421"/>
      <c r="F29" s="421"/>
      <c r="G29" s="422"/>
      <c r="I29" s="245"/>
      <c r="J29" s="245"/>
      <c r="K29" s="245"/>
      <c r="L29" s="245"/>
    </row>
    <row r="30" spans="1:14" customHeight="1" ht="19.5" s="12" customFormat="1">
      <c r="A30" s="243" t="s">
        <v>92</v>
      </c>
      <c r="B30" s="242" t="str">
        <f>B28-B29</f>
        <v>0</v>
      </c>
      <c r="C30" s="246"/>
      <c r="D30" s="246"/>
      <c r="E30" s="246"/>
      <c r="F30" s="246"/>
      <c r="G30" s="247"/>
      <c r="I30" s="245"/>
      <c r="J30" s="245"/>
      <c r="K30" s="245"/>
      <c r="L30" s="245"/>
    </row>
    <row r="31" spans="1:14" customHeight="1" ht="17.25" s="12" customFormat="1">
      <c r="A31" s="243" t="s">
        <v>93</v>
      </c>
      <c r="B31" s="337">
        <v>1</v>
      </c>
      <c r="C31" s="437" t="s">
        <v>94</v>
      </c>
      <c r="D31" s="438"/>
      <c r="E31" s="438"/>
      <c r="F31" s="438"/>
      <c r="G31" s="438"/>
      <c r="H31" s="439"/>
      <c r="I31" s="245"/>
      <c r="J31" s="245"/>
      <c r="K31" s="245"/>
      <c r="L31" s="245"/>
    </row>
    <row r="32" spans="1:14" customHeight="1" ht="17.25" s="12" customFormat="1">
      <c r="A32" s="243" t="s">
        <v>95</v>
      </c>
      <c r="B32" s="337">
        <v>1</v>
      </c>
      <c r="C32" s="437" t="s">
        <v>96</v>
      </c>
      <c r="D32" s="438"/>
      <c r="E32" s="438"/>
      <c r="F32" s="438"/>
      <c r="G32" s="438"/>
      <c r="H32" s="439"/>
      <c r="I32" s="245"/>
      <c r="J32" s="245"/>
      <c r="K32" s="245"/>
      <c r="L32" s="249"/>
      <c r="M32" s="249"/>
      <c r="N32" s="250"/>
    </row>
    <row r="33" spans="1:14" customHeight="1" ht="17.25" s="12" customFormat="1">
      <c r="A33" s="243"/>
      <c r="B33" s="248"/>
      <c r="C33" s="251"/>
      <c r="D33" s="251"/>
      <c r="E33" s="251"/>
      <c r="F33" s="251"/>
      <c r="G33" s="251"/>
      <c r="H33" s="251"/>
      <c r="I33" s="245"/>
      <c r="J33" s="245"/>
      <c r="K33" s="245"/>
      <c r="L33" s="249"/>
      <c r="M33" s="249"/>
      <c r="N33" s="250"/>
    </row>
    <row r="34" spans="1:14" s="12" customFormat="1">
      <c r="A34" s="243" t="s">
        <v>97</v>
      </c>
      <c r="B34" s="252">
        <f>B31/B32</f>
        <v>1</v>
      </c>
      <c r="C34" s="235" t="s">
        <v>98</v>
      </c>
      <c r="D34" s="235"/>
      <c r="E34" s="235"/>
      <c r="F34" s="235"/>
      <c r="G34" s="235"/>
      <c r="I34" s="245"/>
      <c r="J34" s="245"/>
      <c r="K34" s="245"/>
      <c r="L34" s="249"/>
      <c r="M34" s="249"/>
      <c r="N34" s="250"/>
    </row>
    <row r="35" spans="1:14" customHeight="1" ht="19.5" s="12" customFormat="1">
      <c r="A35" s="243"/>
      <c r="B35" s="242"/>
      <c r="G35" s="235"/>
      <c r="I35" s="245"/>
      <c r="J35" s="245"/>
      <c r="K35" s="245"/>
      <c r="L35" s="249"/>
      <c r="M35" s="249"/>
      <c r="N35" s="250"/>
    </row>
    <row r="36" spans="1:14" customHeight="1" ht="15.75" s="12" customFormat="1">
      <c r="A36" s="253" t="s">
        <v>99</v>
      </c>
      <c r="B36" s="375">
        <v>100</v>
      </c>
      <c r="C36" s="235"/>
      <c r="D36" s="424" t="s">
        <v>19</v>
      </c>
      <c r="E36" s="447"/>
      <c r="F36" s="424" t="s">
        <v>26</v>
      </c>
      <c r="G36" s="425"/>
      <c r="J36" s="245"/>
      <c r="K36" s="245"/>
      <c r="L36" s="249"/>
      <c r="M36" s="249"/>
      <c r="N36" s="250"/>
    </row>
    <row r="37" spans="1:14" customHeight="1" ht="15.75" s="12" customFormat="1">
      <c r="A37" s="254" t="s">
        <v>100</v>
      </c>
      <c r="B37" s="376">
        <v>1</v>
      </c>
      <c r="C37" s="256" t="s">
        <v>101</v>
      </c>
      <c r="D37" s="257" t="s">
        <v>102</v>
      </c>
      <c r="E37" s="318" t="s">
        <v>103</v>
      </c>
      <c r="F37" s="257" t="s">
        <v>102</v>
      </c>
      <c r="G37" s="258" t="s">
        <v>103</v>
      </c>
      <c r="J37" s="245"/>
      <c r="K37" s="245"/>
      <c r="L37" s="249"/>
      <c r="M37" s="249"/>
      <c r="N37" s="250"/>
    </row>
    <row r="38" spans="1:14" customHeight="1" ht="21.75" s="12" customFormat="1">
      <c r="A38" s="254" t="s">
        <v>104</v>
      </c>
      <c r="B38" s="376">
        <v>1</v>
      </c>
      <c r="C38" s="259">
        <v>1</v>
      </c>
      <c r="D38" s="377">
        <v>100902984</v>
      </c>
      <c r="E38" s="346" t="str">
        <f>IF(ISBLANK(D38),"-",$D$48/$D$45*D38)</f>
        <v>0</v>
      </c>
      <c r="F38" s="377">
        <v>109386579</v>
      </c>
      <c r="G38" s="349" t="str">
        <f>IF(ISBLANK(F38),"-",$D$48/$F$45*F38)</f>
        <v>0</v>
      </c>
      <c r="J38" s="245"/>
      <c r="K38" s="245"/>
      <c r="L38" s="249"/>
      <c r="M38" s="249"/>
      <c r="N38" s="250"/>
    </row>
    <row r="39" spans="1:14" customHeight="1" ht="21.75" s="12" customFormat="1">
      <c r="A39" s="254" t="s">
        <v>105</v>
      </c>
      <c r="B39" s="376">
        <v>1</v>
      </c>
      <c r="C39" s="255">
        <v>2</v>
      </c>
      <c r="D39" s="378">
        <v>100545790</v>
      </c>
      <c r="E39" s="347" t="str">
        <f>IF(ISBLANK(D39),"-",$D$48/$D$45*D39)</f>
        <v>0</v>
      </c>
      <c r="F39" s="378">
        <v>108671317</v>
      </c>
      <c r="G39" s="350" t="str">
        <f>IF(ISBLANK(F39),"-",$D$48/$F$45*F39)</f>
        <v>0</v>
      </c>
      <c r="J39" s="245"/>
      <c r="K39" s="245"/>
      <c r="L39" s="249"/>
      <c r="M39" s="249"/>
      <c r="N39" s="250"/>
    </row>
    <row r="40" spans="1:14" customHeight="1" ht="21.75">
      <c r="A40" s="254" t="s">
        <v>106</v>
      </c>
      <c r="B40" s="376">
        <v>1</v>
      </c>
      <c r="C40" s="255">
        <v>3</v>
      </c>
      <c r="D40" s="378">
        <v>100587468</v>
      </c>
      <c r="E40" s="347" t="str">
        <f>IF(ISBLANK(D40),"-",$D$48/$D$45*D40)</f>
        <v>0</v>
      </c>
      <c r="F40" s="378">
        <v>109020722</v>
      </c>
      <c r="G40" s="350" t="str">
        <f>IF(ISBLANK(F40),"-",$D$48/$F$45*F40)</f>
        <v>0</v>
      </c>
      <c r="L40" s="249"/>
      <c r="M40" s="249"/>
      <c r="N40" s="261"/>
    </row>
    <row r="41" spans="1:14" customHeight="1" ht="21.75">
      <c r="A41" s="254" t="s">
        <v>107</v>
      </c>
      <c r="B41" s="376">
        <v>1</v>
      </c>
      <c r="C41" s="262">
        <v>4</v>
      </c>
      <c r="D41" s="379"/>
      <c r="E41" s="348" t="str">
        <f>IF(ISBLANK(D41),"-",$D$48/$D$45*D41)</f>
        <v>0</v>
      </c>
      <c r="F41" s="379"/>
      <c r="G41" s="352" t="str">
        <f>IF(ISBLANK(F41),"-",$D$48/$F$45*F41)</f>
        <v>0</v>
      </c>
      <c r="L41" s="249"/>
      <c r="M41" s="249"/>
      <c r="N41" s="261"/>
    </row>
    <row r="42" spans="1:14" customHeight="1" ht="22.5">
      <c r="A42" s="254" t="s">
        <v>108</v>
      </c>
      <c r="B42" s="376">
        <v>1</v>
      </c>
      <c r="C42" s="264" t="s">
        <v>109</v>
      </c>
      <c r="D42" s="396">
        <f>AVERAGE(D38:D41)</f>
        <v>100678747.33333</v>
      </c>
      <c r="E42" s="292" t="str">
        <f>AVERAGE(E38:E41)</f>
        <v>0</v>
      </c>
      <c r="F42" s="265">
        <f>AVERAGE(F38:F41)</f>
        <v>109026206</v>
      </c>
      <c r="G42" s="266" t="str">
        <f>AVERAGE(G38:G41)</f>
        <v>0</v>
      </c>
      <c r="H42" s="370"/>
    </row>
    <row r="43" spans="1:14" customHeight="1" ht="21.75">
      <c r="A43" s="254" t="s">
        <v>110</v>
      </c>
      <c r="B43" s="336">
        <v>1</v>
      </c>
      <c r="C43" s="397" t="s">
        <v>111</v>
      </c>
      <c r="D43" s="398">
        <v>19.97</v>
      </c>
      <c r="E43" s="261"/>
      <c r="F43" s="380">
        <v>21.91</v>
      </c>
      <c r="H43" s="370"/>
    </row>
    <row r="44" spans="1:14" customHeight="1" ht="21.75">
      <c r="A44" s="254" t="s">
        <v>112</v>
      </c>
      <c r="B44" s="336">
        <v>1</v>
      </c>
      <c r="C44" s="399" t="s">
        <v>113</v>
      </c>
      <c r="D44" s="400">
        <f>D43*$B$34</f>
        <v>19.97</v>
      </c>
      <c r="E44" s="268"/>
      <c r="F44" s="267">
        <f>F43*$B$34</f>
        <v>21.91</v>
      </c>
      <c r="H44" s="370"/>
    </row>
    <row r="45" spans="1:14" customHeight="1" ht="19.5">
      <c r="A45" s="254" t="s">
        <v>114</v>
      </c>
      <c r="B45" s="395">
        <f>(B44/B43)*(B42/B41)*(B40/B39)*(B38/B37)*B36</f>
        <v>100</v>
      </c>
      <c r="C45" s="399" t="s">
        <v>115</v>
      </c>
      <c r="D45" s="401" t="str">
        <f>D44*$B$30/100</f>
        <v>0</v>
      </c>
      <c r="E45" s="270"/>
      <c r="F45" s="269" t="str">
        <f>F44*$B$30/100</f>
        <v>0</v>
      </c>
      <c r="H45" s="370"/>
    </row>
    <row r="46" spans="1:14" customHeight="1" ht="19.5">
      <c r="A46" s="426" t="s">
        <v>116</v>
      </c>
      <c r="B46" s="427"/>
      <c r="C46" s="399" t="s">
        <v>117</v>
      </c>
      <c r="D46" s="400" t="str">
        <f>D45/$B$45</f>
        <v>0</v>
      </c>
      <c r="E46" s="270"/>
      <c r="F46" s="271" t="str">
        <f>F45/$B$45</f>
        <v>0</v>
      </c>
      <c r="H46" s="370"/>
    </row>
    <row r="47" spans="1:14" customHeight="1" ht="19.5">
      <c r="A47" s="428"/>
      <c r="B47" s="429"/>
      <c r="C47" s="399" t="s">
        <v>118</v>
      </c>
      <c r="D47" s="402">
        <v>0.2</v>
      </c>
      <c r="F47" s="273"/>
      <c r="H47" s="370"/>
    </row>
    <row r="48" spans="1:14">
      <c r="C48" s="399" t="s">
        <v>119</v>
      </c>
      <c r="D48" s="400">
        <f>D47*$B$45</f>
        <v>20</v>
      </c>
      <c r="F48" s="273"/>
      <c r="H48" s="370"/>
    </row>
    <row r="49" spans="1:14" customHeight="1" ht="19.5">
      <c r="C49" s="403" t="s">
        <v>120</v>
      </c>
      <c r="D49" s="404">
        <f>D48/B34</f>
        <v>20</v>
      </c>
      <c r="F49" s="277"/>
      <c r="H49" s="370"/>
    </row>
    <row r="50" spans="1:14">
      <c r="C50" s="405" t="s">
        <v>121</v>
      </c>
      <c r="D50" s="406" t="str">
        <f>AVERAGE(E38:E41,G38:G41)</f>
        <v>0</v>
      </c>
      <c r="F50" s="277"/>
      <c r="H50" s="370"/>
    </row>
    <row r="51" spans="1:14">
      <c r="C51" s="272" t="s">
        <v>122</v>
      </c>
      <c r="D51" s="278" t="str">
        <f>STDEV(E38:E41,G38:G41)/D50</f>
        <v>0</v>
      </c>
      <c r="F51" s="277"/>
    </row>
    <row r="52" spans="1:14" customHeight="1" ht="19.5">
      <c r="C52" s="274" t="s">
        <v>123</v>
      </c>
      <c r="D52" s="279">
        <f>COUNT(E38:E41,G38:G41)</f>
        <v>0</v>
      </c>
      <c r="F52" s="277"/>
    </row>
    <row r="54" spans="1:14">
      <c r="A54" s="234" t="s">
        <v>86</v>
      </c>
      <c r="B54" s="280" t="s">
        <v>124</v>
      </c>
    </row>
    <row r="55" spans="1:14">
      <c r="A55" s="235" t="s">
        <v>125</v>
      </c>
      <c r="B55" s="238">
        <v>100</v>
      </c>
      <c r="C55" s="2" t="s">
        <v>126</v>
      </c>
    </row>
    <row r="56" spans="1:14">
      <c r="A56" s="237" t="s">
        <v>127</v>
      </c>
      <c r="B56" s="335">
        <v>100</v>
      </c>
      <c r="C56" s="235" t="str">
        <f>B20</f>
        <v>Celecoxib 100mg </v>
      </c>
      <c r="H56" s="244"/>
    </row>
    <row r="57" spans="1:14">
      <c r="A57" s="238" t="s">
        <v>128</v>
      </c>
      <c r="B57" s="374" t="str">
        <f>#REF!</f>
        <v>0</v>
      </c>
      <c r="H57" s="244"/>
    </row>
    <row r="58" spans="1:14" customHeight="1" ht="19.5">
      <c r="H58" s="244"/>
    </row>
    <row r="59" spans="1:14" customHeight="1" ht="15.75" s="12" customFormat="1">
      <c r="A59" s="253" t="s">
        <v>129</v>
      </c>
      <c r="B59" s="375">
        <v>20</v>
      </c>
      <c r="C59" s="235"/>
      <c r="D59" s="282" t="s">
        <v>130</v>
      </c>
      <c r="E59" s="281" t="s">
        <v>131</v>
      </c>
      <c r="F59" s="281" t="s">
        <v>102</v>
      </c>
      <c r="G59" s="281" t="s">
        <v>132</v>
      </c>
      <c r="H59" s="256" t="s">
        <v>133</v>
      </c>
      <c r="L59" s="245"/>
    </row>
    <row r="60" spans="1:14" customHeight="1" ht="22.5" s="12" customFormat="1">
      <c r="A60" s="254" t="s">
        <v>134</v>
      </c>
      <c r="B60" s="376">
        <v>100</v>
      </c>
      <c r="C60" s="440" t="s">
        <v>135</v>
      </c>
      <c r="D60" s="444">
        <v>28.42</v>
      </c>
      <c r="E60" s="283">
        <v>1</v>
      </c>
      <c r="F60" s="382">
        <v>103040741</v>
      </c>
      <c r="G60" s="322" t="str">
        <f>IF(ISBLANK(F60),"-",(F60/$D$50*$D$47*$B$68)*($B$57/$D$60))</f>
        <v>0</v>
      </c>
      <c r="H60" s="324" t="str">
        <f>IF(ISBLANK(F60),"-",G60/$B$56)</f>
        <v>0</v>
      </c>
      <c r="L60" s="245"/>
    </row>
    <row r="61" spans="1:14" customHeight="1" ht="21.75" s="12" customFormat="1">
      <c r="A61" s="254" t="s">
        <v>136</v>
      </c>
      <c r="B61" s="376">
        <v>1</v>
      </c>
      <c r="C61" s="441"/>
      <c r="D61" s="445"/>
      <c r="E61" s="284">
        <v>2</v>
      </c>
      <c r="F61" s="378">
        <v>102584358</v>
      </c>
      <c r="G61" s="323" t="str">
        <f>IF(ISBLANK(F61),"-",(F61/$D$50*$D$47*$B$68)*($B$57/$D$60))</f>
        <v>0</v>
      </c>
      <c r="H61" s="325" t="str">
        <f>IF(ISBLANK(F61),"-",G61/$B$56)</f>
        <v>0</v>
      </c>
      <c r="L61" s="245"/>
    </row>
    <row r="62" spans="1:14" customHeight="1" ht="21.75" s="12" customFormat="1">
      <c r="A62" s="254" t="s">
        <v>137</v>
      </c>
      <c r="B62" s="376">
        <v>1</v>
      </c>
      <c r="C62" s="441"/>
      <c r="D62" s="445"/>
      <c r="E62" s="284">
        <v>3</v>
      </c>
      <c r="F62" s="378">
        <v>102250038</v>
      </c>
      <c r="G62" s="323" t="str">
        <f>IF(ISBLANK(F62),"-",(F62/$D$50*$D$47*$B$68)*($B$57/$D$60))</f>
        <v>0</v>
      </c>
      <c r="H62" s="325" t="str">
        <f>IF(ISBLANK(F62),"-",G62/$B$56)</f>
        <v>0</v>
      </c>
      <c r="L62" s="245"/>
    </row>
    <row r="63" spans="1:14" customHeight="1" ht="21">
      <c r="A63" s="254" t="s">
        <v>138</v>
      </c>
      <c r="B63" s="376">
        <v>1</v>
      </c>
      <c r="C63" s="442"/>
      <c r="D63" s="446"/>
      <c r="E63" s="285">
        <v>4</v>
      </c>
      <c r="F63" s="383"/>
      <c r="G63" s="323" t="str">
        <f>IF(ISBLANK(F63),"-",(F63/$D$50*$D$47*$B$68)*($B$57/$D$60))</f>
        <v>0</v>
      </c>
      <c r="H63" s="325" t="str">
        <f>IF(ISBLANK(F63),"-",G63/$B$56)</f>
        <v>0</v>
      </c>
    </row>
    <row r="64" spans="1:14" customHeight="1" ht="21.75">
      <c r="A64" s="254" t="s">
        <v>139</v>
      </c>
      <c r="B64" s="376">
        <v>1</v>
      </c>
      <c r="C64" s="440" t="s">
        <v>140</v>
      </c>
      <c r="D64" s="444">
        <v>27.09</v>
      </c>
      <c r="E64" s="283">
        <v>1</v>
      </c>
      <c r="F64" s="382">
        <v>97305858</v>
      </c>
      <c r="G64" s="366" t="str">
        <f>IF(ISBLANK(F64),"-",(F64/$D$50*$D$47*$B$68)*($B$57/$D$64))</f>
        <v>0</v>
      </c>
      <c r="H64" s="363" t="str">
        <f>IF(ISBLANK(F64),"-",G64/$B$56)</f>
        <v>0</v>
      </c>
    </row>
    <row r="65" spans="1:14" customHeight="1" ht="21.75">
      <c r="A65" s="254" t="s">
        <v>141</v>
      </c>
      <c r="B65" s="376">
        <v>1</v>
      </c>
      <c r="C65" s="441"/>
      <c r="D65" s="445"/>
      <c r="E65" s="284">
        <v>2</v>
      </c>
      <c r="F65" s="378">
        <v>97482485</v>
      </c>
      <c r="G65" s="367" t="str">
        <f>IF(ISBLANK(F65),"-",(F65/$D$50*$D$47*$B$68)*($B$57/$D$64))</f>
        <v>0</v>
      </c>
      <c r="H65" s="364" t="str">
        <f>IF(ISBLANK(F65),"-",G65/$B$56)</f>
        <v>0</v>
      </c>
    </row>
    <row r="66" spans="1:14" customHeight="1" ht="21.75">
      <c r="A66" s="254" t="s">
        <v>142</v>
      </c>
      <c r="B66" s="376">
        <v>1</v>
      </c>
      <c r="C66" s="441"/>
      <c r="D66" s="445"/>
      <c r="E66" s="284">
        <v>3</v>
      </c>
      <c r="F66" s="378">
        <v>97330799</v>
      </c>
      <c r="G66" s="367" t="str">
        <f>IF(ISBLANK(F66),"-",(F66/$D$50*$D$47*$B$68)*($B$57/$D$64))</f>
        <v>0</v>
      </c>
      <c r="H66" s="364" t="str">
        <f>IF(ISBLANK(F66),"-",G66/$B$56)</f>
        <v>0</v>
      </c>
    </row>
    <row r="67" spans="1:14" customHeight="1" ht="21">
      <c r="A67" s="254" t="s">
        <v>143</v>
      </c>
      <c r="B67" s="376">
        <v>1</v>
      </c>
      <c r="C67" s="442"/>
      <c r="D67" s="446"/>
      <c r="E67" s="285">
        <v>4</v>
      </c>
      <c r="F67" s="383"/>
      <c r="G67" s="368" t="str">
        <f>IF(ISBLANK(F67),"-",(F67/$D$50*$D$47*$B$68)*($B$57/$D$64))</f>
        <v>0</v>
      </c>
      <c r="H67" s="365" t="str">
        <f>IF(ISBLANK(F67),"-",G67/$B$56)</f>
        <v>0</v>
      </c>
    </row>
    <row r="68" spans="1:14" customHeight="1" ht="21.75">
      <c r="A68" s="254" t="s">
        <v>144</v>
      </c>
      <c r="B68" s="384">
        <f>(B67/B66)*(B65/B64)*(B63/B62)*(B61/B60)*B59</f>
        <v>0.2</v>
      </c>
      <c r="C68" s="440" t="s">
        <v>145</v>
      </c>
      <c r="D68" s="444">
        <v>27.12</v>
      </c>
      <c r="E68" s="283">
        <v>1</v>
      </c>
      <c r="F68" s="382">
        <v>97673850</v>
      </c>
      <c r="G68" s="366" t="str">
        <f>IF(ISBLANK(F68),"-",(F68/$D$50*$D$47*$B$68)*($B$57/$D$68))</f>
        <v>0</v>
      </c>
      <c r="H68" s="325" t="str">
        <f>IF(ISBLANK(F68),"-",G68/$B$56)</f>
        <v>0</v>
      </c>
    </row>
    <row r="69" spans="1:14" customHeight="1" ht="21.75">
      <c r="A69" s="407" t="s">
        <v>146</v>
      </c>
      <c r="B69" s="408" t="str">
        <f>(D47*B68)/B56*B57</f>
        <v>0</v>
      </c>
      <c r="C69" s="441"/>
      <c r="D69" s="445"/>
      <c r="E69" s="284">
        <v>2</v>
      </c>
      <c r="F69" s="378">
        <v>98326782</v>
      </c>
      <c r="G69" s="367" t="str">
        <f>IF(ISBLANK(F69),"-",(F69/$D$50*$D$47*$B$68)*($B$57/$D$68))</f>
        <v>0</v>
      </c>
      <c r="H69" s="325" t="str">
        <f>IF(ISBLANK(F69),"-",G69/$B$56)</f>
        <v>0</v>
      </c>
    </row>
    <row r="70" spans="1:14" customHeight="1" ht="22.5">
      <c r="A70" s="432" t="s">
        <v>116</v>
      </c>
      <c r="B70" s="433"/>
      <c r="C70" s="441"/>
      <c r="D70" s="445"/>
      <c r="E70" s="284">
        <v>3</v>
      </c>
      <c r="F70" s="378">
        <v>97881938</v>
      </c>
      <c r="G70" s="367" t="str">
        <f>IF(ISBLANK(F70),"-",(F70/$D$50*$D$47*$B$68)*($B$57/$D$68))</f>
        <v>0</v>
      </c>
      <c r="H70" s="325" t="str">
        <f>IF(ISBLANK(F70),"-",G70/$B$56)</f>
        <v>0</v>
      </c>
    </row>
    <row r="71" spans="1:14" customHeight="1" ht="21.75">
      <c r="A71" s="434"/>
      <c r="B71" s="435"/>
      <c r="C71" s="443"/>
      <c r="D71" s="446"/>
      <c r="E71" s="285">
        <v>4</v>
      </c>
      <c r="F71" s="383"/>
      <c r="G71" s="368" t="str">
        <f>IF(ISBLANK(F71),"-",(F71/$D$50*$D$47*$B$68)*($B$57/$D$68))</f>
        <v>0</v>
      </c>
      <c r="H71" s="326" t="str">
        <f>IF(ISBLANK(F71),"-",G71/$B$56)</f>
        <v>0</v>
      </c>
    </row>
    <row r="72" spans="1:14">
      <c r="A72" s="286"/>
      <c r="B72" s="286"/>
      <c r="C72" s="286"/>
      <c r="D72" s="286"/>
      <c r="E72" s="286"/>
      <c r="F72" s="287"/>
      <c r="G72" s="275" t="s">
        <v>109</v>
      </c>
      <c r="H72" s="327" t="str">
        <f>AVERAGE(H60:H71)</f>
        <v>0</v>
      </c>
    </row>
    <row r="73" spans="1:14">
      <c r="C73" s="286"/>
      <c r="D73" s="286"/>
      <c r="E73" s="286"/>
      <c r="F73" s="287"/>
      <c r="G73" s="272" t="s">
        <v>122</v>
      </c>
      <c r="H73" s="289" t="str">
        <f>STDEV(H60:H71)/H72</f>
        <v>0</v>
      </c>
    </row>
    <row r="74" spans="1:14" customHeight="1" ht="19.5">
      <c r="A74" s="286"/>
      <c r="B74" s="286"/>
      <c r="C74" s="287"/>
      <c r="D74" s="287"/>
      <c r="E74" s="288"/>
      <c r="F74" s="287"/>
      <c r="G74" s="274" t="s">
        <v>123</v>
      </c>
      <c r="H74" s="291">
        <f>COUNT(H60:H71)</f>
        <v>0</v>
      </c>
    </row>
    <row r="75" spans="1:14">
      <c r="A75" s="286"/>
      <c r="B75" s="286"/>
      <c r="C75" s="287"/>
      <c r="D75" s="287"/>
      <c r="E75" s="288"/>
      <c r="F75" s="287"/>
      <c r="G75" s="310"/>
      <c r="H75" s="394"/>
    </row>
    <row r="76" spans="1:14">
      <c r="A76" s="286"/>
      <c r="B76" s="286"/>
      <c r="C76" s="287"/>
      <c r="D76" s="287"/>
      <c r="E76" s="288"/>
      <c r="F76" s="287"/>
      <c r="G76" s="310"/>
      <c r="H76" s="394"/>
    </row>
    <row r="77" spans="1:14">
      <c r="A77" s="286"/>
      <c r="B77" s="286"/>
      <c r="C77" s="287"/>
      <c r="D77" s="287"/>
      <c r="E77" s="288"/>
      <c r="F77" s="287"/>
      <c r="G77" s="310"/>
      <c r="H77" s="394"/>
    </row>
    <row r="78" spans="1:14">
      <c r="A78" s="240" t="s">
        <v>147</v>
      </c>
      <c r="B78" s="240" t="s">
        <v>148</v>
      </c>
    </row>
    <row r="79" spans="1:14">
      <c r="A79" s="240"/>
      <c r="B79" s="240"/>
    </row>
    <row r="80" spans="1:14">
      <c r="A80" s="241" t="s">
        <v>87</v>
      </c>
      <c r="B80" s="335" t="str">
        <f>B26</f>
        <v/>
      </c>
    </row>
    <row r="81" spans="1:14">
      <c r="A81" s="243" t="s">
        <v>88</v>
      </c>
      <c r="B81" s="335" t="str">
        <f>B27</f>
        <v/>
      </c>
    </row>
    <row r="82" spans="1:14" customHeight="1" ht="19.5">
      <c r="A82" s="243" t="s">
        <v>89</v>
      </c>
      <c r="B82" s="335" t="str">
        <f>B28</f>
        <v/>
      </c>
    </row>
    <row r="83" spans="1:14" customHeight="1" ht="15.75" s="12" customFormat="1">
      <c r="A83" s="243" t="s">
        <v>90</v>
      </c>
      <c r="B83" s="335" t="str">
        <f>B29</f>
        <v/>
      </c>
      <c r="C83" s="420" t="s">
        <v>91</v>
      </c>
      <c r="D83" s="421"/>
      <c r="E83" s="421"/>
      <c r="F83" s="421"/>
      <c r="G83" s="422"/>
      <c r="I83" s="245"/>
      <c r="J83" s="245"/>
      <c r="K83" s="245"/>
      <c r="L83" s="245"/>
    </row>
    <row r="84" spans="1:14" s="12" customFormat="1">
      <c r="A84" s="243" t="s">
        <v>92</v>
      </c>
      <c r="B84" s="242" t="str">
        <f>B82-B83</f>
        <v>0</v>
      </c>
      <c r="C84" s="246"/>
      <c r="D84" s="246"/>
      <c r="E84" s="246"/>
      <c r="F84" s="246"/>
      <c r="G84" s="247"/>
      <c r="I84" s="245"/>
      <c r="J84" s="245"/>
      <c r="K84" s="245"/>
      <c r="L84" s="245"/>
    </row>
    <row r="85" spans="1:14" customHeight="1" ht="19.5">
      <c r="A85" s="240"/>
      <c r="B85" s="240"/>
    </row>
    <row r="86" spans="1:14" customHeight="1" ht="19.5">
      <c r="A86" s="253" t="s">
        <v>99</v>
      </c>
      <c r="B86" s="375">
        <v>100</v>
      </c>
      <c r="D86" s="320" t="s">
        <v>19</v>
      </c>
      <c r="E86" s="321"/>
      <c r="F86" s="424" t="s">
        <v>26</v>
      </c>
      <c r="G86" s="425"/>
    </row>
    <row r="87" spans="1:14" customHeight="1" ht="21.75">
      <c r="A87" s="254" t="s">
        <v>100</v>
      </c>
      <c r="B87" s="376">
        <v>25</v>
      </c>
      <c r="C87" s="317" t="s">
        <v>101</v>
      </c>
      <c r="D87" s="257" t="s">
        <v>102</v>
      </c>
      <c r="E87" s="318" t="s">
        <v>103</v>
      </c>
      <c r="F87" s="257" t="s">
        <v>102</v>
      </c>
      <c r="G87" s="258" t="s">
        <v>103</v>
      </c>
    </row>
    <row r="88" spans="1:14" customHeight="1" ht="21.75">
      <c r="A88" s="254" t="s">
        <v>104</v>
      </c>
      <c r="B88" s="376">
        <v>50</v>
      </c>
      <c r="C88" s="315">
        <v>1</v>
      </c>
      <c r="D88" s="377">
        <v>50324763</v>
      </c>
      <c r="E88" s="346" t="str">
        <f>IF(ISBLANK(D88),"-",$D$98/$D$95*D88)</f>
        <v>0</v>
      </c>
      <c r="F88" s="377">
        <v>54254634</v>
      </c>
      <c r="G88" s="349" t="str">
        <f>IF(ISBLANK(F88),"-",$D$98/$F$95*F88)</f>
        <v>0</v>
      </c>
    </row>
    <row r="89" spans="1:14" customHeight="1" ht="21.75">
      <c r="A89" s="254" t="s">
        <v>105</v>
      </c>
      <c r="B89" s="376">
        <v>1</v>
      </c>
      <c r="C89" s="287">
        <v>2</v>
      </c>
      <c r="D89" s="378">
        <v>50213633</v>
      </c>
      <c r="E89" s="347" t="str">
        <f>IF(ISBLANK(D89),"-",$D$98/$D$95*D89)</f>
        <v>0</v>
      </c>
      <c r="F89" s="378">
        <v>54150391</v>
      </c>
      <c r="G89" s="350" t="str">
        <f>IF(ISBLANK(F89),"-",$D$98/$F$95*F89)</f>
        <v>0</v>
      </c>
    </row>
    <row r="90" spans="1:14" customHeight="1" ht="21.75">
      <c r="A90" s="254" t="s">
        <v>106</v>
      </c>
      <c r="B90" s="376">
        <v>1</v>
      </c>
      <c r="C90" s="287">
        <v>3</v>
      </c>
      <c r="D90" s="378">
        <v>50686444</v>
      </c>
      <c r="E90" s="347" t="str">
        <f>IF(ISBLANK(D90),"-",$D$98/$D$95*D90)</f>
        <v>0</v>
      </c>
      <c r="F90" s="378">
        <v>54424359</v>
      </c>
      <c r="G90" s="350" t="str">
        <f>IF(ISBLANK(F90),"-",$D$98/$F$95*F90)</f>
        <v>0</v>
      </c>
    </row>
    <row r="91" spans="1:14" customHeight="1" ht="21.75">
      <c r="A91" s="254" t="s">
        <v>107</v>
      </c>
      <c r="B91" s="376">
        <v>1</v>
      </c>
      <c r="C91" s="319">
        <v>4</v>
      </c>
      <c r="D91" s="379"/>
      <c r="E91" s="348" t="str">
        <f>IF(ISBLANK(D91),"-",$D$98/$D$95*D91)</f>
        <v>0</v>
      </c>
      <c r="F91" s="385"/>
      <c r="G91" s="352" t="str">
        <f>IF(ISBLANK(F91),"-",$D$98/$D$95*F91)</f>
        <v>0</v>
      </c>
    </row>
    <row r="92" spans="1:14" customHeight="1" ht="22.5">
      <c r="A92" s="254" t="s">
        <v>108</v>
      </c>
      <c r="B92" s="376">
        <v>1</v>
      </c>
      <c r="C92" s="310" t="s">
        <v>109</v>
      </c>
      <c r="D92" s="409">
        <f>AVERAGE(D88:D91)</f>
        <v>50408280</v>
      </c>
      <c r="E92" s="292" t="str">
        <f>AVERAGE(E88:E91)</f>
        <v>0</v>
      </c>
      <c r="F92" s="316">
        <f>AVERAGE(F88:F91)</f>
        <v>54276461.333333</v>
      </c>
      <c r="G92" s="353" t="str">
        <f>AVERAGE(G88:G91)</f>
        <v>0</v>
      </c>
    </row>
    <row r="93" spans="1:14" customHeight="1" ht="21.75">
      <c r="A93" s="254" t="s">
        <v>110</v>
      </c>
      <c r="B93" s="336">
        <v>1</v>
      </c>
      <c r="C93" s="397" t="s">
        <v>111</v>
      </c>
      <c r="D93" s="398">
        <v>19.97</v>
      </c>
      <c r="E93" s="261"/>
      <c r="F93" s="380">
        <v>21.91</v>
      </c>
    </row>
    <row r="94" spans="1:14" customHeight="1" ht="21.75">
      <c r="A94" s="254" t="s">
        <v>112</v>
      </c>
      <c r="B94" s="336">
        <v>1</v>
      </c>
      <c r="C94" s="399" t="s">
        <v>113</v>
      </c>
      <c r="D94" s="400">
        <f>D93*$B$34</f>
        <v>19.97</v>
      </c>
      <c r="E94" s="268"/>
      <c r="F94" s="267">
        <f>F93*$B$34</f>
        <v>21.91</v>
      </c>
    </row>
    <row r="95" spans="1:14" customHeight="1" ht="19.5">
      <c r="A95" s="254" t="s">
        <v>114</v>
      </c>
      <c r="B95" s="395">
        <f>(B94/B93)*(B92/B91)*(B90/B89)*(B88/B87)*B86</f>
        <v>200</v>
      </c>
      <c r="C95" s="399" t="s">
        <v>115</v>
      </c>
      <c r="D95" s="401" t="str">
        <f>D94*$B$84/100</f>
        <v>0</v>
      </c>
      <c r="E95" s="270"/>
      <c r="F95" s="269" t="str">
        <f>F94*$B$84/100</f>
        <v>0</v>
      </c>
    </row>
    <row r="96" spans="1:14" customHeight="1" ht="19.5">
      <c r="A96" s="426" t="s">
        <v>116</v>
      </c>
      <c r="B96" s="427"/>
      <c r="C96" s="399" t="s">
        <v>117</v>
      </c>
      <c r="D96" s="400" t="str">
        <f>D95/$B$95</f>
        <v>0</v>
      </c>
      <c r="E96" s="270"/>
      <c r="F96" s="271" t="str">
        <f>F95/$B$95</f>
        <v>0</v>
      </c>
      <c r="G96" s="369"/>
      <c r="H96" s="370"/>
    </row>
    <row r="97" spans="1:14" customHeight="1" ht="19.5">
      <c r="A97" s="428"/>
      <c r="B97" s="429"/>
      <c r="C97" s="399" t="s">
        <v>118</v>
      </c>
      <c r="D97" s="410">
        <f>$B$56/$B$113</f>
        <v>0.1</v>
      </c>
      <c r="F97" s="273"/>
      <c r="G97" s="371"/>
      <c r="H97" s="370"/>
    </row>
    <row r="98" spans="1:14">
      <c r="C98" s="399" t="s">
        <v>119</v>
      </c>
      <c r="D98" s="400">
        <f>D97*$B$95</f>
        <v>20</v>
      </c>
      <c r="F98" s="273"/>
      <c r="G98" s="369"/>
      <c r="H98" s="370"/>
    </row>
    <row r="99" spans="1:14" customHeight="1" ht="19.5">
      <c r="C99" s="403" t="s">
        <v>120</v>
      </c>
      <c r="D99" s="411">
        <f>D98/B34</f>
        <v>20</v>
      </c>
      <c r="F99" s="277"/>
      <c r="G99" s="369"/>
      <c r="H99" s="370"/>
      <c r="J99" s="293"/>
    </row>
    <row r="100" spans="1:14">
      <c r="C100" s="405" t="s">
        <v>149</v>
      </c>
      <c r="D100" s="406" t="str">
        <f>AVERAGE(E88:E91,G88:G91)</f>
        <v>0</v>
      </c>
      <c r="F100" s="277"/>
      <c r="G100" s="372"/>
      <c r="H100" s="370"/>
      <c r="J100" s="295"/>
    </row>
    <row r="101" spans="1:14">
      <c r="C101" s="272" t="s">
        <v>122</v>
      </c>
      <c r="D101" s="294" t="str">
        <f>STDEV(E88:E91,G88:G91)/D100</f>
        <v>0</v>
      </c>
      <c r="F101" s="277"/>
      <c r="G101" s="369"/>
      <c r="H101" s="370"/>
      <c r="J101" s="295"/>
    </row>
    <row r="102" spans="1:14" customHeight="1" ht="19.5">
      <c r="C102" s="274" t="s">
        <v>123</v>
      </c>
      <c r="D102" s="296">
        <f>COUNT(E88:E91,G88:G91)</f>
        <v>0</v>
      </c>
      <c r="F102" s="277"/>
      <c r="G102" s="369"/>
      <c r="H102" s="370"/>
      <c r="J102" s="295"/>
    </row>
    <row r="103" spans="1:14" customHeight="1" ht="19.5">
      <c r="A103" s="234"/>
      <c r="B103" s="234"/>
      <c r="C103" s="234"/>
      <c r="D103" s="234"/>
      <c r="E103" s="234"/>
    </row>
    <row r="104" spans="1:14" customHeight="1" ht="17.25">
      <c r="A104" s="253" t="s">
        <v>150</v>
      </c>
      <c r="B104" s="375">
        <v>1000</v>
      </c>
      <c r="C104" s="297" t="s">
        <v>151</v>
      </c>
      <c r="D104" s="298" t="s">
        <v>102</v>
      </c>
      <c r="E104" s="419" t="s">
        <v>152</v>
      </c>
      <c r="F104" s="299" t="s">
        <v>153</v>
      </c>
    </row>
    <row r="105" spans="1:14" customHeight="1" ht="21.75">
      <c r="A105" s="254" t="s">
        <v>134</v>
      </c>
      <c r="B105" s="376">
        <v>1</v>
      </c>
      <c r="C105" s="260">
        <v>1</v>
      </c>
      <c r="D105" s="386">
        <v>44800637</v>
      </c>
      <c r="E105" s="300" t="str">
        <f>IF(ISBLANK(D105),"-",D105/$D$100*$D$97*$B$113)</f>
        <v>0</v>
      </c>
      <c r="F105" s="301" t="str">
        <f>IF(ISBLANK(D105), "-", E105/$B$56)</f>
        <v>0</v>
      </c>
    </row>
    <row r="106" spans="1:14" customHeight="1" ht="21.75">
      <c r="A106" s="254" t="s">
        <v>136</v>
      </c>
      <c r="B106" s="376">
        <v>1</v>
      </c>
      <c r="C106" s="260">
        <v>2</v>
      </c>
      <c r="D106" s="386">
        <v>46816255</v>
      </c>
      <c r="E106" s="302" t="str">
        <f>IF(ISBLANK(D106),"-",D106/$D$100*$D$97*$B$113)</f>
        <v>0</v>
      </c>
      <c r="F106" s="328" t="str">
        <f>IF(ISBLANK(D106), "-", E106/$B$56)</f>
        <v>0</v>
      </c>
    </row>
    <row r="107" spans="1:14" customHeight="1" ht="21.75">
      <c r="A107" s="254" t="s">
        <v>137</v>
      </c>
      <c r="B107" s="376">
        <v>1</v>
      </c>
      <c r="C107" s="260">
        <v>3</v>
      </c>
      <c r="D107" s="386">
        <v>48905041</v>
      </c>
      <c r="E107" s="302" t="str">
        <f>IF(ISBLANK(D107),"-",D107/$D$100*$D$97*$B$113)</f>
        <v>0</v>
      </c>
      <c r="F107" s="328" t="str">
        <f>IF(ISBLANK(D107), "-", E107/$B$56)</f>
        <v>0</v>
      </c>
    </row>
    <row r="108" spans="1:14" customHeight="1" ht="21.75">
      <c r="A108" s="254" t="s">
        <v>138</v>
      </c>
      <c r="B108" s="376">
        <v>1</v>
      </c>
      <c r="C108" s="260">
        <v>4</v>
      </c>
      <c r="D108" s="386">
        <v>47083415</v>
      </c>
      <c r="E108" s="302" t="str">
        <f>IF(ISBLANK(D108),"-",D108/$D$100*$D$97*$B$113)</f>
        <v>0</v>
      </c>
      <c r="F108" s="328" t="str">
        <f>IF(ISBLANK(D108), "-", E108/$B$56)</f>
        <v>0</v>
      </c>
    </row>
    <row r="109" spans="1:14" customHeight="1" ht="21.75">
      <c r="A109" s="254" t="s">
        <v>139</v>
      </c>
      <c r="B109" s="376">
        <v>1</v>
      </c>
      <c r="C109" s="260">
        <v>5</v>
      </c>
      <c r="D109" s="386">
        <v>46274361</v>
      </c>
      <c r="E109" s="302" t="str">
        <f>IF(ISBLANK(D109),"-",D109/$D$100*$D$97*$B$113)</f>
        <v>0</v>
      </c>
      <c r="F109" s="328" t="str">
        <f>IF(ISBLANK(D109), "-", E109/$B$56)</f>
        <v>0</v>
      </c>
    </row>
    <row r="110" spans="1:14" customHeight="1" ht="21.75">
      <c r="A110" s="254" t="s">
        <v>141</v>
      </c>
      <c r="B110" s="376">
        <v>1</v>
      </c>
      <c r="C110" s="263">
        <v>6</v>
      </c>
      <c r="D110" s="387">
        <v>48600473</v>
      </c>
      <c r="E110" s="303" t="str">
        <f>IF(ISBLANK(D110),"-",D110/$D$100*$D$97*$B$113)</f>
        <v>0</v>
      </c>
      <c r="F110" s="329" t="str">
        <f>IF(ISBLANK(D110), "-", E110/$B$56)</f>
        <v>0</v>
      </c>
    </row>
    <row r="111" spans="1:14" customHeight="1" ht="21.75">
      <c r="A111" s="254" t="s">
        <v>142</v>
      </c>
      <c r="B111" s="376">
        <v>1</v>
      </c>
      <c r="C111" s="260"/>
      <c r="D111" s="287"/>
      <c r="E111" s="290"/>
      <c r="F111" s="304"/>
    </row>
    <row r="112" spans="1:14" customHeight="1" ht="21.75">
      <c r="A112" s="254" t="s">
        <v>143</v>
      </c>
      <c r="B112" s="376">
        <v>1</v>
      </c>
      <c r="C112" s="260"/>
      <c r="D112" s="305"/>
      <c r="E112" s="306" t="s">
        <v>109</v>
      </c>
      <c r="F112" s="307" t="str">
        <f>AVERAGE(F105:F110)</f>
        <v>0</v>
      </c>
    </row>
    <row r="113" spans="1:14" customHeight="1" ht="19.5">
      <c r="A113" s="254" t="s">
        <v>144</v>
      </c>
      <c r="B113" s="381">
        <f>(B112/B111)*(B110/B109)*(B108/B107)*(B106/B105)*B104</f>
        <v>1000</v>
      </c>
      <c r="C113" s="308"/>
      <c r="D113" s="309"/>
      <c r="E113" s="310" t="s">
        <v>122</v>
      </c>
      <c r="F113" s="311" t="str">
        <f>STDEV(F105:F110)/F112</f>
        <v>0</v>
      </c>
      <c r="I113" s="290"/>
    </row>
    <row r="114" spans="1:14" customHeight="1" ht="19.5">
      <c r="A114" s="426" t="s">
        <v>116</v>
      </c>
      <c r="B114" s="430"/>
      <c r="C114" s="312"/>
      <c r="D114" s="313"/>
      <c r="E114" s="314" t="s">
        <v>123</v>
      </c>
      <c r="F114" s="296">
        <f>COUNT(F105:F110)</f>
        <v>0</v>
      </c>
      <c r="I114" s="290"/>
      <c r="J114" s="295"/>
    </row>
    <row r="115" spans="1:14" customHeight="1" ht="19.5">
      <c r="A115" s="428"/>
      <c r="B115" s="431"/>
      <c r="C115" s="290"/>
      <c r="D115" s="290"/>
      <c r="E115" s="290"/>
      <c r="F115" s="287"/>
      <c r="G115" s="290"/>
      <c r="H115" s="290"/>
      <c r="I115" s="290"/>
    </row>
    <row r="116" spans="1:14">
      <c r="A116" s="251"/>
      <c r="B116" s="251"/>
      <c r="C116" s="290"/>
      <c r="D116" s="290"/>
      <c r="E116" s="290"/>
      <c r="F116" s="287"/>
      <c r="G116" s="290"/>
      <c r="H116" s="290"/>
      <c r="I116" s="290"/>
    </row>
    <row r="117" spans="1:14">
      <c r="A117" s="240" t="s">
        <v>147</v>
      </c>
      <c r="B117" s="240" t="s">
        <v>154</v>
      </c>
    </row>
    <row r="118" spans="1:14">
      <c r="A118" s="240"/>
      <c r="B118" s="240"/>
    </row>
    <row r="119" spans="1:14">
      <c r="A119" s="241" t="s">
        <v>87</v>
      </c>
      <c r="B119" s="335" t="str">
        <f>B26</f>
        <v/>
      </c>
    </row>
    <row r="120" spans="1:14">
      <c r="A120" s="243" t="s">
        <v>88</v>
      </c>
      <c r="B120" s="335" t="str">
        <f>B27</f>
        <v/>
      </c>
    </row>
    <row r="121" spans="1:14" customHeight="1" ht="19.5">
      <c r="A121" s="243" t="s">
        <v>89</v>
      </c>
      <c r="B121" s="335" t="str">
        <f>B28</f>
        <v/>
      </c>
    </row>
    <row r="122" spans="1:14" customHeight="1" ht="15.75" s="12" customFormat="1">
      <c r="A122" s="243" t="s">
        <v>90</v>
      </c>
      <c r="B122" s="335" t="str">
        <f>B29</f>
        <v/>
      </c>
      <c r="C122" s="420" t="s">
        <v>91</v>
      </c>
      <c r="D122" s="421"/>
      <c r="E122" s="421"/>
      <c r="F122" s="421"/>
      <c r="G122" s="422"/>
      <c r="I122" s="245"/>
      <c r="J122" s="245"/>
      <c r="K122" s="245"/>
      <c r="L122" s="245"/>
    </row>
    <row r="123" spans="1:14" s="12" customFormat="1">
      <c r="A123" s="243" t="s">
        <v>92</v>
      </c>
      <c r="B123" s="242" t="str">
        <f>B121-B122</f>
        <v>0</v>
      </c>
      <c r="C123" s="246"/>
      <c r="D123" s="246"/>
      <c r="E123" s="246"/>
      <c r="F123" s="246"/>
      <c r="G123" s="247"/>
      <c r="I123" s="245"/>
      <c r="J123" s="245"/>
      <c r="K123" s="245"/>
      <c r="L123" s="245"/>
    </row>
    <row r="124" spans="1:14">
      <c r="A124" s="240"/>
      <c r="B124" s="240"/>
    </row>
    <row r="125" spans="1:14" customHeight="1" ht="19.5">
      <c r="A125" s="240"/>
      <c r="B125" s="240"/>
    </row>
    <row r="126" spans="1:14" customHeight="1" ht="19.5">
      <c r="A126" s="253" t="s">
        <v>99</v>
      </c>
      <c r="B126" s="338">
        <v>1</v>
      </c>
      <c r="D126" s="361" t="s">
        <v>19</v>
      </c>
      <c r="E126" s="362"/>
      <c r="F126" s="424" t="s">
        <v>26</v>
      </c>
      <c r="G126" s="425"/>
    </row>
    <row r="127" spans="1:14" customHeight="1" ht="21.75">
      <c r="A127" s="254" t="s">
        <v>100</v>
      </c>
      <c r="B127" s="339">
        <v>1</v>
      </c>
      <c r="C127" s="360" t="s">
        <v>101</v>
      </c>
      <c r="D127" s="257" t="s">
        <v>102</v>
      </c>
      <c r="E127" s="318" t="s">
        <v>103</v>
      </c>
      <c r="F127" s="257" t="s">
        <v>102</v>
      </c>
      <c r="G127" s="258" t="s">
        <v>103</v>
      </c>
    </row>
    <row r="128" spans="1:14" customHeight="1" ht="21.75">
      <c r="A128" s="254" t="s">
        <v>104</v>
      </c>
      <c r="B128" s="339">
        <v>1</v>
      </c>
      <c r="C128" s="315">
        <v>1</v>
      </c>
      <c r="D128" s="340"/>
      <c r="E128" s="346" t="str">
        <f>IF(ISBLANK(D128),"-",$D$98/$D$95*D128)</f>
        <v>0</v>
      </c>
      <c r="F128" s="340"/>
      <c r="G128" s="349" t="str">
        <f>IF(ISBLANK(F128),"-",$D$98/$F$95*F128)</f>
        <v>0</v>
      </c>
    </row>
    <row r="129" spans="1:14" customHeight="1" ht="21.75">
      <c r="A129" s="254" t="s">
        <v>105</v>
      </c>
      <c r="B129" s="339">
        <v>1</v>
      </c>
      <c r="C129" s="287">
        <v>2</v>
      </c>
      <c r="D129" s="341"/>
      <c r="E129" s="347" t="str">
        <f>IF(ISBLANK(D129),"-",$D$98/$D$95*D129)</f>
        <v>0</v>
      </c>
      <c r="F129" s="341"/>
      <c r="G129" s="350" t="str">
        <f>IF(ISBLANK(F129),"-",$D$98/$F$95*F129)</f>
        <v>0</v>
      </c>
    </row>
    <row r="130" spans="1:14" customHeight="1" ht="21.75">
      <c r="A130" s="254" t="s">
        <v>106</v>
      </c>
      <c r="B130" s="339">
        <v>1</v>
      </c>
      <c r="C130" s="287">
        <v>3</v>
      </c>
      <c r="D130" s="341"/>
      <c r="E130" s="347" t="str">
        <f>IF(ISBLANK(D130),"-",$D$98/$D$95*D130)</f>
        <v>0</v>
      </c>
      <c r="F130" s="341"/>
      <c r="G130" s="350" t="str">
        <f>IF(ISBLANK(F130),"-",$D$98/$F$95*F130)</f>
        <v>0</v>
      </c>
    </row>
    <row r="131" spans="1:14" customHeight="1" ht="21.75">
      <c r="A131" s="254" t="s">
        <v>107</v>
      </c>
      <c r="B131" s="339">
        <v>1</v>
      </c>
      <c r="C131" s="319">
        <v>4</v>
      </c>
      <c r="D131" s="342"/>
      <c r="E131" s="348" t="str">
        <f>IF(ISBLANK(D131),"-",$D$98/$D$95*D131)</f>
        <v>0</v>
      </c>
      <c r="F131" s="351"/>
      <c r="G131" s="352" t="str">
        <f>IF(ISBLANK(F131),"-",$D$98/$D$95*F131)</f>
        <v>0</v>
      </c>
    </row>
    <row r="132" spans="1:14" customHeight="1" ht="22.5">
      <c r="A132" s="254" t="s">
        <v>108</v>
      </c>
      <c r="B132" s="339">
        <v>1</v>
      </c>
      <c r="C132" s="310" t="s">
        <v>109</v>
      </c>
      <c r="D132" s="409" t="str">
        <f>AVERAGE(D128:D131)</f>
        <v>0</v>
      </c>
      <c r="E132" s="292" t="str">
        <f>AVERAGE(E128:E131)</f>
        <v>0</v>
      </c>
      <c r="F132" s="316" t="str">
        <f>AVERAGE(F128:F131)</f>
        <v>0</v>
      </c>
      <c r="G132" s="353" t="str">
        <f>AVERAGE(G128:G131)</f>
        <v>0</v>
      </c>
    </row>
    <row r="133" spans="1:14" customHeight="1" ht="21.75">
      <c r="A133" s="254" t="s">
        <v>110</v>
      </c>
      <c r="B133" s="412">
        <v>1</v>
      </c>
      <c r="C133" s="397" t="s">
        <v>111</v>
      </c>
      <c r="D133" s="413"/>
      <c r="E133" s="261"/>
      <c r="F133" s="343"/>
    </row>
    <row r="134" spans="1:14" customHeight="1" ht="21.75">
      <c r="A134" s="254" t="s">
        <v>112</v>
      </c>
      <c r="B134" s="412">
        <v>1</v>
      </c>
      <c r="C134" s="399" t="s">
        <v>113</v>
      </c>
      <c r="D134" s="400" t="str">
        <f>D133*$B$34</f>
        <v>0</v>
      </c>
      <c r="E134" s="268"/>
      <c r="F134" s="267" t="str">
        <f>F133*$B$34</f>
        <v>0</v>
      </c>
    </row>
    <row r="135" spans="1:14" customHeight="1" ht="19.5">
      <c r="A135" s="254" t="s">
        <v>114</v>
      </c>
      <c r="B135" s="412">
        <f>(B134/B133)*(B132/B131)*(B130/B129)*(B128/B127)*B126</f>
        <v>1</v>
      </c>
      <c r="C135" s="399" t="s">
        <v>115</v>
      </c>
      <c r="D135" s="401" t="str">
        <f>D134*$B$123/100</f>
        <v>0</v>
      </c>
      <c r="E135" s="270"/>
      <c r="F135" s="269" t="str">
        <f>F134*$B$123/100</f>
        <v>0</v>
      </c>
    </row>
    <row r="136" spans="1:14" customHeight="1" ht="19.5">
      <c r="A136" s="426" t="s">
        <v>116</v>
      </c>
      <c r="B136" s="427"/>
      <c r="C136" s="399" t="s">
        <v>117</v>
      </c>
      <c r="D136" s="400" t="str">
        <f>D135/$B$135</f>
        <v>0</v>
      </c>
      <c r="E136" s="270"/>
      <c r="F136" s="271" t="str">
        <f>F135/$B$135</f>
        <v>0</v>
      </c>
      <c r="G136" s="369"/>
      <c r="H136" s="370"/>
    </row>
    <row r="137" spans="1:14" customHeight="1" ht="19.5">
      <c r="A137" s="428"/>
      <c r="B137" s="429"/>
      <c r="C137" s="399" t="s">
        <v>118</v>
      </c>
      <c r="D137" s="410">
        <f>$B$56/$B$153</f>
        <v>100</v>
      </c>
      <c r="F137" s="273"/>
      <c r="G137" s="371"/>
      <c r="H137" s="370"/>
    </row>
    <row r="138" spans="1:14">
      <c r="C138" s="399" t="s">
        <v>119</v>
      </c>
      <c r="D138" s="400">
        <f>D137*$B$135</f>
        <v>100</v>
      </c>
      <c r="F138" s="273"/>
      <c r="G138" s="369"/>
      <c r="H138" s="370"/>
    </row>
    <row r="139" spans="1:14" customHeight="1" ht="19.5">
      <c r="C139" s="414" t="s">
        <v>120</v>
      </c>
      <c r="D139" s="415">
        <f>D138/B34</f>
        <v>100</v>
      </c>
      <c r="F139" s="277"/>
      <c r="G139" s="369"/>
      <c r="H139" s="370"/>
      <c r="J139" s="293"/>
    </row>
    <row r="140" spans="1:14">
      <c r="C140" s="275" t="s">
        <v>149</v>
      </c>
      <c r="D140" s="276" t="str">
        <f>AVERAGE(E128:E131,G128:G131)</f>
        <v>0</v>
      </c>
      <c r="F140" s="277"/>
      <c r="G140" s="372"/>
      <c r="H140" s="370"/>
      <c r="J140" s="295"/>
    </row>
    <row r="141" spans="1:14">
      <c r="C141" s="272" t="s">
        <v>122</v>
      </c>
      <c r="D141" s="294" t="str">
        <f>STDEV(E128:E131,G128:G131)/D140</f>
        <v>0</v>
      </c>
      <c r="F141" s="277"/>
      <c r="G141" s="369"/>
      <c r="H141" s="370"/>
      <c r="J141" s="295"/>
    </row>
    <row r="142" spans="1:14" customHeight="1" ht="19.5">
      <c r="C142" s="274" t="s">
        <v>123</v>
      </c>
      <c r="D142" s="296">
        <f>COUNT(E128:E131,G128:G131)</f>
        <v>0</v>
      </c>
      <c r="F142" s="277"/>
      <c r="G142" s="369"/>
      <c r="H142" s="370"/>
      <c r="J142" s="295"/>
    </row>
    <row r="143" spans="1:14" customHeight="1" ht="19.5">
      <c r="A143" s="234"/>
      <c r="B143" s="234"/>
      <c r="C143" s="234"/>
      <c r="D143" s="234"/>
      <c r="E143" s="234"/>
    </row>
    <row r="144" spans="1:14" customHeight="1" ht="17.25">
      <c r="A144" s="253" t="s">
        <v>150</v>
      </c>
      <c r="B144" s="338">
        <v>1</v>
      </c>
      <c r="C144" s="297" t="s">
        <v>151</v>
      </c>
      <c r="D144" s="298" t="s">
        <v>102</v>
      </c>
      <c r="E144" s="419" t="s">
        <v>152</v>
      </c>
      <c r="F144" s="299" t="s">
        <v>153</v>
      </c>
    </row>
    <row r="145" spans="1:14" customHeight="1" ht="21.75">
      <c r="A145" s="254" t="s">
        <v>134</v>
      </c>
      <c r="B145" s="339">
        <v>1</v>
      </c>
      <c r="C145" s="260">
        <v>1</v>
      </c>
      <c r="D145" s="344"/>
      <c r="E145" s="391" t="str">
        <f>IF(ISBLANK(D145),"-",D145/$D$140*$D$137*$B$153)</f>
        <v>0</v>
      </c>
      <c r="F145" s="388" t="str">
        <f>IF(ISBLANK(D145), "-", E145/$B$56)</f>
        <v>0</v>
      </c>
    </row>
    <row r="146" spans="1:14" customHeight="1" ht="21.75">
      <c r="A146" s="254" t="s">
        <v>136</v>
      </c>
      <c r="B146" s="339">
        <v>1</v>
      </c>
      <c r="C146" s="260">
        <v>2</v>
      </c>
      <c r="D146" s="344"/>
      <c r="E146" s="392" t="str">
        <f>IF(ISBLANK(D146),"-",D146/$D$140*$D$137*$B$153)</f>
        <v>0</v>
      </c>
      <c r="F146" s="389" t="str">
        <f>IF(ISBLANK(D146), "-", E146/$B$56)</f>
        <v>0</v>
      </c>
    </row>
    <row r="147" spans="1:14" customHeight="1" ht="21.75">
      <c r="A147" s="254" t="s">
        <v>137</v>
      </c>
      <c r="B147" s="339">
        <v>1</v>
      </c>
      <c r="C147" s="260">
        <v>3</v>
      </c>
      <c r="D147" s="344"/>
      <c r="E147" s="392" t="str">
        <f>IF(ISBLANK(D147),"-",D147/$D$140*$D$137*$B$153)</f>
        <v>0</v>
      </c>
      <c r="F147" s="389" t="str">
        <f>IF(ISBLANK(D147), "-", E147/$B$56)</f>
        <v>0</v>
      </c>
    </row>
    <row r="148" spans="1:14" customHeight="1" ht="21.75">
      <c r="A148" s="254" t="s">
        <v>138</v>
      </c>
      <c r="B148" s="339">
        <v>1</v>
      </c>
      <c r="C148" s="260">
        <v>4</v>
      </c>
      <c r="D148" s="344"/>
      <c r="E148" s="392" t="str">
        <f>IF(ISBLANK(D148),"-",D148/$D$140*$D$137*$B$153)</f>
        <v>0</v>
      </c>
      <c r="F148" s="389" t="str">
        <f>IF(ISBLANK(D148), "-", E148/$B$56)</f>
        <v>0</v>
      </c>
    </row>
    <row r="149" spans="1:14" customHeight="1" ht="21.75">
      <c r="A149" s="254" t="s">
        <v>139</v>
      </c>
      <c r="B149" s="339">
        <v>1</v>
      </c>
      <c r="C149" s="260">
        <v>5</v>
      </c>
      <c r="D149" s="344"/>
      <c r="E149" s="392" t="str">
        <f>IF(ISBLANK(D149),"-",D149/$D$140*$D$137*$B$153)</f>
        <v>0</v>
      </c>
      <c r="F149" s="389" t="str">
        <f>IF(ISBLANK(D149), "-", E149/$B$56)</f>
        <v>0</v>
      </c>
    </row>
    <row r="150" spans="1:14" customHeight="1" ht="21.75">
      <c r="A150" s="254" t="s">
        <v>141</v>
      </c>
      <c r="B150" s="339">
        <v>1</v>
      </c>
      <c r="C150" s="263">
        <v>6</v>
      </c>
      <c r="D150" s="345"/>
      <c r="E150" s="393" t="str">
        <f>IF(ISBLANK(D150),"-",D150/$D$140*$D$137*$B$153)</f>
        <v>0</v>
      </c>
      <c r="F150" s="390" t="str">
        <f>IF(ISBLANK(D150), "-", E150/$B$56)</f>
        <v>0</v>
      </c>
    </row>
    <row r="151" spans="1:14" customHeight="1" ht="21.75">
      <c r="A151" s="254" t="s">
        <v>142</v>
      </c>
      <c r="B151" s="339">
        <v>1</v>
      </c>
      <c r="C151" s="260"/>
      <c r="D151" s="287"/>
      <c r="E151" s="290"/>
      <c r="F151" s="304"/>
    </row>
    <row r="152" spans="1:14" customHeight="1" ht="21.75">
      <c r="A152" s="254" t="s">
        <v>143</v>
      </c>
      <c r="B152" s="339">
        <v>1</v>
      </c>
      <c r="C152" s="260"/>
      <c r="D152" s="305"/>
      <c r="E152" s="306" t="s">
        <v>109</v>
      </c>
      <c r="F152" s="307" t="str">
        <f>AVERAGE(F145:F150)</f>
        <v>0</v>
      </c>
    </row>
    <row r="153" spans="1:14" customHeight="1" ht="19.5">
      <c r="A153" s="254" t="s">
        <v>144</v>
      </c>
      <c r="B153" s="339">
        <f>(B152/B151)*(B150/B149)*(B148/B147)*(B146/B145)*B144</f>
        <v>1</v>
      </c>
      <c r="C153" s="308"/>
      <c r="D153" s="309"/>
      <c r="E153" s="310" t="s">
        <v>122</v>
      </c>
      <c r="F153" s="311" t="str">
        <f>STDEV(F145:F150)/F152</f>
        <v>0</v>
      </c>
      <c r="I153" s="290"/>
    </row>
    <row r="154" spans="1:14" customHeight="1" ht="19.5">
      <c r="A154" s="426" t="s">
        <v>116</v>
      </c>
      <c r="B154" s="430"/>
      <c r="C154" s="312"/>
      <c r="D154" s="313"/>
      <c r="E154" s="314" t="s">
        <v>123</v>
      </c>
      <c r="F154" s="296">
        <f>COUNT(F145:F150)</f>
        <v>0</v>
      </c>
      <c r="I154" s="290"/>
      <c r="J154" s="295"/>
    </row>
    <row r="155" spans="1:14" customHeight="1" ht="19.5">
      <c r="A155" s="428"/>
      <c r="B155" s="431"/>
      <c r="C155" s="290"/>
      <c r="D155" s="290"/>
      <c r="E155" s="290"/>
      <c r="F155" s="287"/>
      <c r="G155" s="290"/>
      <c r="H155" s="290"/>
      <c r="I155" s="290"/>
    </row>
    <row r="156" spans="1:14">
      <c r="A156" s="251"/>
      <c r="B156" s="251"/>
      <c r="C156" s="290"/>
      <c r="D156" s="290"/>
      <c r="E156" s="290"/>
      <c r="F156" s="287"/>
      <c r="G156" s="290"/>
      <c r="H156" s="290"/>
      <c r="I156" s="290"/>
    </row>
    <row r="157" spans="1:14">
      <c r="A157" s="240" t="s">
        <v>147</v>
      </c>
      <c r="B157" s="416" t="s">
        <v>155</v>
      </c>
      <c r="C157" s="290"/>
      <c r="D157" s="290"/>
      <c r="E157" s="290"/>
      <c r="F157" s="287"/>
      <c r="G157" s="290"/>
      <c r="H157" s="290"/>
      <c r="I157" s="290"/>
    </row>
    <row r="158" spans="1:14">
      <c r="A158" s="251"/>
      <c r="B158" s="251"/>
      <c r="C158" s="290"/>
      <c r="D158" s="290"/>
      <c r="E158" s="290"/>
      <c r="F158" s="287"/>
      <c r="G158" s="290"/>
      <c r="H158" s="290"/>
      <c r="I158" s="290"/>
    </row>
    <row r="159" spans="1:14">
      <c r="A159" s="306" t="s">
        <v>109</v>
      </c>
      <c r="B159" s="418" t="str">
        <f>AVERAGE(F105:F110,F145:F150)</f>
        <v>0</v>
      </c>
      <c r="C159" s="290"/>
      <c r="D159" s="290"/>
      <c r="E159" s="290"/>
      <c r="F159" s="287"/>
      <c r="G159" s="290"/>
      <c r="H159" s="290"/>
      <c r="I159" s="290"/>
    </row>
    <row r="160" spans="1:14">
      <c r="A160" s="310" t="s">
        <v>122</v>
      </c>
      <c r="B160" s="417" t="str">
        <f>STDEV(F105:F110,F145:F150)/B159</f>
        <v>0</v>
      </c>
      <c r="C160" s="290"/>
      <c r="D160" s="290"/>
      <c r="E160" s="290"/>
      <c r="F160" s="287"/>
      <c r="G160" s="290"/>
      <c r="H160" s="290"/>
      <c r="I160" s="290"/>
    </row>
    <row r="161" spans="1:14" customHeight="1" ht="19.5">
      <c r="A161" s="314" t="s">
        <v>123</v>
      </c>
      <c r="B161" s="296">
        <f>COUNT(F105:F110,F145:F150)</f>
        <v>0</v>
      </c>
      <c r="C161" s="290"/>
      <c r="D161" s="290"/>
      <c r="E161" s="290"/>
      <c r="F161" s="287"/>
      <c r="G161" s="290"/>
      <c r="H161" s="290"/>
      <c r="I161" s="290"/>
    </row>
    <row r="162" spans="1:14" customHeight="1" ht="19.5">
      <c r="A162" s="330"/>
      <c r="B162" s="330"/>
      <c r="C162" s="331"/>
      <c r="D162" s="331"/>
      <c r="E162" s="331"/>
      <c r="F162" s="331"/>
      <c r="G162" s="331"/>
      <c r="H162" s="331"/>
    </row>
    <row r="163" spans="1:14">
      <c r="B163" s="436" t="s">
        <v>156</v>
      </c>
      <c r="C163" s="436"/>
      <c r="E163" s="317" t="s">
        <v>157</v>
      </c>
      <c r="F163" s="358"/>
      <c r="G163" s="436" t="s">
        <v>158</v>
      </c>
      <c r="H163" s="436"/>
    </row>
    <row r="164" spans="1:14" customHeight="1" ht="45">
      <c r="A164" s="359" t="s">
        <v>159</v>
      </c>
      <c r="B164" s="354"/>
      <c r="C164" s="354"/>
      <c r="E164" s="354"/>
      <c r="F164" s="290"/>
      <c r="G164" s="356"/>
      <c r="H164" s="356"/>
    </row>
    <row r="165" spans="1:14" customHeight="1" ht="45">
      <c r="A165" s="359" t="s">
        <v>160</v>
      </c>
      <c r="B165" s="355"/>
      <c r="C165" s="355"/>
      <c r="E165" s="355"/>
      <c r="F165" s="290"/>
      <c r="G165" s="357"/>
      <c r="H165" s="357"/>
    </row>
    <row r="166" spans="1:14">
      <c r="A166" s="286"/>
      <c r="B166" s="286"/>
      <c r="C166" s="287"/>
      <c r="D166" s="287"/>
      <c r="E166" s="287"/>
      <c r="F166" s="288"/>
      <c r="G166" s="287"/>
      <c r="H166" s="287"/>
      <c r="I166" s="290"/>
    </row>
    <row r="167" spans="1:14">
      <c r="A167" s="286"/>
      <c r="B167" s="286"/>
      <c r="C167" s="287"/>
      <c r="D167" s="287"/>
      <c r="E167" s="287"/>
      <c r="F167" s="288"/>
      <c r="G167" s="287"/>
      <c r="H167" s="287"/>
      <c r="I167" s="290"/>
    </row>
    <row r="168" spans="1:14">
      <c r="A168" s="286"/>
      <c r="B168" s="286"/>
      <c r="C168" s="287"/>
      <c r="D168" s="287"/>
      <c r="E168" s="287"/>
      <c r="F168" s="288"/>
      <c r="G168" s="287"/>
      <c r="H168" s="287"/>
      <c r="I168" s="290"/>
    </row>
    <row r="169" spans="1:14">
      <c r="A169" s="286"/>
      <c r="B169" s="286"/>
      <c r="C169" s="287"/>
      <c r="D169" s="287"/>
      <c r="E169" s="287"/>
      <c r="F169" s="288"/>
      <c r="G169" s="287"/>
      <c r="H169" s="287"/>
      <c r="I169" s="290"/>
    </row>
    <row r="170" spans="1:14">
      <c r="A170" s="286"/>
      <c r="B170" s="286"/>
      <c r="C170" s="287"/>
      <c r="D170" s="287"/>
      <c r="E170" s="287"/>
      <c r="F170" s="288"/>
      <c r="G170" s="287"/>
      <c r="H170" s="287"/>
      <c r="I170" s="290"/>
    </row>
    <row r="171" spans="1:14">
      <c r="A171" s="286"/>
      <c r="B171" s="286"/>
      <c r="C171" s="287"/>
      <c r="D171" s="287"/>
      <c r="E171" s="287"/>
      <c r="F171" s="288"/>
      <c r="G171" s="287"/>
      <c r="H171" s="287"/>
      <c r="I171" s="290"/>
    </row>
    <row r="172" spans="1:14">
      <c r="A172" s="286"/>
      <c r="B172" s="286"/>
      <c r="C172" s="287"/>
      <c r="D172" s="287"/>
      <c r="E172" s="287"/>
      <c r="F172" s="288"/>
      <c r="G172" s="287"/>
      <c r="H172" s="287"/>
      <c r="I172" s="290"/>
    </row>
    <row r="173" spans="1:14">
      <c r="A173" s="286"/>
      <c r="B173" s="286"/>
      <c r="C173" s="287"/>
      <c r="D173" s="287"/>
      <c r="E173" s="287"/>
      <c r="F173" s="288"/>
      <c r="G173" s="287"/>
      <c r="H173" s="287"/>
      <c r="I173" s="290"/>
    </row>
    <row r="174" spans="1:14">
      <c r="A174" s="286"/>
      <c r="B174" s="286"/>
      <c r="C174" s="287"/>
      <c r="D174" s="287"/>
      <c r="E174" s="287"/>
      <c r="F174" s="288"/>
      <c r="G174" s="287"/>
      <c r="H174" s="287"/>
      <c r="I174" s="2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Summary</vt:lpstr>
      <vt:lpstr>Uniformity</vt:lpstr>
      <vt:lpstr>Uniformity 1</vt:lpstr>
      <vt:lpstr>Uniformity 2</vt:lpstr>
      <vt:lpstr>Uniformity 3</vt:lpstr>
      <vt:lpstr>AD_celecoxib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alpho07@hotmail.com</cp:lastModifiedBy>
  <dcterms:created xsi:type="dcterms:W3CDTF">2012-10-19T08:03:51+02:00</dcterms:created>
  <dcterms:modified xsi:type="dcterms:W3CDTF">2014-05-05T08:42:20+02:00</dcterms:modified>
  <dc:title/>
  <dc:description/>
  <dc:subject/>
  <cp:keywords/>
  <cp:category/>
</cp:coreProperties>
</file>